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codeName="ThisWorkbook" defaultThemeVersion="124226"/>
  <xr:revisionPtr revIDLastSave="3" documentId="11_33F0E8B33D39A7DF6132082641499C39C85C5E44" xr6:coauthVersionLast="47" xr6:coauthVersionMax="47" xr10:uidLastSave="{6CE7C23F-4A01-46FC-9931-6B6E572203B5}"/>
  <bookViews>
    <workbookView xWindow="9510" yWindow="0" windowWidth="9780" windowHeight="10170" tabRatio="914" firstSheet="2" activeTab="7" xr2:uid="{00000000-000D-0000-FFFF-FFFF00000000}"/>
  </bookViews>
  <sheets>
    <sheet name="Info" sheetId="31" r:id="rId1"/>
    <sheet name="GUIDE" sheetId="19" r:id="rId2"/>
    <sheet name="CONFIG" sheetId="3" r:id="rId3"/>
    <sheet name="Personnel" sheetId="2" r:id="rId4"/>
    <sheet name="Personnel - Calculs Auto" sheetId="21" state="hidden" r:id="rId5"/>
    <sheet name="JEI" sheetId="25" state="hidden" r:id="rId6"/>
    <sheet name="CIR - CII - CICE" sheetId="11" state="hidden" r:id="rId7"/>
    <sheet name="Charges externes" sheetId="1" r:id="rId8"/>
    <sheet name="Sous-traitances" sheetId="17" r:id="rId9"/>
    <sheet name="Investissements" sheetId="4" r:id="rId10"/>
    <sheet name="Commandes" sheetId="5" r:id="rId11"/>
    <sheet name="Trésorerie" sheetId="12" r:id="rId12"/>
    <sheet name="Synthèse" sheetId="13" r:id="rId13"/>
    <sheet name="Comptes de résultats" sheetId="10" r:id="rId14"/>
    <sheet name="Plan de financement" sheetId="26" r:id="rId15"/>
    <sheet name="Bilans" sheetId="14" r:id="rId16"/>
    <sheet name="Pilotage" sheetId="30" state="hidden" r:id="rId17"/>
    <sheet name="Prestations - Calculs Auto" sheetId="22" state="hidden" r:id="rId18"/>
    <sheet name="Commandes - Calculs Auto" sheetId="24" state="hidden" r:id="rId19"/>
    <sheet name="Investissements - Calculs Auto" sheetId="23" state="hidden" r:id="rId20"/>
    <sheet name="Charges variables-Calculs auto" sheetId="7" state="hidden" r:id="rId21"/>
    <sheet name="TVA" sheetId="6" state="hidden" r:id="rId22"/>
    <sheet name="BFR" sheetId="8" state="hidden" r:id="rId23"/>
    <sheet name="Impôts et taxes" sheetId="18" state="hidden" r:id="rId2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1" l="1"/>
  <c r="AF86" i="21"/>
  <c r="AB86" i="21"/>
  <c r="R86" i="21"/>
  <c r="X87" i="21"/>
  <c r="O86" i="21"/>
  <c r="J87" i="21"/>
  <c r="K87" i="21"/>
  <c r="AI40" i="21"/>
  <c r="AI41" i="21"/>
  <c r="AI45" i="21"/>
  <c r="AI53" i="21"/>
  <c r="AH48" i="21"/>
  <c r="AH38" i="21"/>
  <c r="AF41" i="21"/>
  <c r="AF49" i="21"/>
  <c r="AF52" i="21"/>
  <c r="AE43" i="21"/>
  <c r="AE38" i="21"/>
  <c r="AC45" i="21"/>
  <c r="AC48" i="21"/>
  <c r="AB40" i="21"/>
  <c r="AB48" i="21"/>
  <c r="S38" i="21"/>
  <c r="V38" i="21"/>
  <c r="S39" i="21"/>
  <c r="T39" i="21"/>
  <c r="P40" i="21"/>
  <c r="Q40" i="21"/>
  <c r="U40" i="21"/>
  <c r="R41" i="21"/>
  <c r="U41" i="21"/>
  <c r="R42" i="21"/>
  <c r="S42" i="21"/>
  <c r="Z42" i="21"/>
  <c r="P43" i="21"/>
  <c r="T43" i="21"/>
  <c r="Q44" i="21"/>
  <c r="T44" i="21"/>
  <c r="Q45" i="21"/>
  <c r="R45" i="21"/>
  <c r="Y45" i="21"/>
  <c r="Z45" i="21"/>
  <c r="S46" i="21"/>
  <c r="P47" i="21"/>
  <c r="S47" i="21"/>
  <c r="P48" i="21"/>
  <c r="Q48" i="21"/>
  <c r="X48" i="21"/>
  <c r="Y48" i="21"/>
  <c r="R49" i="21"/>
  <c r="Z49" i="21"/>
  <c r="R50" i="21"/>
  <c r="X50" i="21"/>
  <c r="Z50" i="21"/>
  <c r="S51" i="21"/>
  <c r="T51" i="21"/>
  <c r="V51" i="21"/>
  <c r="P52" i="21"/>
  <c r="T52" i="21"/>
  <c r="U52" i="21"/>
  <c r="X52" i="21"/>
  <c r="Y52" i="21"/>
  <c r="P53" i="21"/>
  <c r="T53" i="21"/>
  <c r="U53" i="21"/>
  <c r="Y53" i="21"/>
  <c r="Z53" i="21"/>
  <c r="R54" i="21"/>
  <c r="S54" i="21"/>
  <c r="Y54" i="21"/>
  <c r="Z54" i="21"/>
  <c r="S55" i="21"/>
  <c r="T55" i="21"/>
  <c r="W55" i="21"/>
  <c r="X55" i="21"/>
  <c r="O42" i="21"/>
  <c r="O43" i="21"/>
  <c r="O47" i="21"/>
  <c r="O54" i="21"/>
  <c r="D38" i="21"/>
  <c r="E38" i="21"/>
  <c r="I38" i="21"/>
  <c r="J38" i="21"/>
  <c r="M38" i="21"/>
  <c r="C39" i="21"/>
  <c r="I39" i="21"/>
  <c r="J39" i="21"/>
  <c r="C40" i="21"/>
  <c r="D40" i="21"/>
  <c r="G40" i="21"/>
  <c r="H40" i="21"/>
  <c r="D41" i="21"/>
  <c r="H41" i="21"/>
  <c r="I41" i="21"/>
  <c r="L41" i="21"/>
  <c r="M41" i="21"/>
  <c r="D42" i="21"/>
  <c r="I42" i="21"/>
  <c r="M42" i="21"/>
  <c r="C43" i="21"/>
  <c r="F43" i="21"/>
  <c r="G43" i="21"/>
  <c r="I43" i="21"/>
  <c r="M43" i="21"/>
  <c r="C44" i="21"/>
  <c r="G44" i="21"/>
  <c r="H44" i="21"/>
  <c r="K44" i="21"/>
  <c r="L44" i="21"/>
  <c r="G45" i="21"/>
  <c r="H45" i="21"/>
  <c r="L45" i="21"/>
  <c r="M45" i="21"/>
  <c r="E46" i="21"/>
  <c r="F46" i="21"/>
  <c r="M46" i="21"/>
  <c r="F47" i="21"/>
  <c r="G47" i="21"/>
  <c r="J47" i="21"/>
  <c r="K47" i="21"/>
  <c r="L47" i="21"/>
  <c r="C48" i="21"/>
  <c r="D48" i="21"/>
  <c r="E48" i="21"/>
  <c r="G48" i="21"/>
  <c r="H48" i="21"/>
  <c r="K48" i="21"/>
  <c r="L48" i="21"/>
  <c r="D49" i="21"/>
  <c r="E49" i="21"/>
  <c r="F49" i="21"/>
  <c r="H49" i="21"/>
  <c r="I49" i="21"/>
  <c r="J49" i="21"/>
  <c r="L49" i="21"/>
  <c r="M49" i="21"/>
  <c r="E50" i="21"/>
  <c r="F50" i="21"/>
  <c r="I50" i="21"/>
  <c r="J50" i="21"/>
  <c r="K50" i="21"/>
  <c r="M50" i="21"/>
  <c r="C51" i="21"/>
  <c r="D51" i="21"/>
  <c r="F51" i="21"/>
  <c r="G51" i="21"/>
  <c r="J51" i="21"/>
  <c r="K51" i="21"/>
  <c r="C52" i="21"/>
  <c r="E52" i="21"/>
  <c r="G52" i="21"/>
  <c r="I52" i="21"/>
  <c r="K52" i="21"/>
  <c r="D53" i="21"/>
  <c r="H53" i="21"/>
  <c r="J53" i="21"/>
  <c r="L53" i="21"/>
  <c r="C54" i="21"/>
  <c r="E54" i="21"/>
  <c r="I54" i="21"/>
  <c r="M54" i="21"/>
  <c r="D55" i="21"/>
  <c r="F55" i="21"/>
  <c r="H55" i="21"/>
  <c r="J55" i="21"/>
  <c r="B40" i="21"/>
  <c r="B41" i="21"/>
  <c r="B45" i="21"/>
  <c r="B48" i="21"/>
  <c r="B49" i="21"/>
  <c r="B53" i="21"/>
  <c r="AI11" i="21"/>
  <c r="AI86" i="21" s="1"/>
  <c r="AI12" i="21"/>
  <c r="AI13" i="21"/>
  <c r="AI38" i="21" s="1"/>
  <c r="AI14" i="21"/>
  <c r="AI39" i="21" s="1"/>
  <c r="AI15" i="21"/>
  <c r="AI16" i="21"/>
  <c r="AI17" i="21"/>
  <c r="AI18" i="21"/>
  <c r="AI43" i="21" s="1"/>
  <c r="AI19" i="21"/>
  <c r="AI44" i="21" s="1"/>
  <c r="AI20" i="21"/>
  <c r="AJ20" i="21" s="1"/>
  <c r="AI21" i="21"/>
  <c r="AI46" i="21" s="1"/>
  <c r="AI22" i="21"/>
  <c r="AI47" i="21" s="1"/>
  <c r="AI23" i="21"/>
  <c r="AI48" i="21" s="1"/>
  <c r="AI24" i="21"/>
  <c r="AI49" i="21" s="1"/>
  <c r="AI25" i="21"/>
  <c r="AI50" i="21" s="1"/>
  <c r="AI26" i="21"/>
  <c r="AI51" i="21" s="1"/>
  <c r="AI27" i="21"/>
  <c r="AI52" i="21" s="1"/>
  <c r="AI28" i="21"/>
  <c r="AI29" i="21"/>
  <c r="AI54" i="21" s="1"/>
  <c r="AI30" i="21"/>
  <c r="AI55" i="21" s="1"/>
  <c r="AH12" i="21"/>
  <c r="AH13" i="21"/>
  <c r="AH14" i="21"/>
  <c r="AH39" i="21" s="1"/>
  <c r="AH15" i="21"/>
  <c r="AH16" i="21"/>
  <c r="AH41" i="21" s="1"/>
  <c r="AH17" i="21"/>
  <c r="AH42" i="21" s="1"/>
  <c r="AH18" i="21"/>
  <c r="AH19" i="21"/>
  <c r="AH44" i="21" s="1"/>
  <c r="AH20" i="21"/>
  <c r="AH45" i="21" s="1"/>
  <c r="AH21" i="21"/>
  <c r="AH46" i="21" s="1"/>
  <c r="AH22" i="21"/>
  <c r="AH47" i="21" s="1"/>
  <c r="AH23" i="21"/>
  <c r="AJ23" i="21" s="1"/>
  <c r="AH24" i="21"/>
  <c r="AH49" i="21" s="1"/>
  <c r="AH25" i="21"/>
  <c r="AH50" i="21" s="1"/>
  <c r="AH26" i="21"/>
  <c r="AH27" i="21"/>
  <c r="AH52" i="21" s="1"/>
  <c r="AH28" i="21"/>
  <c r="AH53" i="21" s="1"/>
  <c r="AH29" i="21"/>
  <c r="AH54" i="21" s="1"/>
  <c r="AH30" i="21"/>
  <c r="AH55" i="21" s="1"/>
  <c r="AH11" i="21"/>
  <c r="AH86" i="21" s="1"/>
  <c r="AF11" i="21"/>
  <c r="AF12" i="21"/>
  <c r="AF87" i="21" s="1"/>
  <c r="AF13" i="21"/>
  <c r="AF38" i="21" s="1"/>
  <c r="AF14" i="21"/>
  <c r="AF39" i="21" s="1"/>
  <c r="AF15" i="21"/>
  <c r="AF16" i="21"/>
  <c r="AG16" i="21" s="1"/>
  <c r="AF17" i="21"/>
  <c r="AF42" i="21" s="1"/>
  <c r="AF18" i="21"/>
  <c r="AF43" i="21" s="1"/>
  <c r="AF19" i="21"/>
  <c r="AF20" i="21"/>
  <c r="AG20" i="21" s="1"/>
  <c r="AF21" i="21"/>
  <c r="AF46" i="21" s="1"/>
  <c r="AF22" i="21"/>
  <c r="AF47" i="21" s="1"/>
  <c r="AF23" i="21"/>
  <c r="AF24" i="21"/>
  <c r="AG24" i="21" s="1"/>
  <c r="AF25" i="21"/>
  <c r="AF50" i="21" s="1"/>
  <c r="AF26" i="21"/>
  <c r="AF51" i="21" s="1"/>
  <c r="AF27" i="21"/>
  <c r="AF28" i="21"/>
  <c r="AF53" i="21" s="1"/>
  <c r="AF29" i="21"/>
  <c r="AF54" i="21" s="1"/>
  <c r="AF30" i="21"/>
  <c r="AF55" i="21" s="1"/>
  <c r="AE12" i="21"/>
  <c r="AE87" i="21" s="1"/>
  <c r="AE13" i="21"/>
  <c r="AE14" i="21"/>
  <c r="AE39" i="21" s="1"/>
  <c r="AE15" i="21"/>
  <c r="AE40" i="21" s="1"/>
  <c r="AE16" i="21"/>
  <c r="AE41" i="21" s="1"/>
  <c r="AE17" i="21"/>
  <c r="AE42" i="21" s="1"/>
  <c r="AE18" i="21"/>
  <c r="AE19" i="21"/>
  <c r="AE44" i="21" s="1"/>
  <c r="AE20" i="21"/>
  <c r="AE45" i="21" s="1"/>
  <c r="AE21" i="21"/>
  <c r="AE22" i="21"/>
  <c r="AE47" i="21" s="1"/>
  <c r="AE23" i="21"/>
  <c r="AE48" i="21" s="1"/>
  <c r="AE24" i="21"/>
  <c r="AE49" i="21" s="1"/>
  <c r="AE25" i="21"/>
  <c r="AE26" i="21"/>
  <c r="AE51" i="21" s="1"/>
  <c r="AE27" i="21"/>
  <c r="AE52" i="21" s="1"/>
  <c r="AE28" i="21"/>
  <c r="AE53" i="21" s="1"/>
  <c r="AE29" i="21"/>
  <c r="AE54" i="21" s="1"/>
  <c r="AE30" i="21"/>
  <c r="AE55" i="21" s="1"/>
  <c r="AE11" i="21"/>
  <c r="AE86" i="21" s="1"/>
  <c r="AC11" i="21"/>
  <c r="AC12" i="21"/>
  <c r="AD12" i="21" s="1"/>
  <c r="AC13" i="21"/>
  <c r="AC38" i="21" s="1"/>
  <c r="AC14" i="21"/>
  <c r="AC39" i="21" s="1"/>
  <c r="AC15" i="21"/>
  <c r="AC16" i="21"/>
  <c r="AC41" i="21" s="1"/>
  <c r="AC17" i="21"/>
  <c r="AC42" i="21" s="1"/>
  <c r="AC18" i="21"/>
  <c r="AC43" i="21" s="1"/>
  <c r="AC19" i="21"/>
  <c r="AC20" i="21"/>
  <c r="AD20" i="21" s="1"/>
  <c r="AC21" i="21"/>
  <c r="AC46" i="21" s="1"/>
  <c r="AC22" i="21"/>
  <c r="AC47" i="21" s="1"/>
  <c r="AC23" i="21"/>
  <c r="AC24" i="21"/>
  <c r="AC49" i="21" s="1"/>
  <c r="AC25" i="21"/>
  <c r="AC50" i="21" s="1"/>
  <c r="AC26" i="21"/>
  <c r="AC51" i="21" s="1"/>
  <c r="AC27" i="21"/>
  <c r="AC52" i="21" s="1"/>
  <c r="AC28" i="21"/>
  <c r="AC53" i="21" s="1"/>
  <c r="AC29" i="21"/>
  <c r="AC54" i="21" s="1"/>
  <c r="AC30" i="21"/>
  <c r="AC55" i="21" s="1"/>
  <c r="AB12" i="21"/>
  <c r="AB87" i="21" s="1"/>
  <c r="AB13" i="21"/>
  <c r="AB14" i="21"/>
  <c r="AB39" i="21" s="1"/>
  <c r="AB15" i="21"/>
  <c r="AB16" i="21"/>
  <c r="AB41" i="21" s="1"/>
  <c r="AB17" i="21"/>
  <c r="AB18" i="21"/>
  <c r="AB43" i="21" s="1"/>
  <c r="AB19" i="21"/>
  <c r="AB44" i="21" s="1"/>
  <c r="AB20" i="21"/>
  <c r="AB45" i="21" s="1"/>
  <c r="AB21" i="21"/>
  <c r="AB22" i="21"/>
  <c r="AB23" i="21"/>
  <c r="AB24" i="21"/>
  <c r="AB49" i="21" s="1"/>
  <c r="AB25" i="21"/>
  <c r="AB26" i="21"/>
  <c r="AB51" i="21" s="1"/>
  <c r="AB27" i="21"/>
  <c r="AB52" i="21" s="1"/>
  <c r="AB28" i="21"/>
  <c r="AB53" i="21" s="1"/>
  <c r="AB29" i="21"/>
  <c r="AB54" i="21" s="1"/>
  <c r="AB30" i="21"/>
  <c r="AB55" i="21" s="1"/>
  <c r="AB11" i="21"/>
  <c r="P11" i="21"/>
  <c r="P86" i="21" s="1"/>
  <c r="Q11" i="21"/>
  <c r="R11" i="21"/>
  <c r="S11" i="21"/>
  <c r="S86" i="21" s="1"/>
  <c r="T11" i="21"/>
  <c r="T86" i="21" s="1"/>
  <c r="U11" i="21"/>
  <c r="V11" i="21"/>
  <c r="W11" i="21"/>
  <c r="W86" i="21" s="1"/>
  <c r="X11" i="21"/>
  <c r="X86" i="21" s="1"/>
  <c r="Y11" i="21"/>
  <c r="Z11" i="21"/>
  <c r="P12" i="21"/>
  <c r="P87" i="21" s="1"/>
  <c r="Q12" i="21"/>
  <c r="Q87" i="21" s="1"/>
  <c r="R12" i="21"/>
  <c r="R87" i="21" s="1"/>
  <c r="S12" i="21"/>
  <c r="S87" i="21" s="1"/>
  <c r="T12" i="21"/>
  <c r="T87" i="21" s="1"/>
  <c r="U12" i="21"/>
  <c r="U87" i="21" s="1"/>
  <c r="V12" i="21"/>
  <c r="V87" i="21" s="1"/>
  <c r="W12" i="21"/>
  <c r="W87" i="21" s="1"/>
  <c r="X12" i="21"/>
  <c r="Y12" i="21"/>
  <c r="Y87" i="21" s="1"/>
  <c r="Z12" i="21"/>
  <c r="Z87" i="21" s="1"/>
  <c r="P13" i="21"/>
  <c r="P38" i="21" s="1"/>
  <c r="Q13" i="21"/>
  <c r="Q38" i="21" s="1"/>
  <c r="R13" i="21"/>
  <c r="R38" i="21" s="1"/>
  <c r="S13" i="21"/>
  <c r="T13" i="21"/>
  <c r="T38" i="21" s="1"/>
  <c r="U13" i="21"/>
  <c r="U38" i="21" s="1"/>
  <c r="V13" i="21"/>
  <c r="W13" i="21"/>
  <c r="X13" i="21"/>
  <c r="X38" i="21" s="1"/>
  <c r="Y13" i="21"/>
  <c r="Y38" i="21" s="1"/>
  <c r="Z13" i="21"/>
  <c r="Z38" i="21" s="1"/>
  <c r="P14" i="21"/>
  <c r="Q14" i="21"/>
  <c r="Q39" i="21" s="1"/>
  <c r="R14" i="21"/>
  <c r="R39" i="21" s="1"/>
  <c r="S14" i="21"/>
  <c r="T14" i="21"/>
  <c r="U14" i="21"/>
  <c r="U39" i="21" s="1"/>
  <c r="V14" i="21"/>
  <c r="V39" i="21" s="1"/>
  <c r="W14" i="21"/>
  <c r="W39" i="21" s="1"/>
  <c r="X14" i="21"/>
  <c r="X39" i="21" s="1"/>
  <c r="Y14" i="21"/>
  <c r="Y39" i="21" s="1"/>
  <c r="Z14" i="21"/>
  <c r="Z39" i="21" s="1"/>
  <c r="P15" i="21"/>
  <c r="Q15" i="21"/>
  <c r="R15" i="21"/>
  <c r="R40" i="21" s="1"/>
  <c r="S15" i="21"/>
  <c r="S40" i="21" s="1"/>
  <c r="T15" i="21"/>
  <c r="T40" i="21" s="1"/>
  <c r="U15" i="21"/>
  <c r="V15" i="21"/>
  <c r="V40" i="21" s="1"/>
  <c r="W15" i="21"/>
  <c r="W40" i="21" s="1"/>
  <c r="X15" i="21"/>
  <c r="X40" i="21" s="1"/>
  <c r="Y15" i="21"/>
  <c r="Y40" i="21" s="1"/>
  <c r="Z15" i="21"/>
  <c r="Z40" i="21" s="1"/>
  <c r="P16" i="21"/>
  <c r="P41" i="21" s="1"/>
  <c r="Q16" i="21"/>
  <c r="Q41" i="21" s="1"/>
  <c r="R16" i="21"/>
  <c r="S16" i="21"/>
  <c r="S41" i="21" s="1"/>
  <c r="T16" i="21"/>
  <c r="T41" i="21" s="1"/>
  <c r="U16" i="21"/>
  <c r="V16" i="21"/>
  <c r="V41" i="21" s="1"/>
  <c r="W16" i="21"/>
  <c r="W41" i="21" s="1"/>
  <c r="X16" i="21"/>
  <c r="X41" i="21" s="1"/>
  <c r="Y16" i="21"/>
  <c r="Y41" i="21" s="1"/>
  <c r="Z16" i="21"/>
  <c r="Z41" i="21" s="1"/>
  <c r="P17" i="21"/>
  <c r="Q17" i="21"/>
  <c r="Q42" i="21" s="1"/>
  <c r="R17" i="21"/>
  <c r="S17" i="21"/>
  <c r="T17" i="21"/>
  <c r="T42" i="21" s="1"/>
  <c r="U17" i="21"/>
  <c r="U42" i="21" s="1"/>
  <c r="V17" i="21"/>
  <c r="V42" i="21" s="1"/>
  <c r="W17" i="21"/>
  <c r="W42" i="21" s="1"/>
  <c r="X17" i="21"/>
  <c r="X42" i="21" s="1"/>
  <c r="Y17" i="21"/>
  <c r="Y42" i="21" s="1"/>
  <c r="Z17" i="21"/>
  <c r="P18" i="21"/>
  <c r="Q18" i="21"/>
  <c r="Q43" i="21" s="1"/>
  <c r="R18" i="21"/>
  <c r="R43" i="21" s="1"/>
  <c r="S18" i="21"/>
  <c r="S43" i="21" s="1"/>
  <c r="T18" i="21"/>
  <c r="U18" i="21"/>
  <c r="U43" i="21" s="1"/>
  <c r="V18" i="21"/>
  <c r="V43" i="21" s="1"/>
  <c r="W18" i="21"/>
  <c r="W43" i="21" s="1"/>
  <c r="X18" i="21"/>
  <c r="X43" i="21" s="1"/>
  <c r="Y18" i="21"/>
  <c r="Y43" i="21" s="1"/>
  <c r="Z18" i="21"/>
  <c r="Z43" i="21" s="1"/>
  <c r="P19" i="21"/>
  <c r="P44" i="21" s="1"/>
  <c r="Q19" i="21"/>
  <c r="R19" i="21"/>
  <c r="R44" i="21" s="1"/>
  <c r="S19" i="21"/>
  <c r="S44" i="21" s="1"/>
  <c r="T19" i="21"/>
  <c r="U19" i="21"/>
  <c r="U44" i="21" s="1"/>
  <c r="V19" i="21"/>
  <c r="V44" i="21" s="1"/>
  <c r="W19" i="21"/>
  <c r="W44" i="21" s="1"/>
  <c r="X19" i="21"/>
  <c r="X44" i="21" s="1"/>
  <c r="Y19" i="21"/>
  <c r="Y44" i="21" s="1"/>
  <c r="Z19" i="21"/>
  <c r="Z44" i="21" s="1"/>
  <c r="P20" i="21"/>
  <c r="P45" i="21" s="1"/>
  <c r="Q20" i="21"/>
  <c r="R20" i="21"/>
  <c r="S20" i="21"/>
  <c r="S45" i="21" s="1"/>
  <c r="T20" i="21"/>
  <c r="T45" i="21" s="1"/>
  <c r="U20" i="21"/>
  <c r="U45" i="21" s="1"/>
  <c r="V20" i="21"/>
  <c r="V45" i="21" s="1"/>
  <c r="W20" i="21"/>
  <c r="W45" i="21" s="1"/>
  <c r="X20" i="21"/>
  <c r="X45" i="21" s="1"/>
  <c r="Y20" i="21"/>
  <c r="Z20" i="21"/>
  <c r="P21" i="21"/>
  <c r="P46" i="21" s="1"/>
  <c r="Q21" i="21"/>
  <c r="Q46" i="21" s="1"/>
  <c r="R21" i="21"/>
  <c r="R46" i="21" s="1"/>
  <c r="S21" i="21"/>
  <c r="T21" i="21"/>
  <c r="T46" i="21" s="1"/>
  <c r="U21" i="21"/>
  <c r="U46" i="21" s="1"/>
  <c r="V21" i="21"/>
  <c r="V46" i="21" s="1"/>
  <c r="W21" i="21"/>
  <c r="W46" i="21" s="1"/>
  <c r="X21" i="21"/>
  <c r="X46" i="21" s="1"/>
  <c r="Y21" i="21"/>
  <c r="Y46" i="21" s="1"/>
  <c r="Z21" i="21"/>
  <c r="Z46" i="21" s="1"/>
  <c r="P22" i="21"/>
  <c r="Q22" i="21"/>
  <c r="Q47" i="21" s="1"/>
  <c r="R22" i="21"/>
  <c r="R47" i="21" s="1"/>
  <c r="S22" i="21"/>
  <c r="T22" i="21"/>
  <c r="T47" i="21" s="1"/>
  <c r="U22" i="21"/>
  <c r="U47" i="21" s="1"/>
  <c r="V22" i="21"/>
  <c r="V47" i="21" s="1"/>
  <c r="W22" i="21"/>
  <c r="W47" i="21" s="1"/>
  <c r="X22" i="21"/>
  <c r="X47" i="21" s="1"/>
  <c r="Y22" i="21"/>
  <c r="Y47" i="21" s="1"/>
  <c r="Z22" i="21"/>
  <c r="Z47" i="21" s="1"/>
  <c r="P23" i="21"/>
  <c r="Q23" i="21"/>
  <c r="R23" i="21"/>
  <c r="R48" i="21" s="1"/>
  <c r="S23" i="21"/>
  <c r="S48" i="21" s="1"/>
  <c r="T23" i="21"/>
  <c r="T48" i="21" s="1"/>
  <c r="U23" i="21"/>
  <c r="U48" i="21" s="1"/>
  <c r="V23" i="21"/>
  <c r="V48" i="21" s="1"/>
  <c r="W23" i="21"/>
  <c r="W48" i="21" s="1"/>
  <c r="X23" i="21"/>
  <c r="Y23" i="21"/>
  <c r="Z23" i="21"/>
  <c r="Z48" i="21" s="1"/>
  <c r="P24" i="21"/>
  <c r="P49" i="21" s="1"/>
  <c r="Q24" i="21"/>
  <c r="Q49" i="21" s="1"/>
  <c r="R24" i="21"/>
  <c r="S24" i="21"/>
  <c r="S49" i="21" s="1"/>
  <c r="T24" i="21"/>
  <c r="T49" i="21" s="1"/>
  <c r="U24" i="21"/>
  <c r="U49" i="21" s="1"/>
  <c r="V24" i="21"/>
  <c r="V49" i="21" s="1"/>
  <c r="W24" i="21"/>
  <c r="W49" i="21" s="1"/>
  <c r="X24" i="21"/>
  <c r="X49" i="21" s="1"/>
  <c r="Y24" i="21"/>
  <c r="Y49" i="21" s="1"/>
  <c r="Z24" i="21"/>
  <c r="P25" i="21"/>
  <c r="P50" i="21" s="1"/>
  <c r="Q25" i="21"/>
  <c r="Q50" i="21" s="1"/>
  <c r="R25" i="21"/>
  <c r="S25" i="21"/>
  <c r="S50" i="21" s="1"/>
  <c r="T25" i="21"/>
  <c r="T50" i="21" s="1"/>
  <c r="U25" i="21"/>
  <c r="U50" i="21" s="1"/>
  <c r="V25" i="21"/>
  <c r="V50" i="21" s="1"/>
  <c r="W25" i="21"/>
  <c r="W50" i="21" s="1"/>
  <c r="X25" i="21"/>
  <c r="Y25" i="21"/>
  <c r="Y50" i="21" s="1"/>
  <c r="Z25" i="21"/>
  <c r="P26" i="21"/>
  <c r="Q26" i="21"/>
  <c r="Q51" i="21" s="1"/>
  <c r="R26" i="21"/>
  <c r="R51" i="21" s="1"/>
  <c r="S26" i="21"/>
  <c r="T26" i="21"/>
  <c r="U26" i="21"/>
  <c r="U51" i="21" s="1"/>
  <c r="V26" i="21"/>
  <c r="W26" i="21"/>
  <c r="W51" i="21" s="1"/>
  <c r="X26" i="21"/>
  <c r="X51" i="21" s="1"/>
  <c r="Y26" i="21"/>
  <c r="Y51" i="21" s="1"/>
  <c r="Z26" i="21"/>
  <c r="Z51" i="21" s="1"/>
  <c r="P27" i="21"/>
  <c r="Q27" i="21"/>
  <c r="Q52" i="21" s="1"/>
  <c r="R27" i="21"/>
  <c r="R52" i="21" s="1"/>
  <c r="S27" i="21"/>
  <c r="S52" i="21" s="1"/>
  <c r="T27" i="21"/>
  <c r="U27" i="21"/>
  <c r="V27" i="21"/>
  <c r="V52" i="21" s="1"/>
  <c r="W27" i="21"/>
  <c r="W52" i="21" s="1"/>
  <c r="X27" i="21"/>
  <c r="Y27" i="21"/>
  <c r="Z27" i="21"/>
  <c r="Z52" i="21" s="1"/>
  <c r="P28" i="21"/>
  <c r="Q28" i="21"/>
  <c r="Q53" i="21" s="1"/>
  <c r="R28" i="21"/>
  <c r="R53" i="21" s="1"/>
  <c r="S28" i="21"/>
  <c r="S53" i="21" s="1"/>
  <c r="T28" i="21"/>
  <c r="U28" i="21"/>
  <c r="V28" i="21"/>
  <c r="V53" i="21" s="1"/>
  <c r="W28" i="21"/>
  <c r="W53" i="21" s="1"/>
  <c r="X28" i="21"/>
  <c r="X53" i="21" s="1"/>
  <c r="Y28" i="21"/>
  <c r="Z28" i="21"/>
  <c r="P29" i="21"/>
  <c r="P54" i="21" s="1"/>
  <c r="Q29" i="21"/>
  <c r="Q54" i="21" s="1"/>
  <c r="R29" i="21"/>
  <c r="S29" i="21"/>
  <c r="T29" i="21"/>
  <c r="T54" i="21" s="1"/>
  <c r="U29" i="21"/>
  <c r="U54" i="21" s="1"/>
  <c r="V29" i="21"/>
  <c r="V54" i="21" s="1"/>
  <c r="W29" i="21"/>
  <c r="W54" i="21" s="1"/>
  <c r="X29" i="21"/>
  <c r="X54" i="21" s="1"/>
  <c r="Y29" i="21"/>
  <c r="Z29" i="21"/>
  <c r="P30" i="21"/>
  <c r="P55" i="21" s="1"/>
  <c r="Q30" i="21"/>
  <c r="Q55" i="21" s="1"/>
  <c r="R30" i="21"/>
  <c r="R55" i="21" s="1"/>
  <c r="S30" i="21"/>
  <c r="T30" i="21"/>
  <c r="U30" i="21"/>
  <c r="U55" i="21" s="1"/>
  <c r="V30" i="21"/>
  <c r="V55" i="21" s="1"/>
  <c r="W30" i="21"/>
  <c r="X30" i="21"/>
  <c r="Y30" i="21"/>
  <c r="Y55" i="21" s="1"/>
  <c r="Z30" i="21"/>
  <c r="Z55" i="21" s="1"/>
  <c r="O12" i="21"/>
  <c r="O87" i="21" s="1"/>
  <c r="O13" i="21"/>
  <c r="O14" i="21"/>
  <c r="O39" i="21" s="1"/>
  <c r="O15" i="21"/>
  <c r="O40" i="21" s="1"/>
  <c r="O16" i="21"/>
  <c r="O41" i="21" s="1"/>
  <c r="O17" i="21"/>
  <c r="O18" i="21"/>
  <c r="O19" i="21"/>
  <c r="O44" i="21" s="1"/>
  <c r="O20" i="21"/>
  <c r="O45" i="21" s="1"/>
  <c r="O21" i="21"/>
  <c r="O22" i="21"/>
  <c r="O23" i="21"/>
  <c r="O48" i="21" s="1"/>
  <c r="O24" i="21"/>
  <c r="O49" i="21" s="1"/>
  <c r="O25" i="21"/>
  <c r="O26" i="21"/>
  <c r="O51" i="21" s="1"/>
  <c r="O27" i="21"/>
  <c r="O52" i="21" s="1"/>
  <c r="O28" i="21"/>
  <c r="O53" i="21" s="1"/>
  <c r="O29" i="21"/>
  <c r="O30" i="21"/>
  <c r="O55" i="21" s="1"/>
  <c r="O11" i="21"/>
  <c r="C11" i="21"/>
  <c r="C86" i="21" s="1"/>
  <c r="D11" i="21"/>
  <c r="E11" i="21"/>
  <c r="F11" i="21"/>
  <c r="F86" i="21" s="1"/>
  <c r="G11" i="21"/>
  <c r="G86" i="21" s="1"/>
  <c r="H11" i="21"/>
  <c r="I11" i="21"/>
  <c r="J11" i="21"/>
  <c r="J86" i="21" s="1"/>
  <c r="K11" i="21"/>
  <c r="K86" i="21" s="1"/>
  <c r="L11" i="21"/>
  <c r="M11" i="21"/>
  <c r="M86" i="21" s="1"/>
  <c r="C12" i="21"/>
  <c r="C87" i="21" s="1"/>
  <c r="D12" i="21"/>
  <c r="D87" i="21" s="1"/>
  <c r="E12" i="21"/>
  <c r="E87" i="21" s="1"/>
  <c r="F12" i="21"/>
  <c r="F87" i="21" s="1"/>
  <c r="G12" i="21"/>
  <c r="H12" i="21"/>
  <c r="H87" i="21" s="1"/>
  <c r="I12" i="21"/>
  <c r="I87" i="21" s="1"/>
  <c r="J12" i="21"/>
  <c r="K12" i="21"/>
  <c r="L12" i="21"/>
  <c r="L87" i="21" s="1"/>
  <c r="M12" i="21"/>
  <c r="M87" i="21" s="1"/>
  <c r="C13" i="21"/>
  <c r="C38" i="21" s="1"/>
  <c r="D13" i="21"/>
  <c r="E13" i="21"/>
  <c r="F13" i="21"/>
  <c r="G13" i="21"/>
  <c r="G38" i="21" s="1"/>
  <c r="H13" i="21"/>
  <c r="H38" i="21" s="1"/>
  <c r="I13" i="21"/>
  <c r="J13" i="21"/>
  <c r="K13" i="21"/>
  <c r="K38" i="21" s="1"/>
  <c r="L13" i="21"/>
  <c r="L38" i="21" s="1"/>
  <c r="M13" i="21"/>
  <c r="C14" i="21"/>
  <c r="D14" i="21"/>
  <c r="D39" i="21" s="1"/>
  <c r="E14" i="21"/>
  <c r="E39" i="21" s="1"/>
  <c r="F14" i="21"/>
  <c r="F39" i="21" s="1"/>
  <c r="G14" i="21"/>
  <c r="G39" i="21" s="1"/>
  <c r="H14" i="21"/>
  <c r="H39" i="21" s="1"/>
  <c r="I14" i="21"/>
  <c r="J14" i="21"/>
  <c r="K14" i="21"/>
  <c r="K39" i="21" s="1"/>
  <c r="L14" i="21"/>
  <c r="L39" i="21" s="1"/>
  <c r="M14" i="21"/>
  <c r="M39" i="21" s="1"/>
  <c r="C15" i="21"/>
  <c r="D15" i="21"/>
  <c r="E15" i="21"/>
  <c r="E40" i="21" s="1"/>
  <c r="F15" i="21"/>
  <c r="F40" i="21" s="1"/>
  <c r="G15" i="21"/>
  <c r="H15" i="21"/>
  <c r="I15" i="21"/>
  <c r="I40" i="21" s="1"/>
  <c r="J15" i="21"/>
  <c r="J40" i="21" s="1"/>
  <c r="K15" i="21"/>
  <c r="K40" i="21" s="1"/>
  <c r="L15" i="21"/>
  <c r="L40" i="21" s="1"/>
  <c r="M15" i="21"/>
  <c r="M40" i="21" s="1"/>
  <c r="C16" i="21"/>
  <c r="C41" i="21" s="1"/>
  <c r="D16" i="21"/>
  <c r="E16" i="21"/>
  <c r="E41" i="21" s="1"/>
  <c r="F16" i="21"/>
  <c r="F41" i="21" s="1"/>
  <c r="G16" i="21"/>
  <c r="G41" i="21" s="1"/>
  <c r="H16" i="21"/>
  <c r="I16" i="21"/>
  <c r="J16" i="21"/>
  <c r="J41" i="21" s="1"/>
  <c r="K16" i="21"/>
  <c r="K41" i="21" s="1"/>
  <c r="L16" i="21"/>
  <c r="M16" i="21"/>
  <c r="C17" i="21"/>
  <c r="D17" i="21"/>
  <c r="E17" i="21"/>
  <c r="E42" i="21" s="1"/>
  <c r="F17" i="21"/>
  <c r="F42" i="21" s="1"/>
  <c r="G17" i="21"/>
  <c r="G42" i="21" s="1"/>
  <c r="H17" i="21"/>
  <c r="H42" i="21" s="1"/>
  <c r="I17" i="21"/>
  <c r="J17" i="21"/>
  <c r="J42" i="21" s="1"/>
  <c r="K17" i="21"/>
  <c r="K42" i="21" s="1"/>
  <c r="L17" i="21"/>
  <c r="L42" i="21" s="1"/>
  <c r="M17" i="21"/>
  <c r="C18" i="21"/>
  <c r="D18" i="21"/>
  <c r="D43" i="21" s="1"/>
  <c r="E18" i="21"/>
  <c r="E43" i="21" s="1"/>
  <c r="F18" i="21"/>
  <c r="G18" i="21"/>
  <c r="H18" i="21"/>
  <c r="H43" i="21" s="1"/>
  <c r="I18" i="21"/>
  <c r="J18" i="21"/>
  <c r="J43" i="21" s="1"/>
  <c r="K18" i="21"/>
  <c r="K43" i="21" s="1"/>
  <c r="L18" i="21"/>
  <c r="L43" i="21" s="1"/>
  <c r="M18" i="21"/>
  <c r="C19" i="21"/>
  <c r="D19" i="21"/>
  <c r="E19" i="21"/>
  <c r="E44" i="21" s="1"/>
  <c r="F19" i="21"/>
  <c r="F44" i="21" s="1"/>
  <c r="G19" i="21"/>
  <c r="H19" i="21"/>
  <c r="I19" i="21"/>
  <c r="I44" i="21" s="1"/>
  <c r="J19" i="21"/>
  <c r="J44" i="21" s="1"/>
  <c r="K19" i="21"/>
  <c r="L19" i="21"/>
  <c r="M19" i="21"/>
  <c r="M44" i="21" s="1"/>
  <c r="C20" i="21"/>
  <c r="C45" i="21" s="1"/>
  <c r="D20" i="21"/>
  <c r="D45" i="21" s="1"/>
  <c r="E20" i="21"/>
  <c r="E45" i="21" s="1"/>
  <c r="F20" i="21"/>
  <c r="F45" i="21" s="1"/>
  <c r="G20" i="21"/>
  <c r="H20" i="21"/>
  <c r="I20" i="21"/>
  <c r="I45" i="21" s="1"/>
  <c r="J20" i="21"/>
  <c r="J45" i="21" s="1"/>
  <c r="K20" i="21"/>
  <c r="K45" i="21" s="1"/>
  <c r="L20" i="21"/>
  <c r="M20" i="21"/>
  <c r="C21" i="21"/>
  <c r="C46" i="21" s="1"/>
  <c r="D21" i="21"/>
  <c r="D46" i="21" s="1"/>
  <c r="E21" i="21"/>
  <c r="F21" i="21"/>
  <c r="G21" i="21"/>
  <c r="G46" i="21" s="1"/>
  <c r="H21" i="21"/>
  <c r="H46" i="21" s="1"/>
  <c r="I21" i="21"/>
  <c r="I46" i="21" s="1"/>
  <c r="J21" i="21"/>
  <c r="J46" i="21" s="1"/>
  <c r="K21" i="21"/>
  <c r="K46" i="21" s="1"/>
  <c r="L21" i="21"/>
  <c r="L46" i="21" s="1"/>
  <c r="M21" i="21"/>
  <c r="C22" i="21"/>
  <c r="D22" i="21"/>
  <c r="D47" i="21" s="1"/>
  <c r="E22" i="21"/>
  <c r="E47" i="21" s="1"/>
  <c r="F22" i="21"/>
  <c r="G22" i="21"/>
  <c r="H22" i="21"/>
  <c r="H47" i="21" s="1"/>
  <c r="I22" i="21"/>
  <c r="I47" i="21" s="1"/>
  <c r="J22" i="21"/>
  <c r="K22" i="21"/>
  <c r="L22" i="21"/>
  <c r="M22" i="21"/>
  <c r="M47" i="21" s="1"/>
  <c r="C23" i="21"/>
  <c r="D23" i="21"/>
  <c r="E23" i="21"/>
  <c r="F23" i="21"/>
  <c r="F48" i="21" s="1"/>
  <c r="G23" i="21"/>
  <c r="H23" i="21"/>
  <c r="I23" i="21"/>
  <c r="I48" i="21" s="1"/>
  <c r="J23" i="21"/>
  <c r="J48" i="21" s="1"/>
  <c r="K23" i="21"/>
  <c r="L23" i="21"/>
  <c r="M23" i="21"/>
  <c r="M48" i="21" s="1"/>
  <c r="C24" i="21"/>
  <c r="C49" i="21" s="1"/>
  <c r="D24" i="21"/>
  <c r="E24" i="21"/>
  <c r="F24" i="21"/>
  <c r="G24" i="21"/>
  <c r="G49" i="21" s="1"/>
  <c r="H24" i="21"/>
  <c r="I24" i="21"/>
  <c r="J24" i="21"/>
  <c r="K24" i="21"/>
  <c r="K49" i="21" s="1"/>
  <c r="L24" i="21"/>
  <c r="M24" i="21"/>
  <c r="C25" i="21"/>
  <c r="C50" i="21" s="1"/>
  <c r="D25" i="21"/>
  <c r="D50" i="21" s="1"/>
  <c r="E25" i="21"/>
  <c r="F25" i="21"/>
  <c r="G25" i="21"/>
  <c r="G50" i="21" s="1"/>
  <c r="H25" i="21"/>
  <c r="H50" i="21" s="1"/>
  <c r="I25" i="21"/>
  <c r="J25" i="21"/>
  <c r="K25" i="21"/>
  <c r="L25" i="21"/>
  <c r="L50" i="21" s="1"/>
  <c r="M25" i="21"/>
  <c r="C26" i="21"/>
  <c r="D26" i="21"/>
  <c r="E26" i="21"/>
  <c r="E51" i="21" s="1"/>
  <c r="F26" i="21"/>
  <c r="G26" i="21"/>
  <c r="H26" i="21"/>
  <c r="H51" i="21" s="1"/>
  <c r="I26" i="21"/>
  <c r="I51" i="21" s="1"/>
  <c r="J26" i="21"/>
  <c r="K26" i="21"/>
  <c r="L26" i="21"/>
  <c r="L51" i="21" s="1"/>
  <c r="M26" i="21"/>
  <c r="M51" i="21" s="1"/>
  <c r="C27" i="21"/>
  <c r="D27" i="21"/>
  <c r="D52" i="21" s="1"/>
  <c r="E27" i="21"/>
  <c r="F27" i="21"/>
  <c r="F52" i="21" s="1"/>
  <c r="G27" i="21"/>
  <c r="H27" i="21"/>
  <c r="H52" i="21" s="1"/>
  <c r="I27" i="21"/>
  <c r="J27" i="21"/>
  <c r="J52" i="21" s="1"/>
  <c r="K27" i="21"/>
  <c r="L27" i="21"/>
  <c r="L52" i="21" s="1"/>
  <c r="M27" i="21"/>
  <c r="M52" i="21" s="1"/>
  <c r="C28" i="21"/>
  <c r="C53" i="21" s="1"/>
  <c r="D28" i="21"/>
  <c r="E28" i="21"/>
  <c r="E53" i="21" s="1"/>
  <c r="F28" i="21"/>
  <c r="F53" i="21" s="1"/>
  <c r="G28" i="21"/>
  <c r="G53" i="21" s="1"/>
  <c r="H28" i="21"/>
  <c r="I28" i="21"/>
  <c r="I53" i="21" s="1"/>
  <c r="J28" i="21"/>
  <c r="K28" i="21"/>
  <c r="K53" i="21" s="1"/>
  <c r="L28" i="21"/>
  <c r="M28" i="21"/>
  <c r="M53" i="21" s="1"/>
  <c r="C29" i="21"/>
  <c r="D29" i="21"/>
  <c r="D54" i="21" s="1"/>
  <c r="E29" i="21"/>
  <c r="F29" i="21"/>
  <c r="F54" i="21" s="1"/>
  <c r="G29" i="21"/>
  <c r="G54" i="21" s="1"/>
  <c r="H29" i="21"/>
  <c r="H54" i="21" s="1"/>
  <c r="I29" i="21"/>
  <c r="J29" i="21"/>
  <c r="J54" i="21" s="1"/>
  <c r="K29" i="21"/>
  <c r="K54" i="21" s="1"/>
  <c r="L29" i="21"/>
  <c r="L54" i="21" s="1"/>
  <c r="M29" i="21"/>
  <c r="C30" i="21"/>
  <c r="C31" i="21" s="1"/>
  <c r="D30" i="21"/>
  <c r="E30" i="21"/>
  <c r="E55" i="21" s="1"/>
  <c r="F30" i="21"/>
  <c r="G30" i="21"/>
  <c r="G55" i="21" s="1"/>
  <c r="H30" i="21"/>
  <c r="I30" i="21"/>
  <c r="I55" i="21" s="1"/>
  <c r="J30" i="21"/>
  <c r="K30" i="21"/>
  <c r="K55" i="21" s="1"/>
  <c r="L30" i="21"/>
  <c r="L55" i="21" s="1"/>
  <c r="M30" i="21"/>
  <c r="M55" i="21" s="1"/>
  <c r="B12" i="21"/>
  <c r="B87" i="21" s="1"/>
  <c r="B13" i="21"/>
  <c r="B38" i="21" s="1"/>
  <c r="B14" i="21"/>
  <c r="B39" i="21" s="1"/>
  <c r="B15" i="21"/>
  <c r="B16" i="21"/>
  <c r="B17" i="21"/>
  <c r="B42" i="21" s="1"/>
  <c r="B18" i="21"/>
  <c r="B43" i="21" s="1"/>
  <c r="B19" i="21"/>
  <c r="B44" i="21" s="1"/>
  <c r="B20" i="21"/>
  <c r="B21" i="21"/>
  <c r="B46" i="21" s="1"/>
  <c r="B22" i="21"/>
  <c r="B47" i="21" s="1"/>
  <c r="B23" i="21"/>
  <c r="B24" i="21"/>
  <c r="B25" i="21"/>
  <c r="B50" i="21" s="1"/>
  <c r="B26" i="21"/>
  <c r="B51" i="21" s="1"/>
  <c r="B27" i="21"/>
  <c r="B52" i="21" s="1"/>
  <c r="B28" i="21"/>
  <c r="B29" i="21"/>
  <c r="B54" i="21" s="1"/>
  <c r="B30" i="21"/>
  <c r="B55" i="21" s="1"/>
  <c r="B11" i="21"/>
  <c r="B86" i="21" s="1"/>
  <c r="AL11" i="2"/>
  <c r="AL12" i="2"/>
  <c r="AL13" i="2"/>
  <c r="AL14" i="2"/>
  <c r="AL15" i="2"/>
  <c r="AL16" i="2"/>
  <c r="AL17" i="2"/>
  <c r="AL18" i="2"/>
  <c r="AL19" i="2"/>
  <c r="AL20" i="2"/>
  <c r="AL21" i="2"/>
  <c r="AL22" i="2"/>
  <c r="AL23" i="2"/>
  <c r="AL24" i="2"/>
  <c r="AL25" i="2"/>
  <c r="AL26" i="2"/>
  <c r="AL27" i="2"/>
  <c r="AL28" i="2"/>
  <c r="AL29" i="2"/>
  <c r="AL10" i="2"/>
  <c r="AH11" i="2"/>
  <c r="AH12" i="2"/>
  <c r="AH13" i="2"/>
  <c r="AH14" i="2"/>
  <c r="AH15" i="2"/>
  <c r="AH16" i="2"/>
  <c r="AH17" i="2"/>
  <c r="AH18" i="2"/>
  <c r="AH19" i="2"/>
  <c r="AH20" i="2"/>
  <c r="AH21" i="2"/>
  <c r="AH22" i="2"/>
  <c r="AH23" i="2"/>
  <c r="AH24" i="2"/>
  <c r="AH25" i="2"/>
  <c r="AH26" i="2"/>
  <c r="AH27" i="2"/>
  <c r="AH28" i="2"/>
  <c r="AH29" i="2"/>
  <c r="AH10" i="2"/>
  <c r="AD11" i="2"/>
  <c r="AD12" i="2"/>
  <c r="AD13" i="2"/>
  <c r="AD14" i="2"/>
  <c r="AD15" i="2"/>
  <c r="AD16" i="2"/>
  <c r="AD17" i="2"/>
  <c r="AD18" i="2"/>
  <c r="AD19" i="2"/>
  <c r="AD20" i="2"/>
  <c r="AD21" i="2"/>
  <c r="AD22" i="2"/>
  <c r="AD23" i="2"/>
  <c r="AD24" i="2"/>
  <c r="AD25" i="2"/>
  <c r="AD26" i="2"/>
  <c r="AD27" i="2"/>
  <c r="AD28" i="2"/>
  <c r="AD29" i="2"/>
  <c r="AD10" i="2"/>
  <c r="P11" i="2"/>
  <c r="P12" i="2"/>
  <c r="P13" i="2"/>
  <c r="P14" i="2"/>
  <c r="P15" i="2"/>
  <c r="P16" i="2"/>
  <c r="P17" i="2"/>
  <c r="P18" i="2"/>
  <c r="P19" i="2"/>
  <c r="P20" i="2"/>
  <c r="P21" i="2"/>
  <c r="P22" i="2"/>
  <c r="P23" i="2"/>
  <c r="P24" i="2"/>
  <c r="P25" i="2"/>
  <c r="P26" i="2"/>
  <c r="P27" i="2"/>
  <c r="P28" i="2"/>
  <c r="P29" i="2"/>
  <c r="P10" i="2"/>
  <c r="AP11" i="2"/>
  <c r="AP12" i="2"/>
  <c r="AP13" i="2"/>
  <c r="AP14" i="2"/>
  <c r="AP15" i="2"/>
  <c r="AP16" i="2"/>
  <c r="AP17" i="2"/>
  <c r="AP18" i="2"/>
  <c r="AP19" i="2"/>
  <c r="AP20" i="2"/>
  <c r="AP21" i="2"/>
  <c r="AP22" i="2"/>
  <c r="AP23" i="2"/>
  <c r="AP24" i="2"/>
  <c r="AP25" i="2"/>
  <c r="AP26" i="2"/>
  <c r="AP27" i="2"/>
  <c r="AP28" i="2"/>
  <c r="AP29" i="2"/>
  <c r="AP10" i="2"/>
  <c r="AD26" i="21"/>
  <c r="AJ25" i="21"/>
  <c r="AD24" i="21"/>
  <c r="AA23" i="21"/>
  <c r="AJ22" i="21"/>
  <c r="AG22" i="21"/>
  <c r="AJ21" i="21"/>
  <c r="AJ19" i="21"/>
  <c r="N18" i="21"/>
  <c r="AG17" i="21"/>
  <c r="AD16" i="21"/>
  <c r="N15" i="21"/>
  <c r="AJ14" i="21"/>
  <c r="AD14" i="21"/>
  <c r="T31" i="21"/>
  <c r="P31" i="21"/>
  <c r="K31" i="21"/>
  <c r="AG12" i="21"/>
  <c r="AJ11" i="21"/>
  <c r="B10" i="21"/>
  <c r="C10" i="21" s="1"/>
  <c r="D10" i="21" s="1"/>
  <c r="E10" i="21" s="1"/>
  <c r="F10" i="21" s="1"/>
  <c r="G10" i="21" s="1"/>
  <c r="H10" i="21" s="1"/>
  <c r="I10" i="21" s="1"/>
  <c r="J10" i="21" s="1"/>
  <c r="K10" i="21" s="1"/>
  <c r="L10" i="21" s="1"/>
  <c r="M10" i="21" s="1"/>
  <c r="O10" i="21" s="1"/>
  <c r="P10" i="21" s="1"/>
  <c r="Q10" i="21" s="1"/>
  <c r="R10" i="21" s="1"/>
  <c r="S10" i="21" s="1"/>
  <c r="T10" i="21" s="1"/>
  <c r="U10" i="21" s="1"/>
  <c r="V10" i="21" s="1"/>
  <c r="W10" i="21" s="1"/>
  <c r="X10" i="21" s="1"/>
  <c r="Y10" i="21" s="1"/>
  <c r="Z10" i="21" s="1"/>
  <c r="C32" i="14"/>
  <c r="N21" i="21" l="1"/>
  <c r="G31" i="21"/>
  <c r="G87" i="21"/>
  <c r="X31" i="21"/>
  <c r="AH40" i="21"/>
  <c r="AJ15" i="21"/>
  <c r="C55" i="21"/>
  <c r="N17" i="21"/>
  <c r="C42" i="21"/>
  <c r="M31" i="21"/>
  <c r="I31" i="21"/>
  <c r="I86" i="21"/>
  <c r="E31" i="21"/>
  <c r="E86" i="21"/>
  <c r="AA17" i="21"/>
  <c r="P42" i="21"/>
  <c r="Z31" i="21"/>
  <c r="V31" i="21"/>
  <c r="V86" i="21"/>
  <c r="R31" i="21"/>
  <c r="AD22" i="21"/>
  <c r="AB47" i="21"/>
  <c r="AH51" i="21"/>
  <c r="AJ26" i="21"/>
  <c r="AH43" i="21"/>
  <c r="AJ18" i="21"/>
  <c r="AJ17" i="21"/>
  <c r="AI42" i="21"/>
  <c r="Z86" i="21"/>
  <c r="N22" i="21"/>
  <c r="N14" i="21"/>
  <c r="F31" i="21"/>
  <c r="H31" i="21"/>
  <c r="H86" i="21"/>
  <c r="AA25" i="21"/>
  <c r="AA13" i="21"/>
  <c r="AA26" i="21"/>
  <c r="P51" i="21"/>
  <c r="AA19" i="21"/>
  <c r="AA18" i="21"/>
  <c r="W31" i="21"/>
  <c r="Y31" i="21"/>
  <c r="Y86" i="21"/>
  <c r="Q31" i="21"/>
  <c r="Q86" i="21"/>
  <c r="AB31" i="21"/>
  <c r="AD31" i="21" s="1"/>
  <c r="AG21" i="21"/>
  <c r="AE46" i="21"/>
  <c r="AI31" i="21"/>
  <c r="AI87" i="21"/>
  <c r="N26" i="21"/>
  <c r="N25" i="21"/>
  <c r="N23" i="21"/>
  <c r="N19" i="21"/>
  <c r="J31" i="21"/>
  <c r="L31" i="21"/>
  <c r="L86" i="21"/>
  <c r="N11" i="21"/>
  <c r="D86" i="21"/>
  <c r="AA21" i="21"/>
  <c r="AA22" i="21"/>
  <c r="AA15" i="21"/>
  <c r="AA14" i="21"/>
  <c r="S31" i="21"/>
  <c r="U31" i="21"/>
  <c r="U86" i="21"/>
  <c r="AD25" i="21"/>
  <c r="AB50" i="21"/>
  <c r="AD21" i="21"/>
  <c r="AB46" i="21"/>
  <c r="AD17" i="21"/>
  <c r="AB42" i="21"/>
  <c r="AG25" i="21"/>
  <c r="AE50" i="21"/>
  <c r="O38" i="21"/>
  <c r="O46" i="21"/>
  <c r="P39" i="21"/>
  <c r="AB38" i="21"/>
  <c r="AF45" i="21"/>
  <c r="AC87" i="21"/>
  <c r="AD23" i="21"/>
  <c r="AD19" i="21"/>
  <c r="AC44" i="21"/>
  <c r="AD15" i="21"/>
  <c r="AC31" i="21"/>
  <c r="AG23" i="21"/>
  <c r="AF48" i="21"/>
  <c r="AG19" i="21"/>
  <c r="AG15" i="21"/>
  <c r="AF40" i="21"/>
  <c r="AF31" i="21"/>
  <c r="AH31" i="21"/>
  <c r="AJ31" i="21" s="1"/>
  <c r="AH87" i="21"/>
  <c r="C47" i="21"/>
  <c r="D44" i="21"/>
  <c r="F38" i="21"/>
  <c r="O50" i="21"/>
  <c r="W38" i="21"/>
  <c r="AC40" i="21"/>
  <c r="AF44" i="21"/>
  <c r="AC86" i="21"/>
  <c r="AJ28" i="21"/>
  <c r="AJ24" i="21"/>
  <c r="AJ16" i="21"/>
  <c r="AJ12" i="21"/>
  <c r="AG26" i="21"/>
  <c r="AG18" i="21"/>
  <c r="AG14" i="21"/>
  <c r="AG11" i="21"/>
  <c r="AE31" i="21"/>
  <c r="AG31" i="21" s="1"/>
  <c r="AD11" i="21"/>
  <c r="AD18" i="21"/>
  <c r="AA24" i="21"/>
  <c r="AA20" i="21"/>
  <c r="AA16" i="21"/>
  <c r="AA12" i="21"/>
  <c r="AA11" i="21"/>
  <c r="N13" i="21"/>
  <c r="D31" i="21"/>
  <c r="N24" i="21"/>
  <c r="N20" i="21"/>
  <c r="N16" i="21"/>
  <c r="N12" i="21"/>
  <c r="AP30" i="2"/>
  <c r="G6" i="21" s="1"/>
  <c r="P30" i="2"/>
  <c r="C6" i="21" s="1"/>
  <c r="AL30" i="2"/>
  <c r="F6" i="21" s="1"/>
  <c r="AH30" i="2"/>
  <c r="E6" i="21" s="1"/>
  <c r="AD30" i="2"/>
  <c r="D6" i="21" s="1"/>
  <c r="AJ29" i="21"/>
  <c r="AD30" i="21"/>
  <c r="O31" i="21"/>
  <c r="AD27" i="21"/>
  <c r="AJ27" i="21"/>
  <c r="AG28" i="21"/>
  <c r="AJ13" i="21"/>
  <c r="AG29" i="21"/>
  <c r="AG30" i="21"/>
  <c r="N27" i="21"/>
  <c r="AA27" i="21"/>
  <c r="AJ30" i="21"/>
  <c r="AG27" i="21"/>
  <c r="N28" i="21"/>
  <c r="AA28" i="21"/>
  <c r="AD28" i="21"/>
  <c r="AG13" i="21"/>
  <c r="N29" i="21"/>
  <c r="AA29" i="21"/>
  <c r="AD29" i="21"/>
  <c r="N30" i="21"/>
  <c r="AA30" i="21"/>
  <c r="B31" i="21"/>
  <c r="AD13" i="21"/>
  <c r="D32" i="14"/>
  <c r="E32" i="14" s="1"/>
  <c r="F32" i="14" s="1"/>
  <c r="G32" i="14" s="1"/>
  <c r="F49" i="30"/>
  <c r="F60" i="30" s="1"/>
  <c r="G49" i="30"/>
  <c r="H49" i="30"/>
  <c r="H60" i="30" s="1"/>
  <c r="I49" i="30"/>
  <c r="I60" i="30" s="1"/>
  <c r="J49" i="30"/>
  <c r="J60" i="30" s="1"/>
  <c r="K49" i="30"/>
  <c r="L49" i="30"/>
  <c r="L60" i="30" s="1"/>
  <c r="M49" i="30"/>
  <c r="M60" i="30" s="1"/>
  <c r="N49" i="30"/>
  <c r="N60" i="30" s="1"/>
  <c r="O49" i="30"/>
  <c r="P49" i="30"/>
  <c r="P60" i="30" s="1"/>
  <c r="E49" i="30"/>
  <c r="E60" i="30" s="1"/>
  <c r="E7" i="30"/>
  <c r="F7" i="30" s="1"/>
  <c r="G7" i="30" s="1"/>
  <c r="H7" i="30" s="1"/>
  <c r="I7" i="30" s="1"/>
  <c r="J7" i="30" s="1"/>
  <c r="K7" i="30" s="1"/>
  <c r="L7" i="30" s="1"/>
  <c r="M7" i="30" s="1"/>
  <c r="N7" i="30" s="1"/>
  <c r="O7" i="30" s="1"/>
  <c r="P7" i="30" s="1"/>
  <c r="E45" i="30"/>
  <c r="F45" i="30" s="1"/>
  <c r="G45" i="30" s="1"/>
  <c r="H45" i="30" s="1"/>
  <c r="I45" i="30" s="1"/>
  <c r="J45" i="30" s="1"/>
  <c r="K45" i="30" s="1"/>
  <c r="L45" i="30" s="1"/>
  <c r="M45" i="30" s="1"/>
  <c r="N45" i="30" s="1"/>
  <c r="O45" i="30" s="1"/>
  <c r="P45" i="30" s="1"/>
  <c r="E37" i="30"/>
  <c r="F37" i="30" s="1"/>
  <c r="G37" i="30" s="1"/>
  <c r="H37" i="30" s="1"/>
  <c r="I37" i="30" s="1"/>
  <c r="J37" i="30" s="1"/>
  <c r="K37" i="30" s="1"/>
  <c r="L37" i="30" s="1"/>
  <c r="M37" i="30" s="1"/>
  <c r="N37" i="30" s="1"/>
  <c r="O37" i="30" s="1"/>
  <c r="P37" i="30" s="1"/>
  <c r="E29" i="30"/>
  <c r="F29" i="30" s="1"/>
  <c r="G29" i="30" s="1"/>
  <c r="H29" i="30" s="1"/>
  <c r="I29" i="30" s="1"/>
  <c r="J29" i="30" s="1"/>
  <c r="K29" i="30" s="1"/>
  <c r="L29" i="30" s="1"/>
  <c r="M29" i="30" s="1"/>
  <c r="N29" i="30" s="1"/>
  <c r="O29" i="30" s="1"/>
  <c r="P29" i="30" s="1"/>
  <c r="E21" i="30"/>
  <c r="F21" i="30" s="1"/>
  <c r="G21" i="30" s="1"/>
  <c r="H21" i="30" s="1"/>
  <c r="I21" i="30" s="1"/>
  <c r="J21" i="30" s="1"/>
  <c r="K21" i="30" s="1"/>
  <c r="L21" i="30" s="1"/>
  <c r="M21" i="30" s="1"/>
  <c r="N21" i="30" s="1"/>
  <c r="O21" i="30" s="1"/>
  <c r="P21" i="30" s="1"/>
  <c r="E13" i="30"/>
  <c r="E10" i="30"/>
  <c r="F10" i="30" s="1"/>
  <c r="G10" i="30" s="1"/>
  <c r="AR9" i="4"/>
  <c r="AQ9" i="4"/>
  <c r="AP9" i="4"/>
  <c r="AO9" i="4"/>
  <c r="AN9" i="4"/>
  <c r="E8" i="18" l="1"/>
  <c r="G8" i="18"/>
  <c r="D10" i="18"/>
  <c r="G10" i="18"/>
  <c r="G9" i="18"/>
  <c r="F8" i="18"/>
  <c r="N31" i="21"/>
  <c r="AA31" i="21"/>
  <c r="D9" i="18" s="1"/>
  <c r="E10" i="18"/>
  <c r="E9" i="18"/>
  <c r="F10" i="18"/>
  <c r="F9" i="18"/>
  <c r="I59" i="30"/>
  <c r="N59" i="30"/>
  <c r="M59" i="30"/>
  <c r="E59" i="30"/>
  <c r="F59" i="30"/>
  <c r="J59" i="30"/>
  <c r="E15" i="30"/>
  <c r="F13" i="30"/>
  <c r="O59" i="30"/>
  <c r="O60" i="30"/>
  <c r="K59" i="30"/>
  <c r="K60" i="30"/>
  <c r="G59" i="30"/>
  <c r="G60" i="30"/>
  <c r="P59" i="30"/>
  <c r="L59" i="30"/>
  <c r="H59" i="30"/>
  <c r="H10" i="30"/>
  <c r="BE57" i="12"/>
  <c r="AY57" i="12"/>
  <c r="AS57" i="12"/>
  <c r="AM57" i="12"/>
  <c r="AG57" i="12"/>
  <c r="AA57" i="12"/>
  <c r="P57" i="12"/>
  <c r="Q57" i="12"/>
  <c r="R57" i="12"/>
  <c r="S57" i="12"/>
  <c r="T57" i="12"/>
  <c r="U57" i="12"/>
  <c r="V57" i="12"/>
  <c r="W57" i="12"/>
  <c r="X57" i="12"/>
  <c r="Y57" i="12"/>
  <c r="Z57" i="12"/>
  <c r="O57" i="12"/>
  <c r="D57" i="12"/>
  <c r="E57" i="12"/>
  <c r="F57" i="12"/>
  <c r="G57" i="12"/>
  <c r="H57" i="12"/>
  <c r="I57" i="12"/>
  <c r="J57" i="12"/>
  <c r="K57" i="12"/>
  <c r="L57" i="12"/>
  <c r="M57" i="12"/>
  <c r="N57" i="12"/>
  <c r="C57" i="12"/>
  <c r="C8" i="18" l="1"/>
  <c r="C10" i="18"/>
  <c r="D8" i="18"/>
  <c r="C9" i="18"/>
  <c r="F15" i="30"/>
  <c r="G13" i="30"/>
  <c r="I10" i="30"/>
  <c r="C29" i="26"/>
  <c r="C13" i="26" s="1"/>
  <c r="D29" i="26"/>
  <c r="D13" i="26" s="1"/>
  <c r="E29" i="26"/>
  <c r="E13" i="26" s="1"/>
  <c r="G29" i="26"/>
  <c r="F29" i="26"/>
  <c r="H13" i="30" l="1"/>
  <c r="G15" i="30"/>
  <c r="J10" i="30"/>
  <c r="F13" i="26"/>
  <c r="G13" i="26"/>
  <c r="C23" i="26"/>
  <c r="D23" i="26"/>
  <c r="E23" i="26"/>
  <c r="F23" i="26"/>
  <c r="G23" i="26"/>
  <c r="I13" i="30" l="1"/>
  <c r="H15" i="30"/>
  <c r="K10" i="30"/>
  <c r="AY59" i="12"/>
  <c r="AZ59" i="12"/>
  <c r="BA59" i="12"/>
  <c r="BB59" i="12"/>
  <c r="BC59" i="12"/>
  <c r="BD59" i="12"/>
  <c r="BE59" i="12"/>
  <c r="BF59" i="12"/>
  <c r="BG59" i="12"/>
  <c r="BH59" i="12"/>
  <c r="BI59" i="12"/>
  <c r="BJ59" i="12"/>
  <c r="AY60" i="12"/>
  <c r="AZ60" i="12"/>
  <c r="BA60" i="12"/>
  <c r="BB60" i="12"/>
  <c r="BC60" i="12"/>
  <c r="BD60" i="12"/>
  <c r="BE60" i="12"/>
  <c r="BF60" i="12"/>
  <c r="BG60" i="12"/>
  <c r="BH60" i="12"/>
  <c r="BI60" i="12"/>
  <c r="BJ60" i="12"/>
  <c r="AM59" i="12"/>
  <c r="AN59" i="12"/>
  <c r="AO59" i="12"/>
  <c r="AP59" i="12"/>
  <c r="AQ59" i="12"/>
  <c r="AR59" i="12"/>
  <c r="AS59" i="12"/>
  <c r="AT59" i="12"/>
  <c r="AU59" i="12"/>
  <c r="AV59" i="12"/>
  <c r="AW59" i="12"/>
  <c r="AX59" i="12"/>
  <c r="AM60" i="12"/>
  <c r="AN60" i="12"/>
  <c r="AO60" i="12"/>
  <c r="AP60" i="12"/>
  <c r="AQ60" i="12"/>
  <c r="AR60" i="12"/>
  <c r="AS60" i="12"/>
  <c r="AT60" i="12"/>
  <c r="AU60" i="12"/>
  <c r="AV60" i="12"/>
  <c r="AW60" i="12"/>
  <c r="AX60" i="12"/>
  <c r="AA59" i="12"/>
  <c r="AB59" i="12"/>
  <c r="AC59" i="12"/>
  <c r="AD59" i="12"/>
  <c r="AE59" i="12"/>
  <c r="AF59" i="12"/>
  <c r="AG59" i="12"/>
  <c r="AH59" i="12"/>
  <c r="AI59" i="12"/>
  <c r="AJ59" i="12"/>
  <c r="AK59" i="12"/>
  <c r="AL59" i="12"/>
  <c r="AA60" i="12"/>
  <c r="AB60" i="12"/>
  <c r="AC60" i="12"/>
  <c r="AD60" i="12"/>
  <c r="AE60" i="12"/>
  <c r="AF60" i="12"/>
  <c r="AG60" i="12"/>
  <c r="AH60" i="12"/>
  <c r="AI60" i="12"/>
  <c r="AJ60" i="12"/>
  <c r="AK60" i="12"/>
  <c r="AL60" i="12"/>
  <c r="O59" i="12"/>
  <c r="P59" i="12"/>
  <c r="Q59" i="12"/>
  <c r="R59" i="12"/>
  <c r="S59" i="12"/>
  <c r="T59" i="12"/>
  <c r="U59" i="12"/>
  <c r="V59" i="12"/>
  <c r="W59" i="12"/>
  <c r="X59" i="12"/>
  <c r="Y59" i="12"/>
  <c r="Z59" i="12"/>
  <c r="O60" i="12"/>
  <c r="P60" i="12"/>
  <c r="Q60" i="12"/>
  <c r="R60" i="12"/>
  <c r="S60" i="12"/>
  <c r="T60" i="12"/>
  <c r="U60" i="12"/>
  <c r="V60" i="12"/>
  <c r="W60" i="12"/>
  <c r="X60" i="12"/>
  <c r="Y60" i="12"/>
  <c r="Z60" i="12"/>
  <c r="C59" i="12"/>
  <c r="D59" i="12"/>
  <c r="E59" i="12"/>
  <c r="F59" i="12"/>
  <c r="G59" i="12"/>
  <c r="H59" i="12"/>
  <c r="I59" i="12"/>
  <c r="J59" i="12"/>
  <c r="K59" i="12"/>
  <c r="L59" i="12"/>
  <c r="M59" i="12"/>
  <c r="N59" i="12"/>
  <c r="C60" i="12"/>
  <c r="D60" i="12"/>
  <c r="E60" i="12"/>
  <c r="F60" i="12"/>
  <c r="G60" i="12"/>
  <c r="H60" i="12"/>
  <c r="I60" i="12"/>
  <c r="J60" i="12"/>
  <c r="K60" i="12"/>
  <c r="L60" i="12"/>
  <c r="M60" i="12"/>
  <c r="N60" i="12"/>
  <c r="B70" i="12"/>
  <c r="B69" i="12"/>
  <c r="B68" i="12"/>
  <c r="B67" i="12"/>
  <c r="BJ66" i="12"/>
  <c r="BI66" i="12"/>
  <c r="BH66" i="12"/>
  <c r="BG66" i="12"/>
  <c r="BF66" i="12"/>
  <c r="BE66" i="12"/>
  <c r="BD66" i="12"/>
  <c r="BC66" i="12"/>
  <c r="BB66" i="12"/>
  <c r="BA66" i="12"/>
  <c r="AZ66" i="12"/>
  <c r="AY66" i="12"/>
  <c r="AX66" i="12"/>
  <c r="AW66" i="12"/>
  <c r="AV66" i="12"/>
  <c r="AU66" i="12"/>
  <c r="AT66" i="12"/>
  <c r="AS66" i="12"/>
  <c r="AR66" i="12"/>
  <c r="AQ66" i="12"/>
  <c r="AP66" i="12"/>
  <c r="AO66" i="12"/>
  <c r="AN66" i="12"/>
  <c r="AM66" i="12"/>
  <c r="AL66" i="12"/>
  <c r="AK66" i="12"/>
  <c r="AJ66" i="12"/>
  <c r="AI66" i="12"/>
  <c r="AH66" i="12"/>
  <c r="AG66" i="12"/>
  <c r="AF66" i="12"/>
  <c r="AE66" i="12"/>
  <c r="AD66" i="12"/>
  <c r="AC66" i="12"/>
  <c r="AB66" i="12"/>
  <c r="AA66" i="12"/>
  <c r="Z66" i="12"/>
  <c r="Y66" i="12"/>
  <c r="X66" i="12"/>
  <c r="W66" i="12"/>
  <c r="V66" i="12"/>
  <c r="U66" i="12"/>
  <c r="T66" i="12"/>
  <c r="S66" i="12"/>
  <c r="R66" i="12"/>
  <c r="Q66" i="12"/>
  <c r="P66" i="12"/>
  <c r="O66" i="12"/>
  <c r="N66" i="12"/>
  <c r="M66" i="12"/>
  <c r="L66" i="12"/>
  <c r="K66" i="12"/>
  <c r="J66" i="12"/>
  <c r="I66" i="12"/>
  <c r="H66" i="12"/>
  <c r="G66" i="12"/>
  <c r="F66" i="12"/>
  <c r="E66" i="12"/>
  <c r="D66" i="12"/>
  <c r="C66" i="12"/>
  <c r="BJ34" i="12"/>
  <c r="BI34" i="12"/>
  <c r="BH34" i="12"/>
  <c r="BG34" i="12"/>
  <c r="BF34" i="12"/>
  <c r="BE34" i="12"/>
  <c r="BD34" i="12"/>
  <c r="BC34" i="12"/>
  <c r="BB34" i="12"/>
  <c r="BA34" i="12"/>
  <c r="AZ34" i="12"/>
  <c r="AY34" i="12"/>
  <c r="AX34" i="12"/>
  <c r="AW34" i="12"/>
  <c r="AV34" i="12"/>
  <c r="AU34" i="12"/>
  <c r="AT34" i="12"/>
  <c r="AS34" i="12"/>
  <c r="AR34" i="12"/>
  <c r="AQ34" i="12"/>
  <c r="AP34" i="12"/>
  <c r="AO34" i="12"/>
  <c r="AN34" i="12"/>
  <c r="AM34" i="12"/>
  <c r="AL34" i="12"/>
  <c r="AK34" i="12"/>
  <c r="AJ34" i="12"/>
  <c r="AI34" i="12"/>
  <c r="AH34" i="12"/>
  <c r="AG34" i="12"/>
  <c r="AF34" i="12"/>
  <c r="AE34" i="12"/>
  <c r="AD34" i="12"/>
  <c r="AC34" i="12"/>
  <c r="AB34" i="12"/>
  <c r="AA34" i="12"/>
  <c r="Z34" i="12"/>
  <c r="Y34" i="12"/>
  <c r="X34" i="12"/>
  <c r="W34" i="12"/>
  <c r="V34" i="12"/>
  <c r="U34" i="12"/>
  <c r="T34" i="12"/>
  <c r="S34" i="12"/>
  <c r="R34" i="12"/>
  <c r="Q34" i="12"/>
  <c r="P34" i="12"/>
  <c r="O34" i="12"/>
  <c r="N34" i="12"/>
  <c r="M34" i="12"/>
  <c r="L34" i="12"/>
  <c r="K34" i="12"/>
  <c r="J34" i="12"/>
  <c r="I34" i="12"/>
  <c r="H34" i="12"/>
  <c r="G34" i="12"/>
  <c r="F34" i="12"/>
  <c r="E34" i="12"/>
  <c r="D34" i="12"/>
  <c r="C34" i="12"/>
  <c r="C54" i="8"/>
  <c r="D54" i="8" s="1"/>
  <c r="E54" i="8" s="1"/>
  <c r="F54" i="8" s="1"/>
  <c r="G54" i="8" s="1"/>
  <c r="H54" i="8" s="1"/>
  <c r="I54" i="8" s="1"/>
  <c r="J54" i="8" s="1"/>
  <c r="K54" i="8" s="1"/>
  <c r="L54" i="8" s="1"/>
  <c r="M54" i="8" s="1"/>
  <c r="N54" i="8" s="1"/>
  <c r="O54" i="8" s="1"/>
  <c r="P54" i="8" s="1"/>
  <c r="Q54" i="8" s="1"/>
  <c r="R54" i="8" s="1"/>
  <c r="S54" i="8" s="1"/>
  <c r="T54" i="8" s="1"/>
  <c r="U54" i="8" s="1"/>
  <c r="V54" i="8" s="1"/>
  <c r="W54" i="8" s="1"/>
  <c r="X54" i="8" s="1"/>
  <c r="Y54" i="8" s="1"/>
  <c r="Z54" i="8" s="1"/>
  <c r="AA54" i="8" s="1"/>
  <c r="AB54" i="8" s="1"/>
  <c r="AC54" i="8" s="1"/>
  <c r="AD54" i="8" s="1"/>
  <c r="AE54" i="8" s="1"/>
  <c r="AF54" i="8" s="1"/>
  <c r="AG54" i="8" s="1"/>
  <c r="AH54" i="8" s="1"/>
  <c r="AI54" i="8" s="1"/>
  <c r="AJ54" i="8" s="1"/>
  <c r="AK54" i="8" s="1"/>
  <c r="AL54" i="8" s="1"/>
  <c r="AM54" i="8" s="1"/>
  <c r="AN54" i="8" s="1"/>
  <c r="AO54" i="8" s="1"/>
  <c r="AP54" i="8" s="1"/>
  <c r="AQ54" i="8" s="1"/>
  <c r="AR54" i="8" s="1"/>
  <c r="AS54" i="8" s="1"/>
  <c r="AT54" i="8" s="1"/>
  <c r="AU54" i="8" s="1"/>
  <c r="AV54" i="8" s="1"/>
  <c r="AW54" i="8" s="1"/>
  <c r="AX54" i="8" s="1"/>
  <c r="AY54" i="8" s="1"/>
  <c r="AZ54" i="8" s="1"/>
  <c r="BA54" i="8" s="1"/>
  <c r="BB54" i="8" s="1"/>
  <c r="BC54" i="8" s="1"/>
  <c r="BD54" i="8" s="1"/>
  <c r="BE54" i="8" s="1"/>
  <c r="BF54" i="8" s="1"/>
  <c r="BG54" i="8" s="1"/>
  <c r="BH54" i="8" s="1"/>
  <c r="BI54" i="8" s="1"/>
  <c r="BJ54" i="8" s="1"/>
  <c r="C39" i="8"/>
  <c r="D39" i="8" s="1"/>
  <c r="E39" i="8" s="1"/>
  <c r="F39" i="8" s="1"/>
  <c r="G39" i="8" s="1"/>
  <c r="H39" i="8" s="1"/>
  <c r="I39" i="8" s="1"/>
  <c r="J39" i="8" s="1"/>
  <c r="K39" i="8" s="1"/>
  <c r="L39" i="8" s="1"/>
  <c r="M39" i="8" s="1"/>
  <c r="N39" i="8" s="1"/>
  <c r="O39" i="8" s="1"/>
  <c r="P39" i="8" s="1"/>
  <c r="Q39" i="8" s="1"/>
  <c r="R39" i="8" s="1"/>
  <c r="S39" i="8" s="1"/>
  <c r="T39" i="8" s="1"/>
  <c r="U39" i="8" s="1"/>
  <c r="V39" i="8" s="1"/>
  <c r="W39" i="8" s="1"/>
  <c r="X39" i="8" s="1"/>
  <c r="Y39" i="8" s="1"/>
  <c r="Z39" i="8" s="1"/>
  <c r="AA39" i="8" s="1"/>
  <c r="AB39" i="8" s="1"/>
  <c r="AC39" i="8" s="1"/>
  <c r="AD39" i="8" s="1"/>
  <c r="AE39" i="8" s="1"/>
  <c r="AF39" i="8" s="1"/>
  <c r="AG39" i="8" s="1"/>
  <c r="AH39" i="8" s="1"/>
  <c r="AI39" i="8" s="1"/>
  <c r="AJ39" i="8" s="1"/>
  <c r="AK39" i="8" s="1"/>
  <c r="AL39" i="8" s="1"/>
  <c r="AM39" i="8" s="1"/>
  <c r="AN39" i="8" s="1"/>
  <c r="AO39" i="8" s="1"/>
  <c r="AP39" i="8" s="1"/>
  <c r="AQ39" i="8" s="1"/>
  <c r="AR39" i="8" s="1"/>
  <c r="AS39" i="8" s="1"/>
  <c r="AT39" i="8" s="1"/>
  <c r="AU39" i="8" s="1"/>
  <c r="AV39" i="8" s="1"/>
  <c r="AW39" i="8" s="1"/>
  <c r="AX39" i="8" s="1"/>
  <c r="AY39" i="8" s="1"/>
  <c r="AZ39" i="8" s="1"/>
  <c r="BA39" i="8" s="1"/>
  <c r="BB39" i="8" s="1"/>
  <c r="BC39" i="8" s="1"/>
  <c r="BD39" i="8" s="1"/>
  <c r="BE39" i="8" s="1"/>
  <c r="BF39" i="8" s="1"/>
  <c r="BG39" i="8" s="1"/>
  <c r="BH39" i="8" s="1"/>
  <c r="BI39" i="8" s="1"/>
  <c r="BJ39" i="8" s="1"/>
  <c r="C24" i="8"/>
  <c r="D24" i="8" s="1"/>
  <c r="E24" i="8" s="1"/>
  <c r="F24" i="8" s="1"/>
  <c r="G24" i="8" s="1"/>
  <c r="H24" i="8" s="1"/>
  <c r="I24" i="8" s="1"/>
  <c r="J24" i="8" s="1"/>
  <c r="K24" i="8" s="1"/>
  <c r="L24" i="8" s="1"/>
  <c r="M24" i="8" s="1"/>
  <c r="N24" i="8" s="1"/>
  <c r="O24" i="8" s="1"/>
  <c r="P24" i="8" s="1"/>
  <c r="Q24" i="8" s="1"/>
  <c r="R24" i="8" s="1"/>
  <c r="S24" i="8" s="1"/>
  <c r="T24" i="8" s="1"/>
  <c r="U24" i="8" s="1"/>
  <c r="V24" i="8" s="1"/>
  <c r="W24" i="8" s="1"/>
  <c r="X24" i="8" s="1"/>
  <c r="Y24" i="8" s="1"/>
  <c r="Z24" i="8" s="1"/>
  <c r="AA24" i="8" s="1"/>
  <c r="AB24" i="8" s="1"/>
  <c r="AC24" i="8" s="1"/>
  <c r="AD24" i="8" s="1"/>
  <c r="AE24" i="8" s="1"/>
  <c r="AF24" i="8" s="1"/>
  <c r="AG24" i="8" s="1"/>
  <c r="AH24" i="8" s="1"/>
  <c r="AI24" i="8" s="1"/>
  <c r="AJ24" i="8" s="1"/>
  <c r="AK24" i="8" s="1"/>
  <c r="AL24" i="8" s="1"/>
  <c r="AM24" i="8" s="1"/>
  <c r="AN24" i="8" s="1"/>
  <c r="AO24" i="8" s="1"/>
  <c r="AP24" i="8" s="1"/>
  <c r="AQ24" i="8" s="1"/>
  <c r="AR24" i="8" s="1"/>
  <c r="AS24" i="8" s="1"/>
  <c r="AT24" i="8" s="1"/>
  <c r="AU24" i="8" s="1"/>
  <c r="AV24" i="8" s="1"/>
  <c r="AW24" i="8" s="1"/>
  <c r="AX24" i="8" s="1"/>
  <c r="AY24" i="8" s="1"/>
  <c r="AZ24" i="8" s="1"/>
  <c r="BA24" i="8" s="1"/>
  <c r="BB24" i="8" s="1"/>
  <c r="BC24" i="8" s="1"/>
  <c r="BD24" i="8" s="1"/>
  <c r="BE24" i="8" s="1"/>
  <c r="BF24" i="8" s="1"/>
  <c r="BG24" i="8" s="1"/>
  <c r="BH24" i="8" s="1"/>
  <c r="BI24" i="8" s="1"/>
  <c r="BJ24" i="8" s="1"/>
  <c r="C8" i="8"/>
  <c r="D8" i="8" s="1"/>
  <c r="E8" i="8" s="1"/>
  <c r="F8" i="8" s="1"/>
  <c r="G8" i="8" s="1"/>
  <c r="H8" i="8" s="1"/>
  <c r="I8" i="8" s="1"/>
  <c r="J8" i="8" s="1"/>
  <c r="K8" i="8" s="1"/>
  <c r="L8" i="8" s="1"/>
  <c r="M8" i="8" s="1"/>
  <c r="N8" i="8" s="1"/>
  <c r="O8" i="8" s="1"/>
  <c r="P8" i="8" s="1"/>
  <c r="Q8" i="8" s="1"/>
  <c r="R8" i="8" s="1"/>
  <c r="S8" i="8" s="1"/>
  <c r="T8" i="8" s="1"/>
  <c r="U8" i="8" s="1"/>
  <c r="V8" i="8" s="1"/>
  <c r="W8" i="8" s="1"/>
  <c r="X8" i="8" s="1"/>
  <c r="Y8" i="8" s="1"/>
  <c r="Z8" i="8" s="1"/>
  <c r="AA8" i="8" s="1"/>
  <c r="AB8" i="8" s="1"/>
  <c r="AC8" i="8" s="1"/>
  <c r="AD8" i="8" s="1"/>
  <c r="AE8" i="8" s="1"/>
  <c r="AF8" i="8" s="1"/>
  <c r="AG8" i="8" s="1"/>
  <c r="AH8" i="8" s="1"/>
  <c r="AI8" i="8" s="1"/>
  <c r="AJ8" i="8" s="1"/>
  <c r="AK8" i="8" s="1"/>
  <c r="AL8" i="8" s="1"/>
  <c r="AM8" i="8" s="1"/>
  <c r="AN8" i="8" s="1"/>
  <c r="AO8" i="8" s="1"/>
  <c r="AP8" i="8" s="1"/>
  <c r="AQ8" i="8" s="1"/>
  <c r="AR8" i="8" s="1"/>
  <c r="AS8" i="8" s="1"/>
  <c r="AT8" i="8" s="1"/>
  <c r="AU8" i="8" s="1"/>
  <c r="AV8" i="8" s="1"/>
  <c r="AW8" i="8" s="1"/>
  <c r="AX8" i="8" s="1"/>
  <c r="AY8" i="8" s="1"/>
  <c r="AZ8" i="8" s="1"/>
  <c r="BA8" i="8" s="1"/>
  <c r="BB8" i="8" s="1"/>
  <c r="BC8" i="8" s="1"/>
  <c r="BD8" i="8" s="1"/>
  <c r="BE8" i="8" s="1"/>
  <c r="BF8" i="8" s="1"/>
  <c r="BG8" i="8" s="1"/>
  <c r="BH8" i="8" s="1"/>
  <c r="BI8" i="8" s="1"/>
  <c r="BJ8" i="8" s="1"/>
  <c r="C40" i="6"/>
  <c r="D40" i="6" s="1"/>
  <c r="E40" i="6" s="1"/>
  <c r="F40" i="6" s="1"/>
  <c r="G40" i="6" s="1"/>
  <c r="H40" i="6" s="1"/>
  <c r="I40" i="6" s="1"/>
  <c r="J40" i="6" s="1"/>
  <c r="K40" i="6" s="1"/>
  <c r="L40" i="6" s="1"/>
  <c r="M40" i="6" s="1"/>
  <c r="N40" i="6" s="1"/>
  <c r="O40" i="6" s="1"/>
  <c r="P40" i="6" s="1"/>
  <c r="Q40" i="6" s="1"/>
  <c r="R40" i="6" s="1"/>
  <c r="S40" i="6" s="1"/>
  <c r="T40" i="6" s="1"/>
  <c r="U40" i="6" s="1"/>
  <c r="V40" i="6" s="1"/>
  <c r="W40" i="6" s="1"/>
  <c r="X40" i="6" s="1"/>
  <c r="Y40" i="6" s="1"/>
  <c r="Z40" i="6" s="1"/>
  <c r="AA40" i="6" s="1"/>
  <c r="AB40" i="6" s="1"/>
  <c r="AC40" i="6" s="1"/>
  <c r="AD40" i="6" s="1"/>
  <c r="AE40" i="6" s="1"/>
  <c r="AF40" i="6" s="1"/>
  <c r="AG40" i="6" s="1"/>
  <c r="AH40" i="6" s="1"/>
  <c r="AI40" i="6" s="1"/>
  <c r="AJ40" i="6" s="1"/>
  <c r="AK40" i="6" s="1"/>
  <c r="AL40" i="6" s="1"/>
  <c r="AM40" i="6" s="1"/>
  <c r="AN40" i="6" s="1"/>
  <c r="AO40" i="6" s="1"/>
  <c r="AP40" i="6" s="1"/>
  <c r="AQ40" i="6" s="1"/>
  <c r="AR40" i="6" s="1"/>
  <c r="AS40" i="6" s="1"/>
  <c r="AT40" i="6" s="1"/>
  <c r="AU40" i="6" s="1"/>
  <c r="AV40" i="6" s="1"/>
  <c r="AW40" i="6" s="1"/>
  <c r="AX40" i="6" s="1"/>
  <c r="AY40" i="6" s="1"/>
  <c r="AZ40" i="6" s="1"/>
  <c r="BA40" i="6" s="1"/>
  <c r="BB40" i="6" s="1"/>
  <c r="BC40" i="6" s="1"/>
  <c r="BD40" i="6" s="1"/>
  <c r="BE40" i="6" s="1"/>
  <c r="BF40" i="6" s="1"/>
  <c r="BG40" i="6" s="1"/>
  <c r="BH40" i="6" s="1"/>
  <c r="BI40" i="6" s="1"/>
  <c r="BJ40" i="6" s="1"/>
  <c r="C25" i="6"/>
  <c r="D25" i="6" s="1"/>
  <c r="E25" i="6" s="1"/>
  <c r="F25" i="6" s="1"/>
  <c r="G25" i="6" s="1"/>
  <c r="H25" i="6" s="1"/>
  <c r="I25" i="6" s="1"/>
  <c r="J25" i="6" s="1"/>
  <c r="K25" i="6" s="1"/>
  <c r="L25" i="6" s="1"/>
  <c r="M25" i="6" s="1"/>
  <c r="N25" i="6" s="1"/>
  <c r="O25" i="6" s="1"/>
  <c r="P25" i="6" s="1"/>
  <c r="Q25" i="6" s="1"/>
  <c r="R25" i="6" s="1"/>
  <c r="S25" i="6" s="1"/>
  <c r="T25" i="6" s="1"/>
  <c r="U25" i="6" s="1"/>
  <c r="V25" i="6" s="1"/>
  <c r="W25" i="6" s="1"/>
  <c r="X25" i="6" s="1"/>
  <c r="Y25" i="6" s="1"/>
  <c r="Z25" i="6" s="1"/>
  <c r="AA25" i="6" s="1"/>
  <c r="AB25" i="6" s="1"/>
  <c r="AC25" i="6" s="1"/>
  <c r="AD25" i="6" s="1"/>
  <c r="AE25" i="6" s="1"/>
  <c r="AF25" i="6" s="1"/>
  <c r="AG25" i="6" s="1"/>
  <c r="AH25" i="6" s="1"/>
  <c r="AI25" i="6" s="1"/>
  <c r="AJ25" i="6" s="1"/>
  <c r="AK25" i="6" s="1"/>
  <c r="AL25" i="6" s="1"/>
  <c r="AM25" i="6" s="1"/>
  <c r="AN25" i="6" s="1"/>
  <c r="AO25" i="6" s="1"/>
  <c r="AP25" i="6" s="1"/>
  <c r="AQ25" i="6" s="1"/>
  <c r="AR25" i="6" s="1"/>
  <c r="AS25" i="6" s="1"/>
  <c r="AT25" i="6" s="1"/>
  <c r="AU25" i="6" s="1"/>
  <c r="AV25" i="6" s="1"/>
  <c r="AW25" i="6" s="1"/>
  <c r="AX25" i="6" s="1"/>
  <c r="AY25" i="6" s="1"/>
  <c r="AZ25" i="6" s="1"/>
  <c r="BA25" i="6" s="1"/>
  <c r="BB25" i="6" s="1"/>
  <c r="BC25" i="6" s="1"/>
  <c r="BD25" i="6" s="1"/>
  <c r="BE25" i="6" s="1"/>
  <c r="BF25" i="6" s="1"/>
  <c r="BG25" i="6" s="1"/>
  <c r="BH25" i="6" s="1"/>
  <c r="BI25" i="6" s="1"/>
  <c r="BJ25" i="6" s="1"/>
  <c r="C10" i="6"/>
  <c r="D10" i="6" s="1"/>
  <c r="E10" i="6" s="1"/>
  <c r="F10" i="6" s="1"/>
  <c r="G10" i="6" s="1"/>
  <c r="H10" i="6" s="1"/>
  <c r="I10" i="6" s="1"/>
  <c r="J10" i="6" s="1"/>
  <c r="K10" i="6" s="1"/>
  <c r="L10" i="6" s="1"/>
  <c r="M10" i="6" s="1"/>
  <c r="N10" i="6" s="1"/>
  <c r="O10" i="6" s="1"/>
  <c r="P10" i="6" s="1"/>
  <c r="Q10" i="6" s="1"/>
  <c r="R10" i="6" s="1"/>
  <c r="S10" i="6" s="1"/>
  <c r="T10" i="6" s="1"/>
  <c r="U10" i="6" s="1"/>
  <c r="V10" i="6" s="1"/>
  <c r="W10" i="6" s="1"/>
  <c r="X10" i="6" s="1"/>
  <c r="Y10" i="6" s="1"/>
  <c r="Z10" i="6" s="1"/>
  <c r="AA10" i="6" s="1"/>
  <c r="AB10" i="6" s="1"/>
  <c r="AC10" i="6" s="1"/>
  <c r="AD10" i="6" s="1"/>
  <c r="AE10" i="6" s="1"/>
  <c r="AF10" i="6" s="1"/>
  <c r="AG10" i="6" s="1"/>
  <c r="AH10" i="6" s="1"/>
  <c r="AI10" i="6" s="1"/>
  <c r="AJ10" i="6" s="1"/>
  <c r="AK10" i="6" s="1"/>
  <c r="AL10" i="6" s="1"/>
  <c r="AM10" i="6" s="1"/>
  <c r="AN10" i="6" s="1"/>
  <c r="AO10" i="6" s="1"/>
  <c r="AP10" i="6" s="1"/>
  <c r="AQ10" i="6" s="1"/>
  <c r="AR10" i="6" s="1"/>
  <c r="AS10" i="6" s="1"/>
  <c r="AT10" i="6" s="1"/>
  <c r="AU10" i="6" s="1"/>
  <c r="AV10" i="6" s="1"/>
  <c r="AW10" i="6" s="1"/>
  <c r="AX10" i="6" s="1"/>
  <c r="AY10" i="6" s="1"/>
  <c r="AZ10" i="6" s="1"/>
  <c r="BA10" i="6" s="1"/>
  <c r="BB10" i="6" s="1"/>
  <c r="BC10" i="6" s="1"/>
  <c r="BD10" i="6" s="1"/>
  <c r="BE10" i="6" s="1"/>
  <c r="BF10" i="6" s="1"/>
  <c r="BG10" i="6" s="1"/>
  <c r="BH10" i="6" s="1"/>
  <c r="BI10" i="6" s="1"/>
  <c r="BJ10" i="6" s="1"/>
  <c r="C111" i="24"/>
  <c r="D111" i="24" s="1"/>
  <c r="E111" i="24" s="1"/>
  <c r="F111" i="24" s="1"/>
  <c r="G111" i="24" s="1"/>
  <c r="H111" i="24" s="1"/>
  <c r="I111" i="24" s="1"/>
  <c r="J111" i="24" s="1"/>
  <c r="K111" i="24" s="1"/>
  <c r="L111" i="24" s="1"/>
  <c r="M111" i="24" s="1"/>
  <c r="N111" i="24" s="1"/>
  <c r="O111" i="24" s="1"/>
  <c r="P111" i="24" s="1"/>
  <c r="Q111" i="24" s="1"/>
  <c r="R111" i="24" s="1"/>
  <c r="S111" i="24" s="1"/>
  <c r="T111" i="24" s="1"/>
  <c r="U111" i="24" s="1"/>
  <c r="V111" i="24" s="1"/>
  <c r="W111" i="24" s="1"/>
  <c r="X111" i="24" s="1"/>
  <c r="Y111" i="24" s="1"/>
  <c r="Z111" i="24" s="1"/>
  <c r="AA111" i="24" s="1"/>
  <c r="AB111" i="24" s="1"/>
  <c r="AC111" i="24" s="1"/>
  <c r="AD111" i="24" s="1"/>
  <c r="AE111" i="24" s="1"/>
  <c r="AF111" i="24" s="1"/>
  <c r="AG111" i="24" s="1"/>
  <c r="AH111" i="24" s="1"/>
  <c r="AI111" i="24" s="1"/>
  <c r="AJ111" i="24" s="1"/>
  <c r="AK111" i="24" s="1"/>
  <c r="AL111" i="24" s="1"/>
  <c r="AM111" i="24" s="1"/>
  <c r="AN111" i="24" s="1"/>
  <c r="AO111" i="24" s="1"/>
  <c r="AP111" i="24" s="1"/>
  <c r="AQ111" i="24" s="1"/>
  <c r="AR111" i="24" s="1"/>
  <c r="AS111" i="24" s="1"/>
  <c r="AT111" i="24" s="1"/>
  <c r="AU111" i="24" s="1"/>
  <c r="AV111" i="24" s="1"/>
  <c r="AW111" i="24" s="1"/>
  <c r="AX111" i="24" s="1"/>
  <c r="AY111" i="24" s="1"/>
  <c r="AZ111" i="24" s="1"/>
  <c r="BA111" i="24" s="1"/>
  <c r="BB111" i="24" s="1"/>
  <c r="BC111" i="24" s="1"/>
  <c r="BD111" i="24" s="1"/>
  <c r="BE111" i="24" s="1"/>
  <c r="BF111" i="24" s="1"/>
  <c r="BG111" i="24" s="1"/>
  <c r="BH111" i="24" s="1"/>
  <c r="BI111" i="24" s="1"/>
  <c r="BJ111" i="24" s="1"/>
  <c r="C95" i="24"/>
  <c r="D95" i="24" s="1"/>
  <c r="E95" i="24" s="1"/>
  <c r="F95" i="24" s="1"/>
  <c r="G95" i="24" s="1"/>
  <c r="H95" i="24" s="1"/>
  <c r="I95" i="24" s="1"/>
  <c r="J95" i="24" s="1"/>
  <c r="K95" i="24" s="1"/>
  <c r="L95" i="24" s="1"/>
  <c r="M95" i="24" s="1"/>
  <c r="N95" i="24" s="1"/>
  <c r="O95" i="24" s="1"/>
  <c r="P95" i="24" s="1"/>
  <c r="Q95" i="24" s="1"/>
  <c r="R95" i="24" s="1"/>
  <c r="S95" i="24" s="1"/>
  <c r="T95" i="24" s="1"/>
  <c r="U95" i="24" s="1"/>
  <c r="V95" i="24" s="1"/>
  <c r="W95" i="24" s="1"/>
  <c r="X95" i="24" s="1"/>
  <c r="Y95" i="24" s="1"/>
  <c r="Z95" i="24" s="1"/>
  <c r="AA95" i="24" s="1"/>
  <c r="AB95" i="24" s="1"/>
  <c r="AC95" i="24" s="1"/>
  <c r="AD95" i="24" s="1"/>
  <c r="AE95" i="24" s="1"/>
  <c r="AF95" i="24" s="1"/>
  <c r="AG95" i="24" s="1"/>
  <c r="AH95" i="24" s="1"/>
  <c r="AI95" i="24" s="1"/>
  <c r="AJ95" i="24" s="1"/>
  <c r="AK95" i="24" s="1"/>
  <c r="AL95" i="24" s="1"/>
  <c r="AM95" i="24" s="1"/>
  <c r="AN95" i="24" s="1"/>
  <c r="AO95" i="24" s="1"/>
  <c r="AP95" i="24" s="1"/>
  <c r="AQ95" i="24" s="1"/>
  <c r="AR95" i="24" s="1"/>
  <c r="AS95" i="24" s="1"/>
  <c r="AT95" i="24" s="1"/>
  <c r="AU95" i="24" s="1"/>
  <c r="AV95" i="24" s="1"/>
  <c r="AW95" i="24" s="1"/>
  <c r="AX95" i="24" s="1"/>
  <c r="AY95" i="24" s="1"/>
  <c r="AZ95" i="24" s="1"/>
  <c r="BA95" i="24" s="1"/>
  <c r="BB95" i="24" s="1"/>
  <c r="BC95" i="24" s="1"/>
  <c r="BD95" i="24" s="1"/>
  <c r="BE95" i="24" s="1"/>
  <c r="BF95" i="24" s="1"/>
  <c r="BG95" i="24" s="1"/>
  <c r="BH95" i="24" s="1"/>
  <c r="BI95" i="24" s="1"/>
  <c r="BJ95" i="24" s="1"/>
  <c r="C79" i="24"/>
  <c r="D79" i="24" s="1"/>
  <c r="E79" i="24" s="1"/>
  <c r="F79" i="24" s="1"/>
  <c r="G79" i="24" s="1"/>
  <c r="H79" i="24" s="1"/>
  <c r="I79" i="24" s="1"/>
  <c r="J79" i="24" s="1"/>
  <c r="K79" i="24" s="1"/>
  <c r="L79" i="24" s="1"/>
  <c r="M79" i="24" s="1"/>
  <c r="N79" i="24" s="1"/>
  <c r="O79" i="24" s="1"/>
  <c r="P79" i="24" s="1"/>
  <c r="Q79" i="24" s="1"/>
  <c r="R79" i="24" s="1"/>
  <c r="S79" i="24" s="1"/>
  <c r="T79" i="24" s="1"/>
  <c r="U79" i="24" s="1"/>
  <c r="V79" i="24" s="1"/>
  <c r="W79" i="24" s="1"/>
  <c r="X79" i="24" s="1"/>
  <c r="Y79" i="24" s="1"/>
  <c r="Z79" i="24" s="1"/>
  <c r="AA79" i="24" s="1"/>
  <c r="AB79" i="24" s="1"/>
  <c r="AC79" i="24" s="1"/>
  <c r="AD79" i="24" s="1"/>
  <c r="AE79" i="24" s="1"/>
  <c r="AF79" i="24" s="1"/>
  <c r="AG79" i="24" s="1"/>
  <c r="AH79" i="24" s="1"/>
  <c r="AI79" i="24" s="1"/>
  <c r="AJ79" i="24" s="1"/>
  <c r="AK79" i="24" s="1"/>
  <c r="AL79" i="24" s="1"/>
  <c r="AM79" i="24" s="1"/>
  <c r="AN79" i="24" s="1"/>
  <c r="AO79" i="24" s="1"/>
  <c r="AP79" i="24" s="1"/>
  <c r="AQ79" i="24" s="1"/>
  <c r="AR79" i="24" s="1"/>
  <c r="AS79" i="24" s="1"/>
  <c r="AT79" i="24" s="1"/>
  <c r="AU79" i="24" s="1"/>
  <c r="AV79" i="24" s="1"/>
  <c r="AW79" i="24" s="1"/>
  <c r="AX79" i="24" s="1"/>
  <c r="AY79" i="24" s="1"/>
  <c r="AZ79" i="24" s="1"/>
  <c r="BA79" i="24" s="1"/>
  <c r="BB79" i="24" s="1"/>
  <c r="BC79" i="24" s="1"/>
  <c r="BD79" i="24" s="1"/>
  <c r="BE79" i="24" s="1"/>
  <c r="BF79" i="24" s="1"/>
  <c r="BG79" i="24" s="1"/>
  <c r="BH79" i="24" s="1"/>
  <c r="BI79" i="24" s="1"/>
  <c r="BJ79" i="24" s="1"/>
  <c r="C63" i="24"/>
  <c r="D63" i="24" s="1"/>
  <c r="E63" i="24" s="1"/>
  <c r="F63" i="24" s="1"/>
  <c r="G63" i="24" s="1"/>
  <c r="H63" i="24" s="1"/>
  <c r="I63" i="24" s="1"/>
  <c r="J63" i="24" s="1"/>
  <c r="K63" i="24" s="1"/>
  <c r="L63" i="24" s="1"/>
  <c r="M63" i="24" s="1"/>
  <c r="N63" i="24" s="1"/>
  <c r="O63" i="24" s="1"/>
  <c r="P63" i="24" s="1"/>
  <c r="Q63" i="24" s="1"/>
  <c r="R63" i="24" s="1"/>
  <c r="S63" i="24" s="1"/>
  <c r="T63" i="24" s="1"/>
  <c r="U63" i="24" s="1"/>
  <c r="V63" i="24" s="1"/>
  <c r="W63" i="24" s="1"/>
  <c r="X63" i="24" s="1"/>
  <c r="Y63" i="24" s="1"/>
  <c r="Z63" i="24" s="1"/>
  <c r="AA63" i="24" s="1"/>
  <c r="AB63" i="24" s="1"/>
  <c r="AC63" i="24" s="1"/>
  <c r="AD63" i="24" s="1"/>
  <c r="AE63" i="24" s="1"/>
  <c r="AF63" i="24" s="1"/>
  <c r="AG63" i="24" s="1"/>
  <c r="AH63" i="24" s="1"/>
  <c r="AI63" i="24" s="1"/>
  <c r="AJ63" i="24" s="1"/>
  <c r="AK63" i="24" s="1"/>
  <c r="AL63" i="24" s="1"/>
  <c r="AM63" i="24" s="1"/>
  <c r="AN63" i="24" s="1"/>
  <c r="AO63" i="24" s="1"/>
  <c r="AP63" i="24" s="1"/>
  <c r="AQ63" i="24" s="1"/>
  <c r="AR63" i="24" s="1"/>
  <c r="AS63" i="24" s="1"/>
  <c r="AT63" i="24" s="1"/>
  <c r="AU63" i="24" s="1"/>
  <c r="AV63" i="24" s="1"/>
  <c r="AW63" i="24" s="1"/>
  <c r="AX63" i="24" s="1"/>
  <c r="AY63" i="24" s="1"/>
  <c r="AZ63" i="24" s="1"/>
  <c r="BA63" i="24" s="1"/>
  <c r="BB63" i="24" s="1"/>
  <c r="BC63" i="24" s="1"/>
  <c r="BD63" i="24" s="1"/>
  <c r="BE63" i="24" s="1"/>
  <c r="BF63" i="24" s="1"/>
  <c r="BG63" i="24" s="1"/>
  <c r="BH63" i="24" s="1"/>
  <c r="BI63" i="24" s="1"/>
  <c r="BJ63" i="24" s="1"/>
  <c r="C47" i="24"/>
  <c r="C31" i="24"/>
  <c r="D31" i="24" s="1"/>
  <c r="E31" i="24" s="1"/>
  <c r="F31" i="24" s="1"/>
  <c r="C18" i="24"/>
  <c r="C20" i="24" s="1"/>
  <c r="C52" i="7" s="1"/>
  <c r="E102" i="23"/>
  <c r="F102" i="23"/>
  <c r="G102" i="23"/>
  <c r="H102" i="23"/>
  <c r="I102" i="23"/>
  <c r="J102" i="23"/>
  <c r="K102" i="23"/>
  <c r="L102" i="23"/>
  <c r="M102" i="23"/>
  <c r="N102" i="23"/>
  <c r="E75" i="23"/>
  <c r="F75" i="23"/>
  <c r="G75" i="23"/>
  <c r="H75" i="23"/>
  <c r="I75" i="23"/>
  <c r="J75" i="23"/>
  <c r="K75" i="23"/>
  <c r="L75" i="23"/>
  <c r="M75" i="23"/>
  <c r="N75" i="23"/>
  <c r="E48" i="23"/>
  <c r="F48" i="23"/>
  <c r="G48" i="23"/>
  <c r="H48" i="23"/>
  <c r="I48" i="23"/>
  <c r="J48" i="23"/>
  <c r="K48" i="23"/>
  <c r="L48" i="23"/>
  <c r="M48" i="23"/>
  <c r="N48" i="23"/>
  <c r="C209" i="23"/>
  <c r="D209" i="23" s="1"/>
  <c r="E209" i="23" s="1"/>
  <c r="F209" i="23" s="1"/>
  <c r="G209" i="23" s="1"/>
  <c r="H209" i="23" s="1"/>
  <c r="I209" i="23" s="1"/>
  <c r="J209" i="23" s="1"/>
  <c r="K209" i="23" s="1"/>
  <c r="L209" i="23" s="1"/>
  <c r="M209" i="23" s="1"/>
  <c r="N209" i="23" s="1"/>
  <c r="P209" i="23" s="1"/>
  <c r="Q209" i="23" s="1"/>
  <c r="R209" i="23" s="1"/>
  <c r="S209" i="23" s="1"/>
  <c r="T209" i="23" s="1"/>
  <c r="U209" i="23" s="1"/>
  <c r="V209" i="23" s="1"/>
  <c r="W209" i="23" s="1"/>
  <c r="X209" i="23" s="1"/>
  <c r="Y209" i="23" s="1"/>
  <c r="Z209" i="23" s="1"/>
  <c r="AA209" i="23" s="1"/>
  <c r="C182" i="23"/>
  <c r="D182" i="23" s="1"/>
  <c r="E182" i="23" s="1"/>
  <c r="F182" i="23" s="1"/>
  <c r="G182" i="23" s="1"/>
  <c r="H182" i="23" s="1"/>
  <c r="I182" i="23" s="1"/>
  <c r="J182" i="23" s="1"/>
  <c r="K182" i="23" s="1"/>
  <c r="L182" i="23" s="1"/>
  <c r="M182" i="23" s="1"/>
  <c r="N182" i="23" s="1"/>
  <c r="P182" i="23" s="1"/>
  <c r="Q182" i="23" s="1"/>
  <c r="R182" i="23" s="1"/>
  <c r="S182" i="23" s="1"/>
  <c r="T182" i="23" s="1"/>
  <c r="U182" i="23" s="1"/>
  <c r="V182" i="23" s="1"/>
  <c r="W182" i="23" s="1"/>
  <c r="X182" i="23" s="1"/>
  <c r="Y182" i="23" s="1"/>
  <c r="Z182" i="23" s="1"/>
  <c r="AA182" i="23" s="1"/>
  <c r="C155" i="23"/>
  <c r="D155" i="23" s="1"/>
  <c r="E155" i="23" s="1"/>
  <c r="F155" i="23" s="1"/>
  <c r="G155" i="23" s="1"/>
  <c r="H155" i="23" s="1"/>
  <c r="I155" i="23" s="1"/>
  <c r="J155" i="23" s="1"/>
  <c r="K155" i="23" s="1"/>
  <c r="L155" i="23" s="1"/>
  <c r="M155" i="23" s="1"/>
  <c r="N155" i="23" s="1"/>
  <c r="P155" i="23" s="1"/>
  <c r="Q155" i="23" s="1"/>
  <c r="R155" i="23" s="1"/>
  <c r="S155" i="23" s="1"/>
  <c r="T155" i="23" s="1"/>
  <c r="U155" i="23" s="1"/>
  <c r="V155" i="23" s="1"/>
  <c r="W155" i="23" s="1"/>
  <c r="X155" i="23" s="1"/>
  <c r="Y155" i="23" s="1"/>
  <c r="Z155" i="23" s="1"/>
  <c r="AA155" i="23" s="1"/>
  <c r="C128" i="23"/>
  <c r="D128" i="23" s="1"/>
  <c r="E128" i="23" s="1"/>
  <c r="F128" i="23" s="1"/>
  <c r="G128" i="23" s="1"/>
  <c r="H128" i="23" s="1"/>
  <c r="I128" i="23" s="1"/>
  <c r="J128" i="23" s="1"/>
  <c r="K128" i="23" s="1"/>
  <c r="L128" i="23" s="1"/>
  <c r="M128" i="23" s="1"/>
  <c r="N128" i="23" s="1"/>
  <c r="P128" i="23" s="1"/>
  <c r="Q128" i="23" s="1"/>
  <c r="R128" i="23" s="1"/>
  <c r="S128" i="23" s="1"/>
  <c r="T128" i="23" s="1"/>
  <c r="U128" i="23" s="1"/>
  <c r="V128" i="23" s="1"/>
  <c r="W128" i="23" s="1"/>
  <c r="X128" i="23" s="1"/>
  <c r="Y128" i="23" s="1"/>
  <c r="Z128" i="23" s="1"/>
  <c r="AA128" i="23" s="1"/>
  <c r="C101" i="23"/>
  <c r="D101" i="23" s="1"/>
  <c r="E101" i="23" s="1"/>
  <c r="F101" i="23" s="1"/>
  <c r="G101" i="23" s="1"/>
  <c r="H101" i="23" s="1"/>
  <c r="I101" i="23" s="1"/>
  <c r="J101" i="23" s="1"/>
  <c r="K101" i="23" s="1"/>
  <c r="L101" i="23" s="1"/>
  <c r="M101" i="23" s="1"/>
  <c r="N101" i="23" s="1"/>
  <c r="P101" i="23" s="1"/>
  <c r="Q101" i="23" s="1"/>
  <c r="R101" i="23" s="1"/>
  <c r="S101" i="23" s="1"/>
  <c r="T101" i="23" s="1"/>
  <c r="U101" i="23" s="1"/>
  <c r="V101" i="23" s="1"/>
  <c r="W101" i="23" s="1"/>
  <c r="X101" i="23" s="1"/>
  <c r="Y101" i="23" s="1"/>
  <c r="Z101" i="23" s="1"/>
  <c r="AA101" i="23" s="1"/>
  <c r="C74" i="23"/>
  <c r="D74" i="23" s="1"/>
  <c r="E74" i="23" s="1"/>
  <c r="F74" i="23" s="1"/>
  <c r="G74" i="23" s="1"/>
  <c r="H74" i="23" s="1"/>
  <c r="I74" i="23" s="1"/>
  <c r="J74" i="23" s="1"/>
  <c r="K74" i="23" s="1"/>
  <c r="L74" i="23" s="1"/>
  <c r="M74" i="23" s="1"/>
  <c r="N74" i="23" s="1"/>
  <c r="P74" i="23" s="1"/>
  <c r="Q74" i="23" s="1"/>
  <c r="R74" i="23" s="1"/>
  <c r="S74" i="23" s="1"/>
  <c r="T74" i="23" s="1"/>
  <c r="U74" i="23" s="1"/>
  <c r="V74" i="23" s="1"/>
  <c r="W74" i="23" s="1"/>
  <c r="X74" i="23" s="1"/>
  <c r="Y74" i="23" s="1"/>
  <c r="Z74" i="23" s="1"/>
  <c r="AA74" i="23" s="1"/>
  <c r="C47" i="23"/>
  <c r="D47" i="23" s="1"/>
  <c r="E47" i="23" s="1"/>
  <c r="F47" i="23" s="1"/>
  <c r="G47" i="23" s="1"/>
  <c r="H47" i="23" s="1"/>
  <c r="I47" i="23" s="1"/>
  <c r="J47" i="23" s="1"/>
  <c r="K47" i="23" s="1"/>
  <c r="L47" i="23" s="1"/>
  <c r="M47" i="23" s="1"/>
  <c r="N47" i="23" s="1"/>
  <c r="P47" i="23" s="1"/>
  <c r="Q47" i="23" s="1"/>
  <c r="R47" i="23" s="1"/>
  <c r="S47" i="23" s="1"/>
  <c r="T47" i="23" s="1"/>
  <c r="U47" i="23" s="1"/>
  <c r="V47" i="23" s="1"/>
  <c r="W47" i="23" s="1"/>
  <c r="X47" i="23" s="1"/>
  <c r="Y47" i="23" s="1"/>
  <c r="Z47" i="23" s="1"/>
  <c r="AA47" i="23" s="1"/>
  <c r="C20" i="23"/>
  <c r="D20" i="23" s="1"/>
  <c r="E20" i="23" s="1"/>
  <c r="F20" i="23" s="1"/>
  <c r="G20" i="23" s="1"/>
  <c r="H20" i="23" s="1"/>
  <c r="I20" i="23" s="1"/>
  <c r="J20" i="23" s="1"/>
  <c r="K20" i="23" s="1"/>
  <c r="L20" i="23" s="1"/>
  <c r="M20" i="23" s="1"/>
  <c r="N20" i="23" s="1"/>
  <c r="P20" i="23" s="1"/>
  <c r="Q20" i="23" s="1"/>
  <c r="R20" i="23" s="1"/>
  <c r="S20" i="23" s="1"/>
  <c r="T20" i="23" s="1"/>
  <c r="U20" i="23" s="1"/>
  <c r="V20" i="23" s="1"/>
  <c r="W20" i="23" s="1"/>
  <c r="X20" i="23" s="1"/>
  <c r="Y20" i="23" s="1"/>
  <c r="Z20" i="23" s="1"/>
  <c r="AA20" i="23" s="1"/>
  <c r="C209" i="22"/>
  <c r="D209" i="22" s="1"/>
  <c r="E209" i="22" s="1"/>
  <c r="F209" i="22" s="1"/>
  <c r="G209" i="22" s="1"/>
  <c r="H209" i="22" s="1"/>
  <c r="I209" i="22" s="1"/>
  <c r="J209" i="22" s="1"/>
  <c r="K209" i="22" s="1"/>
  <c r="L209" i="22" s="1"/>
  <c r="M209" i="22" s="1"/>
  <c r="N209" i="22" s="1"/>
  <c r="P209" i="22" s="1"/>
  <c r="Q209" i="22" s="1"/>
  <c r="R209" i="22" s="1"/>
  <c r="S209" i="22" s="1"/>
  <c r="T209" i="22" s="1"/>
  <c r="U209" i="22" s="1"/>
  <c r="V209" i="22" s="1"/>
  <c r="W209" i="22" s="1"/>
  <c r="X209" i="22" s="1"/>
  <c r="Y209" i="22" s="1"/>
  <c r="Z209" i="22" s="1"/>
  <c r="AA209" i="22" s="1"/>
  <c r="C182" i="22"/>
  <c r="D182" i="22" s="1"/>
  <c r="E182" i="22" s="1"/>
  <c r="F182" i="22" s="1"/>
  <c r="G182" i="22" s="1"/>
  <c r="H182" i="22" s="1"/>
  <c r="I182" i="22" s="1"/>
  <c r="J182" i="22" s="1"/>
  <c r="K182" i="22" s="1"/>
  <c r="L182" i="22" s="1"/>
  <c r="M182" i="22" s="1"/>
  <c r="N182" i="22" s="1"/>
  <c r="P182" i="22" s="1"/>
  <c r="Q182" i="22" s="1"/>
  <c r="R182" i="22" s="1"/>
  <c r="S182" i="22" s="1"/>
  <c r="T182" i="22" s="1"/>
  <c r="U182" i="22" s="1"/>
  <c r="V182" i="22" s="1"/>
  <c r="W182" i="22" s="1"/>
  <c r="X182" i="22" s="1"/>
  <c r="Y182" i="22" s="1"/>
  <c r="Z182" i="22" s="1"/>
  <c r="AA182" i="22" s="1"/>
  <c r="C155" i="22"/>
  <c r="D155" i="22" s="1"/>
  <c r="E155" i="22" s="1"/>
  <c r="F155" i="22" s="1"/>
  <c r="G155" i="22" s="1"/>
  <c r="H155" i="22" s="1"/>
  <c r="I155" i="22" s="1"/>
  <c r="J155" i="22" s="1"/>
  <c r="K155" i="22" s="1"/>
  <c r="L155" i="22" s="1"/>
  <c r="M155" i="22" s="1"/>
  <c r="N155" i="22" s="1"/>
  <c r="P155" i="22" s="1"/>
  <c r="Q155" i="22" s="1"/>
  <c r="R155" i="22" s="1"/>
  <c r="S155" i="22" s="1"/>
  <c r="T155" i="22" s="1"/>
  <c r="U155" i="22" s="1"/>
  <c r="V155" i="22" s="1"/>
  <c r="W155" i="22" s="1"/>
  <c r="X155" i="22" s="1"/>
  <c r="Y155" i="22" s="1"/>
  <c r="Z155" i="22" s="1"/>
  <c r="AA155" i="22" s="1"/>
  <c r="C128" i="22"/>
  <c r="D128" i="22" s="1"/>
  <c r="E128" i="22" s="1"/>
  <c r="F128" i="22" s="1"/>
  <c r="G128" i="22" s="1"/>
  <c r="H128" i="22" s="1"/>
  <c r="I128" i="22" s="1"/>
  <c r="J128" i="22" s="1"/>
  <c r="K128" i="22" s="1"/>
  <c r="L128" i="22" s="1"/>
  <c r="M128" i="22" s="1"/>
  <c r="N128" i="22" s="1"/>
  <c r="P128" i="22" s="1"/>
  <c r="Q128" i="22" s="1"/>
  <c r="R128" i="22" s="1"/>
  <c r="S128" i="22" s="1"/>
  <c r="T128" i="22" s="1"/>
  <c r="U128" i="22" s="1"/>
  <c r="V128" i="22" s="1"/>
  <c r="W128" i="22" s="1"/>
  <c r="X128" i="22" s="1"/>
  <c r="Y128" i="22" s="1"/>
  <c r="Z128" i="22" s="1"/>
  <c r="AA128" i="22" s="1"/>
  <c r="C101" i="22"/>
  <c r="D101" i="22" s="1"/>
  <c r="E101" i="22" s="1"/>
  <c r="F101" i="22" s="1"/>
  <c r="G101" i="22" s="1"/>
  <c r="H101" i="22" s="1"/>
  <c r="I101" i="22" s="1"/>
  <c r="J101" i="22" s="1"/>
  <c r="K101" i="22" s="1"/>
  <c r="L101" i="22" s="1"/>
  <c r="M101" i="22" s="1"/>
  <c r="N101" i="22" s="1"/>
  <c r="P101" i="22" s="1"/>
  <c r="Q101" i="22" s="1"/>
  <c r="R101" i="22" s="1"/>
  <c r="S101" i="22" s="1"/>
  <c r="T101" i="22" s="1"/>
  <c r="U101" i="22" s="1"/>
  <c r="V101" i="22" s="1"/>
  <c r="W101" i="22" s="1"/>
  <c r="X101" i="22" s="1"/>
  <c r="Y101" i="22" s="1"/>
  <c r="Z101" i="22" s="1"/>
  <c r="AA101" i="22" s="1"/>
  <c r="C74" i="22"/>
  <c r="D74" i="22" s="1"/>
  <c r="E74" i="22" s="1"/>
  <c r="F74" i="22" s="1"/>
  <c r="G74" i="22" s="1"/>
  <c r="H74" i="22" s="1"/>
  <c r="I74" i="22" s="1"/>
  <c r="J74" i="22" s="1"/>
  <c r="K74" i="22" s="1"/>
  <c r="L74" i="22" s="1"/>
  <c r="M74" i="22" s="1"/>
  <c r="N74" i="22" s="1"/>
  <c r="P74" i="22" s="1"/>
  <c r="Q74" i="22" s="1"/>
  <c r="R74" i="22" s="1"/>
  <c r="S74" i="22" s="1"/>
  <c r="T74" i="22" s="1"/>
  <c r="U74" i="22" s="1"/>
  <c r="V74" i="22" s="1"/>
  <c r="W74" i="22" s="1"/>
  <c r="X74" i="22" s="1"/>
  <c r="Y74" i="22" s="1"/>
  <c r="Z74" i="22" s="1"/>
  <c r="AA74" i="22" s="1"/>
  <c r="C47" i="22"/>
  <c r="D47" i="22" s="1"/>
  <c r="E47" i="22" s="1"/>
  <c r="F47" i="22" s="1"/>
  <c r="G47" i="22" s="1"/>
  <c r="H47" i="22" s="1"/>
  <c r="I47" i="22" s="1"/>
  <c r="J47" i="22" s="1"/>
  <c r="K47" i="22" s="1"/>
  <c r="L47" i="22" s="1"/>
  <c r="M47" i="22" s="1"/>
  <c r="N47" i="22" s="1"/>
  <c r="P47" i="22" s="1"/>
  <c r="Q47" i="22" s="1"/>
  <c r="R47" i="22" s="1"/>
  <c r="S47" i="22" s="1"/>
  <c r="T47" i="22" s="1"/>
  <c r="U47" i="22" s="1"/>
  <c r="V47" i="22" s="1"/>
  <c r="W47" i="22" s="1"/>
  <c r="X47" i="22" s="1"/>
  <c r="Y47" i="22" s="1"/>
  <c r="Z47" i="22" s="1"/>
  <c r="AA47" i="22" s="1"/>
  <c r="C20" i="22"/>
  <c r="D20" i="22" s="1"/>
  <c r="E20" i="22" s="1"/>
  <c r="F20" i="22" s="1"/>
  <c r="G20" i="22" s="1"/>
  <c r="H20" i="22" s="1"/>
  <c r="I20" i="22" s="1"/>
  <c r="J20" i="22" s="1"/>
  <c r="K20" i="22" s="1"/>
  <c r="L20" i="22" s="1"/>
  <c r="M20" i="22" s="1"/>
  <c r="N20" i="22" s="1"/>
  <c r="P20" i="22" s="1"/>
  <c r="Q20" i="22" s="1"/>
  <c r="R20" i="22" s="1"/>
  <c r="S20" i="22" s="1"/>
  <c r="T20" i="22" s="1"/>
  <c r="U20" i="22" s="1"/>
  <c r="V20" i="22" s="1"/>
  <c r="W20" i="22" s="1"/>
  <c r="X20" i="22" s="1"/>
  <c r="Y20" i="22" s="1"/>
  <c r="Z20" i="22" s="1"/>
  <c r="AA20" i="22" s="1"/>
  <c r="C6" i="22"/>
  <c r="D6" i="22" s="1"/>
  <c r="E6" i="22" s="1"/>
  <c r="F6" i="22" s="1"/>
  <c r="G6" i="22" s="1"/>
  <c r="H6" i="22" s="1"/>
  <c r="I6" i="22" s="1"/>
  <c r="J6" i="22" s="1"/>
  <c r="K6" i="22" s="1"/>
  <c r="L6" i="22" s="1"/>
  <c r="M6" i="22" s="1"/>
  <c r="N6" i="22" s="1"/>
  <c r="P6" i="22" s="1"/>
  <c r="Q6" i="22" s="1"/>
  <c r="R6" i="22" s="1"/>
  <c r="S6" i="22" s="1"/>
  <c r="T6" i="22" s="1"/>
  <c r="U6" i="22" s="1"/>
  <c r="V6" i="22" s="1"/>
  <c r="W6" i="22" s="1"/>
  <c r="X6" i="22" s="1"/>
  <c r="Y6" i="22" s="1"/>
  <c r="Z6" i="22" s="1"/>
  <c r="AA6" i="22" s="1"/>
  <c r="B85" i="21"/>
  <c r="C85" i="21" s="1"/>
  <c r="D85" i="21" s="1"/>
  <c r="E85" i="21" s="1"/>
  <c r="F85" i="21" s="1"/>
  <c r="G85" i="21" s="1"/>
  <c r="H85" i="21" s="1"/>
  <c r="I85" i="21" s="1"/>
  <c r="J85" i="21" s="1"/>
  <c r="K85" i="21" s="1"/>
  <c r="L85" i="21" s="1"/>
  <c r="M85" i="21" s="1"/>
  <c r="O85" i="21" s="1"/>
  <c r="P85" i="21" s="1"/>
  <c r="Q85" i="21" s="1"/>
  <c r="R85" i="21" s="1"/>
  <c r="S85" i="21" s="1"/>
  <c r="T85" i="21" s="1"/>
  <c r="U85" i="21" s="1"/>
  <c r="V85" i="21" s="1"/>
  <c r="W85" i="21" s="1"/>
  <c r="X85" i="21" s="1"/>
  <c r="Y85" i="21" s="1"/>
  <c r="Z85" i="21" s="1"/>
  <c r="B60" i="21"/>
  <c r="C60" i="21" s="1"/>
  <c r="D60" i="21" s="1"/>
  <c r="E60" i="21" s="1"/>
  <c r="F60" i="21" s="1"/>
  <c r="G60" i="21" s="1"/>
  <c r="H60" i="21" s="1"/>
  <c r="I60" i="21" s="1"/>
  <c r="J60" i="21" s="1"/>
  <c r="K60" i="21" s="1"/>
  <c r="L60" i="21" s="1"/>
  <c r="M60" i="21" s="1"/>
  <c r="O60" i="21" s="1"/>
  <c r="P60" i="21" s="1"/>
  <c r="Q60" i="21" s="1"/>
  <c r="R60" i="21" s="1"/>
  <c r="S60" i="21" s="1"/>
  <c r="T60" i="21" s="1"/>
  <c r="U60" i="21" s="1"/>
  <c r="V60" i="21" s="1"/>
  <c r="W60" i="21" s="1"/>
  <c r="X60" i="21" s="1"/>
  <c r="Y60" i="21" s="1"/>
  <c r="Z60" i="21" s="1"/>
  <c r="B35" i="21"/>
  <c r="C35" i="21" s="1"/>
  <c r="D35" i="21" s="1"/>
  <c r="E35" i="21" s="1"/>
  <c r="F35" i="21" s="1"/>
  <c r="G35" i="21" s="1"/>
  <c r="H35" i="21" s="1"/>
  <c r="I35" i="21" s="1"/>
  <c r="J35" i="21" s="1"/>
  <c r="K35" i="21" s="1"/>
  <c r="L35" i="21" s="1"/>
  <c r="M35" i="21" s="1"/>
  <c r="O35" i="21" s="1"/>
  <c r="P35" i="21" s="1"/>
  <c r="Q35" i="21" s="1"/>
  <c r="R35" i="21" s="1"/>
  <c r="S35" i="21" s="1"/>
  <c r="T35" i="21" s="1"/>
  <c r="U35" i="21" s="1"/>
  <c r="V35" i="21" s="1"/>
  <c r="W35" i="21" s="1"/>
  <c r="X35" i="21" s="1"/>
  <c r="Y35" i="21" s="1"/>
  <c r="Z35" i="21" s="1"/>
  <c r="C50" i="7"/>
  <c r="D50" i="7" s="1"/>
  <c r="E50" i="7" s="1"/>
  <c r="F50" i="7" s="1"/>
  <c r="G50" i="7" s="1"/>
  <c r="H50" i="7" s="1"/>
  <c r="I50" i="7" s="1"/>
  <c r="J50" i="7" s="1"/>
  <c r="K50" i="7" s="1"/>
  <c r="L50" i="7" s="1"/>
  <c r="M50" i="7" s="1"/>
  <c r="N50" i="7" s="1"/>
  <c r="O50" i="7" s="1"/>
  <c r="P50" i="7" s="1"/>
  <c r="Q50" i="7" s="1"/>
  <c r="R50" i="7" s="1"/>
  <c r="S50" i="7" s="1"/>
  <c r="T50" i="7" s="1"/>
  <c r="U50" i="7" s="1"/>
  <c r="V50" i="7" s="1"/>
  <c r="W50" i="7" s="1"/>
  <c r="X50" i="7" s="1"/>
  <c r="Y50" i="7" s="1"/>
  <c r="Z50" i="7" s="1"/>
  <c r="AA50" i="7" s="1"/>
  <c r="AB50" i="7" s="1"/>
  <c r="AC50" i="7" s="1"/>
  <c r="AD50" i="7" s="1"/>
  <c r="AE50" i="7" s="1"/>
  <c r="AF50" i="7" s="1"/>
  <c r="AG50" i="7" s="1"/>
  <c r="AH50" i="7" s="1"/>
  <c r="AI50" i="7" s="1"/>
  <c r="AJ50" i="7" s="1"/>
  <c r="AK50" i="7" s="1"/>
  <c r="AL50" i="7" s="1"/>
  <c r="AM50" i="7" s="1"/>
  <c r="AN50" i="7" s="1"/>
  <c r="AO50" i="7" s="1"/>
  <c r="AP50" i="7" s="1"/>
  <c r="AQ50" i="7" s="1"/>
  <c r="AR50" i="7" s="1"/>
  <c r="AS50" i="7" s="1"/>
  <c r="AT50" i="7" s="1"/>
  <c r="AU50" i="7" s="1"/>
  <c r="AV50" i="7" s="1"/>
  <c r="AW50" i="7" s="1"/>
  <c r="AX50" i="7" s="1"/>
  <c r="AY50" i="7" s="1"/>
  <c r="AZ50" i="7" s="1"/>
  <c r="BA50" i="7" s="1"/>
  <c r="BB50" i="7" s="1"/>
  <c r="BC50" i="7" s="1"/>
  <c r="BD50" i="7" s="1"/>
  <c r="BE50" i="7" s="1"/>
  <c r="BF50" i="7" s="1"/>
  <c r="BG50" i="7" s="1"/>
  <c r="BH50" i="7" s="1"/>
  <c r="BI50" i="7" s="1"/>
  <c r="BJ50" i="7" s="1"/>
  <c r="C36" i="7"/>
  <c r="D36" i="7" s="1"/>
  <c r="E36" i="7" s="1"/>
  <c r="F36" i="7" s="1"/>
  <c r="G36" i="7" s="1"/>
  <c r="H36" i="7" s="1"/>
  <c r="I36" i="7" s="1"/>
  <c r="J36" i="7" s="1"/>
  <c r="K36" i="7" s="1"/>
  <c r="L36" i="7" s="1"/>
  <c r="M36" i="7" s="1"/>
  <c r="N36" i="7" s="1"/>
  <c r="O36" i="7" s="1"/>
  <c r="P36" i="7" s="1"/>
  <c r="Q36" i="7" s="1"/>
  <c r="R36" i="7" s="1"/>
  <c r="S36" i="7" s="1"/>
  <c r="T36" i="7" s="1"/>
  <c r="U36" i="7" s="1"/>
  <c r="V36" i="7" s="1"/>
  <c r="W36" i="7" s="1"/>
  <c r="X36" i="7" s="1"/>
  <c r="Y36" i="7" s="1"/>
  <c r="Z36" i="7" s="1"/>
  <c r="AA36" i="7" s="1"/>
  <c r="AB36" i="7" s="1"/>
  <c r="AC36" i="7" s="1"/>
  <c r="AD36" i="7" s="1"/>
  <c r="AE36" i="7" s="1"/>
  <c r="AF36" i="7" s="1"/>
  <c r="AG36" i="7" s="1"/>
  <c r="AH36" i="7" s="1"/>
  <c r="AI36" i="7" s="1"/>
  <c r="AJ36" i="7" s="1"/>
  <c r="AK36" i="7" s="1"/>
  <c r="AL36" i="7" s="1"/>
  <c r="AM36" i="7" s="1"/>
  <c r="AN36" i="7" s="1"/>
  <c r="AO36" i="7" s="1"/>
  <c r="AP36" i="7" s="1"/>
  <c r="AQ36" i="7" s="1"/>
  <c r="AR36" i="7" s="1"/>
  <c r="AS36" i="7" s="1"/>
  <c r="AT36" i="7" s="1"/>
  <c r="AU36" i="7" s="1"/>
  <c r="AV36" i="7" s="1"/>
  <c r="AW36" i="7" s="1"/>
  <c r="AX36" i="7" s="1"/>
  <c r="AY36" i="7" s="1"/>
  <c r="AZ36" i="7" s="1"/>
  <c r="BA36" i="7" s="1"/>
  <c r="BB36" i="7" s="1"/>
  <c r="BC36" i="7" s="1"/>
  <c r="BD36" i="7" s="1"/>
  <c r="BE36" i="7" s="1"/>
  <c r="BF36" i="7" s="1"/>
  <c r="BG36" i="7" s="1"/>
  <c r="BH36" i="7" s="1"/>
  <c r="BI36" i="7" s="1"/>
  <c r="BJ36" i="7" s="1"/>
  <c r="C22" i="7"/>
  <c r="D22" i="7" s="1"/>
  <c r="E22" i="7" s="1"/>
  <c r="F22" i="7" s="1"/>
  <c r="G22" i="7" s="1"/>
  <c r="H22" i="7" s="1"/>
  <c r="I22" i="7" s="1"/>
  <c r="J22" i="7" s="1"/>
  <c r="K22" i="7" s="1"/>
  <c r="L22" i="7" s="1"/>
  <c r="M22" i="7" s="1"/>
  <c r="N22" i="7" s="1"/>
  <c r="O22" i="7" s="1"/>
  <c r="P22" i="7" s="1"/>
  <c r="Q22" i="7" s="1"/>
  <c r="R22" i="7" s="1"/>
  <c r="S22" i="7" s="1"/>
  <c r="T22" i="7" s="1"/>
  <c r="U22" i="7" s="1"/>
  <c r="V22" i="7" s="1"/>
  <c r="W22" i="7" s="1"/>
  <c r="X22" i="7" s="1"/>
  <c r="Y22" i="7" s="1"/>
  <c r="Z22" i="7" s="1"/>
  <c r="AA22" i="7" s="1"/>
  <c r="AB22" i="7" s="1"/>
  <c r="AC22" i="7" s="1"/>
  <c r="AD22" i="7" s="1"/>
  <c r="AE22" i="7" s="1"/>
  <c r="AF22" i="7" s="1"/>
  <c r="AG22" i="7" s="1"/>
  <c r="AH22" i="7" s="1"/>
  <c r="AI22" i="7" s="1"/>
  <c r="AJ22" i="7" s="1"/>
  <c r="AK22" i="7" s="1"/>
  <c r="AL22" i="7" s="1"/>
  <c r="AM22" i="7" s="1"/>
  <c r="AN22" i="7" s="1"/>
  <c r="AO22" i="7" s="1"/>
  <c r="AP22" i="7" s="1"/>
  <c r="AQ22" i="7" s="1"/>
  <c r="AR22" i="7" s="1"/>
  <c r="AS22" i="7" s="1"/>
  <c r="AT22" i="7" s="1"/>
  <c r="AU22" i="7" s="1"/>
  <c r="AV22" i="7" s="1"/>
  <c r="AW22" i="7" s="1"/>
  <c r="AX22" i="7" s="1"/>
  <c r="AY22" i="7" s="1"/>
  <c r="AZ22" i="7" s="1"/>
  <c r="BA22" i="7" s="1"/>
  <c r="BB22" i="7" s="1"/>
  <c r="BC22" i="7" s="1"/>
  <c r="BD22" i="7" s="1"/>
  <c r="BE22" i="7" s="1"/>
  <c r="BF22" i="7" s="1"/>
  <c r="BG22" i="7" s="1"/>
  <c r="BH22" i="7" s="1"/>
  <c r="BI22" i="7" s="1"/>
  <c r="BJ22" i="7" s="1"/>
  <c r="C8" i="7"/>
  <c r="C9" i="7" s="1"/>
  <c r="C8" i="12"/>
  <c r="D8" i="12" s="1"/>
  <c r="E8" i="12" s="1"/>
  <c r="F8" i="12" s="1"/>
  <c r="G8" i="12" s="1"/>
  <c r="H8" i="12" s="1"/>
  <c r="I8" i="12" s="1"/>
  <c r="J8" i="12" s="1"/>
  <c r="K8" i="12" s="1"/>
  <c r="L8" i="12" s="1"/>
  <c r="M8" i="12" s="1"/>
  <c r="N8" i="12" s="1"/>
  <c r="O8" i="12" s="1"/>
  <c r="P8" i="12" s="1"/>
  <c r="Q8" i="12" s="1"/>
  <c r="R8" i="12" s="1"/>
  <c r="S8" i="12" s="1"/>
  <c r="T8" i="12" s="1"/>
  <c r="U8" i="12" s="1"/>
  <c r="C8" i="5"/>
  <c r="D8" i="5" s="1"/>
  <c r="E8" i="5" s="1"/>
  <c r="F8" i="5" s="1"/>
  <c r="G8" i="5" s="1"/>
  <c r="H8" i="5" s="1"/>
  <c r="I8" i="5" s="1"/>
  <c r="J8" i="5" s="1"/>
  <c r="K8" i="5" s="1"/>
  <c r="L8" i="5" s="1"/>
  <c r="M8" i="5" s="1"/>
  <c r="N8" i="5" s="1"/>
  <c r="O8" i="5" s="1"/>
  <c r="P8" i="5" s="1"/>
  <c r="Q8" i="5" s="1"/>
  <c r="R8" i="5" s="1"/>
  <c r="S8" i="5" s="1"/>
  <c r="T8" i="5" s="1"/>
  <c r="U8" i="5" s="1"/>
  <c r="V8" i="5" s="1"/>
  <c r="W8" i="5" s="1"/>
  <c r="X8" i="5" s="1"/>
  <c r="Y8" i="5" s="1"/>
  <c r="Z8" i="5" s="1"/>
  <c r="AA8" i="5" s="1"/>
  <c r="AB8" i="5" s="1"/>
  <c r="AC8" i="5" s="1"/>
  <c r="AD8" i="5" s="1"/>
  <c r="AE8" i="5" s="1"/>
  <c r="AF8" i="5" s="1"/>
  <c r="AG8" i="5" s="1"/>
  <c r="AH8" i="5" s="1"/>
  <c r="AI8" i="5" s="1"/>
  <c r="AJ8" i="5" s="1"/>
  <c r="AK8" i="5" s="1"/>
  <c r="AL8" i="5" s="1"/>
  <c r="AM8" i="5" s="1"/>
  <c r="AN8" i="5" s="1"/>
  <c r="AO8" i="5" s="1"/>
  <c r="AP8" i="5" s="1"/>
  <c r="AQ8" i="5" s="1"/>
  <c r="AR8" i="5" s="1"/>
  <c r="AS8" i="5" s="1"/>
  <c r="AT8" i="5" s="1"/>
  <c r="AU8" i="5" s="1"/>
  <c r="AV8" i="5" s="1"/>
  <c r="AW8" i="5" s="1"/>
  <c r="AX8" i="5" s="1"/>
  <c r="AY8" i="5" s="1"/>
  <c r="AZ8" i="5" s="1"/>
  <c r="BA8" i="5" s="1"/>
  <c r="BB8" i="5" s="1"/>
  <c r="BC8" i="5" s="1"/>
  <c r="BD8" i="5" s="1"/>
  <c r="BE8" i="5" s="1"/>
  <c r="BF8" i="5" s="1"/>
  <c r="BG8" i="5" s="1"/>
  <c r="BH8" i="5" s="1"/>
  <c r="BI8" i="5" s="1"/>
  <c r="BJ8" i="5" s="1"/>
  <c r="C8" i="4"/>
  <c r="D8" i="4" s="1"/>
  <c r="E8" i="4" s="1"/>
  <c r="F8" i="4" s="1"/>
  <c r="G8" i="4" s="1"/>
  <c r="H8" i="4" s="1"/>
  <c r="I8" i="4" s="1"/>
  <c r="J8" i="4" s="1"/>
  <c r="K8" i="4" s="1"/>
  <c r="L8" i="4" s="1"/>
  <c r="M8" i="4" s="1"/>
  <c r="N8" i="4" s="1"/>
  <c r="P8" i="4" s="1"/>
  <c r="Q8" i="4" s="1"/>
  <c r="R8" i="4" s="1"/>
  <c r="S8" i="4" s="1"/>
  <c r="T8" i="4" s="1"/>
  <c r="U8" i="4" s="1"/>
  <c r="V8" i="4" s="1"/>
  <c r="W8" i="4" s="1"/>
  <c r="X8" i="4" s="1"/>
  <c r="Y8" i="4" s="1"/>
  <c r="Z8" i="4" s="1"/>
  <c r="AA8" i="4" s="1"/>
  <c r="C8" i="17"/>
  <c r="D8" i="17" s="1"/>
  <c r="E8" i="17" s="1"/>
  <c r="F8" i="17" s="1"/>
  <c r="G8" i="17" s="1"/>
  <c r="H8" i="17" s="1"/>
  <c r="I8" i="17" s="1"/>
  <c r="J8" i="17" s="1"/>
  <c r="K8" i="17" s="1"/>
  <c r="L8" i="17" s="1"/>
  <c r="M8" i="17" s="1"/>
  <c r="N8" i="17" s="1"/>
  <c r="P8" i="17" s="1"/>
  <c r="Q8" i="17" s="1"/>
  <c r="R8" i="17" s="1"/>
  <c r="S8" i="17" s="1"/>
  <c r="T8" i="17" s="1"/>
  <c r="U8" i="17" s="1"/>
  <c r="V8" i="17" s="1"/>
  <c r="W8" i="17" s="1"/>
  <c r="X8" i="17" s="1"/>
  <c r="Y8" i="17" s="1"/>
  <c r="Z8" i="17" s="1"/>
  <c r="AA8" i="17" s="1"/>
  <c r="I8" i="1"/>
  <c r="J8" i="1" s="1"/>
  <c r="K8" i="1" s="1"/>
  <c r="L8" i="1" s="1"/>
  <c r="M8" i="1" s="1"/>
  <c r="N8" i="1" s="1"/>
  <c r="O8" i="1" s="1"/>
  <c r="P8" i="1" s="1"/>
  <c r="Q8" i="1" s="1"/>
  <c r="R8" i="1" s="1"/>
  <c r="S8" i="1" s="1"/>
  <c r="T8" i="1" s="1"/>
  <c r="U8" i="1" s="1"/>
  <c r="V8" i="1" s="1"/>
  <c r="W8" i="1" s="1"/>
  <c r="X8" i="1" s="1"/>
  <c r="Y8" i="1" s="1"/>
  <c r="Z8" i="1" s="1"/>
  <c r="AA8" i="1" s="1"/>
  <c r="AB8" i="1" s="1"/>
  <c r="AC8" i="1" s="1"/>
  <c r="AD8" i="1" s="1"/>
  <c r="AE8" i="1" s="1"/>
  <c r="AF8" i="1" s="1"/>
  <c r="AG8" i="1" s="1"/>
  <c r="AH8" i="1" s="1"/>
  <c r="AI8" i="1" s="1"/>
  <c r="AJ8" i="1" s="1"/>
  <c r="AK8" i="1" s="1"/>
  <c r="AL8" i="1" s="1"/>
  <c r="AM8" i="1" s="1"/>
  <c r="AN8" i="1" s="1"/>
  <c r="AO8" i="1" s="1"/>
  <c r="AP8" i="1" s="1"/>
  <c r="AQ8" i="1" s="1"/>
  <c r="AR8" i="1" s="1"/>
  <c r="AS8" i="1" s="1"/>
  <c r="AT8" i="1" s="1"/>
  <c r="AU8" i="1" s="1"/>
  <c r="AV8" i="1" s="1"/>
  <c r="AW8" i="1" s="1"/>
  <c r="AX8" i="1" s="1"/>
  <c r="AY8" i="1" s="1"/>
  <c r="AZ8" i="1" s="1"/>
  <c r="BA8" i="1" s="1"/>
  <c r="BB8" i="1" s="1"/>
  <c r="BC8" i="1" s="1"/>
  <c r="BD8" i="1" s="1"/>
  <c r="BE8" i="1" s="1"/>
  <c r="BF8" i="1" s="1"/>
  <c r="BG8" i="1" s="1"/>
  <c r="BH8" i="1" s="1"/>
  <c r="BI8" i="1" s="1"/>
  <c r="BJ8" i="1" s="1"/>
  <c r="BK8" i="1" s="1"/>
  <c r="BL8" i="1" s="1"/>
  <c r="BM8" i="1" s="1"/>
  <c r="BN8" i="1" s="1"/>
  <c r="BO8" i="1" s="1"/>
  <c r="BP8" i="1" s="1"/>
  <c r="D9" i="2"/>
  <c r="E9" i="2" s="1"/>
  <c r="F9" i="2" s="1"/>
  <c r="G9" i="2" s="1"/>
  <c r="H9" i="2" s="1"/>
  <c r="I9" i="2" s="1"/>
  <c r="J9" i="2" s="1"/>
  <c r="K9" i="2" s="1"/>
  <c r="L9" i="2" s="1"/>
  <c r="M9" i="2" s="1"/>
  <c r="N9" i="2" s="1"/>
  <c r="O9" i="2" s="1"/>
  <c r="R9" i="2" s="1"/>
  <c r="S9" i="2" s="1"/>
  <c r="T9" i="2" s="1"/>
  <c r="U9" i="2" s="1"/>
  <c r="V9" i="2" s="1"/>
  <c r="W9" i="2" s="1"/>
  <c r="X9" i="2" s="1"/>
  <c r="Y9" i="2" s="1"/>
  <c r="Z9" i="2" s="1"/>
  <c r="AA9" i="2" s="1"/>
  <c r="AB9" i="2" s="1"/>
  <c r="AC9" i="2" s="1"/>
  <c r="C15" i="26"/>
  <c r="D15" i="26"/>
  <c r="E15" i="26"/>
  <c r="F15" i="26"/>
  <c r="G15" i="26"/>
  <c r="G27" i="26"/>
  <c r="G28" i="26"/>
  <c r="F27" i="26"/>
  <c r="F28" i="26"/>
  <c r="E27" i="26"/>
  <c r="E28" i="26"/>
  <c r="D28" i="26"/>
  <c r="D27" i="26"/>
  <c r="C28" i="26"/>
  <c r="C27" i="26"/>
  <c r="C33" i="26"/>
  <c r="G22" i="26"/>
  <c r="F22" i="26"/>
  <c r="E22" i="26"/>
  <c r="D22" i="26"/>
  <c r="C22" i="26"/>
  <c r="G48" i="11"/>
  <c r="G51" i="11" s="1"/>
  <c r="F48" i="11"/>
  <c r="F51" i="11" s="1"/>
  <c r="E48" i="11"/>
  <c r="E51" i="11" s="1"/>
  <c r="D48" i="11"/>
  <c r="D51" i="11" s="1"/>
  <c r="C48" i="11"/>
  <c r="C51" i="11" s="1"/>
  <c r="B65" i="12"/>
  <c r="C24" i="12"/>
  <c r="C29" i="12"/>
  <c r="D24" i="12"/>
  <c r="B63" i="12"/>
  <c r="B64" i="12"/>
  <c r="B62" i="12"/>
  <c r="B102" i="3"/>
  <c r="B103" i="3"/>
  <c r="B104" i="3"/>
  <c r="B105" i="3"/>
  <c r="B106" i="3"/>
  <c r="B107" i="3"/>
  <c r="B108" i="3"/>
  <c r="B109" i="3"/>
  <c r="C17" i="25"/>
  <c r="D15" i="24"/>
  <c r="F15" i="24" s="1"/>
  <c r="H15" i="24" s="1"/>
  <c r="J15" i="24" s="1"/>
  <c r="C15" i="24"/>
  <c r="W87" i="24" s="1"/>
  <c r="B15" i="24"/>
  <c r="D14" i="24"/>
  <c r="F14" i="24" s="1"/>
  <c r="H14" i="24" s="1"/>
  <c r="J14" i="24" s="1"/>
  <c r="C14" i="24"/>
  <c r="E14" i="24" s="1"/>
  <c r="AI86" i="24" s="1"/>
  <c r="B14" i="24"/>
  <c r="D13" i="24"/>
  <c r="F13" i="24" s="1"/>
  <c r="H13" i="24" s="1"/>
  <c r="J13" i="24" s="1"/>
  <c r="C13" i="24"/>
  <c r="B13" i="24"/>
  <c r="D12" i="24"/>
  <c r="F12" i="24" s="1"/>
  <c r="H12" i="24" s="1"/>
  <c r="J12" i="24" s="1"/>
  <c r="C12" i="24"/>
  <c r="V84" i="24" s="1"/>
  <c r="B12" i="24"/>
  <c r="D11" i="24"/>
  <c r="F11" i="24" s="1"/>
  <c r="H11" i="24" s="1"/>
  <c r="J11" i="24" s="1"/>
  <c r="C11" i="24"/>
  <c r="T83" i="24" s="1"/>
  <c r="B11" i="24"/>
  <c r="D10" i="24"/>
  <c r="F10" i="24" s="1"/>
  <c r="H10" i="24" s="1"/>
  <c r="J10" i="24" s="1"/>
  <c r="C10" i="24"/>
  <c r="R82" i="24" s="1"/>
  <c r="B10" i="24"/>
  <c r="D9" i="24"/>
  <c r="F9" i="24" s="1"/>
  <c r="H9" i="24" s="1"/>
  <c r="J9" i="24" s="1"/>
  <c r="C9" i="24"/>
  <c r="R81" i="24" s="1"/>
  <c r="B9" i="24"/>
  <c r="D8" i="24"/>
  <c r="F8" i="24" s="1"/>
  <c r="H8" i="24" s="1"/>
  <c r="J8" i="24" s="1"/>
  <c r="C8" i="24"/>
  <c r="W80" i="24" s="1"/>
  <c r="B8" i="24"/>
  <c r="B66" i="7"/>
  <c r="C66" i="7"/>
  <c r="E66" i="7" s="1"/>
  <c r="G66" i="7" s="1"/>
  <c r="I66" i="7" s="1"/>
  <c r="D66" i="7"/>
  <c r="F66" i="7" s="1"/>
  <c r="H66" i="7" s="1"/>
  <c r="J66" i="7" s="1"/>
  <c r="B67" i="7"/>
  <c r="C67" i="7"/>
  <c r="E67" i="7" s="1"/>
  <c r="G67" i="7" s="1"/>
  <c r="I67" i="7" s="1"/>
  <c r="D67" i="7"/>
  <c r="F67" i="7" s="1"/>
  <c r="H67" i="7" s="1"/>
  <c r="J67" i="7" s="1"/>
  <c r="B68" i="7"/>
  <c r="C68" i="7"/>
  <c r="E68" i="7" s="1"/>
  <c r="G68" i="7" s="1"/>
  <c r="I68" i="7" s="1"/>
  <c r="D68" i="7"/>
  <c r="F68" i="7" s="1"/>
  <c r="H68" i="7" s="1"/>
  <c r="J68" i="7" s="1"/>
  <c r="B69" i="7"/>
  <c r="C69" i="7"/>
  <c r="E69" i="7" s="1"/>
  <c r="G69" i="7" s="1"/>
  <c r="I69" i="7" s="1"/>
  <c r="D69" i="7"/>
  <c r="F69" i="7" s="1"/>
  <c r="H69" i="7" s="1"/>
  <c r="J69" i="7" s="1"/>
  <c r="B70" i="7"/>
  <c r="C70" i="7"/>
  <c r="E70" i="7" s="1"/>
  <c r="G70" i="7" s="1"/>
  <c r="I70" i="7" s="1"/>
  <c r="D70" i="7"/>
  <c r="F70" i="7" s="1"/>
  <c r="H70" i="7" s="1"/>
  <c r="J70" i="7" s="1"/>
  <c r="B71" i="7"/>
  <c r="C71" i="7"/>
  <c r="E71" i="7" s="1"/>
  <c r="G71" i="7" s="1"/>
  <c r="I71" i="7" s="1"/>
  <c r="D71" i="7"/>
  <c r="F71" i="7" s="1"/>
  <c r="H71" i="7" s="1"/>
  <c r="J71" i="7" s="1"/>
  <c r="B72" i="7"/>
  <c r="C72" i="7"/>
  <c r="E72" i="7" s="1"/>
  <c r="G72" i="7" s="1"/>
  <c r="I72" i="7" s="1"/>
  <c r="D72" i="7"/>
  <c r="F72" i="7" s="1"/>
  <c r="H72" i="7" s="1"/>
  <c r="J72" i="7" s="1"/>
  <c r="B73" i="7"/>
  <c r="C73" i="7"/>
  <c r="E73" i="7" s="1"/>
  <c r="G73" i="7" s="1"/>
  <c r="I73" i="7" s="1"/>
  <c r="D73" i="7"/>
  <c r="F73" i="7" s="1"/>
  <c r="H73" i="7" s="1"/>
  <c r="J73" i="7" s="1"/>
  <c r="B119" i="24"/>
  <c r="B118" i="24"/>
  <c r="B117" i="24"/>
  <c r="B116" i="24"/>
  <c r="B115" i="24"/>
  <c r="B114" i="24"/>
  <c r="B113" i="24"/>
  <c r="B112" i="24"/>
  <c r="B103" i="24"/>
  <c r="B102" i="24"/>
  <c r="B101" i="24"/>
  <c r="B100" i="24"/>
  <c r="B99" i="24"/>
  <c r="B98" i="24"/>
  <c r="B97" i="24"/>
  <c r="B96" i="24"/>
  <c r="N87" i="24"/>
  <c r="M87" i="24"/>
  <c r="L87" i="24"/>
  <c r="K87" i="24"/>
  <c r="J87" i="24"/>
  <c r="I87" i="24"/>
  <c r="H87" i="24"/>
  <c r="G87" i="24"/>
  <c r="F87" i="24"/>
  <c r="E87" i="24"/>
  <c r="D87" i="24"/>
  <c r="C87" i="24"/>
  <c r="B87" i="24"/>
  <c r="N86" i="24"/>
  <c r="M86" i="24"/>
  <c r="L86" i="24"/>
  <c r="K86" i="24"/>
  <c r="J86" i="24"/>
  <c r="I86" i="24"/>
  <c r="H86" i="24"/>
  <c r="G86" i="24"/>
  <c r="F86" i="24"/>
  <c r="E86" i="24"/>
  <c r="D86" i="24"/>
  <c r="C86" i="24"/>
  <c r="B86" i="24"/>
  <c r="N85" i="24"/>
  <c r="M85" i="24"/>
  <c r="L85" i="24"/>
  <c r="K85" i="24"/>
  <c r="J85" i="24"/>
  <c r="I85" i="24"/>
  <c r="H85" i="24"/>
  <c r="G85" i="24"/>
  <c r="F85" i="24"/>
  <c r="E85" i="24"/>
  <c r="D85" i="24"/>
  <c r="C85" i="24"/>
  <c r="B85" i="24"/>
  <c r="N84" i="24"/>
  <c r="M84" i="24"/>
  <c r="L84" i="24"/>
  <c r="K84" i="24"/>
  <c r="J84" i="24"/>
  <c r="I84" i="24"/>
  <c r="H84" i="24"/>
  <c r="G84" i="24"/>
  <c r="F84" i="24"/>
  <c r="E84" i="24"/>
  <c r="D84" i="24"/>
  <c r="C84" i="24"/>
  <c r="B84" i="24"/>
  <c r="N83" i="24"/>
  <c r="M83" i="24"/>
  <c r="L83" i="24"/>
  <c r="K83" i="24"/>
  <c r="J83" i="24"/>
  <c r="I83" i="24"/>
  <c r="H83" i="24"/>
  <c r="G83" i="24"/>
  <c r="F83" i="24"/>
  <c r="E83" i="24"/>
  <c r="D83" i="24"/>
  <c r="C83" i="24"/>
  <c r="B83" i="24"/>
  <c r="N82" i="24"/>
  <c r="M82" i="24"/>
  <c r="L82" i="24"/>
  <c r="K82" i="24"/>
  <c r="J82" i="24"/>
  <c r="I82" i="24"/>
  <c r="H82" i="24"/>
  <c r="G82" i="24"/>
  <c r="F82" i="24"/>
  <c r="E82" i="24"/>
  <c r="D82" i="24"/>
  <c r="C82" i="24"/>
  <c r="B82" i="24"/>
  <c r="N81" i="24"/>
  <c r="M81" i="24"/>
  <c r="L81" i="24"/>
  <c r="K81" i="24"/>
  <c r="J81" i="24"/>
  <c r="I81" i="24"/>
  <c r="H81" i="24"/>
  <c r="G81" i="24"/>
  <c r="F81" i="24"/>
  <c r="E81" i="24"/>
  <c r="D81" i="24"/>
  <c r="C81" i="24"/>
  <c r="B81" i="24"/>
  <c r="N80" i="24"/>
  <c r="M80" i="24"/>
  <c r="L80" i="24"/>
  <c r="K80" i="24"/>
  <c r="J80" i="24"/>
  <c r="I80" i="24"/>
  <c r="H80" i="24"/>
  <c r="G80" i="24"/>
  <c r="F80" i="24"/>
  <c r="E80" i="24"/>
  <c r="D80" i="24"/>
  <c r="C80" i="24"/>
  <c r="B80" i="24"/>
  <c r="B71" i="24"/>
  <c r="B70" i="24"/>
  <c r="B69" i="24"/>
  <c r="B68" i="24"/>
  <c r="B67" i="24"/>
  <c r="B66" i="24"/>
  <c r="B65" i="24"/>
  <c r="B64" i="24"/>
  <c r="B55" i="24"/>
  <c r="B54" i="24"/>
  <c r="B53" i="24"/>
  <c r="B52" i="24"/>
  <c r="B51" i="24"/>
  <c r="B50" i="24"/>
  <c r="B49" i="24"/>
  <c r="B48" i="24"/>
  <c r="B39" i="24"/>
  <c r="B38" i="24"/>
  <c r="B37" i="24"/>
  <c r="B36" i="24"/>
  <c r="B35" i="24"/>
  <c r="B34" i="24"/>
  <c r="B33" i="24"/>
  <c r="B32" i="24"/>
  <c r="B26" i="24"/>
  <c r="B25" i="24"/>
  <c r="B24" i="24"/>
  <c r="B23" i="24"/>
  <c r="B22" i="24"/>
  <c r="B21" i="24"/>
  <c r="B20" i="24"/>
  <c r="B19" i="24"/>
  <c r="AJ229" i="23"/>
  <c r="AI229" i="23"/>
  <c r="AG229" i="23"/>
  <c r="AF229" i="23"/>
  <c r="AD229" i="23"/>
  <c r="AC229" i="23"/>
  <c r="AA229" i="23"/>
  <c r="Z229" i="23"/>
  <c r="Y229" i="23"/>
  <c r="X229" i="23"/>
  <c r="W229" i="23"/>
  <c r="V229" i="23"/>
  <c r="U229" i="23"/>
  <c r="T229" i="23"/>
  <c r="S229" i="23"/>
  <c r="R229" i="23"/>
  <c r="Q229" i="23"/>
  <c r="P229" i="23"/>
  <c r="N229" i="23"/>
  <c r="M229" i="23"/>
  <c r="L229" i="23"/>
  <c r="K229" i="23"/>
  <c r="J229" i="23"/>
  <c r="I229" i="23"/>
  <c r="H229" i="23"/>
  <c r="G229" i="23"/>
  <c r="F229" i="23"/>
  <c r="E229" i="23"/>
  <c r="D229" i="23"/>
  <c r="C229" i="23"/>
  <c r="B229" i="23"/>
  <c r="AJ228" i="23"/>
  <c r="AI228" i="23"/>
  <c r="AG228" i="23"/>
  <c r="AF228" i="23"/>
  <c r="AD228" i="23"/>
  <c r="AC228" i="23"/>
  <c r="AA228" i="23"/>
  <c r="Z228" i="23"/>
  <c r="Y228" i="23"/>
  <c r="X228" i="23"/>
  <c r="W228" i="23"/>
  <c r="V228" i="23"/>
  <c r="U228" i="23"/>
  <c r="T228" i="23"/>
  <c r="S228" i="23"/>
  <c r="R228" i="23"/>
  <c r="Q228" i="23"/>
  <c r="P228" i="23"/>
  <c r="N228" i="23"/>
  <c r="M228" i="23"/>
  <c r="L228" i="23"/>
  <c r="K228" i="23"/>
  <c r="J228" i="23"/>
  <c r="I228" i="23"/>
  <c r="H228" i="23"/>
  <c r="G228" i="23"/>
  <c r="F228" i="23"/>
  <c r="E228" i="23"/>
  <c r="D228" i="23"/>
  <c r="C228" i="23"/>
  <c r="B228" i="23"/>
  <c r="AJ227" i="23"/>
  <c r="AI227" i="23"/>
  <c r="AG227" i="23"/>
  <c r="AF227" i="23"/>
  <c r="AD227" i="23"/>
  <c r="AC227" i="23"/>
  <c r="AA227" i="23"/>
  <c r="Z227" i="23"/>
  <c r="Y227" i="23"/>
  <c r="X227" i="23"/>
  <c r="W227" i="23"/>
  <c r="V227" i="23"/>
  <c r="U227" i="23"/>
  <c r="T227" i="23"/>
  <c r="S227" i="23"/>
  <c r="R227" i="23"/>
  <c r="Q227" i="23"/>
  <c r="P227" i="23"/>
  <c r="N227" i="23"/>
  <c r="M227" i="23"/>
  <c r="L227" i="23"/>
  <c r="K227" i="23"/>
  <c r="J227" i="23"/>
  <c r="I227" i="23"/>
  <c r="H227" i="23"/>
  <c r="G227" i="23"/>
  <c r="F227" i="23"/>
  <c r="E227" i="23"/>
  <c r="D227" i="23"/>
  <c r="C227" i="23"/>
  <c r="B227" i="23"/>
  <c r="AJ226" i="23"/>
  <c r="AI226" i="23"/>
  <c r="AG226" i="23"/>
  <c r="AF226" i="23"/>
  <c r="AD226" i="23"/>
  <c r="AC226" i="23"/>
  <c r="AA226" i="23"/>
  <c r="Z226" i="23"/>
  <c r="Y226" i="23"/>
  <c r="X226" i="23"/>
  <c r="W226" i="23"/>
  <c r="V226" i="23"/>
  <c r="U226" i="23"/>
  <c r="T226" i="23"/>
  <c r="S226" i="23"/>
  <c r="R226" i="23"/>
  <c r="Q226" i="23"/>
  <c r="P226" i="23"/>
  <c r="N226" i="23"/>
  <c r="M226" i="23"/>
  <c r="L226" i="23"/>
  <c r="K226" i="23"/>
  <c r="J226" i="23"/>
  <c r="I226" i="23"/>
  <c r="H226" i="23"/>
  <c r="G226" i="23"/>
  <c r="F226" i="23"/>
  <c r="E226" i="23"/>
  <c r="D226" i="23"/>
  <c r="C226" i="23"/>
  <c r="B226" i="23"/>
  <c r="AJ225" i="23"/>
  <c r="AI225" i="23"/>
  <c r="AG225" i="23"/>
  <c r="AF225" i="23"/>
  <c r="AD225" i="23"/>
  <c r="AC225" i="23"/>
  <c r="AA225" i="23"/>
  <c r="Z225" i="23"/>
  <c r="Y225" i="23"/>
  <c r="X225" i="23"/>
  <c r="W225" i="23"/>
  <c r="V225" i="23"/>
  <c r="U225" i="23"/>
  <c r="T225" i="23"/>
  <c r="S225" i="23"/>
  <c r="R225" i="23"/>
  <c r="Q225" i="23"/>
  <c r="P225" i="23"/>
  <c r="N225" i="23"/>
  <c r="M225" i="23"/>
  <c r="L225" i="23"/>
  <c r="K225" i="23"/>
  <c r="J225" i="23"/>
  <c r="I225" i="23"/>
  <c r="H225" i="23"/>
  <c r="G225" i="23"/>
  <c r="F225" i="23"/>
  <c r="E225" i="23"/>
  <c r="D225" i="23"/>
  <c r="C225" i="23"/>
  <c r="B225" i="23"/>
  <c r="AJ224" i="23"/>
  <c r="AI224" i="23"/>
  <c r="AG224" i="23"/>
  <c r="AF224" i="23"/>
  <c r="AD224" i="23"/>
  <c r="AC224" i="23"/>
  <c r="AA224" i="23"/>
  <c r="Z224" i="23"/>
  <c r="Y224" i="23"/>
  <c r="X224" i="23"/>
  <c r="W224" i="23"/>
  <c r="V224" i="23"/>
  <c r="U224" i="23"/>
  <c r="T224" i="23"/>
  <c r="S224" i="23"/>
  <c r="R224" i="23"/>
  <c r="Q224" i="23"/>
  <c r="P224" i="23"/>
  <c r="N224" i="23"/>
  <c r="M224" i="23"/>
  <c r="L224" i="23"/>
  <c r="K224" i="23"/>
  <c r="J224" i="23"/>
  <c r="I224" i="23"/>
  <c r="H224" i="23"/>
  <c r="G224" i="23"/>
  <c r="F224" i="23"/>
  <c r="E224" i="23"/>
  <c r="D224" i="23"/>
  <c r="C224" i="23"/>
  <c r="B224" i="23"/>
  <c r="AJ223" i="23"/>
  <c r="AI223" i="23"/>
  <c r="AG223" i="23"/>
  <c r="AF223" i="23"/>
  <c r="AD223" i="23"/>
  <c r="AC223" i="23"/>
  <c r="AA223" i="23"/>
  <c r="Z223" i="23"/>
  <c r="Y223" i="23"/>
  <c r="X223" i="23"/>
  <c r="W223" i="23"/>
  <c r="V223" i="23"/>
  <c r="U223" i="23"/>
  <c r="T223" i="23"/>
  <c r="S223" i="23"/>
  <c r="R223" i="23"/>
  <c r="Q223" i="23"/>
  <c r="P223" i="23"/>
  <c r="N223" i="23"/>
  <c r="M223" i="23"/>
  <c r="L223" i="23"/>
  <c r="K223" i="23"/>
  <c r="J223" i="23"/>
  <c r="I223" i="23"/>
  <c r="H223" i="23"/>
  <c r="G223" i="23"/>
  <c r="F223" i="23"/>
  <c r="E223" i="23"/>
  <c r="D223" i="23"/>
  <c r="C223" i="23"/>
  <c r="B223" i="23"/>
  <c r="AJ222" i="23"/>
  <c r="AI222" i="23"/>
  <c r="AG222" i="23"/>
  <c r="AF222" i="23"/>
  <c r="AD222" i="23"/>
  <c r="AC222" i="23"/>
  <c r="AA222" i="23"/>
  <c r="Z222" i="23"/>
  <c r="Y222" i="23"/>
  <c r="X222" i="23"/>
  <c r="W222" i="23"/>
  <c r="V222" i="23"/>
  <c r="U222" i="23"/>
  <c r="T222" i="23"/>
  <c r="S222" i="23"/>
  <c r="R222" i="23"/>
  <c r="Q222" i="23"/>
  <c r="P222" i="23"/>
  <c r="N222" i="23"/>
  <c r="M222" i="23"/>
  <c r="L222" i="23"/>
  <c r="K222" i="23"/>
  <c r="J222" i="23"/>
  <c r="I222" i="23"/>
  <c r="H222" i="23"/>
  <c r="G222" i="23"/>
  <c r="F222" i="23"/>
  <c r="E222" i="23"/>
  <c r="D222" i="23"/>
  <c r="C222" i="23"/>
  <c r="B222" i="23"/>
  <c r="AJ221" i="23"/>
  <c r="AI221" i="23"/>
  <c r="AG221" i="23"/>
  <c r="AF221" i="23"/>
  <c r="AD221" i="23"/>
  <c r="AC221" i="23"/>
  <c r="AA221" i="23"/>
  <c r="Z221" i="23"/>
  <c r="Y221" i="23"/>
  <c r="X221" i="23"/>
  <c r="W221" i="23"/>
  <c r="V221" i="23"/>
  <c r="U221" i="23"/>
  <c r="T221" i="23"/>
  <c r="S221" i="23"/>
  <c r="R221" i="23"/>
  <c r="Q221" i="23"/>
  <c r="P221" i="23"/>
  <c r="N221" i="23"/>
  <c r="M221" i="23"/>
  <c r="L221" i="23"/>
  <c r="K221" i="23"/>
  <c r="J221" i="23"/>
  <c r="I221" i="23"/>
  <c r="H221" i="23"/>
  <c r="G221" i="23"/>
  <c r="F221" i="23"/>
  <c r="E221" i="23"/>
  <c r="D221" i="23"/>
  <c r="C221" i="23"/>
  <c r="B221" i="23"/>
  <c r="AJ220" i="23"/>
  <c r="AI220" i="23"/>
  <c r="AG220" i="23"/>
  <c r="AF220" i="23"/>
  <c r="AD220" i="23"/>
  <c r="AC220" i="23"/>
  <c r="AA220" i="23"/>
  <c r="Z220" i="23"/>
  <c r="Y220" i="23"/>
  <c r="X220" i="23"/>
  <c r="W220" i="23"/>
  <c r="V220" i="23"/>
  <c r="U220" i="23"/>
  <c r="T220" i="23"/>
  <c r="S220" i="23"/>
  <c r="R220" i="23"/>
  <c r="Q220" i="23"/>
  <c r="P220" i="23"/>
  <c r="N220" i="23"/>
  <c r="M220" i="23"/>
  <c r="L220" i="23"/>
  <c r="K220" i="23"/>
  <c r="J220" i="23"/>
  <c r="I220" i="23"/>
  <c r="H220" i="23"/>
  <c r="G220" i="23"/>
  <c r="F220" i="23"/>
  <c r="E220" i="23"/>
  <c r="D220" i="23"/>
  <c r="C220" i="23"/>
  <c r="B220" i="23"/>
  <c r="AJ219" i="23"/>
  <c r="AI219" i="23"/>
  <c r="AG219" i="23"/>
  <c r="AF219" i="23"/>
  <c r="AD219" i="23"/>
  <c r="AC219" i="23"/>
  <c r="AA219" i="23"/>
  <c r="Z219" i="23"/>
  <c r="Y219" i="23"/>
  <c r="X219" i="23"/>
  <c r="W219" i="23"/>
  <c r="V219" i="23"/>
  <c r="U219" i="23"/>
  <c r="T219" i="23"/>
  <c r="S219" i="23"/>
  <c r="R219" i="23"/>
  <c r="Q219" i="23"/>
  <c r="P219" i="23"/>
  <c r="N219" i="23"/>
  <c r="M219" i="23"/>
  <c r="L219" i="23"/>
  <c r="K219" i="23"/>
  <c r="J219" i="23"/>
  <c r="I219" i="23"/>
  <c r="H219" i="23"/>
  <c r="G219" i="23"/>
  <c r="F219" i="23"/>
  <c r="E219" i="23"/>
  <c r="D219" i="23"/>
  <c r="C219" i="23"/>
  <c r="B219" i="23"/>
  <c r="AJ218" i="23"/>
  <c r="AI218" i="23"/>
  <c r="AG218" i="23"/>
  <c r="AF218" i="23"/>
  <c r="AD218" i="23"/>
  <c r="AC218" i="23"/>
  <c r="AA218" i="23"/>
  <c r="Z218" i="23"/>
  <c r="Y218" i="23"/>
  <c r="X218" i="23"/>
  <c r="W218" i="23"/>
  <c r="V218" i="23"/>
  <c r="U218" i="23"/>
  <c r="T218" i="23"/>
  <c r="S218" i="23"/>
  <c r="R218" i="23"/>
  <c r="Q218" i="23"/>
  <c r="P218" i="23"/>
  <c r="N218" i="23"/>
  <c r="M218" i="23"/>
  <c r="L218" i="23"/>
  <c r="K218" i="23"/>
  <c r="J218" i="23"/>
  <c r="I218" i="23"/>
  <c r="H218" i="23"/>
  <c r="G218" i="23"/>
  <c r="F218" i="23"/>
  <c r="E218" i="23"/>
  <c r="D218" i="23"/>
  <c r="C218" i="23"/>
  <c r="B218" i="23"/>
  <c r="AJ217" i="23"/>
  <c r="AI217" i="23"/>
  <c r="AG217" i="23"/>
  <c r="AF217" i="23"/>
  <c r="AD217" i="23"/>
  <c r="AC217" i="23"/>
  <c r="AA217" i="23"/>
  <c r="Z217" i="23"/>
  <c r="Y217" i="23"/>
  <c r="X217" i="23"/>
  <c r="W217" i="23"/>
  <c r="V217" i="23"/>
  <c r="U217" i="23"/>
  <c r="T217" i="23"/>
  <c r="S217" i="23"/>
  <c r="R217" i="23"/>
  <c r="Q217" i="23"/>
  <c r="P217" i="23"/>
  <c r="N217" i="23"/>
  <c r="M217" i="23"/>
  <c r="L217" i="23"/>
  <c r="K217" i="23"/>
  <c r="J217" i="23"/>
  <c r="I217" i="23"/>
  <c r="H217" i="23"/>
  <c r="G217" i="23"/>
  <c r="F217" i="23"/>
  <c r="E217" i="23"/>
  <c r="D217" i="23"/>
  <c r="C217" i="23"/>
  <c r="B217" i="23"/>
  <c r="AJ216" i="23"/>
  <c r="AI216" i="23"/>
  <c r="AG216" i="23"/>
  <c r="AF216" i="23"/>
  <c r="AD216" i="23"/>
  <c r="AC216" i="23"/>
  <c r="AA216" i="23"/>
  <c r="Z216" i="23"/>
  <c r="Y216" i="23"/>
  <c r="X216" i="23"/>
  <c r="W216" i="23"/>
  <c r="V216" i="23"/>
  <c r="U216" i="23"/>
  <c r="T216" i="23"/>
  <c r="S216" i="23"/>
  <c r="R216" i="23"/>
  <c r="Q216" i="23"/>
  <c r="P216" i="23"/>
  <c r="N216" i="23"/>
  <c r="M216" i="23"/>
  <c r="L216" i="23"/>
  <c r="K216" i="23"/>
  <c r="J216" i="23"/>
  <c r="I216" i="23"/>
  <c r="H216" i="23"/>
  <c r="G216" i="23"/>
  <c r="F216" i="23"/>
  <c r="E216" i="23"/>
  <c r="D216" i="23"/>
  <c r="C216" i="23"/>
  <c r="B216" i="23"/>
  <c r="AJ215" i="23"/>
  <c r="AI215" i="23"/>
  <c r="AG215" i="23"/>
  <c r="AF215" i="23"/>
  <c r="AD215" i="23"/>
  <c r="AC215" i="23"/>
  <c r="AA215" i="23"/>
  <c r="Z215" i="23"/>
  <c r="Y215" i="23"/>
  <c r="X215" i="23"/>
  <c r="W215" i="23"/>
  <c r="V215" i="23"/>
  <c r="U215" i="23"/>
  <c r="T215" i="23"/>
  <c r="S215" i="23"/>
  <c r="R215" i="23"/>
  <c r="Q215" i="23"/>
  <c r="P215" i="23"/>
  <c r="N215" i="23"/>
  <c r="M215" i="23"/>
  <c r="L215" i="23"/>
  <c r="K215" i="23"/>
  <c r="J215" i="23"/>
  <c r="I215" i="23"/>
  <c r="H215" i="23"/>
  <c r="G215" i="23"/>
  <c r="F215" i="23"/>
  <c r="E215" i="23"/>
  <c r="D215" i="23"/>
  <c r="C215" i="23"/>
  <c r="B215" i="23"/>
  <c r="AJ214" i="23"/>
  <c r="AI214" i="23"/>
  <c r="AG214" i="23"/>
  <c r="AF214" i="23"/>
  <c r="AD214" i="23"/>
  <c r="AC214" i="23"/>
  <c r="AA214" i="23"/>
  <c r="Z214" i="23"/>
  <c r="Y214" i="23"/>
  <c r="X214" i="23"/>
  <c r="W214" i="23"/>
  <c r="V214" i="23"/>
  <c r="U214" i="23"/>
  <c r="T214" i="23"/>
  <c r="S214" i="23"/>
  <c r="R214" i="23"/>
  <c r="Q214" i="23"/>
  <c r="P214" i="23"/>
  <c r="N214" i="23"/>
  <c r="M214" i="23"/>
  <c r="L214" i="23"/>
  <c r="K214" i="23"/>
  <c r="J214" i="23"/>
  <c r="I214" i="23"/>
  <c r="H214" i="23"/>
  <c r="G214" i="23"/>
  <c r="F214" i="23"/>
  <c r="E214" i="23"/>
  <c r="D214" i="23"/>
  <c r="C214" i="23"/>
  <c r="B214" i="23"/>
  <c r="AJ213" i="23"/>
  <c r="AI213" i="23"/>
  <c r="AG213" i="23"/>
  <c r="AF213" i="23"/>
  <c r="AD213" i="23"/>
  <c r="AC213" i="23"/>
  <c r="AA213" i="23"/>
  <c r="Z213" i="23"/>
  <c r="Y213" i="23"/>
  <c r="X213" i="23"/>
  <c r="W213" i="23"/>
  <c r="V213" i="23"/>
  <c r="U213" i="23"/>
  <c r="T213" i="23"/>
  <c r="S213" i="23"/>
  <c r="R213" i="23"/>
  <c r="Q213" i="23"/>
  <c r="P213" i="23"/>
  <c r="N213" i="23"/>
  <c r="M213" i="23"/>
  <c r="L213" i="23"/>
  <c r="K213" i="23"/>
  <c r="J213" i="23"/>
  <c r="I213" i="23"/>
  <c r="H213" i="23"/>
  <c r="G213" i="23"/>
  <c r="F213" i="23"/>
  <c r="E213" i="23"/>
  <c r="D213" i="23"/>
  <c r="C213" i="23"/>
  <c r="B213" i="23"/>
  <c r="AJ212" i="23"/>
  <c r="AI212" i="23"/>
  <c r="AG212" i="23"/>
  <c r="AF212" i="23"/>
  <c r="AD212" i="23"/>
  <c r="AC212" i="23"/>
  <c r="AA212" i="23"/>
  <c r="Z212" i="23"/>
  <c r="Y212" i="23"/>
  <c r="X212" i="23"/>
  <c r="W212" i="23"/>
  <c r="V212" i="23"/>
  <c r="U212" i="23"/>
  <c r="T212" i="23"/>
  <c r="S212" i="23"/>
  <c r="R212" i="23"/>
  <c r="Q212" i="23"/>
  <c r="P212" i="23"/>
  <c r="N212" i="23"/>
  <c r="M212" i="23"/>
  <c r="L212" i="23"/>
  <c r="K212" i="23"/>
  <c r="J212" i="23"/>
  <c r="I212" i="23"/>
  <c r="H212" i="23"/>
  <c r="G212" i="23"/>
  <c r="F212" i="23"/>
  <c r="E212" i="23"/>
  <c r="D212" i="23"/>
  <c r="C212" i="23"/>
  <c r="B212" i="23"/>
  <c r="AJ211" i="23"/>
  <c r="AI211" i="23"/>
  <c r="AG211" i="23"/>
  <c r="AF211" i="23"/>
  <c r="AD211" i="23"/>
  <c r="AC211" i="23"/>
  <c r="AA211" i="23"/>
  <c r="Z211" i="23"/>
  <c r="Y211" i="23"/>
  <c r="X211" i="23"/>
  <c r="W211" i="23"/>
  <c r="V211" i="23"/>
  <c r="U211" i="23"/>
  <c r="T211" i="23"/>
  <c r="S211" i="23"/>
  <c r="R211" i="23"/>
  <c r="Q211" i="23"/>
  <c r="P211" i="23"/>
  <c r="N211" i="23"/>
  <c r="M211" i="23"/>
  <c r="L211" i="23"/>
  <c r="K211" i="23"/>
  <c r="J211" i="23"/>
  <c r="I211" i="23"/>
  <c r="H211" i="23"/>
  <c r="G211" i="23"/>
  <c r="F211" i="23"/>
  <c r="E211" i="23"/>
  <c r="D211" i="23"/>
  <c r="C211" i="23"/>
  <c r="B211" i="23"/>
  <c r="AJ210" i="23"/>
  <c r="AI210" i="23"/>
  <c r="AG210" i="23"/>
  <c r="AF210" i="23"/>
  <c r="AD210" i="23"/>
  <c r="AC210" i="23"/>
  <c r="AA210" i="23"/>
  <c r="Z210" i="23"/>
  <c r="Y210" i="23"/>
  <c r="X210" i="23"/>
  <c r="W210" i="23"/>
  <c r="V210" i="23"/>
  <c r="U210" i="23"/>
  <c r="T210" i="23"/>
  <c r="S210" i="23"/>
  <c r="R210" i="23"/>
  <c r="Q210" i="23"/>
  <c r="P210" i="23"/>
  <c r="N210" i="23"/>
  <c r="M210" i="23"/>
  <c r="L210" i="23"/>
  <c r="K210" i="23"/>
  <c r="J210" i="23"/>
  <c r="I210" i="23"/>
  <c r="H210" i="23"/>
  <c r="G210" i="23"/>
  <c r="F210" i="23"/>
  <c r="E210" i="23"/>
  <c r="D210" i="23"/>
  <c r="C210" i="23"/>
  <c r="B210" i="23"/>
  <c r="AM206" i="23"/>
  <c r="B206" i="23"/>
  <c r="AJ202" i="23"/>
  <c r="AI202" i="23"/>
  <c r="AG202" i="23"/>
  <c r="AF202" i="23"/>
  <c r="AD202" i="23"/>
  <c r="AC202" i="23"/>
  <c r="AA202" i="23"/>
  <c r="Z202" i="23"/>
  <c r="Y202" i="23"/>
  <c r="X202" i="23"/>
  <c r="W202" i="23"/>
  <c r="V202" i="23"/>
  <c r="U202" i="23"/>
  <c r="T202" i="23"/>
  <c r="S202" i="23"/>
  <c r="R202" i="23"/>
  <c r="Q202" i="23"/>
  <c r="P202" i="23"/>
  <c r="N202" i="23"/>
  <c r="M202" i="23"/>
  <c r="L202" i="23"/>
  <c r="K202" i="23"/>
  <c r="J202" i="23"/>
  <c r="I202" i="23"/>
  <c r="H202" i="23"/>
  <c r="G202" i="23"/>
  <c r="F202" i="23"/>
  <c r="E202" i="23"/>
  <c r="D202" i="23"/>
  <c r="C202" i="23"/>
  <c r="B202" i="23"/>
  <c r="AJ201" i="23"/>
  <c r="AI201" i="23"/>
  <c r="AG201" i="23"/>
  <c r="AF201" i="23"/>
  <c r="AD201" i="23"/>
  <c r="AC201" i="23"/>
  <c r="AA201" i="23"/>
  <c r="Z201" i="23"/>
  <c r="Y201" i="23"/>
  <c r="X201" i="23"/>
  <c r="W201" i="23"/>
  <c r="V201" i="23"/>
  <c r="U201" i="23"/>
  <c r="T201" i="23"/>
  <c r="S201" i="23"/>
  <c r="R201" i="23"/>
  <c r="Q201" i="23"/>
  <c r="P201" i="23"/>
  <c r="N201" i="23"/>
  <c r="M201" i="23"/>
  <c r="L201" i="23"/>
  <c r="K201" i="23"/>
  <c r="J201" i="23"/>
  <c r="I201" i="23"/>
  <c r="H201" i="23"/>
  <c r="G201" i="23"/>
  <c r="F201" i="23"/>
  <c r="E201" i="23"/>
  <c r="D201" i="23"/>
  <c r="C201" i="23"/>
  <c r="B201" i="23"/>
  <c r="AJ200" i="23"/>
  <c r="AI200" i="23"/>
  <c r="AG200" i="23"/>
  <c r="AF200" i="23"/>
  <c r="AD200" i="23"/>
  <c r="AC200" i="23"/>
  <c r="AA200" i="23"/>
  <c r="Z200" i="23"/>
  <c r="Y200" i="23"/>
  <c r="X200" i="23"/>
  <c r="W200" i="23"/>
  <c r="V200" i="23"/>
  <c r="U200" i="23"/>
  <c r="T200" i="23"/>
  <c r="S200" i="23"/>
  <c r="R200" i="23"/>
  <c r="Q200" i="23"/>
  <c r="P200" i="23"/>
  <c r="N200" i="23"/>
  <c r="M200" i="23"/>
  <c r="L200" i="23"/>
  <c r="K200" i="23"/>
  <c r="J200" i="23"/>
  <c r="I200" i="23"/>
  <c r="H200" i="23"/>
  <c r="G200" i="23"/>
  <c r="F200" i="23"/>
  <c r="E200" i="23"/>
  <c r="D200" i="23"/>
  <c r="C200" i="23"/>
  <c r="B200" i="23"/>
  <c r="AJ199" i="23"/>
  <c r="AI199" i="23"/>
  <c r="AG199" i="23"/>
  <c r="AF199" i="23"/>
  <c r="AD199" i="23"/>
  <c r="AC199" i="23"/>
  <c r="AA199" i="23"/>
  <c r="Z199" i="23"/>
  <c r="Y199" i="23"/>
  <c r="X199" i="23"/>
  <c r="W199" i="23"/>
  <c r="V199" i="23"/>
  <c r="U199" i="23"/>
  <c r="T199" i="23"/>
  <c r="S199" i="23"/>
  <c r="R199" i="23"/>
  <c r="Q199" i="23"/>
  <c r="P199" i="23"/>
  <c r="N199" i="23"/>
  <c r="M199" i="23"/>
  <c r="L199" i="23"/>
  <c r="K199" i="23"/>
  <c r="J199" i="23"/>
  <c r="I199" i="23"/>
  <c r="H199" i="23"/>
  <c r="G199" i="23"/>
  <c r="F199" i="23"/>
  <c r="E199" i="23"/>
  <c r="D199" i="23"/>
  <c r="C199" i="23"/>
  <c r="B199" i="23"/>
  <c r="AJ198" i="23"/>
  <c r="AI198" i="23"/>
  <c r="AG198" i="23"/>
  <c r="AF198" i="23"/>
  <c r="AD198" i="23"/>
  <c r="AC198" i="23"/>
  <c r="AA198" i="23"/>
  <c r="Z198" i="23"/>
  <c r="Y198" i="23"/>
  <c r="X198" i="23"/>
  <c r="W198" i="23"/>
  <c r="V198" i="23"/>
  <c r="U198" i="23"/>
  <c r="T198" i="23"/>
  <c r="S198" i="23"/>
  <c r="R198" i="23"/>
  <c r="Q198" i="23"/>
  <c r="P198" i="23"/>
  <c r="N198" i="23"/>
  <c r="M198" i="23"/>
  <c r="L198" i="23"/>
  <c r="K198" i="23"/>
  <c r="J198" i="23"/>
  <c r="I198" i="23"/>
  <c r="H198" i="23"/>
  <c r="G198" i="23"/>
  <c r="F198" i="23"/>
  <c r="E198" i="23"/>
  <c r="D198" i="23"/>
  <c r="C198" i="23"/>
  <c r="B198" i="23"/>
  <c r="AJ197" i="23"/>
  <c r="AI197" i="23"/>
  <c r="AG197" i="23"/>
  <c r="AF197" i="23"/>
  <c r="AD197" i="23"/>
  <c r="AC197" i="23"/>
  <c r="AA197" i="23"/>
  <c r="Z197" i="23"/>
  <c r="Y197" i="23"/>
  <c r="X197" i="23"/>
  <c r="W197" i="23"/>
  <c r="V197" i="23"/>
  <c r="U197" i="23"/>
  <c r="T197" i="23"/>
  <c r="S197" i="23"/>
  <c r="R197" i="23"/>
  <c r="Q197" i="23"/>
  <c r="P197" i="23"/>
  <c r="N197" i="23"/>
  <c r="M197" i="23"/>
  <c r="L197" i="23"/>
  <c r="K197" i="23"/>
  <c r="J197" i="23"/>
  <c r="I197" i="23"/>
  <c r="H197" i="23"/>
  <c r="G197" i="23"/>
  <c r="F197" i="23"/>
  <c r="E197" i="23"/>
  <c r="D197" i="23"/>
  <c r="C197" i="23"/>
  <c r="B197" i="23"/>
  <c r="AJ196" i="23"/>
  <c r="AI196" i="23"/>
  <c r="AG196" i="23"/>
  <c r="AF196" i="23"/>
  <c r="AD196" i="23"/>
  <c r="AC196" i="23"/>
  <c r="AA196" i="23"/>
  <c r="Z196" i="23"/>
  <c r="Y196" i="23"/>
  <c r="X196" i="23"/>
  <c r="W196" i="23"/>
  <c r="V196" i="23"/>
  <c r="U196" i="23"/>
  <c r="T196" i="23"/>
  <c r="S196" i="23"/>
  <c r="R196" i="23"/>
  <c r="Q196" i="23"/>
  <c r="P196" i="23"/>
  <c r="N196" i="23"/>
  <c r="M196" i="23"/>
  <c r="L196" i="23"/>
  <c r="K196" i="23"/>
  <c r="J196" i="23"/>
  <c r="I196" i="23"/>
  <c r="H196" i="23"/>
  <c r="G196" i="23"/>
  <c r="F196" i="23"/>
  <c r="E196" i="23"/>
  <c r="D196" i="23"/>
  <c r="C196" i="23"/>
  <c r="B196" i="23"/>
  <c r="AJ195" i="23"/>
  <c r="AI195" i="23"/>
  <c r="AG195" i="23"/>
  <c r="AF195" i="23"/>
  <c r="AD195" i="23"/>
  <c r="AC195" i="23"/>
  <c r="AA195" i="23"/>
  <c r="Z195" i="23"/>
  <c r="Y195" i="23"/>
  <c r="X195" i="23"/>
  <c r="W195" i="23"/>
  <c r="V195" i="23"/>
  <c r="U195" i="23"/>
  <c r="T195" i="23"/>
  <c r="S195" i="23"/>
  <c r="R195" i="23"/>
  <c r="Q195" i="23"/>
  <c r="P195" i="23"/>
  <c r="N195" i="23"/>
  <c r="M195" i="23"/>
  <c r="L195" i="23"/>
  <c r="K195" i="23"/>
  <c r="J195" i="23"/>
  <c r="I195" i="23"/>
  <c r="H195" i="23"/>
  <c r="G195" i="23"/>
  <c r="F195" i="23"/>
  <c r="E195" i="23"/>
  <c r="D195" i="23"/>
  <c r="C195" i="23"/>
  <c r="B195" i="23"/>
  <c r="AJ194" i="23"/>
  <c r="AI194" i="23"/>
  <c r="AG194" i="23"/>
  <c r="AF194" i="23"/>
  <c r="AD194" i="23"/>
  <c r="AC194" i="23"/>
  <c r="AA194" i="23"/>
  <c r="Z194" i="23"/>
  <c r="Y194" i="23"/>
  <c r="X194" i="23"/>
  <c r="W194" i="23"/>
  <c r="V194" i="23"/>
  <c r="U194" i="23"/>
  <c r="T194" i="23"/>
  <c r="S194" i="23"/>
  <c r="R194" i="23"/>
  <c r="Q194" i="23"/>
  <c r="P194" i="23"/>
  <c r="N194" i="23"/>
  <c r="M194" i="23"/>
  <c r="L194" i="23"/>
  <c r="K194" i="23"/>
  <c r="J194" i="23"/>
  <c r="I194" i="23"/>
  <c r="H194" i="23"/>
  <c r="G194" i="23"/>
  <c r="F194" i="23"/>
  <c r="E194" i="23"/>
  <c r="D194" i="23"/>
  <c r="C194" i="23"/>
  <c r="B194" i="23"/>
  <c r="AJ193" i="23"/>
  <c r="AI193" i="23"/>
  <c r="AG193" i="23"/>
  <c r="AF193" i="23"/>
  <c r="AD193" i="23"/>
  <c r="AC193" i="23"/>
  <c r="AA193" i="23"/>
  <c r="Z193" i="23"/>
  <c r="Y193" i="23"/>
  <c r="X193" i="23"/>
  <c r="W193" i="23"/>
  <c r="V193" i="23"/>
  <c r="U193" i="23"/>
  <c r="T193" i="23"/>
  <c r="S193" i="23"/>
  <c r="R193" i="23"/>
  <c r="Q193" i="23"/>
  <c r="P193" i="23"/>
  <c r="N193" i="23"/>
  <c r="M193" i="23"/>
  <c r="L193" i="23"/>
  <c r="K193" i="23"/>
  <c r="J193" i="23"/>
  <c r="I193" i="23"/>
  <c r="H193" i="23"/>
  <c r="G193" i="23"/>
  <c r="F193" i="23"/>
  <c r="E193" i="23"/>
  <c r="D193" i="23"/>
  <c r="C193" i="23"/>
  <c r="B193" i="23"/>
  <c r="AJ192" i="23"/>
  <c r="AI192" i="23"/>
  <c r="AG192" i="23"/>
  <c r="AF192" i="23"/>
  <c r="AD192" i="23"/>
  <c r="AC192" i="23"/>
  <c r="AA192" i="23"/>
  <c r="Z192" i="23"/>
  <c r="Y192" i="23"/>
  <c r="X192" i="23"/>
  <c r="W192" i="23"/>
  <c r="V192" i="23"/>
  <c r="U192" i="23"/>
  <c r="T192" i="23"/>
  <c r="S192" i="23"/>
  <c r="R192" i="23"/>
  <c r="Q192" i="23"/>
  <c r="P192" i="23"/>
  <c r="N192" i="23"/>
  <c r="M192" i="23"/>
  <c r="L192" i="23"/>
  <c r="K192" i="23"/>
  <c r="J192" i="23"/>
  <c r="I192" i="23"/>
  <c r="H192" i="23"/>
  <c r="G192" i="23"/>
  <c r="F192" i="23"/>
  <c r="E192" i="23"/>
  <c r="D192" i="23"/>
  <c r="C192" i="23"/>
  <c r="B192" i="23"/>
  <c r="AJ191" i="23"/>
  <c r="AI191" i="23"/>
  <c r="AG191" i="23"/>
  <c r="AF191" i="23"/>
  <c r="AD191" i="23"/>
  <c r="AC191" i="23"/>
  <c r="AA191" i="23"/>
  <c r="Z191" i="23"/>
  <c r="Y191" i="23"/>
  <c r="X191" i="23"/>
  <c r="W191" i="23"/>
  <c r="V191" i="23"/>
  <c r="U191" i="23"/>
  <c r="T191" i="23"/>
  <c r="S191" i="23"/>
  <c r="R191" i="23"/>
  <c r="Q191" i="23"/>
  <c r="P191" i="23"/>
  <c r="N191" i="23"/>
  <c r="M191" i="23"/>
  <c r="L191" i="23"/>
  <c r="K191" i="23"/>
  <c r="J191" i="23"/>
  <c r="I191" i="23"/>
  <c r="H191" i="23"/>
  <c r="G191" i="23"/>
  <c r="F191" i="23"/>
  <c r="E191" i="23"/>
  <c r="D191" i="23"/>
  <c r="C191" i="23"/>
  <c r="B191" i="23"/>
  <c r="AJ190" i="23"/>
  <c r="AI190" i="23"/>
  <c r="AG190" i="23"/>
  <c r="AF190" i="23"/>
  <c r="AD190" i="23"/>
  <c r="AC190" i="23"/>
  <c r="AA190" i="23"/>
  <c r="Z190" i="23"/>
  <c r="Y190" i="23"/>
  <c r="X190" i="23"/>
  <c r="W190" i="23"/>
  <c r="V190" i="23"/>
  <c r="U190" i="23"/>
  <c r="T190" i="23"/>
  <c r="S190" i="23"/>
  <c r="R190" i="23"/>
  <c r="Q190" i="23"/>
  <c r="P190" i="23"/>
  <c r="N190" i="23"/>
  <c r="M190" i="23"/>
  <c r="L190" i="23"/>
  <c r="K190" i="23"/>
  <c r="J190" i="23"/>
  <c r="I190" i="23"/>
  <c r="H190" i="23"/>
  <c r="G190" i="23"/>
  <c r="F190" i="23"/>
  <c r="E190" i="23"/>
  <c r="D190" i="23"/>
  <c r="C190" i="23"/>
  <c r="B190" i="23"/>
  <c r="AJ189" i="23"/>
  <c r="AI189" i="23"/>
  <c r="AG189" i="23"/>
  <c r="AF189" i="23"/>
  <c r="AD189" i="23"/>
  <c r="AC189" i="23"/>
  <c r="AA189" i="23"/>
  <c r="Z189" i="23"/>
  <c r="Y189" i="23"/>
  <c r="X189" i="23"/>
  <c r="W189" i="23"/>
  <c r="V189" i="23"/>
  <c r="U189" i="23"/>
  <c r="T189" i="23"/>
  <c r="S189" i="23"/>
  <c r="R189" i="23"/>
  <c r="Q189" i="23"/>
  <c r="P189" i="23"/>
  <c r="N189" i="23"/>
  <c r="M189" i="23"/>
  <c r="L189" i="23"/>
  <c r="K189" i="23"/>
  <c r="J189" i="23"/>
  <c r="I189" i="23"/>
  <c r="H189" i="23"/>
  <c r="G189" i="23"/>
  <c r="F189" i="23"/>
  <c r="E189" i="23"/>
  <c r="D189" i="23"/>
  <c r="C189" i="23"/>
  <c r="B189" i="23"/>
  <c r="AJ188" i="23"/>
  <c r="AI188" i="23"/>
  <c r="AG188" i="23"/>
  <c r="AF188" i="23"/>
  <c r="AD188" i="23"/>
  <c r="AC188" i="23"/>
  <c r="AA188" i="23"/>
  <c r="Z188" i="23"/>
  <c r="Y188" i="23"/>
  <c r="X188" i="23"/>
  <c r="W188" i="23"/>
  <c r="V188" i="23"/>
  <c r="U188" i="23"/>
  <c r="T188" i="23"/>
  <c r="S188" i="23"/>
  <c r="R188" i="23"/>
  <c r="Q188" i="23"/>
  <c r="P188" i="23"/>
  <c r="N188" i="23"/>
  <c r="M188" i="23"/>
  <c r="L188" i="23"/>
  <c r="K188" i="23"/>
  <c r="J188" i="23"/>
  <c r="I188" i="23"/>
  <c r="H188" i="23"/>
  <c r="G188" i="23"/>
  <c r="F188" i="23"/>
  <c r="E188" i="23"/>
  <c r="D188" i="23"/>
  <c r="C188" i="23"/>
  <c r="B188" i="23"/>
  <c r="AJ187" i="23"/>
  <c r="AI187" i="23"/>
  <c r="AG187" i="23"/>
  <c r="AF187" i="23"/>
  <c r="AD187" i="23"/>
  <c r="AC187" i="23"/>
  <c r="AA187" i="23"/>
  <c r="Z187" i="23"/>
  <c r="Y187" i="23"/>
  <c r="X187" i="23"/>
  <c r="W187" i="23"/>
  <c r="V187" i="23"/>
  <c r="U187" i="23"/>
  <c r="T187" i="23"/>
  <c r="S187" i="23"/>
  <c r="R187" i="23"/>
  <c r="Q187" i="23"/>
  <c r="P187" i="23"/>
  <c r="N187" i="23"/>
  <c r="M187" i="23"/>
  <c r="L187" i="23"/>
  <c r="K187" i="23"/>
  <c r="J187" i="23"/>
  <c r="I187" i="23"/>
  <c r="H187" i="23"/>
  <c r="G187" i="23"/>
  <c r="F187" i="23"/>
  <c r="E187" i="23"/>
  <c r="D187" i="23"/>
  <c r="C187" i="23"/>
  <c r="B187" i="23"/>
  <c r="AJ186" i="23"/>
  <c r="AI186" i="23"/>
  <c r="AG186" i="23"/>
  <c r="AF186" i="23"/>
  <c r="AD186" i="23"/>
  <c r="AC186" i="23"/>
  <c r="AA186" i="23"/>
  <c r="Z186" i="23"/>
  <c r="Y186" i="23"/>
  <c r="X186" i="23"/>
  <c r="W186" i="23"/>
  <c r="V186" i="23"/>
  <c r="U186" i="23"/>
  <c r="T186" i="23"/>
  <c r="S186" i="23"/>
  <c r="R186" i="23"/>
  <c r="Q186" i="23"/>
  <c r="P186" i="23"/>
  <c r="N186" i="23"/>
  <c r="M186" i="23"/>
  <c r="L186" i="23"/>
  <c r="K186" i="23"/>
  <c r="J186" i="23"/>
  <c r="I186" i="23"/>
  <c r="H186" i="23"/>
  <c r="G186" i="23"/>
  <c r="F186" i="23"/>
  <c r="E186" i="23"/>
  <c r="D186" i="23"/>
  <c r="C186" i="23"/>
  <c r="B186" i="23"/>
  <c r="AJ185" i="23"/>
  <c r="AI185" i="23"/>
  <c r="AG185" i="23"/>
  <c r="AF185" i="23"/>
  <c r="AD185" i="23"/>
  <c r="AC185" i="23"/>
  <c r="AA185" i="23"/>
  <c r="Z185" i="23"/>
  <c r="Y185" i="23"/>
  <c r="X185" i="23"/>
  <c r="W185" i="23"/>
  <c r="V185" i="23"/>
  <c r="U185" i="23"/>
  <c r="T185" i="23"/>
  <c r="S185" i="23"/>
  <c r="R185" i="23"/>
  <c r="Q185" i="23"/>
  <c r="P185" i="23"/>
  <c r="N185" i="23"/>
  <c r="M185" i="23"/>
  <c r="L185" i="23"/>
  <c r="K185" i="23"/>
  <c r="J185" i="23"/>
  <c r="I185" i="23"/>
  <c r="H185" i="23"/>
  <c r="G185" i="23"/>
  <c r="F185" i="23"/>
  <c r="E185" i="23"/>
  <c r="D185" i="23"/>
  <c r="C185" i="23"/>
  <c r="B185" i="23"/>
  <c r="AJ184" i="23"/>
  <c r="AI184" i="23"/>
  <c r="AG184" i="23"/>
  <c r="AF184" i="23"/>
  <c r="AD184" i="23"/>
  <c r="AC184" i="23"/>
  <c r="AA184" i="23"/>
  <c r="Z184" i="23"/>
  <c r="Y184" i="23"/>
  <c r="X184" i="23"/>
  <c r="W184" i="23"/>
  <c r="V184" i="23"/>
  <c r="U184" i="23"/>
  <c r="T184" i="23"/>
  <c r="S184" i="23"/>
  <c r="R184" i="23"/>
  <c r="Q184" i="23"/>
  <c r="P184" i="23"/>
  <c r="N184" i="23"/>
  <c r="M184" i="23"/>
  <c r="L184" i="23"/>
  <c r="K184" i="23"/>
  <c r="J184" i="23"/>
  <c r="I184" i="23"/>
  <c r="H184" i="23"/>
  <c r="G184" i="23"/>
  <c r="F184" i="23"/>
  <c r="E184" i="23"/>
  <c r="D184" i="23"/>
  <c r="C184" i="23"/>
  <c r="B184" i="23"/>
  <c r="AJ183" i="23"/>
  <c r="AI183" i="23"/>
  <c r="AG183" i="23"/>
  <c r="AF183" i="23"/>
  <c r="AD183" i="23"/>
  <c r="AC183" i="23"/>
  <c r="AA183" i="23"/>
  <c r="Z183" i="23"/>
  <c r="Y183" i="23"/>
  <c r="X183" i="23"/>
  <c r="W183" i="23"/>
  <c r="V183" i="23"/>
  <c r="U183" i="23"/>
  <c r="T183" i="23"/>
  <c r="S183" i="23"/>
  <c r="R183" i="23"/>
  <c r="Q183" i="23"/>
  <c r="P183" i="23"/>
  <c r="N183" i="23"/>
  <c r="M183" i="23"/>
  <c r="L183" i="23"/>
  <c r="K183" i="23"/>
  <c r="J183" i="23"/>
  <c r="I183" i="23"/>
  <c r="H183" i="23"/>
  <c r="G183" i="23"/>
  <c r="F183" i="23"/>
  <c r="E183" i="23"/>
  <c r="D183" i="23"/>
  <c r="C183" i="23"/>
  <c r="B183" i="23"/>
  <c r="AM179" i="23"/>
  <c r="B179" i="23"/>
  <c r="AJ175" i="23"/>
  <c r="AI175" i="23"/>
  <c r="AG175" i="23"/>
  <c r="AF175" i="23"/>
  <c r="AD175" i="23"/>
  <c r="AC175" i="23"/>
  <c r="AA175" i="23"/>
  <c r="Z175" i="23"/>
  <c r="Y175" i="23"/>
  <c r="X175" i="23"/>
  <c r="W175" i="23"/>
  <c r="V175" i="23"/>
  <c r="U175" i="23"/>
  <c r="T175" i="23"/>
  <c r="S175" i="23"/>
  <c r="R175" i="23"/>
  <c r="Q175" i="23"/>
  <c r="P175" i="23"/>
  <c r="N175" i="23"/>
  <c r="M175" i="23"/>
  <c r="L175" i="23"/>
  <c r="K175" i="23"/>
  <c r="J175" i="23"/>
  <c r="I175" i="23"/>
  <c r="H175" i="23"/>
  <c r="G175" i="23"/>
  <c r="F175" i="23"/>
  <c r="E175" i="23"/>
  <c r="D175" i="23"/>
  <c r="C175" i="23"/>
  <c r="B175" i="23"/>
  <c r="AJ174" i="23"/>
  <c r="AI174" i="23"/>
  <c r="AG174" i="23"/>
  <c r="AF174" i="23"/>
  <c r="AD174" i="23"/>
  <c r="AC174" i="23"/>
  <c r="AA174" i="23"/>
  <c r="Z174" i="23"/>
  <c r="Y174" i="23"/>
  <c r="X174" i="23"/>
  <c r="W174" i="23"/>
  <c r="V174" i="23"/>
  <c r="U174" i="23"/>
  <c r="T174" i="23"/>
  <c r="S174" i="23"/>
  <c r="R174" i="23"/>
  <c r="Q174" i="23"/>
  <c r="P174" i="23"/>
  <c r="N174" i="23"/>
  <c r="M174" i="23"/>
  <c r="L174" i="23"/>
  <c r="K174" i="23"/>
  <c r="J174" i="23"/>
  <c r="I174" i="23"/>
  <c r="H174" i="23"/>
  <c r="G174" i="23"/>
  <c r="F174" i="23"/>
  <c r="E174" i="23"/>
  <c r="D174" i="23"/>
  <c r="C174" i="23"/>
  <c r="B174" i="23"/>
  <c r="AJ173" i="23"/>
  <c r="AI173" i="23"/>
  <c r="AG173" i="23"/>
  <c r="AF173" i="23"/>
  <c r="AD173" i="23"/>
  <c r="AC173" i="23"/>
  <c r="AA173" i="23"/>
  <c r="Z173" i="23"/>
  <c r="Y173" i="23"/>
  <c r="X173" i="23"/>
  <c r="W173" i="23"/>
  <c r="V173" i="23"/>
  <c r="U173" i="23"/>
  <c r="T173" i="23"/>
  <c r="S173" i="23"/>
  <c r="R173" i="23"/>
  <c r="Q173" i="23"/>
  <c r="P173" i="23"/>
  <c r="N173" i="23"/>
  <c r="M173" i="23"/>
  <c r="L173" i="23"/>
  <c r="K173" i="23"/>
  <c r="J173" i="23"/>
  <c r="I173" i="23"/>
  <c r="H173" i="23"/>
  <c r="G173" i="23"/>
  <c r="F173" i="23"/>
  <c r="E173" i="23"/>
  <c r="D173" i="23"/>
  <c r="C173" i="23"/>
  <c r="B173" i="23"/>
  <c r="AJ172" i="23"/>
  <c r="AI172" i="23"/>
  <c r="AG172" i="23"/>
  <c r="AF172" i="23"/>
  <c r="AD172" i="23"/>
  <c r="AC172" i="23"/>
  <c r="AA172" i="23"/>
  <c r="Z172" i="23"/>
  <c r="Y172" i="23"/>
  <c r="X172" i="23"/>
  <c r="W172" i="23"/>
  <c r="V172" i="23"/>
  <c r="U172" i="23"/>
  <c r="T172" i="23"/>
  <c r="S172" i="23"/>
  <c r="R172" i="23"/>
  <c r="Q172" i="23"/>
  <c r="P172" i="23"/>
  <c r="N172" i="23"/>
  <c r="M172" i="23"/>
  <c r="L172" i="23"/>
  <c r="K172" i="23"/>
  <c r="J172" i="23"/>
  <c r="I172" i="23"/>
  <c r="H172" i="23"/>
  <c r="G172" i="23"/>
  <c r="F172" i="23"/>
  <c r="E172" i="23"/>
  <c r="D172" i="23"/>
  <c r="C172" i="23"/>
  <c r="B172" i="23"/>
  <c r="AJ171" i="23"/>
  <c r="AI171" i="23"/>
  <c r="AG171" i="23"/>
  <c r="AF171" i="23"/>
  <c r="AD171" i="23"/>
  <c r="AC171" i="23"/>
  <c r="AA171" i="23"/>
  <c r="Z171" i="23"/>
  <c r="Y171" i="23"/>
  <c r="X171" i="23"/>
  <c r="W171" i="23"/>
  <c r="V171" i="23"/>
  <c r="U171" i="23"/>
  <c r="T171" i="23"/>
  <c r="S171" i="23"/>
  <c r="R171" i="23"/>
  <c r="Q171" i="23"/>
  <c r="P171" i="23"/>
  <c r="N171" i="23"/>
  <c r="M171" i="23"/>
  <c r="L171" i="23"/>
  <c r="K171" i="23"/>
  <c r="J171" i="23"/>
  <c r="I171" i="23"/>
  <c r="H171" i="23"/>
  <c r="G171" i="23"/>
  <c r="F171" i="23"/>
  <c r="E171" i="23"/>
  <c r="D171" i="23"/>
  <c r="C171" i="23"/>
  <c r="B171" i="23"/>
  <c r="AJ170" i="23"/>
  <c r="AI170" i="23"/>
  <c r="AG170" i="23"/>
  <c r="AF170" i="23"/>
  <c r="AD170" i="23"/>
  <c r="AC170" i="23"/>
  <c r="AA170" i="23"/>
  <c r="Z170" i="23"/>
  <c r="Y170" i="23"/>
  <c r="X170" i="23"/>
  <c r="W170" i="23"/>
  <c r="V170" i="23"/>
  <c r="U170" i="23"/>
  <c r="T170" i="23"/>
  <c r="S170" i="23"/>
  <c r="R170" i="23"/>
  <c r="Q170" i="23"/>
  <c r="P170" i="23"/>
  <c r="N170" i="23"/>
  <c r="M170" i="23"/>
  <c r="L170" i="23"/>
  <c r="K170" i="23"/>
  <c r="J170" i="23"/>
  <c r="I170" i="23"/>
  <c r="H170" i="23"/>
  <c r="G170" i="23"/>
  <c r="F170" i="23"/>
  <c r="E170" i="23"/>
  <c r="D170" i="23"/>
  <c r="C170" i="23"/>
  <c r="B170" i="23"/>
  <c r="AJ169" i="23"/>
  <c r="AI169" i="23"/>
  <c r="AG169" i="23"/>
  <c r="AF169" i="23"/>
  <c r="AD169" i="23"/>
  <c r="AC169" i="23"/>
  <c r="AA169" i="23"/>
  <c r="Z169" i="23"/>
  <c r="Y169" i="23"/>
  <c r="X169" i="23"/>
  <c r="W169" i="23"/>
  <c r="V169" i="23"/>
  <c r="U169" i="23"/>
  <c r="T169" i="23"/>
  <c r="S169" i="23"/>
  <c r="R169" i="23"/>
  <c r="Q169" i="23"/>
  <c r="P169" i="23"/>
  <c r="N169" i="23"/>
  <c r="M169" i="23"/>
  <c r="L169" i="23"/>
  <c r="K169" i="23"/>
  <c r="J169" i="23"/>
  <c r="I169" i="23"/>
  <c r="H169" i="23"/>
  <c r="G169" i="23"/>
  <c r="F169" i="23"/>
  <c r="E169" i="23"/>
  <c r="D169" i="23"/>
  <c r="C169" i="23"/>
  <c r="B169" i="23"/>
  <c r="AJ168" i="23"/>
  <c r="AI168" i="23"/>
  <c r="AG168" i="23"/>
  <c r="AF168" i="23"/>
  <c r="AD168" i="23"/>
  <c r="AC168" i="23"/>
  <c r="AA168" i="23"/>
  <c r="Z168" i="23"/>
  <c r="Y168" i="23"/>
  <c r="X168" i="23"/>
  <c r="W168" i="23"/>
  <c r="V168" i="23"/>
  <c r="U168" i="23"/>
  <c r="T168" i="23"/>
  <c r="S168" i="23"/>
  <c r="R168" i="23"/>
  <c r="Q168" i="23"/>
  <c r="P168" i="23"/>
  <c r="N168" i="23"/>
  <c r="M168" i="23"/>
  <c r="L168" i="23"/>
  <c r="K168" i="23"/>
  <c r="J168" i="23"/>
  <c r="I168" i="23"/>
  <c r="H168" i="23"/>
  <c r="G168" i="23"/>
  <c r="F168" i="23"/>
  <c r="E168" i="23"/>
  <c r="D168" i="23"/>
  <c r="C168" i="23"/>
  <c r="B168" i="23"/>
  <c r="AJ167" i="23"/>
  <c r="AI167" i="23"/>
  <c r="AG167" i="23"/>
  <c r="AF167" i="23"/>
  <c r="AD167" i="23"/>
  <c r="AC167" i="23"/>
  <c r="AA167" i="23"/>
  <c r="Z167" i="23"/>
  <c r="Y167" i="23"/>
  <c r="X167" i="23"/>
  <c r="W167" i="23"/>
  <c r="V167" i="23"/>
  <c r="U167" i="23"/>
  <c r="T167" i="23"/>
  <c r="S167" i="23"/>
  <c r="R167" i="23"/>
  <c r="Q167" i="23"/>
  <c r="P167" i="23"/>
  <c r="N167" i="23"/>
  <c r="M167" i="23"/>
  <c r="L167" i="23"/>
  <c r="K167" i="23"/>
  <c r="J167" i="23"/>
  <c r="I167" i="23"/>
  <c r="H167" i="23"/>
  <c r="G167" i="23"/>
  <c r="F167" i="23"/>
  <c r="E167" i="23"/>
  <c r="D167" i="23"/>
  <c r="C167" i="23"/>
  <c r="B167" i="23"/>
  <c r="AJ166" i="23"/>
  <c r="AI166" i="23"/>
  <c r="AG166" i="23"/>
  <c r="AF166" i="23"/>
  <c r="AD166" i="23"/>
  <c r="AC166" i="23"/>
  <c r="AA166" i="23"/>
  <c r="Z166" i="23"/>
  <c r="Y166" i="23"/>
  <c r="X166" i="23"/>
  <c r="W166" i="23"/>
  <c r="V166" i="23"/>
  <c r="U166" i="23"/>
  <c r="T166" i="23"/>
  <c r="S166" i="23"/>
  <c r="R166" i="23"/>
  <c r="Q166" i="23"/>
  <c r="P166" i="23"/>
  <c r="N166" i="23"/>
  <c r="M166" i="23"/>
  <c r="L166" i="23"/>
  <c r="K166" i="23"/>
  <c r="J166" i="23"/>
  <c r="I166" i="23"/>
  <c r="H166" i="23"/>
  <c r="G166" i="23"/>
  <c r="F166" i="23"/>
  <c r="E166" i="23"/>
  <c r="D166" i="23"/>
  <c r="C166" i="23"/>
  <c r="B166" i="23"/>
  <c r="AJ165" i="23"/>
  <c r="AI165" i="23"/>
  <c r="AG165" i="23"/>
  <c r="AF165" i="23"/>
  <c r="AD165" i="23"/>
  <c r="AC165" i="23"/>
  <c r="AA165" i="23"/>
  <c r="Z165" i="23"/>
  <c r="Y165" i="23"/>
  <c r="X165" i="23"/>
  <c r="W165" i="23"/>
  <c r="V165" i="23"/>
  <c r="U165" i="23"/>
  <c r="T165" i="23"/>
  <c r="S165" i="23"/>
  <c r="R165" i="23"/>
  <c r="Q165" i="23"/>
  <c r="P165" i="23"/>
  <c r="N165" i="23"/>
  <c r="M165" i="23"/>
  <c r="L165" i="23"/>
  <c r="K165" i="23"/>
  <c r="J165" i="23"/>
  <c r="I165" i="23"/>
  <c r="H165" i="23"/>
  <c r="G165" i="23"/>
  <c r="F165" i="23"/>
  <c r="E165" i="23"/>
  <c r="D165" i="23"/>
  <c r="C165" i="23"/>
  <c r="B165" i="23"/>
  <c r="AJ164" i="23"/>
  <c r="AI164" i="23"/>
  <c r="AG164" i="23"/>
  <c r="AF164" i="23"/>
  <c r="AD164" i="23"/>
  <c r="AC164" i="23"/>
  <c r="AA164" i="23"/>
  <c r="Z164" i="23"/>
  <c r="Y164" i="23"/>
  <c r="X164" i="23"/>
  <c r="W164" i="23"/>
  <c r="V164" i="23"/>
  <c r="U164" i="23"/>
  <c r="T164" i="23"/>
  <c r="S164" i="23"/>
  <c r="R164" i="23"/>
  <c r="Q164" i="23"/>
  <c r="P164" i="23"/>
  <c r="N164" i="23"/>
  <c r="M164" i="23"/>
  <c r="L164" i="23"/>
  <c r="K164" i="23"/>
  <c r="J164" i="23"/>
  <c r="I164" i="23"/>
  <c r="H164" i="23"/>
  <c r="G164" i="23"/>
  <c r="F164" i="23"/>
  <c r="E164" i="23"/>
  <c r="D164" i="23"/>
  <c r="C164" i="23"/>
  <c r="B164" i="23"/>
  <c r="AJ163" i="23"/>
  <c r="AI163" i="23"/>
  <c r="AG163" i="23"/>
  <c r="AF163" i="23"/>
  <c r="AD163" i="23"/>
  <c r="AC163" i="23"/>
  <c r="AA163" i="23"/>
  <c r="Z163" i="23"/>
  <c r="Y163" i="23"/>
  <c r="X163" i="23"/>
  <c r="W163" i="23"/>
  <c r="V163" i="23"/>
  <c r="U163" i="23"/>
  <c r="T163" i="23"/>
  <c r="S163" i="23"/>
  <c r="R163" i="23"/>
  <c r="Q163" i="23"/>
  <c r="P163" i="23"/>
  <c r="N163" i="23"/>
  <c r="M163" i="23"/>
  <c r="L163" i="23"/>
  <c r="K163" i="23"/>
  <c r="J163" i="23"/>
  <c r="I163" i="23"/>
  <c r="H163" i="23"/>
  <c r="G163" i="23"/>
  <c r="F163" i="23"/>
  <c r="E163" i="23"/>
  <c r="D163" i="23"/>
  <c r="C163" i="23"/>
  <c r="B163" i="23"/>
  <c r="AJ162" i="23"/>
  <c r="AI162" i="23"/>
  <c r="AG162" i="23"/>
  <c r="AF162" i="23"/>
  <c r="AD162" i="23"/>
  <c r="AC162" i="23"/>
  <c r="AA162" i="23"/>
  <c r="Z162" i="23"/>
  <c r="Y162" i="23"/>
  <c r="X162" i="23"/>
  <c r="W162" i="23"/>
  <c r="V162" i="23"/>
  <c r="U162" i="23"/>
  <c r="T162" i="23"/>
  <c r="S162" i="23"/>
  <c r="R162" i="23"/>
  <c r="Q162" i="23"/>
  <c r="P162" i="23"/>
  <c r="N162" i="23"/>
  <c r="M162" i="23"/>
  <c r="L162" i="23"/>
  <c r="K162" i="23"/>
  <c r="J162" i="23"/>
  <c r="I162" i="23"/>
  <c r="H162" i="23"/>
  <c r="G162" i="23"/>
  <c r="F162" i="23"/>
  <c r="E162" i="23"/>
  <c r="D162" i="23"/>
  <c r="C162" i="23"/>
  <c r="B162" i="23"/>
  <c r="AJ161" i="23"/>
  <c r="AI161" i="23"/>
  <c r="AG161" i="23"/>
  <c r="AF161" i="23"/>
  <c r="AD161" i="23"/>
  <c r="AC161" i="23"/>
  <c r="AA161" i="23"/>
  <c r="Z161" i="23"/>
  <c r="Y161" i="23"/>
  <c r="X161" i="23"/>
  <c r="W161" i="23"/>
  <c r="V161" i="23"/>
  <c r="U161" i="23"/>
  <c r="T161" i="23"/>
  <c r="S161" i="23"/>
  <c r="R161" i="23"/>
  <c r="Q161" i="23"/>
  <c r="P161" i="23"/>
  <c r="N161" i="23"/>
  <c r="M161" i="23"/>
  <c r="L161" i="23"/>
  <c r="K161" i="23"/>
  <c r="J161" i="23"/>
  <c r="I161" i="23"/>
  <c r="H161" i="23"/>
  <c r="G161" i="23"/>
  <c r="F161" i="23"/>
  <c r="E161" i="23"/>
  <c r="D161" i="23"/>
  <c r="C161" i="23"/>
  <c r="B161" i="23"/>
  <c r="AJ160" i="23"/>
  <c r="AI160" i="23"/>
  <c r="AG160" i="23"/>
  <c r="AF160" i="23"/>
  <c r="AD160" i="23"/>
  <c r="AC160" i="23"/>
  <c r="AA160" i="23"/>
  <c r="Z160" i="23"/>
  <c r="Y160" i="23"/>
  <c r="X160" i="23"/>
  <c r="W160" i="23"/>
  <c r="V160" i="23"/>
  <c r="U160" i="23"/>
  <c r="T160" i="23"/>
  <c r="S160" i="23"/>
  <c r="R160" i="23"/>
  <c r="Q160" i="23"/>
  <c r="P160" i="23"/>
  <c r="N160" i="23"/>
  <c r="M160" i="23"/>
  <c r="L160" i="23"/>
  <c r="K160" i="23"/>
  <c r="J160" i="23"/>
  <c r="I160" i="23"/>
  <c r="H160" i="23"/>
  <c r="G160" i="23"/>
  <c r="F160" i="23"/>
  <c r="E160" i="23"/>
  <c r="D160" i="23"/>
  <c r="C160" i="23"/>
  <c r="B160" i="23"/>
  <c r="AJ159" i="23"/>
  <c r="AI159" i="23"/>
  <c r="AG159" i="23"/>
  <c r="AF159" i="23"/>
  <c r="AD159" i="23"/>
  <c r="AC159" i="23"/>
  <c r="AA159" i="23"/>
  <c r="Z159" i="23"/>
  <c r="Y159" i="23"/>
  <c r="X159" i="23"/>
  <c r="W159" i="23"/>
  <c r="V159" i="23"/>
  <c r="U159" i="23"/>
  <c r="T159" i="23"/>
  <c r="S159" i="23"/>
  <c r="R159" i="23"/>
  <c r="Q159" i="23"/>
  <c r="P159" i="23"/>
  <c r="N159" i="23"/>
  <c r="M159" i="23"/>
  <c r="L159" i="23"/>
  <c r="K159" i="23"/>
  <c r="J159" i="23"/>
  <c r="I159" i="23"/>
  <c r="H159" i="23"/>
  <c r="G159" i="23"/>
  <c r="F159" i="23"/>
  <c r="E159" i="23"/>
  <c r="D159" i="23"/>
  <c r="C159" i="23"/>
  <c r="B159" i="23"/>
  <c r="AJ158" i="23"/>
  <c r="AI158" i="23"/>
  <c r="AG158" i="23"/>
  <c r="AF158" i="23"/>
  <c r="AD158" i="23"/>
  <c r="AC158" i="23"/>
  <c r="AA158" i="23"/>
  <c r="Z158" i="23"/>
  <c r="Y158" i="23"/>
  <c r="X158" i="23"/>
  <c r="W158" i="23"/>
  <c r="V158" i="23"/>
  <c r="U158" i="23"/>
  <c r="T158" i="23"/>
  <c r="S158" i="23"/>
  <c r="R158" i="23"/>
  <c r="Q158" i="23"/>
  <c r="P158" i="23"/>
  <c r="N158" i="23"/>
  <c r="M158" i="23"/>
  <c r="L158" i="23"/>
  <c r="K158" i="23"/>
  <c r="J158" i="23"/>
  <c r="I158" i="23"/>
  <c r="H158" i="23"/>
  <c r="G158" i="23"/>
  <c r="F158" i="23"/>
  <c r="E158" i="23"/>
  <c r="D158" i="23"/>
  <c r="C158" i="23"/>
  <c r="B158" i="23"/>
  <c r="AJ157" i="23"/>
  <c r="AI157" i="23"/>
  <c r="AG157" i="23"/>
  <c r="AF157" i="23"/>
  <c r="AD157" i="23"/>
  <c r="AC157" i="23"/>
  <c r="AA157" i="23"/>
  <c r="Z157" i="23"/>
  <c r="Y157" i="23"/>
  <c r="X157" i="23"/>
  <c r="W157" i="23"/>
  <c r="V157" i="23"/>
  <c r="U157" i="23"/>
  <c r="T157" i="23"/>
  <c r="S157" i="23"/>
  <c r="R157" i="23"/>
  <c r="Q157" i="23"/>
  <c r="P157" i="23"/>
  <c r="N157" i="23"/>
  <c r="M157" i="23"/>
  <c r="L157" i="23"/>
  <c r="K157" i="23"/>
  <c r="J157" i="23"/>
  <c r="I157" i="23"/>
  <c r="H157" i="23"/>
  <c r="G157" i="23"/>
  <c r="F157" i="23"/>
  <c r="E157" i="23"/>
  <c r="D157" i="23"/>
  <c r="C157" i="23"/>
  <c r="B157" i="23"/>
  <c r="AJ156" i="23"/>
  <c r="AI156" i="23"/>
  <c r="AG156" i="23"/>
  <c r="AF156" i="23"/>
  <c r="AD156" i="23"/>
  <c r="AC156" i="23"/>
  <c r="AA156" i="23"/>
  <c r="Z156" i="23"/>
  <c r="Y156" i="23"/>
  <c r="X156" i="23"/>
  <c r="W156" i="23"/>
  <c r="V156" i="23"/>
  <c r="U156" i="23"/>
  <c r="T156" i="23"/>
  <c r="S156" i="23"/>
  <c r="R156" i="23"/>
  <c r="Q156" i="23"/>
  <c r="P156" i="23"/>
  <c r="N156" i="23"/>
  <c r="M156" i="23"/>
  <c r="L156" i="23"/>
  <c r="K156" i="23"/>
  <c r="J156" i="23"/>
  <c r="I156" i="23"/>
  <c r="H156" i="23"/>
  <c r="G156" i="23"/>
  <c r="F156" i="23"/>
  <c r="E156" i="23"/>
  <c r="D156" i="23"/>
  <c r="C156" i="23"/>
  <c r="B156" i="23"/>
  <c r="AM152" i="23"/>
  <c r="B152" i="23"/>
  <c r="AJ148" i="23"/>
  <c r="AI148" i="23"/>
  <c r="AG148" i="23"/>
  <c r="AF148" i="23"/>
  <c r="AD148" i="23"/>
  <c r="AC148" i="23"/>
  <c r="AA148" i="23"/>
  <c r="Z148" i="23"/>
  <c r="Y148" i="23"/>
  <c r="X148" i="23"/>
  <c r="W148" i="23"/>
  <c r="V148" i="23"/>
  <c r="U148" i="23"/>
  <c r="T148" i="23"/>
  <c r="S148" i="23"/>
  <c r="R148" i="23"/>
  <c r="Q148" i="23"/>
  <c r="P148" i="23"/>
  <c r="N148" i="23"/>
  <c r="M148" i="23"/>
  <c r="L148" i="23"/>
  <c r="K148" i="23"/>
  <c r="J148" i="23"/>
  <c r="I148" i="23"/>
  <c r="H148" i="23"/>
  <c r="G148" i="23"/>
  <c r="F148" i="23"/>
  <c r="E148" i="23"/>
  <c r="D148" i="23"/>
  <c r="C148" i="23"/>
  <c r="B148" i="23"/>
  <c r="AJ147" i="23"/>
  <c r="AI147" i="23"/>
  <c r="AG147" i="23"/>
  <c r="AF147" i="23"/>
  <c r="AD147" i="23"/>
  <c r="AC147" i="23"/>
  <c r="AA147" i="23"/>
  <c r="Z147" i="23"/>
  <c r="Y147" i="23"/>
  <c r="X147" i="23"/>
  <c r="W147" i="23"/>
  <c r="V147" i="23"/>
  <c r="U147" i="23"/>
  <c r="T147" i="23"/>
  <c r="S147" i="23"/>
  <c r="R147" i="23"/>
  <c r="Q147" i="23"/>
  <c r="P147" i="23"/>
  <c r="N147" i="23"/>
  <c r="M147" i="23"/>
  <c r="L147" i="23"/>
  <c r="K147" i="23"/>
  <c r="J147" i="23"/>
  <c r="I147" i="23"/>
  <c r="H147" i="23"/>
  <c r="G147" i="23"/>
  <c r="F147" i="23"/>
  <c r="E147" i="23"/>
  <c r="D147" i="23"/>
  <c r="C147" i="23"/>
  <c r="B147" i="23"/>
  <c r="AJ146" i="23"/>
  <c r="AI146" i="23"/>
  <c r="AG146" i="23"/>
  <c r="AF146" i="23"/>
  <c r="AD146" i="23"/>
  <c r="AC146" i="23"/>
  <c r="AA146" i="23"/>
  <c r="Z146" i="23"/>
  <c r="Y146" i="23"/>
  <c r="X146" i="23"/>
  <c r="W146" i="23"/>
  <c r="V146" i="23"/>
  <c r="U146" i="23"/>
  <c r="T146" i="23"/>
  <c r="S146" i="23"/>
  <c r="R146" i="23"/>
  <c r="Q146" i="23"/>
  <c r="P146" i="23"/>
  <c r="N146" i="23"/>
  <c r="M146" i="23"/>
  <c r="L146" i="23"/>
  <c r="K146" i="23"/>
  <c r="J146" i="23"/>
  <c r="I146" i="23"/>
  <c r="H146" i="23"/>
  <c r="G146" i="23"/>
  <c r="F146" i="23"/>
  <c r="E146" i="23"/>
  <c r="D146" i="23"/>
  <c r="C146" i="23"/>
  <c r="B146" i="23"/>
  <c r="AJ145" i="23"/>
  <c r="AI145" i="23"/>
  <c r="AG145" i="23"/>
  <c r="AF145" i="23"/>
  <c r="AD145" i="23"/>
  <c r="AC145" i="23"/>
  <c r="AA145" i="23"/>
  <c r="Z145" i="23"/>
  <c r="Y145" i="23"/>
  <c r="X145" i="23"/>
  <c r="W145" i="23"/>
  <c r="V145" i="23"/>
  <c r="U145" i="23"/>
  <c r="T145" i="23"/>
  <c r="S145" i="23"/>
  <c r="R145" i="23"/>
  <c r="Q145" i="23"/>
  <c r="P145" i="23"/>
  <c r="N145" i="23"/>
  <c r="M145" i="23"/>
  <c r="L145" i="23"/>
  <c r="K145" i="23"/>
  <c r="J145" i="23"/>
  <c r="I145" i="23"/>
  <c r="H145" i="23"/>
  <c r="G145" i="23"/>
  <c r="F145" i="23"/>
  <c r="E145" i="23"/>
  <c r="D145" i="23"/>
  <c r="C145" i="23"/>
  <c r="B145" i="23"/>
  <c r="AJ144" i="23"/>
  <c r="AI144" i="23"/>
  <c r="AG144" i="23"/>
  <c r="AF144" i="23"/>
  <c r="AD144" i="23"/>
  <c r="AC144" i="23"/>
  <c r="AA144" i="23"/>
  <c r="Z144" i="23"/>
  <c r="Y144" i="23"/>
  <c r="X144" i="23"/>
  <c r="W144" i="23"/>
  <c r="V144" i="23"/>
  <c r="U144" i="23"/>
  <c r="T144" i="23"/>
  <c r="S144" i="23"/>
  <c r="R144" i="23"/>
  <c r="Q144" i="23"/>
  <c r="P144" i="23"/>
  <c r="N144" i="23"/>
  <c r="M144" i="23"/>
  <c r="L144" i="23"/>
  <c r="K144" i="23"/>
  <c r="J144" i="23"/>
  <c r="I144" i="23"/>
  <c r="H144" i="23"/>
  <c r="G144" i="23"/>
  <c r="F144" i="23"/>
  <c r="E144" i="23"/>
  <c r="D144" i="23"/>
  <c r="C144" i="23"/>
  <c r="B144" i="23"/>
  <c r="AJ143" i="23"/>
  <c r="AI143" i="23"/>
  <c r="AG143" i="23"/>
  <c r="AF143" i="23"/>
  <c r="AD143" i="23"/>
  <c r="AC143" i="23"/>
  <c r="AA143" i="23"/>
  <c r="Z143" i="23"/>
  <c r="Y143" i="23"/>
  <c r="X143" i="23"/>
  <c r="W143" i="23"/>
  <c r="V143" i="23"/>
  <c r="U143" i="23"/>
  <c r="T143" i="23"/>
  <c r="S143" i="23"/>
  <c r="R143" i="23"/>
  <c r="Q143" i="23"/>
  <c r="P143" i="23"/>
  <c r="N143" i="23"/>
  <c r="M143" i="23"/>
  <c r="L143" i="23"/>
  <c r="K143" i="23"/>
  <c r="J143" i="23"/>
  <c r="I143" i="23"/>
  <c r="H143" i="23"/>
  <c r="G143" i="23"/>
  <c r="F143" i="23"/>
  <c r="E143" i="23"/>
  <c r="D143" i="23"/>
  <c r="C143" i="23"/>
  <c r="B143" i="23"/>
  <c r="AJ142" i="23"/>
  <c r="AI142" i="23"/>
  <c r="AG142" i="23"/>
  <c r="AF142" i="23"/>
  <c r="AD142" i="23"/>
  <c r="AC142" i="23"/>
  <c r="AA142" i="23"/>
  <c r="Z142" i="23"/>
  <c r="Y142" i="23"/>
  <c r="X142" i="23"/>
  <c r="W142" i="23"/>
  <c r="V142" i="23"/>
  <c r="U142" i="23"/>
  <c r="T142" i="23"/>
  <c r="S142" i="23"/>
  <c r="R142" i="23"/>
  <c r="Q142" i="23"/>
  <c r="P142" i="23"/>
  <c r="N142" i="23"/>
  <c r="M142" i="23"/>
  <c r="L142" i="23"/>
  <c r="K142" i="23"/>
  <c r="J142" i="23"/>
  <c r="I142" i="23"/>
  <c r="H142" i="23"/>
  <c r="G142" i="23"/>
  <c r="F142" i="23"/>
  <c r="E142" i="23"/>
  <c r="D142" i="23"/>
  <c r="C142" i="23"/>
  <c r="B142" i="23"/>
  <c r="AJ141" i="23"/>
  <c r="AI141" i="23"/>
  <c r="AG141" i="23"/>
  <c r="AF141" i="23"/>
  <c r="AD141" i="23"/>
  <c r="AC141" i="23"/>
  <c r="AA141" i="23"/>
  <c r="Z141" i="23"/>
  <c r="Y141" i="23"/>
  <c r="X141" i="23"/>
  <c r="W141" i="23"/>
  <c r="V141" i="23"/>
  <c r="U141" i="23"/>
  <c r="T141" i="23"/>
  <c r="S141" i="23"/>
  <c r="R141" i="23"/>
  <c r="Q141" i="23"/>
  <c r="P141" i="23"/>
  <c r="N141" i="23"/>
  <c r="M141" i="23"/>
  <c r="L141" i="23"/>
  <c r="K141" i="23"/>
  <c r="J141" i="23"/>
  <c r="I141" i="23"/>
  <c r="H141" i="23"/>
  <c r="G141" i="23"/>
  <c r="F141" i="23"/>
  <c r="E141" i="23"/>
  <c r="D141" i="23"/>
  <c r="C141" i="23"/>
  <c r="B141" i="23"/>
  <c r="AJ140" i="23"/>
  <c r="AI140" i="23"/>
  <c r="AG140" i="23"/>
  <c r="AF140" i="23"/>
  <c r="AD140" i="23"/>
  <c r="AC140" i="23"/>
  <c r="AA140" i="23"/>
  <c r="Z140" i="23"/>
  <c r="Y140" i="23"/>
  <c r="X140" i="23"/>
  <c r="W140" i="23"/>
  <c r="V140" i="23"/>
  <c r="U140" i="23"/>
  <c r="T140" i="23"/>
  <c r="S140" i="23"/>
  <c r="R140" i="23"/>
  <c r="Q140" i="23"/>
  <c r="P140" i="23"/>
  <c r="N140" i="23"/>
  <c r="M140" i="23"/>
  <c r="L140" i="23"/>
  <c r="K140" i="23"/>
  <c r="J140" i="23"/>
  <c r="I140" i="23"/>
  <c r="H140" i="23"/>
  <c r="G140" i="23"/>
  <c r="F140" i="23"/>
  <c r="E140" i="23"/>
  <c r="D140" i="23"/>
  <c r="C140" i="23"/>
  <c r="B140" i="23"/>
  <c r="AJ139" i="23"/>
  <c r="AI139" i="23"/>
  <c r="AG139" i="23"/>
  <c r="AF139" i="23"/>
  <c r="AD139" i="23"/>
  <c r="AC139" i="23"/>
  <c r="AA139" i="23"/>
  <c r="Z139" i="23"/>
  <c r="Y139" i="23"/>
  <c r="X139" i="23"/>
  <c r="W139" i="23"/>
  <c r="V139" i="23"/>
  <c r="U139" i="23"/>
  <c r="T139" i="23"/>
  <c r="S139" i="23"/>
  <c r="R139" i="23"/>
  <c r="Q139" i="23"/>
  <c r="P139" i="23"/>
  <c r="N139" i="23"/>
  <c r="M139" i="23"/>
  <c r="L139" i="23"/>
  <c r="K139" i="23"/>
  <c r="J139" i="23"/>
  <c r="I139" i="23"/>
  <c r="H139" i="23"/>
  <c r="G139" i="23"/>
  <c r="F139" i="23"/>
  <c r="E139" i="23"/>
  <c r="D139" i="23"/>
  <c r="C139" i="23"/>
  <c r="B139" i="23"/>
  <c r="AJ138" i="23"/>
  <c r="AI138" i="23"/>
  <c r="AG138" i="23"/>
  <c r="AF138" i="23"/>
  <c r="AD138" i="23"/>
  <c r="AC138" i="23"/>
  <c r="AA138" i="23"/>
  <c r="Z138" i="23"/>
  <c r="Y138" i="23"/>
  <c r="X138" i="23"/>
  <c r="W138" i="23"/>
  <c r="V138" i="23"/>
  <c r="U138" i="23"/>
  <c r="T138" i="23"/>
  <c r="S138" i="23"/>
  <c r="R138" i="23"/>
  <c r="Q138" i="23"/>
  <c r="P138" i="23"/>
  <c r="N138" i="23"/>
  <c r="M138" i="23"/>
  <c r="L138" i="23"/>
  <c r="K138" i="23"/>
  <c r="J138" i="23"/>
  <c r="I138" i="23"/>
  <c r="H138" i="23"/>
  <c r="G138" i="23"/>
  <c r="F138" i="23"/>
  <c r="E138" i="23"/>
  <c r="D138" i="23"/>
  <c r="C138" i="23"/>
  <c r="B138" i="23"/>
  <c r="AJ137" i="23"/>
  <c r="AI137" i="23"/>
  <c r="AG137" i="23"/>
  <c r="AF137" i="23"/>
  <c r="AD137" i="23"/>
  <c r="AC137" i="23"/>
  <c r="AA137" i="23"/>
  <c r="Z137" i="23"/>
  <c r="Y137" i="23"/>
  <c r="X137" i="23"/>
  <c r="W137" i="23"/>
  <c r="V137" i="23"/>
  <c r="U137" i="23"/>
  <c r="T137" i="23"/>
  <c r="S137" i="23"/>
  <c r="R137" i="23"/>
  <c r="Q137" i="23"/>
  <c r="P137" i="23"/>
  <c r="N137" i="23"/>
  <c r="M137" i="23"/>
  <c r="L137" i="23"/>
  <c r="K137" i="23"/>
  <c r="J137" i="23"/>
  <c r="I137" i="23"/>
  <c r="H137" i="23"/>
  <c r="G137" i="23"/>
  <c r="F137" i="23"/>
  <c r="E137" i="23"/>
  <c r="D137" i="23"/>
  <c r="C137" i="23"/>
  <c r="B137" i="23"/>
  <c r="AJ136" i="23"/>
  <c r="AI136" i="23"/>
  <c r="AG136" i="23"/>
  <c r="AF136" i="23"/>
  <c r="AD136" i="23"/>
  <c r="AC136" i="23"/>
  <c r="AA136" i="23"/>
  <c r="Z136" i="23"/>
  <c r="Y136" i="23"/>
  <c r="X136" i="23"/>
  <c r="W136" i="23"/>
  <c r="V136" i="23"/>
  <c r="U136" i="23"/>
  <c r="T136" i="23"/>
  <c r="S136" i="23"/>
  <c r="R136" i="23"/>
  <c r="Q136" i="23"/>
  <c r="P136" i="23"/>
  <c r="N136" i="23"/>
  <c r="M136" i="23"/>
  <c r="L136" i="23"/>
  <c r="K136" i="23"/>
  <c r="J136" i="23"/>
  <c r="I136" i="23"/>
  <c r="H136" i="23"/>
  <c r="G136" i="23"/>
  <c r="F136" i="23"/>
  <c r="E136" i="23"/>
  <c r="D136" i="23"/>
  <c r="C136" i="23"/>
  <c r="B136" i="23"/>
  <c r="AJ135" i="23"/>
  <c r="AI135" i="23"/>
  <c r="AG135" i="23"/>
  <c r="AF135" i="23"/>
  <c r="AD135" i="23"/>
  <c r="AC135" i="23"/>
  <c r="AA135" i="23"/>
  <c r="Z135" i="23"/>
  <c r="Y135" i="23"/>
  <c r="X135" i="23"/>
  <c r="W135" i="23"/>
  <c r="V135" i="23"/>
  <c r="U135" i="23"/>
  <c r="T135" i="23"/>
  <c r="S135" i="23"/>
  <c r="R135" i="23"/>
  <c r="Q135" i="23"/>
  <c r="P135" i="23"/>
  <c r="N135" i="23"/>
  <c r="M135" i="23"/>
  <c r="L135" i="23"/>
  <c r="K135" i="23"/>
  <c r="J135" i="23"/>
  <c r="I135" i="23"/>
  <c r="H135" i="23"/>
  <c r="G135" i="23"/>
  <c r="F135" i="23"/>
  <c r="E135" i="23"/>
  <c r="D135" i="23"/>
  <c r="C135" i="23"/>
  <c r="B135" i="23"/>
  <c r="AJ134" i="23"/>
  <c r="AI134" i="23"/>
  <c r="AG134" i="23"/>
  <c r="AF134" i="23"/>
  <c r="AD134" i="23"/>
  <c r="AC134" i="23"/>
  <c r="AA134" i="23"/>
  <c r="Z134" i="23"/>
  <c r="Y134" i="23"/>
  <c r="X134" i="23"/>
  <c r="W134" i="23"/>
  <c r="V134" i="23"/>
  <c r="U134" i="23"/>
  <c r="T134" i="23"/>
  <c r="S134" i="23"/>
  <c r="R134" i="23"/>
  <c r="Q134" i="23"/>
  <c r="P134" i="23"/>
  <c r="N134" i="23"/>
  <c r="M134" i="23"/>
  <c r="L134" i="23"/>
  <c r="K134" i="23"/>
  <c r="J134" i="23"/>
  <c r="I134" i="23"/>
  <c r="H134" i="23"/>
  <c r="G134" i="23"/>
  <c r="F134" i="23"/>
  <c r="E134" i="23"/>
  <c r="D134" i="23"/>
  <c r="C134" i="23"/>
  <c r="B134" i="23"/>
  <c r="AJ133" i="23"/>
  <c r="AI133" i="23"/>
  <c r="AG133" i="23"/>
  <c r="AF133" i="23"/>
  <c r="AD133" i="23"/>
  <c r="AC133" i="23"/>
  <c r="AA133" i="23"/>
  <c r="Z133" i="23"/>
  <c r="Y133" i="23"/>
  <c r="X133" i="23"/>
  <c r="W133" i="23"/>
  <c r="V133" i="23"/>
  <c r="U133" i="23"/>
  <c r="T133" i="23"/>
  <c r="S133" i="23"/>
  <c r="R133" i="23"/>
  <c r="Q133" i="23"/>
  <c r="P133" i="23"/>
  <c r="N133" i="23"/>
  <c r="M133" i="23"/>
  <c r="L133" i="23"/>
  <c r="K133" i="23"/>
  <c r="J133" i="23"/>
  <c r="I133" i="23"/>
  <c r="H133" i="23"/>
  <c r="G133" i="23"/>
  <c r="F133" i="23"/>
  <c r="E133" i="23"/>
  <c r="D133" i="23"/>
  <c r="C133" i="23"/>
  <c r="B133" i="23"/>
  <c r="AJ132" i="23"/>
  <c r="AI132" i="23"/>
  <c r="AG132" i="23"/>
  <c r="AF132" i="23"/>
  <c r="AD132" i="23"/>
  <c r="AC132" i="23"/>
  <c r="AA132" i="23"/>
  <c r="Z132" i="23"/>
  <c r="Y132" i="23"/>
  <c r="X132" i="23"/>
  <c r="W132" i="23"/>
  <c r="V132" i="23"/>
  <c r="U132" i="23"/>
  <c r="T132" i="23"/>
  <c r="S132" i="23"/>
  <c r="R132" i="23"/>
  <c r="Q132" i="23"/>
  <c r="P132" i="23"/>
  <c r="N132" i="23"/>
  <c r="M132" i="23"/>
  <c r="L132" i="23"/>
  <c r="K132" i="23"/>
  <c r="J132" i="23"/>
  <c r="I132" i="23"/>
  <c r="H132" i="23"/>
  <c r="G132" i="23"/>
  <c r="F132" i="23"/>
  <c r="E132" i="23"/>
  <c r="D132" i="23"/>
  <c r="C132" i="23"/>
  <c r="B132" i="23"/>
  <c r="AJ131" i="23"/>
  <c r="AI131" i="23"/>
  <c r="AG131" i="23"/>
  <c r="AF131" i="23"/>
  <c r="AD131" i="23"/>
  <c r="AC131" i="23"/>
  <c r="AA131" i="23"/>
  <c r="Z131" i="23"/>
  <c r="Y131" i="23"/>
  <c r="X131" i="23"/>
  <c r="W131" i="23"/>
  <c r="V131" i="23"/>
  <c r="U131" i="23"/>
  <c r="T131" i="23"/>
  <c r="S131" i="23"/>
  <c r="R131" i="23"/>
  <c r="Q131" i="23"/>
  <c r="P131" i="23"/>
  <c r="N131" i="23"/>
  <c r="M131" i="23"/>
  <c r="L131" i="23"/>
  <c r="K131" i="23"/>
  <c r="J131" i="23"/>
  <c r="I131" i="23"/>
  <c r="H131" i="23"/>
  <c r="G131" i="23"/>
  <c r="F131" i="23"/>
  <c r="E131" i="23"/>
  <c r="D131" i="23"/>
  <c r="C131" i="23"/>
  <c r="B131" i="23"/>
  <c r="AJ130" i="23"/>
  <c r="AI130" i="23"/>
  <c r="AG130" i="23"/>
  <c r="AF130" i="23"/>
  <c r="AD130" i="23"/>
  <c r="AC130" i="23"/>
  <c r="AA130" i="23"/>
  <c r="Z130" i="23"/>
  <c r="Y130" i="23"/>
  <c r="X130" i="23"/>
  <c r="W130" i="23"/>
  <c r="V130" i="23"/>
  <c r="U130" i="23"/>
  <c r="T130" i="23"/>
  <c r="S130" i="23"/>
  <c r="R130" i="23"/>
  <c r="Q130" i="23"/>
  <c r="P130" i="23"/>
  <c r="N130" i="23"/>
  <c r="M130" i="23"/>
  <c r="L130" i="23"/>
  <c r="K130" i="23"/>
  <c r="J130" i="23"/>
  <c r="I130" i="23"/>
  <c r="H130" i="23"/>
  <c r="G130" i="23"/>
  <c r="F130" i="23"/>
  <c r="E130" i="23"/>
  <c r="D130" i="23"/>
  <c r="C130" i="23"/>
  <c r="B130" i="23"/>
  <c r="AJ129" i="23"/>
  <c r="AI129" i="23"/>
  <c r="AG129" i="23"/>
  <c r="AF129" i="23"/>
  <c r="AD129" i="23"/>
  <c r="AC129" i="23"/>
  <c r="AA129" i="23"/>
  <c r="Z129" i="23"/>
  <c r="Y129" i="23"/>
  <c r="X129" i="23"/>
  <c r="W129" i="23"/>
  <c r="V129" i="23"/>
  <c r="U129" i="23"/>
  <c r="T129" i="23"/>
  <c r="S129" i="23"/>
  <c r="R129" i="23"/>
  <c r="Q129" i="23"/>
  <c r="P129" i="23"/>
  <c r="N129" i="23"/>
  <c r="M129" i="23"/>
  <c r="L129" i="23"/>
  <c r="K129" i="23"/>
  <c r="J129" i="23"/>
  <c r="I129" i="23"/>
  <c r="H129" i="23"/>
  <c r="G129" i="23"/>
  <c r="F129" i="23"/>
  <c r="E129" i="23"/>
  <c r="D129" i="23"/>
  <c r="C129" i="23"/>
  <c r="B129" i="23"/>
  <c r="AM125" i="23"/>
  <c r="B125" i="23"/>
  <c r="AJ121" i="23"/>
  <c r="AI121" i="23"/>
  <c r="AG121" i="23"/>
  <c r="AF121" i="23"/>
  <c r="AD121" i="23"/>
  <c r="AC121" i="23"/>
  <c r="AA121" i="23"/>
  <c r="Z121" i="23"/>
  <c r="Y121" i="23"/>
  <c r="X121" i="23"/>
  <c r="W121" i="23"/>
  <c r="V121" i="23"/>
  <c r="U121" i="23"/>
  <c r="T121" i="23"/>
  <c r="S121" i="23"/>
  <c r="R121" i="23"/>
  <c r="Q121" i="23"/>
  <c r="P121" i="23"/>
  <c r="N121" i="23"/>
  <c r="M121" i="23"/>
  <c r="L121" i="23"/>
  <c r="K121" i="23"/>
  <c r="J121" i="23"/>
  <c r="I121" i="23"/>
  <c r="H121" i="23"/>
  <c r="G121" i="23"/>
  <c r="F121" i="23"/>
  <c r="E121" i="23"/>
  <c r="D121" i="23"/>
  <c r="C121" i="23"/>
  <c r="B121" i="23"/>
  <c r="AJ120" i="23"/>
  <c r="AI120" i="23"/>
  <c r="AG120" i="23"/>
  <c r="AF120" i="23"/>
  <c r="AD120" i="23"/>
  <c r="AC120" i="23"/>
  <c r="AA120" i="23"/>
  <c r="Z120" i="23"/>
  <c r="Y120" i="23"/>
  <c r="X120" i="23"/>
  <c r="W120" i="23"/>
  <c r="V120" i="23"/>
  <c r="U120" i="23"/>
  <c r="T120" i="23"/>
  <c r="S120" i="23"/>
  <c r="R120" i="23"/>
  <c r="Q120" i="23"/>
  <c r="P120" i="23"/>
  <c r="N120" i="23"/>
  <c r="M120" i="23"/>
  <c r="L120" i="23"/>
  <c r="K120" i="23"/>
  <c r="J120" i="23"/>
  <c r="I120" i="23"/>
  <c r="H120" i="23"/>
  <c r="G120" i="23"/>
  <c r="F120" i="23"/>
  <c r="E120" i="23"/>
  <c r="D120" i="23"/>
  <c r="C120" i="23"/>
  <c r="B120" i="23"/>
  <c r="AJ119" i="23"/>
  <c r="AI119" i="23"/>
  <c r="AG119" i="23"/>
  <c r="AF119" i="23"/>
  <c r="AD119" i="23"/>
  <c r="AC119" i="23"/>
  <c r="AA119" i="23"/>
  <c r="Z119" i="23"/>
  <c r="Y119" i="23"/>
  <c r="X119" i="23"/>
  <c r="W119" i="23"/>
  <c r="V119" i="23"/>
  <c r="U119" i="23"/>
  <c r="T119" i="23"/>
  <c r="S119" i="23"/>
  <c r="R119" i="23"/>
  <c r="Q119" i="23"/>
  <c r="P119" i="23"/>
  <c r="N119" i="23"/>
  <c r="M119" i="23"/>
  <c r="L119" i="23"/>
  <c r="K119" i="23"/>
  <c r="J119" i="23"/>
  <c r="I119" i="23"/>
  <c r="H119" i="23"/>
  <c r="G119" i="23"/>
  <c r="F119" i="23"/>
  <c r="E119" i="23"/>
  <c r="D119" i="23"/>
  <c r="C119" i="23"/>
  <c r="B119" i="23"/>
  <c r="AJ118" i="23"/>
  <c r="AI118" i="23"/>
  <c r="AG118" i="23"/>
  <c r="AF118" i="23"/>
  <c r="AD118" i="23"/>
  <c r="AC118" i="23"/>
  <c r="AA118" i="23"/>
  <c r="Z118" i="23"/>
  <c r="Y118" i="23"/>
  <c r="X118" i="23"/>
  <c r="W118" i="23"/>
  <c r="V118" i="23"/>
  <c r="U118" i="23"/>
  <c r="T118" i="23"/>
  <c r="S118" i="23"/>
  <c r="R118" i="23"/>
  <c r="Q118" i="23"/>
  <c r="P118" i="23"/>
  <c r="N118" i="23"/>
  <c r="M118" i="23"/>
  <c r="L118" i="23"/>
  <c r="K118" i="23"/>
  <c r="J118" i="23"/>
  <c r="I118" i="23"/>
  <c r="H118" i="23"/>
  <c r="G118" i="23"/>
  <c r="F118" i="23"/>
  <c r="E118" i="23"/>
  <c r="D118" i="23"/>
  <c r="C118" i="23"/>
  <c r="B118" i="23"/>
  <c r="AJ117" i="23"/>
  <c r="AI117" i="23"/>
  <c r="AG117" i="23"/>
  <c r="AF117" i="23"/>
  <c r="AD117" i="23"/>
  <c r="AC117" i="23"/>
  <c r="AA117" i="23"/>
  <c r="Z117" i="23"/>
  <c r="Y117" i="23"/>
  <c r="X117" i="23"/>
  <c r="W117" i="23"/>
  <c r="V117" i="23"/>
  <c r="U117" i="23"/>
  <c r="T117" i="23"/>
  <c r="S117" i="23"/>
  <c r="R117" i="23"/>
  <c r="Q117" i="23"/>
  <c r="P117" i="23"/>
  <c r="N117" i="23"/>
  <c r="M117" i="23"/>
  <c r="L117" i="23"/>
  <c r="K117" i="23"/>
  <c r="J117" i="23"/>
  <c r="I117" i="23"/>
  <c r="H117" i="23"/>
  <c r="G117" i="23"/>
  <c r="F117" i="23"/>
  <c r="E117" i="23"/>
  <c r="D117" i="23"/>
  <c r="C117" i="23"/>
  <c r="B117" i="23"/>
  <c r="AJ116" i="23"/>
  <c r="AI116" i="23"/>
  <c r="AG116" i="23"/>
  <c r="AF116" i="23"/>
  <c r="AD116" i="23"/>
  <c r="AC116" i="23"/>
  <c r="AA116" i="23"/>
  <c r="Z116" i="23"/>
  <c r="Y116" i="23"/>
  <c r="X116" i="23"/>
  <c r="W116" i="23"/>
  <c r="V116" i="23"/>
  <c r="U116" i="23"/>
  <c r="T116" i="23"/>
  <c r="S116" i="23"/>
  <c r="R116" i="23"/>
  <c r="Q116" i="23"/>
  <c r="P116" i="23"/>
  <c r="N116" i="23"/>
  <c r="M116" i="23"/>
  <c r="L116" i="23"/>
  <c r="K116" i="23"/>
  <c r="J116" i="23"/>
  <c r="I116" i="23"/>
  <c r="H116" i="23"/>
  <c r="G116" i="23"/>
  <c r="F116" i="23"/>
  <c r="E116" i="23"/>
  <c r="D116" i="23"/>
  <c r="C116" i="23"/>
  <c r="B116" i="23"/>
  <c r="AJ115" i="23"/>
  <c r="AI115" i="23"/>
  <c r="AG115" i="23"/>
  <c r="AF115" i="23"/>
  <c r="AD115" i="23"/>
  <c r="AC115" i="23"/>
  <c r="AA115" i="23"/>
  <c r="Z115" i="23"/>
  <c r="Y115" i="23"/>
  <c r="X115" i="23"/>
  <c r="W115" i="23"/>
  <c r="V115" i="23"/>
  <c r="U115" i="23"/>
  <c r="T115" i="23"/>
  <c r="S115" i="23"/>
  <c r="R115" i="23"/>
  <c r="Q115" i="23"/>
  <c r="P115" i="23"/>
  <c r="N115" i="23"/>
  <c r="M115" i="23"/>
  <c r="L115" i="23"/>
  <c r="K115" i="23"/>
  <c r="J115" i="23"/>
  <c r="I115" i="23"/>
  <c r="H115" i="23"/>
  <c r="G115" i="23"/>
  <c r="F115" i="23"/>
  <c r="E115" i="23"/>
  <c r="D115" i="23"/>
  <c r="C115" i="23"/>
  <c r="B115" i="23"/>
  <c r="AJ114" i="23"/>
  <c r="AI114" i="23"/>
  <c r="AG114" i="23"/>
  <c r="AF114" i="23"/>
  <c r="AD114" i="23"/>
  <c r="AC114" i="23"/>
  <c r="AA114" i="23"/>
  <c r="Z114" i="23"/>
  <c r="Y114" i="23"/>
  <c r="X114" i="23"/>
  <c r="W114" i="23"/>
  <c r="V114" i="23"/>
  <c r="U114" i="23"/>
  <c r="T114" i="23"/>
  <c r="S114" i="23"/>
  <c r="R114" i="23"/>
  <c r="Q114" i="23"/>
  <c r="P114" i="23"/>
  <c r="N114" i="23"/>
  <c r="M114" i="23"/>
  <c r="L114" i="23"/>
  <c r="K114" i="23"/>
  <c r="J114" i="23"/>
  <c r="I114" i="23"/>
  <c r="H114" i="23"/>
  <c r="G114" i="23"/>
  <c r="F114" i="23"/>
  <c r="E114" i="23"/>
  <c r="D114" i="23"/>
  <c r="C114" i="23"/>
  <c r="B114" i="23"/>
  <c r="AJ113" i="23"/>
  <c r="AI113" i="23"/>
  <c r="AG113" i="23"/>
  <c r="AF113" i="23"/>
  <c r="AD113" i="23"/>
  <c r="AC113" i="23"/>
  <c r="AA113" i="23"/>
  <c r="Z113" i="23"/>
  <c r="Y113" i="23"/>
  <c r="X113" i="23"/>
  <c r="W113" i="23"/>
  <c r="V113" i="23"/>
  <c r="U113" i="23"/>
  <c r="T113" i="23"/>
  <c r="S113" i="23"/>
  <c r="R113" i="23"/>
  <c r="Q113" i="23"/>
  <c r="P113" i="23"/>
  <c r="N113" i="23"/>
  <c r="M113" i="23"/>
  <c r="L113" i="23"/>
  <c r="K113" i="23"/>
  <c r="J113" i="23"/>
  <c r="I113" i="23"/>
  <c r="H113" i="23"/>
  <c r="G113" i="23"/>
  <c r="F113" i="23"/>
  <c r="E113" i="23"/>
  <c r="D113" i="23"/>
  <c r="C113" i="23"/>
  <c r="B113" i="23"/>
  <c r="AJ112" i="23"/>
  <c r="AI112" i="23"/>
  <c r="AG112" i="23"/>
  <c r="AF112" i="23"/>
  <c r="AD112" i="23"/>
  <c r="AC112" i="23"/>
  <c r="AA112" i="23"/>
  <c r="Z112" i="23"/>
  <c r="Y112" i="23"/>
  <c r="X112" i="23"/>
  <c r="W112" i="23"/>
  <c r="V112" i="23"/>
  <c r="U112" i="23"/>
  <c r="T112" i="23"/>
  <c r="S112" i="23"/>
  <c r="R112" i="23"/>
  <c r="Q112" i="23"/>
  <c r="P112" i="23"/>
  <c r="N112" i="23"/>
  <c r="M112" i="23"/>
  <c r="L112" i="23"/>
  <c r="K112" i="23"/>
  <c r="J112" i="23"/>
  <c r="I112" i="23"/>
  <c r="H112" i="23"/>
  <c r="G112" i="23"/>
  <c r="F112" i="23"/>
  <c r="E112" i="23"/>
  <c r="D112" i="23"/>
  <c r="C112" i="23"/>
  <c r="B112" i="23"/>
  <c r="AJ111" i="23"/>
  <c r="AI111" i="23"/>
  <c r="AG111" i="23"/>
  <c r="AF111" i="23"/>
  <c r="AD111" i="23"/>
  <c r="AC111" i="23"/>
  <c r="AA111" i="23"/>
  <c r="Z111" i="23"/>
  <c r="Y111" i="23"/>
  <c r="X111" i="23"/>
  <c r="W111" i="23"/>
  <c r="V111" i="23"/>
  <c r="U111" i="23"/>
  <c r="T111" i="23"/>
  <c r="S111" i="23"/>
  <c r="R111" i="23"/>
  <c r="Q111" i="23"/>
  <c r="P111" i="23"/>
  <c r="N111" i="23"/>
  <c r="M111" i="23"/>
  <c r="L111" i="23"/>
  <c r="K111" i="23"/>
  <c r="J111" i="23"/>
  <c r="I111" i="23"/>
  <c r="H111" i="23"/>
  <c r="G111" i="23"/>
  <c r="F111" i="23"/>
  <c r="E111" i="23"/>
  <c r="D111" i="23"/>
  <c r="C111" i="23"/>
  <c r="B111" i="23"/>
  <c r="AJ110" i="23"/>
  <c r="AI110" i="23"/>
  <c r="AG110" i="23"/>
  <c r="AF110" i="23"/>
  <c r="AD110" i="23"/>
  <c r="AC110" i="23"/>
  <c r="AA110" i="23"/>
  <c r="Z110" i="23"/>
  <c r="Y110" i="23"/>
  <c r="X110" i="23"/>
  <c r="W110" i="23"/>
  <c r="V110" i="23"/>
  <c r="U110" i="23"/>
  <c r="T110" i="23"/>
  <c r="S110" i="23"/>
  <c r="R110" i="23"/>
  <c r="Q110" i="23"/>
  <c r="P110" i="23"/>
  <c r="N110" i="23"/>
  <c r="M110" i="23"/>
  <c r="L110" i="23"/>
  <c r="K110" i="23"/>
  <c r="J110" i="23"/>
  <c r="I110" i="23"/>
  <c r="H110" i="23"/>
  <c r="G110" i="23"/>
  <c r="F110" i="23"/>
  <c r="E110" i="23"/>
  <c r="D110" i="23"/>
  <c r="C110" i="23"/>
  <c r="B110" i="23"/>
  <c r="AJ109" i="23"/>
  <c r="AI109" i="23"/>
  <c r="AG109" i="23"/>
  <c r="AF109" i="23"/>
  <c r="AD109" i="23"/>
  <c r="AC109" i="23"/>
  <c r="AA109" i="23"/>
  <c r="Z109" i="23"/>
  <c r="Y109" i="23"/>
  <c r="X109" i="23"/>
  <c r="W109" i="23"/>
  <c r="V109" i="23"/>
  <c r="U109" i="23"/>
  <c r="T109" i="23"/>
  <c r="S109" i="23"/>
  <c r="R109" i="23"/>
  <c r="Q109" i="23"/>
  <c r="P109" i="23"/>
  <c r="N109" i="23"/>
  <c r="M109" i="23"/>
  <c r="L109" i="23"/>
  <c r="K109" i="23"/>
  <c r="J109" i="23"/>
  <c r="I109" i="23"/>
  <c r="H109" i="23"/>
  <c r="G109" i="23"/>
  <c r="F109" i="23"/>
  <c r="E109" i="23"/>
  <c r="D109" i="23"/>
  <c r="C109" i="23"/>
  <c r="B109" i="23"/>
  <c r="AJ108" i="23"/>
  <c r="AI108" i="23"/>
  <c r="AG108" i="23"/>
  <c r="AF108" i="23"/>
  <c r="AD108" i="23"/>
  <c r="AC108" i="23"/>
  <c r="AA108" i="23"/>
  <c r="Z108" i="23"/>
  <c r="Y108" i="23"/>
  <c r="X108" i="23"/>
  <c r="W108" i="23"/>
  <c r="V108" i="23"/>
  <c r="U108" i="23"/>
  <c r="T108" i="23"/>
  <c r="S108" i="23"/>
  <c r="R108" i="23"/>
  <c r="Q108" i="23"/>
  <c r="P108" i="23"/>
  <c r="N108" i="23"/>
  <c r="M108" i="23"/>
  <c r="L108" i="23"/>
  <c r="K108" i="23"/>
  <c r="J108" i="23"/>
  <c r="I108" i="23"/>
  <c r="H108" i="23"/>
  <c r="G108" i="23"/>
  <c r="F108" i="23"/>
  <c r="E108" i="23"/>
  <c r="D108" i="23"/>
  <c r="C108" i="23"/>
  <c r="B108" i="23"/>
  <c r="AJ107" i="23"/>
  <c r="AI107" i="23"/>
  <c r="AG107" i="23"/>
  <c r="AF107" i="23"/>
  <c r="AD107" i="23"/>
  <c r="AC107" i="23"/>
  <c r="AA107" i="23"/>
  <c r="Z107" i="23"/>
  <c r="Y107" i="23"/>
  <c r="X107" i="23"/>
  <c r="W107" i="23"/>
  <c r="V107" i="23"/>
  <c r="U107" i="23"/>
  <c r="T107" i="23"/>
  <c r="S107" i="23"/>
  <c r="R107" i="23"/>
  <c r="Q107" i="23"/>
  <c r="P107" i="23"/>
  <c r="N107" i="23"/>
  <c r="M107" i="23"/>
  <c r="L107" i="23"/>
  <c r="K107" i="23"/>
  <c r="J107" i="23"/>
  <c r="I107" i="23"/>
  <c r="H107" i="23"/>
  <c r="G107" i="23"/>
  <c r="F107" i="23"/>
  <c r="E107" i="23"/>
  <c r="D107" i="23"/>
  <c r="C107" i="23"/>
  <c r="B107" i="23"/>
  <c r="AJ106" i="23"/>
  <c r="AI106" i="23"/>
  <c r="AG106" i="23"/>
  <c r="AF106" i="23"/>
  <c r="AD106" i="23"/>
  <c r="AC106" i="23"/>
  <c r="AA106" i="23"/>
  <c r="Z106" i="23"/>
  <c r="Y106" i="23"/>
  <c r="X106" i="23"/>
  <c r="W106" i="23"/>
  <c r="V106" i="23"/>
  <c r="U106" i="23"/>
  <c r="T106" i="23"/>
  <c r="S106" i="23"/>
  <c r="R106" i="23"/>
  <c r="Q106" i="23"/>
  <c r="P106" i="23"/>
  <c r="N106" i="23"/>
  <c r="M106" i="23"/>
  <c r="L106" i="23"/>
  <c r="K106" i="23"/>
  <c r="J106" i="23"/>
  <c r="I106" i="23"/>
  <c r="H106" i="23"/>
  <c r="G106" i="23"/>
  <c r="F106" i="23"/>
  <c r="E106" i="23"/>
  <c r="D106" i="23"/>
  <c r="C106" i="23"/>
  <c r="B106" i="23"/>
  <c r="AJ105" i="23"/>
  <c r="AI105" i="23"/>
  <c r="AG105" i="23"/>
  <c r="AF105" i="23"/>
  <c r="AD105" i="23"/>
  <c r="AC105" i="23"/>
  <c r="AA105" i="23"/>
  <c r="Z105" i="23"/>
  <c r="Y105" i="23"/>
  <c r="X105" i="23"/>
  <c r="W105" i="23"/>
  <c r="V105" i="23"/>
  <c r="U105" i="23"/>
  <c r="T105" i="23"/>
  <c r="S105" i="23"/>
  <c r="R105" i="23"/>
  <c r="Q105" i="23"/>
  <c r="P105" i="23"/>
  <c r="N105" i="23"/>
  <c r="M105" i="23"/>
  <c r="L105" i="23"/>
  <c r="K105" i="23"/>
  <c r="J105" i="23"/>
  <c r="I105" i="23"/>
  <c r="H105" i="23"/>
  <c r="G105" i="23"/>
  <c r="F105" i="23"/>
  <c r="E105" i="23"/>
  <c r="D105" i="23"/>
  <c r="C105" i="23"/>
  <c r="B105" i="23"/>
  <c r="AJ104" i="23"/>
  <c r="AI104" i="23"/>
  <c r="AG104" i="23"/>
  <c r="AF104" i="23"/>
  <c r="AD104" i="23"/>
  <c r="AC104" i="23"/>
  <c r="AA104" i="23"/>
  <c r="Z104" i="23"/>
  <c r="Y104" i="23"/>
  <c r="X104" i="23"/>
  <c r="W104" i="23"/>
  <c r="V104" i="23"/>
  <c r="U104" i="23"/>
  <c r="T104" i="23"/>
  <c r="S104" i="23"/>
  <c r="R104" i="23"/>
  <c r="Q104" i="23"/>
  <c r="P104" i="23"/>
  <c r="N104" i="23"/>
  <c r="M104" i="23"/>
  <c r="L104" i="23"/>
  <c r="K104" i="23"/>
  <c r="J104" i="23"/>
  <c r="I104" i="23"/>
  <c r="H104" i="23"/>
  <c r="G104" i="23"/>
  <c r="F104" i="23"/>
  <c r="E104" i="23"/>
  <c r="D104" i="23"/>
  <c r="C104" i="23"/>
  <c r="B104" i="23"/>
  <c r="AJ103" i="23"/>
  <c r="AI103" i="23"/>
  <c r="AG103" i="23"/>
  <c r="AF103" i="23"/>
  <c r="AD103" i="23"/>
  <c r="AC103" i="23"/>
  <c r="AA103" i="23"/>
  <c r="Z103" i="23"/>
  <c r="Y103" i="23"/>
  <c r="X103" i="23"/>
  <c r="W103" i="23"/>
  <c r="V103" i="23"/>
  <c r="U103" i="23"/>
  <c r="T103" i="23"/>
  <c r="S103" i="23"/>
  <c r="R103" i="23"/>
  <c r="Q103" i="23"/>
  <c r="P103" i="23"/>
  <c r="N103" i="23"/>
  <c r="M103" i="23"/>
  <c r="L103" i="23"/>
  <c r="K103" i="23"/>
  <c r="J103" i="23"/>
  <c r="I103" i="23"/>
  <c r="H103" i="23"/>
  <c r="G103" i="23"/>
  <c r="F103" i="23"/>
  <c r="E103" i="23"/>
  <c r="D103" i="23"/>
  <c r="C103" i="23"/>
  <c r="B103" i="23"/>
  <c r="AJ102" i="23"/>
  <c r="AI102" i="23"/>
  <c r="AG102" i="23"/>
  <c r="AF102" i="23"/>
  <c r="AD102" i="23"/>
  <c r="AC102" i="23"/>
  <c r="AA102" i="23"/>
  <c r="Z102" i="23"/>
  <c r="Y102" i="23"/>
  <c r="X102" i="23"/>
  <c r="W102" i="23"/>
  <c r="V102" i="23"/>
  <c r="U102" i="23"/>
  <c r="T102" i="23"/>
  <c r="S102" i="23"/>
  <c r="R102" i="23"/>
  <c r="Q102" i="23"/>
  <c r="P102" i="23"/>
  <c r="D102" i="23"/>
  <c r="C102" i="23"/>
  <c r="B102" i="23"/>
  <c r="AM98" i="23"/>
  <c r="B98" i="23"/>
  <c r="AJ94" i="23"/>
  <c r="AI94" i="23"/>
  <c r="AG94" i="23"/>
  <c r="AF94" i="23"/>
  <c r="AD94" i="23"/>
  <c r="AC94" i="23"/>
  <c r="AA94" i="23"/>
  <c r="Z94" i="23"/>
  <c r="Y94" i="23"/>
  <c r="X94" i="23"/>
  <c r="W94" i="23"/>
  <c r="V94" i="23"/>
  <c r="U94" i="23"/>
  <c r="T94" i="23"/>
  <c r="S94" i="23"/>
  <c r="R94" i="23"/>
  <c r="Q94" i="23"/>
  <c r="P94" i="23"/>
  <c r="N94" i="23"/>
  <c r="M94" i="23"/>
  <c r="L94" i="23"/>
  <c r="K94" i="23"/>
  <c r="J94" i="23"/>
  <c r="I94" i="23"/>
  <c r="H94" i="23"/>
  <c r="G94" i="23"/>
  <c r="F94" i="23"/>
  <c r="E94" i="23"/>
  <c r="D94" i="23"/>
  <c r="C94" i="23"/>
  <c r="B94" i="23"/>
  <c r="AJ93" i="23"/>
  <c r="AI93" i="23"/>
  <c r="AG93" i="23"/>
  <c r="AF93" i="23"/>
  <c r="AD93" i="23"/>
  <c r="AC93" i="23"/>
  <c r="AA93" i="23"/>
  <c r="Z93" i="23"/>
  <c r="Y93" i="23"/>
  <c r="X93" i="23"/>
  <c r="W93" i="23"/>
  <c r="V93" i="23"/>
  <c r="U93" i="23"/>
  <c r="T93" i="23"/>
  <c r="S93" i="23"/>
  <c r="R93" i="23"/>
  <c r="Q93" i="23"/>
  <c r="P93" i="23"/>
  <c r="N93" i="23"/>
  <c r="M93" i="23"/>
  <c r="L93" i="23"/>
  <c r="K93" i="23"/>
  <c r="J93" i="23"/>
  <c r="I93" i="23"/>
  <c r="H93" i="23"/>
  <c r="G93" i="23"/>
  <c r="F93" i="23"/>
  <c r="E93" i="23"/>
  <c r="D93" i="23"/>
  <c r="C93" i="23"/>
  <c r="B93" i="23"/>
  <c r="AJ92" i="23"/>
  <c r="AI92" i="23"/>
  <c r="AG92" i="23"/>
  <c r="AF92" i="23"/>
  <c r="AD92" i="23"/>
  <c r="AC92" i="23"/>
  <c r="AA92" i="23"/>
  <c r="Z92" i="23"/>
  <c r="Y92" i="23"/>
  <c r="X92" i="23"/>
  <c r="W92" i="23"/>
  <c r="V92" i="23"/>
  <c r="U92" i="23"/>
  <c r="T92" i="23"/>
  <c r="S92" i="23"/>
  <c r="R92" i="23"/>
  <c r="Q92" i="23"/>
  <c r="P92" i="23"/>
  <c r="N92" i="23"/>
  <c r="M92" i="23"/>
  <c r="L92" i="23"/>
  <c r="K92" i="23"/>
  <c r="J92" i="23"/>
  <c r="I92" i="23"/>
  <c r="H92" i="23"/>
  <c r="G92" i="23"/>
  <c r="F92" i="23"/>
  <c r="E92" i="23"/>
  <c r="D92" i="23"/>
  <c r="C92" i="23"/>
  <c r="B92" i="23"/>
  <c r="AJ91" i="23"/>
  <c r="AI91" i="23"/>
  <c r="AG91" i="23"/>
  <c r="AF91" i="23"/>
  <c r="AD91" i="23"/>
  <c r="AC91" i="23"/>
  <c r="AA91" i="23"/>
  <c r="Z91" i="23"/>
  <c r="Y91" i="23"/>
  <c r="X91" i="23"/>
  <c r="W91" i="23"/>
  <c r="V91" i="23"/>
  <c r="U91" i="23"/>
  <c r="T91" i="23"/>
  <c r="S91" i="23"/>
  <c r="R91" i="23"/>
  <c r="Q91" i="23"/>
  <c r="P91" i="23"/>
  <c r="N91" i="23"/>
  <c r="M91" i="23"/>
  <c r="L91" i="23"/>
  <c r="K91" i="23"/>
  <c r="J91" i="23"/>
  <c r="I91" i="23"/>
  <c r="H91" i="23"/>
  <c r="G91" i="23"/>
  <c r="F91" i="23"/>
  <c r="E91" i="23"/>
  <c r="D91" i="23"/>
  <c r="C91" i="23"/>
  <c r="B91" i="23"/>
  <c r="AJ90" i="23"/>
  <c r="AI90" i="23"/>
  <c r="AG90" i="23"/>
  <c r="AF90" i="23"/>
  <c r="AD90" i="23"/>
  <c r="AC90" i="23"/>
  <c r="AA90" i="23"/>
  <c r="Z90" i="23"/>
  <c r="Y90" i="23"/>
  <c r="X90" i="23"/>
  <c r="W90" i="23"/>
  <c r="V90" i="23"/>
  <c r="U90" i="23"/>
  <c r="T90" i="23"/>
  <c r="S90" i="23"/>
  <c r="R90" i="23"/>
  <c r="Q90" i="23"/>
  <c r="P90" i="23"/>
  <c r="N90" i="23"/>
  <c r="M90" i="23"/>
  <c r="L90" i="23"/>
  <c r="K90" i="23"/>
  <c r="J90" i="23"/>
  <c r="I90" i="23"/>
  <c r="H90" i="23"/>
  <c r="G90" i="23"/>
  <c r="F90" i="23"/>
  <c r="E90" i="23"/>
  <c r="D90" i="23"/>
  <c r="C90" i="23"/>
  <c r="B90" i="23"/>
  <c r="AJ89" i="23"/>
  <c r="AI89" i="23"/>
  <c r="AG89" i="23"/>
  <c r="AF89" i="23"/>
  <c r="AD89" i="23"/>
  <c r="AC89" i="23"/>
  <c r="AA89" i="23"/>
  <c r="Z89" i="23"/>
  <c r="Y89" i="23"/>
  <c r="X89" i="23"/>
  <c r="W89" i="23"/>
  <c r="V89" i="23"/>
  <c r="U89" i="23"/>
  <c r="T89" i="23"/>
  <c r="S89" i="23"/>
  <c r="R89" i="23"/>
  <c r="Q89" i="23"/>
  <c r="P89" i="23"/>
  <c r="N89" i="23"/>
  <c r="M89" i="23"/>
  <c r="L89" i="23"/>
  <c r="K89" i="23"/>
  <c r="J89" i="23"/>
  <c r="I89" i="23"/>
  <c r="H89" i="23"/>
  <c r="G89" i="23"/>
  <c r="F89" i="23"/>
  <c r="E89" i="23"/>
  <c r="D89" i="23"/>
  <c r="C89" i="23"/>
  <c r="B89" i="23"/>
  <c r="AJ88" i="23"/>
  <c r="AI88" i="23"/>
  <c r="AG88" i="23"/>
  <c r="AF88" i="23"/>
  <c r="AD88" i="23"/>
  <c r="AC88" i="23"/>
  <c r="AA88" i="23"/>
  <c r="Z88" i="23"/>
  <c r="Y88" i="23"/>
  <c r="X88" i="23"/>
  <c r="W88" i="23"/>
  <c r="V88" i="23"/>
  <c r="U88" i="23"/>
  <c r="T88" i="23"/>
  <c r="S88" i="23"/>
  <c r="R88" i="23"/>
  <c r="Q88" i="23"/>
  <c r="P88" i="23"/>
  <c r="N88" i="23"/>
  <c r="M88" i="23"/>
  <c r="L88" i="23"/>
  <c r="K88" i="23"/>
  <c r="J88" i="23"/>
  <c r="I88" i="23"/>
  <c r="H88" i="23"/>
  <c r="G88" i="23"/>
  <c r="F88" i="23"/>
  <c r="E88" i="23"/>
  <c r="D88" i="23"/>
  <c r="C88" i="23"/>
  <c r="B88" i="23"/>
  <c r="AJ87" i="23"/>
  <c r="AI87" i="23"/>
  <c r="AG87" i="23"/>
  <c r="AF87" i="23"/>
  <c r="AD87" i="23"/>
  <c r="AC87" i="23"/>
  <c r="AA87" i="23"/>
  <c r="Z87" i="23"/>
  <c r="Y87" i="23"/>
  <c r="X87" i="23"/>
  <c r="W87" i="23"/>
  <c r="V87" i="23"/>
  <c r="U87" i="23"/>
  <c r="T87" i="23"/>
  <c r="S87" i="23"/>
  <c r="R87" i="23"/>
  <c r="Q87" i="23"/>
  <c r="P87" i="23"/>
  <c r="N87" i="23"/>
  <c r="M87" i="23"/>
  <c r="L87" i="23"/>
  <c r="K87" i="23"/>
  <c r="J87" i="23"/>
  <c r="I87" i="23"/>
  <c r="H87" i="23"/>
  <c r="G87" i="23"/>
  <c r="F87" i="23"/>
  <c r="E87" i="23"/>
  <c r="D87" i="23"/>
  <c r="C87" i="23"/>
  <c r="B87" i="23"/>
  <c r="AJ86" i="23"/>
  <c r="AI86" i="23"/>
  <c r="AG86" i="23"/>
  <c r="AF86" i="23"/>
  <c r="AD86" i="23"/>
  <c r="AC86" i="23"/>
  <c r="AA86" i="23"/>
  <c r="Z86" i="23"/>
  <c r="Y86" i="23"/>
  <c r="X86" i="23"/>
  <c r="W86" i="23"/>
  <c r="V86" i="23"/>
  <c r="U86" i="23"/>
  <c r="T86" i="23"/>
  <c r="S86" i="23"/>
  <c r="R86" i="23"/>
  <c r="Q86" i="23"/>
  <c r="P86" i="23"/>
  <c r="N86" i="23"/>
  <c r="M86" i="23"/>
  <c r="L86" i="23"/>
  <c r="K86" i="23"/>
  <c r="J86" i="23"/>
  <c r="I86" i="23"/>
  <c r="H86" i="23"/>
  <c r="G86" i="23"/>
  <c r="F86" i="23"/>
  <c r="E86" i="23"/>
  <c r="D86" i="23"/>
  <c r="C86" i="23"/>
  <c r="B86" i="23"/>
  <c r="AJ85" i="23"/>
  <c r="AI85" i="23"/>
  <c r="AG85" i="23"/>
  <c r="AF85" i="23"/>
  <c r="AD85" i="23"/>
  <c r="AC85" i="23"/>
  <c r="AA85" i="23"/>
  <c r="Z85" i="23"/>
  <c r="Y85" i="23"/>
  <c r="X85" i="23"/>
  <c r="W85" i="23"/>
  <c r="V85" i="23"/>
  <c r="U85" i="23"/>
  <c r="T85" i="23"/>
  <c r="S85" i="23"/>
  <c r="R85" i="23"/>
  <c r="Q85" i="23"/>
  <c r="P85" i="23"/>
  <c r="N85" i="23"/>
  <c r="M85" i="23"/>
  <c r="L85" i="23"/>
  <c r="K85" i="23"/>
  <c r="J85" i="23"/>
  <c r="I85" i="23"/>
  <c r="H85" i="23"/>
  <c r="G85" i="23"/>
  <c r="F85" i="23"/>
  <c r="E85" i="23"/>
  <c r="D85" i="23"/>
  <c r="C85" i="23"/>
  <c r="B85" i="23"/>
  <c r="AJ84" i="23"/>
  <c r="AI84" i="23"/>
  <c r="AG84" i="23"/>
  <c r="AF84" i="23"/>
  <c r="AD84" i="23"/>
  <c r="AC84" i="23"/>
  <c r="AA84" i="23"/>
  <c r="Z84" i="23"/>
  <c r="Y84" i="23"/>
  <c r="X84" i="23"/>
  <c r="W84" i="23"/>
  <c r="V84" i="23"/>
  <c r="U84" i="23"/>
  <c r="T84" i="23"/>
  <c r="S84" i="23"/>
  <c r="R84" i="23"/>
  <c r="Q84" i="23"/>
  <c r="P84" i="23"/>
  <c r="N84" i="23"/>
  <c r="M84" i="23"/>
  <c r="L84" i="23"/>
  <c r="K84" i="23"/>
  <c r="J84" i="23"/>
  <c r="I84" i="23"/>
  <c r="H84" i="23"/>
  <c r="G84" i="23"/>
  <c r="F84" i="23"/>
  <c r="E84" i="23"/>
  <c r="D84" i="23"/>
  <c r="C84" i="23"/>
  <c r="B84" i="23"/>
  <c r="AJ83" i="23"/>
  <c r="AI83" i="23"/>
  <c r="AG83" i="23"/>
  <c r="AF83" i="23"/>
  <c r="AD83" i="23"/>
  <c r="AC83" i="23"/>
  <c r="AA83" i="23"/>
  <c r="Z83" i="23"/>
  <c r="Y83" i="23"/>
  <c r="X83" i="23"/>
  <c r="W83" i="23"/>
  <c r="V83" i="23"/>
  <c r="U83" i="23"/>
  <c r="T83" i="23"/>
  <c r="S83" i="23"/>
  <c r="R83" i="23"/>
  <c r="Q83" i="23"/>
  <c r="P83" i="23"/>
  <c r="N83" i="23"/>
  <c r="M83" i="23"/>
  <c r="L83" i="23"/>
  <c r="K83" i="23"/>
  <c r="J83" i="23"/>
  <c r="I83" i="23"/>
  <c r="H83" i="23"/>
  <c r="G83" i="23"/>
  <c r="F83" i="23"/>
  <c r="E83" i="23"/>
  <c r="D83" i="23"/>
  <c r="C83" i="23"/>
  <c r="B83" i="23"/>
  <c r="AJ82" i="23"/>
  <c r="AI82" i="23"/>
  <c r="AG82" i="23"/>
  <c r="AF82" i="23"/>
  <c r="AD82" i="23"/>
  <c r="AC82" i="23"/>
  <c r="AA82" i="23"/>
  <c r="Z82" i="23"/>
  <c r="Y82" i="23"/>
  <c r="X82" i="23"/>
  <c r="W82" i="23"/>
  <c r="V82" i="23"/>
  <c r="U82" i="23"/>
  <c r="T82" i="23"/>
  <c r="S82" i="23"/>
  <c r="R82" i="23"/>
  <c r="Q82" i="23"/>
  <c r="P82" i="23"/>
  <c r="N82" i="23"/>
  <c r="M82" i="23"/>
  <c r="L82" i="23"/>
  <c r="K82" i="23"/>
  <c r="J82" i="23"/>
  <c r="I82" i="23"/>
  <c r="H82" i="23"/>
  <c r="G82" i="23"/>
  <c r="F82" i="23"/>
  <c r="E82" i="23"/>
  <c r="D82" i="23"/>
  <c r="C82" i="23"/>
  <c r="B82" i="23"/>
  <c r="AJ81" i="23"/>
  <c r="AI81" i="23"/>
  <c r="AG81" i="23"/>
  <c r="AF81" i="23"/>
  <c r="AD81" i="23"/>
  <c r="AC81" i="23"/>
  <c r="AA81" i="23"/>
  <c r="Z81" i="23"/>
  <c r="Y81" i="23"/>
  <c r="X81" i="23"/>
  <c r="W81" i="23"/>
  <c r="V81" i="23"/>
  <c r="U81" i="23"/>
  <c r="T81" i="23"/>
  <c r="S81" i="23"/>
  <c r="R81" i="23"/>
  <c r="Q81" i="23"/>
  <c r="P81" i="23"/>
  <c r="N81" i="23"/>
  <c r="M81" i="23"/>
  <c r="L81" i="23"/>
  <c r="K81" i="23"/>
  <c r="J81" i="23"/>
  <c r="I81" i="23"/>
  <c r="H81" i="23"/>
  <c r="G81" i="23"/>
  <c r="F81" i="23"/>
  <c r="E81" i="23"/>
  <c r="D81" i="23"/>
  <c r="C81" i="23"/>
  <c r="B81" i="23"/>
  <c r="AJ80" i="23"/>
  <c r="AI80" i="23"/>
  <c r="AG80" i="23"/>
  <c r="AF80" i="23"/>
  <c r="AD80" i="23"/>
  <c r="AC80" i="23"/>
  <c r="AA80" i="23"/>
  <c r="Z80" i="23"/>
  <c r="Y80" i="23"/>
  <c r="X80" i="23"/>
  <c r="W80" i="23"/>
  <c r="V80" i="23"/>
  <c r="U80" i="23"/>
  <c r="T80" i="23"/>
  <c r="S80" i="23"/>
  <c r="R80" i="23"/>
  <c r="Q80" i="23"/>
  <c r="P80" i="23"/>
  <c r="N80" i="23"/>
  <c r="M80" i="23"/>
  <c r="L80" i="23"/>
  <c r="K80" i="23"/>
  <c r="J80" i="23"/>
  <c r="I80" i="23"/>
  <c r="H80" i="23"/>
  <c r="G80" i="23"/>
  <c r="F80" i="23"/>
  <c r="E80" i="23"/>
  <c r="D80" i="23"/>
  <c r="C80" i="23"/>
  <c r="B80" i="23"/>
  <c r="AJ79" i="23"/>
  <c r="AI79" i="23"/>
  <c r="AG79" i="23"/>
  <c r="AF79" i="23"/>
  <c r="AD79" i="23"/>
  <c r="AC79" i="23"/>
  <c r="AA79" i="23"/>
  <c r="Z79" i="23"/>
  <c r="Y79" i="23"/>
  <c r="X79" i="23"/>
  <c r="W79" i="23"/>
  <c r="V79" i="23"/>
  <c r="U79" i="23"/>
  <c r="T79" i="23"/>
  <c r="S79" i="23"/>
  <c r="R79" i="23"/>
  <c r="Q79" i="23"/>
  <c r="P79" i="23"/>
  <c r="N79" i="23"/>
  <c r="M79" i="23"/>
  <c r="L79" i="23"/>
  <c r="K79" i="23"/>
  <c r="J79" i="23"/>
  <c r="I79" i="23"/>
  <c r="H79" i="23"/>
  <c r="G79" i="23"/>
  <c r="F79" i="23"/>
  <c r="E79" i="23"/>
  <c r="D79" i="23"/>
  <c r="C79" i="23"/>
  <c r="B79" i="23"/>
  <c r="AJ78" i="23"/>
  <c r="AI78" i="23"/>
  <c r="AG78" i="23"/>
  <c r="AF78" i="23"/>
  <c r="AD78" i="23"/>
  <c r="AC78" i="23"/>
  <c r="AA78" i="23"/>
  <c r="Z78" i="23"/>
  <c r="Y78" i="23"/>
  <c r="X78" i="23"/>
  <c r="W78" i="23"/>
  <c r="V78" i="23"/>
  <c r="U78" i="23"/>
  <c r="T78" i="23"/>
  <c r="S78" i="23"/>
  <c r="R78" i="23"/>
  <c r="Q78" i="23"/>
  <c r="P78" i="23"/>
  <c r="N78" i="23"/>
  <c r="M78" i="23"/>
  <c r="L78" i="23"/>
  <c r="K78" i="23"/>
  <c r="J78" i="23"/>
  <c r="I78" i="23"/>
  <c r="H78" i="23"/>
  <c r="G78" i="23"/>
  <c r="F78" i="23"/>
  <c r="E78" i="23"/>
  <c r="D78" i="23"/>
  <c r="C78" i="23"/>
  <c r="B78" i="23"/>
  <c r="AJ77" i="23"/>
  <c r="AI77" i="23"/>
  <c r="AG77" i="23"/>
  <c r="AF77" i="23"/>
  <c r="AD77" i="23"/>
  <c r="AC77" i="23"/>
  <c r="AA77" i="23"/>
  <c r="Z77" i="23"/>
  <c r="Y77" i="23"/>
  <c r="X77" i="23"/>
  <c r="W77" i="23"/>
  <c r="V77" i="23"/>
  <c r="U77" i="23"/>
  <c r="T77" i="23"/>
  <c r="S77" i="23"/>
  <c r="R77" i="23"/>
  <c r="Q77" i="23"/>
  <c r="P77" i="23"/>
  <c r="N77" i="23"/>
  <c r="M77" i="23"/>
  <c r="L77" i="23"/>
  <c r="K77" i="23"/>
  <c r="J77" i="23"/>
  <c r="I77" i="23"/>
  <c r="H77" i="23"/>
  <c r="G77" i="23"/>
  <c r="F77" i="23"/>
  <c r="E77" i="23"/>
  <c r="D77" i="23"/>
  <c r="C77" i="23"/>
  <c r="B77" i="23"/>
  <c r="AJ76" i="23"/>
  <c r="AI76" i="23"/>
  <c r="AG76" i="23"/>
  <c r="AF76" i="23"/>
  <c r="AD76" i="23"/>
  <c r="AC76" i="23"/>
  <c r="AA76" i="23"/>
  <c r="Z76" i="23"/>
  <c r="Y76" i="23"/>
  <c r="X76" i="23"/>
  <c r="W76" i="23"/>
  <c r="V76" i="23"/>
  <c r="U76" i="23"/>
  <c r="T76" i="23"/>
  <c r="S76" i="23"/>
  <c r="R76" i="23"/>
  <c r="Q76" i="23"/>
  <c r="P76" i="23"/>
  <c r="N76" i="23"/>
  <c r="M76" i="23"/>
  <c r="L76" i="23"/>
  <c r="K76" i="23"/>
  <c r="J76" i="23"/>
  <c r="I76" i="23"/>
  <c r="H76" i="23"/>
  <c r="G76" i="23"/>
  <c r="F76" i="23"/>
  <c r="E76" i="23"/>
  <c r="D76" i="23"/>
  <c r="C76" i="23"/>
  <c r="B76" i="23"/>
  <c r="AJ75" i="23"/>
  <c r="AI75" i="23"/>
  <c r="AG75" i="23"/>
  <c r="AF75" i="23"/>
  <c r="AD75" i="23"/>
  <c r="AC75" i="23"/>
  <c r="AA75" i="23"/>
  <c r="Z75" i="23"/>
  <c r="Y75" i="23"/>
  <c r="X75" i="23"/>
  <c r="W75" i="23"/>
  <c r="V75" i="23"/>
  <c r="U75" i="23"/>
  <c r="T75" i="23"/>
  <c r="S75" i="23"/>
  <c r="R75" i="23"/>
  <c r="Q75" i="23"/>
  <c r="P75" i="23"/>
  <c r="D75" i="23"/>
  <c r="C75" i="23"/>
  <c r="B75" i="23"/>
  <c r="AM71" i="23"/>
  <c r="B71" i="23"/>
  <c r="AJ67" i="23"/>
  <c r="AI67" i="23"/>
  <c r="AG67" i="23"/>
  <c r="AF67" i="23"/>
  <c r="AD67" i="23"/>
  <c r="AC67" i="23"/>
  <c r="AA67" i="23"/>
  <c r="Z67" i="23"/>
  <c r="Y67" i="23"/>
  <c r="X67" i="23"/>
  <c r="W67" i="23"/>
  <c r="V67" i="23"/>
  <c r="U67" i="23"/>
  <c r="T67" i="23"/>
  <c r="S67" i="23"/>
  <c r="R67" i="23"/>
  <c r="Q67" i="23"/>
  <c r="P67" i="23"/>
  <c r="N67" i="23"/>
  <c r="M67" i="23"/>
  <c r="L67" i="23"/>
  <c r="K67" i="23"/>
  <c r="J67" i="23"/>
  <c r="I67" i="23"/>
  <c r="H67" i="23"/>
  <c r="G67" i="23"/>
  <c r="F67" i="23"/>
  <c r="E67" i="23"/>
  <c r="D67" i="23"/>
  <c r="C67" i="23"/>
  <c r="B67" i="23"/>
  <c r="AJ66" i="23"/>
  <c r="AI66" i="23"/>
  <c r="AG66" i="23"/>
  <c r="AF66" i="23"/>
  <c r="AD66" i="23"/>
  <c r="AC66" i="23"/>
  <c r="AA66" i="23"/>
  <c r="Z66" i="23"/>
  <c r="Y66" i="23"/>
  <c r="X66" i="23"/>
  <c r="W66" i="23"/>
  <c r="V66" i="23"/>
  <c r="U66" i="23"/>
  <c r="T66" i="23"/>
  <c r="S66" i="23"/>
  <c r="R66" i="23"/>
  <c r="Q66" i="23"/>
  <c r="P66" i="23"/>
  <c r="N66" i="23"/>
  <c r="M66" i="23"/>
  <c r="L66" i="23"/>
  <c r="K66" i="23"/>
  <c r="J66" i="23"/>
  <c r="I66" i="23"/>
  <c r="H66" i="23"/>
  <c r="G66" i="23"/>
  <c r="F66" i="23"/>
  <c r="E66" i="23"/>
  <c r="D66" i="23"/>
  <c r="C66" i="23"/>
  <c r="B66" i="23"/>
  <c r="AJ65" i="23"/>
  <c r="AI65" i="23"/>
  <c r="AG65" i="23"/>
  <c r="AF65" i="23"/>
  <c r="AD65" i="23"/>
  <c r="AC65" i="23"/>
  <c r="AA65" i="23"/>
  <c r="Z65" i="23"/>
  <c r="Y65" i="23"/>
  <c r="X65" i="23"/>
  <c r="W65" i="23"/>
  <c r="V65" i="23"/>
  <c r="U65" i="23"/>
  <c r="T65" i="23"/>
  <c r="S65" i="23"/>
  <c r="R65" i="23"/>
  <c r="Q65" i="23"/>
  <c r="P65" i="23"/>
  <c r="N65" i="23"/>
  <c r="M65" i="23"/>
  <c r="L65" i="23"/>
  <c r="K65" i="23"/>
  <c r="J65" i="23"/>
  <c r="I65" i="23"/>
  <c r="H65" i="23"/>
  <c r="G65" i="23"/>
  <c r="F65" i="23"/>
  <c r="E65" i="23"/>
  <c r="D65" i="23"/>
  <c r="C65" i="23"/>
  <c r="B65" i="23"/>
  <c r="AJ64" i="23"/>
  <c r="AI64" i="23"/>
  <c r="AG64" i="23"/>
  <c r="AF64" i="23"/>
  <c r="AD64" i="23"/>
  <c r="AC64" i="23"/>
  <c r="AA64" i="23"/>
  <c r="Z64" i="23"/>
  <c r="Y64" i="23"/>
  <c r="X64" i="23"/>
  <c r="W64" i="23"/>
  <c r="V64" i="23"/>
  <c r="U64" i="23"/>
  <c r="T64" i="23"/>
  <c r="S64" i="23"/>
  <c r="R64" i="23"/>
  <c r="Q64" i="23"/>
  <c r="P64" i="23"/>
  <c r="N64" i="23"/>
  <c r="M64" i="23"/>
  <c r="L64" i="23"/>
  <c r="K64" i="23"/>
  <c r="J64" i="23"/>
  <c r="I64" i="23"/>
  <c r="H64" i="23"/>
  <c r="G64" i="23"/>
  <c r="F64" i="23"/>
  <c r="E64" i="23"/>
  <c r="D64" i="23"/>
  <c r="C64" i="23"/>
  <c r="B64" i="23"/>
  <c r="AJ63" i="23"/>
  <c r="AI63" i="23"/>
  <c r="AG63" i="23"/>
  <c r="AF63" i="23"/>
  <c r="AD63" i="23"/>
  <c r="AC63" i="23"/>
  <c r="AA63" i="23"/>
  <c r="Z63" i="23"/>
  <c r="Y63" i="23"/>
  <c r="X63" i="23"/>
  <c r="W63" i="23"/>
  <c r="V63" i="23"/>
  <c r="U63" i="23"/>
  <c r="T63" i="23"/>
  <c r="S63" i="23"/>
  <c r="R63" i="23"/>
  <c r="Q63" i="23"/>
  <c r="P63" i="23"/>
  <c r="N63" i="23"/>
  <c r="M63" i="23"/>
  <c r="L63" i="23"/>
  <c r="K63" i="23"/>
  <c r="J63" i="23"/>
  <c r="I63" i="23"/>
  <c r="H63" i="23"/>
  <c r="G63" i="23"/>
  <c r="F63" i="23"/>
  <c r="E63" i="23"/>
  <c r="D63" i="23"/>
  <c r="C63" i="23"/>
  <c r="B63" i="23"/>
  <c r="AJ62" i="23"/>
  <c r="AI62" i="23"/>
  <c r="AG62" i="23"/>
  <c r="AF62" i="23"/>
  <c r="AD62" i="23"/>
  <c r="AC62" i="23"/>
  <c r="AA62" i="23"/>
  <c r="Z62" i="23"/>
  <c r="Y62" i="23"/>
  <c r="X62" i="23"/>
  <c r="W62" i="23"/>
  <c r="V62" i="23"/>
  <c r="U62" i="23"/>
  <c r="T62" i="23"/>
  <c r="S62" i="23"/>
  <c r="R62" i="23"/>
  <c r="Q62" i="23"/>
  <c r="P62" i="23"/>
  <c r="N62" i="23"/>
  <c r="M62" i="23"/>
  <c r="L62" i="23"/>
  <c r="K62" i="23"/>
  <c r="J62" i="23"/>
  <c r="I62" i="23"/>
  <c r="H62" i="23"/>
  <c r="G62" i="23"/>
  <c r="F62" i="23"/>
  <c r="E62" i="23"/>
  <c r="D62" i="23"/>
  <c r="C62" i="23"/>
  <c r="B62" i="23"/>
  <c r="AJ61" i="23"/>
  <c r="AI61" i="23"/>
  <c r="AG61" i="23"/>
  <c r="AF61" i="23"/>
  <c r="AD61" i="23"/>
  <c r="AC61" i="23"/>
  <c r="AA61" i="23"/>
  <c r="Z61" i="23"/>
  <c r="Y61" i="23"/>
  <c r="X61" i="23"/>
  <c r="W61" i="23"/>
  <c r="V61" i="23"/>
  <c r="U61" i="23"/>
  <c r="T61" i="23"/>
  <c r="S61" i="23"/>
  <c r="R61" i="23"/>
  <c r="Q61" i="23"/>
  <c r="P61" i="23"/>
  <c r="N61" i="23"/>
  <c r="M61" i="23"/>
  <c r="L61" i="23"/>
  <c r="K61" i="23"/>
  <c r="J61" i="23"/>
  <c r="I61" i="23"/>
  <c r="H61" i="23"/>
  <c r="G61" i="23"/>
  <c r="F61" i="23"/>
  <c r="E61" i="23"/>
  <c r="D61" i="23"/>
  <c r="C61" i="23"/>
  <c r="B61" i="23"/>
  <c r="AJ60" i="23"/>
  <c r="AI60" i="23"/>
  <c r="AG60" i="23"/>
  <c r="AF60" i="23"/>
  <c r="AD60" i="23"/>
  <c r="AC60" i="23"/>
  <c r="AA60" i="23"/>
  <c r="Z60" i="23"/>
  <c r="Y60" i="23"/>
  <c r="X60" i="23"/>
  <c r="W60" i="23"/>
  <c r="V60" i="23"/>
  <c r="U60" i="23"/>
  <c r="T60" i="23"/>
  <c r="S60" i="23"/>
  <c r="R60" i="23"/>
  <c r="Q60" i="23"/>
  <c r="P60" i="23"/>
  <c r="N60" i="23"/>
  <c r="M60" i="23"/>
  <c r="L60" i="23"/>
  <c r="K60" i="23"/>
  <c r="J60" i="23"/>
  <c r="I60" i="23"/>
  <c r="H60" i="23"/>
  <c r="G60" i="23"/>
  <c r="F60" i="23"/>
  <c r="E60" i="23"/>
  <c r="D60" i="23"/>
  <c r="C60" i="23"/>
  <c r="B60" i="23"/>
  <c r="AJ59" i="23"/>
  <c r="AI59" i="23"/>
  <c r="AG59" i="23"/>
  <c r="AF59" i="23"/>
  <c r="AD59" i="23"/>
  <c r="AC59" i="23"/>
  <c r="AA59" i="23"/>
  <c r="Z59" i="23"/>
  <c r="Y59" i="23"/>
  <c r="X59" i="23"/>
  <c r="W59" i="23"/>
  <c r="V59" i="23"/>
  <c r="U59" i="23"/>
  <c r="T59" i="23"/>
  <c r="S59" i="23"/>
  <c r="R59" i="23"/>
  <c r="Q59" i="23"/>
  <c r="P59" i="23"/>
  <c r="N59" i="23"/>
  <c r="M59" i="23"/>
  <c r="L59" i="23"/>
  <c r="K59" i="23"/>
  <c r="J59" i="23"/>
  <c r="I59" i="23"/>
  <c r="H59" i="23"/>
  <c r="G59" i="23"/>
  <c r="F59" i="23"/>
  <c r="E59" i="23"/>
  <c r="D59" i="23"/>
  <c r="C59" i="23"/>
  <c r="B59" i="23"/>
  <c r="AJ58" i="23"/>
  <c r="AI58" i="23"/>
  <c r="AG58" i="23"/>
  <c r="AF58" i="23"/>
  <c r="AD58" i="23"/>
  <c r="AC58" i="23"/>
  <c r="AA58" i="23"/>
  <c r="Z58" i="23"/>
  <c r="Y58" i="23"/>
  <c r="X58" i="23"/>
  <c r="W58" i="23"/>
  <c r="V58" i="23"/>
  <c r="U58" i="23"/>
  <c r="T58" i="23"/>
  <c r="S58" i="23"/>
  <c r="R58" i="23"/>
  <c r="Q58" i="23"/>
  <c r="P58" i="23"/>
  <c r="N58" i="23"/>
  <c r="M58" i="23"/>
  <c r="L58" i="23"/>
  <c r="K58" i="23"/>
  <c r="J58" i="23"/>
  <c r="I58" i="23"/>
  <c r="H58" i="23"/>
  <c r="G58" i="23"/>
  <c r="F58" i="23"/>
  <c r="E58" i="23"/>
  <c r="D58" i="23"/>
  <c r="C58" i="23"/>
  <c r="B58" i="23"/>
  <c r="AJ57" i="23"/>
  <c r="AI57" i="23"/>
  <c r="AG57" i="23"/>
  <c r="AF57" i="23"/>
  <c r="AD57" i="23"/>
  <c r="AC57" i="23"/>
  <c r="AA57" i="23"/>
  <c r="Z57" i="23"/>
  <c r="Y57" i="23"/>
  <c r="X57" i="23"/>
  <c r="W57" i="23"/>
  <c r="V57" i="23"/>
  <c r="U57" i="23"/>
  <c r="T57" i="23"/>
  <c r="S57" i="23"/>
  <c r="R57" i="23"/>
  <c r="Q57" i="23"/>
  <c r="P57" i="23"/>
  <c r="N57" i="23"/>
  <c r="M57" i="23"/>
  <c r="L57" i="23"/>
  <c r="K57" i="23"/>
  <c r="J57" i="23"/>
  <c r="I57" i="23"/>
  <c r="H57" i="23"/>
  <c r="G57" i="23"/>
  <c r="F57" i="23"/>
  <c r="E57" i="23"/>
  <c r="D57" i="23"/>
  <c r="C57" i="23"/>
  <c r="B57" i="23"/>
  <c r="AJ56" i="23"/>
  <c r="AI56" i="23"/>
  <c r="AG56" i="23"/>
  <c r="AF56" i="23"/>
  <c r="AD56" i="23"/>
  <c r="AC56" i="23"/>
  <c r="AA56" i="23"/>
  <c r="Z56" i="23"/>
  <c r="Y56" i="23"/>
  <c r="X56" i="23"/>
  <c r="W56" i="23"/>
  <c r="V56" i="23"/>
  <c r="U56" i="23"/>
  <c r="T56" i="23"/>
  <c r="S56" i="23"/>
  <c r="R56" i="23"/>
  <c r="Q56" i="23"/>
  <c r="P56" i="23"/>
  <c r="N56" i="23"/>
  <c r="M56" i="23"/>
  <c r="L56" i="23"/>
  <c r="K56" i="23"/>
  <c r="J56" i="23"/>
  <c r="I56" i="23"/>
  <c r="H56" i="23"/>
  <c r="G56" i="23"/>
  <c r="F56" i="23"/>
  <c r="E56" i="23"/>
  <c r="D56" i="23"/>
  <c r="C56" i="23"/>
  <c r="B56" i="23"/>
  <c r="AJ55" i="23"/>
  <c r="AI55" i="23"/>
  <c r="AG55" i="23"/>
  <c r="AF55" i="23"/>
  <c r="AD55" i="23"/>
  <c r="AC55" i="23"/>
  <c r="AA55" i="23"/>
  <c r="Z55" i="23"/>
  <c r="Y55" i="23"/>
  <c r="X55" i="23"/>
  <c r="W55" i="23"/>
  <c r="V55" i="23"/>
  <c r="U55" i="23"/>
  <c r="T55" i="23"/>
  <c r="S55" i="23"/>
  <c r="R55" i="23"/>
  <c r="Q55" i="23"/>
  <c r="P55" i="23"/>
  <c r="N55" i="23"/>
  <c r="M55" i="23"/>
  <c r="L55" i="23"/>
  <c r="K55" i="23"/>
  <c r="J55" i="23"/>
  <c r="I55" i="23"/>
  <c r="H55" i="23"/>
  <c r="G55" i="23"/>
  <c r="F55" i="23"/>
  <c r="E55" i="23"/>
  <c r="D55" i="23"/>
  <c r="C55" i="23"/>
  <c r="B55" i="23"/>
  <c r="AJ54" i="23"/>
  <c r="AI54" i="23"/>
  <c r="AG54" i="23"/>
  <c r="AF54" i="23"/>
  <c r="AD54" i="23"/>
  <c r="AC54" i="23"/>
  <c r="AA54" i="23"/>
  <c r="Z54" i="23"/>
  <c r="Y54" i="23"/>
  <c r="X54" i="23"/>
  <c r="W54" i="23"/>
  <c r="V54" i="23"/>
  <c r="U54" i="23"/>
  <c r="T54" i="23"/>
  <c r="S54" i="23"/>
  <c r="R54" i="23"/>
  <c r="Q54" i="23"/>
  <c r="P54" i="23"/>
  <c r="N54" i="23"/>
  <c r="M54" i="23"/>
  <c r="L54" i="23"/>
  <c r="K54" i="23"/>
  <c r="J54" i="23"/>
  <c r="I54" i="23"/>
  <c r="H54" i="23"/>
  <c r="G54" i="23"/>
  <c r="F54" i="23"/>
  <c r="E54" i="23"/>
  <c r="D54" i="23"/>
  <c r="C54" i="23"/>
  <c r="B54" i="23"/>
  <c r="AJ53" i="23"/>
  <c r="AI53" i="23"/>
  <c r="AG53" i="23"/>
  <c r="AF53" i="23"/>
  <c r="AD53" i="23"/>
  <c r="AC53" i="23"/>
  <c r="AA53" i="23"/>
  <c r="Z53" i="23"/>
  <c r="Y53" i="23"/>
  <c r="X53" i="23"/>
  <c r="W53" i="23"/>
  <c r="V53" i="23"/>
  <c r="U53" i="23"/>
  <c r="T53" i="23"/>
  <c r="S53" i="23"/>
  <c r="R53" i="23"/>
  <c r="Q53" i="23"/>
  <c r="P53" i="23"/>
  <c r="N53" i="23"/>
  <c r="M53" i="23"/>
  <c r="L53" i="23"/>
  <c r="K53" i="23"/>
  <c r="J53" i="23"/>
  <c r="I53" i="23"/>
  <c r="H53" i="23"/>
  <c r="G53" i="23"/>
  <c r="F53" i="23"/>
  <c r="E53" i="23"/>
  <c r="D53" i="23"/>
  <c r="C53" i="23"/>
  <c r="B53" i="23"/>
  <c r="AJ52" i="23"/>
  <c r="AI52" i="23"/>
  <c r="AG52" i="23"/>
  <c r="AF52" i="23"/>
  <c r="AD52" i="23"/>
  <c r="AC52" i="23"/>
  <c r="AA52" i="23"/>
  <c r="Z52" i="23"/>
  <c r="Y52" i="23"/>
  <c r="X52" i="23"/>
  <c r="W52" i="23"/>
  <c r="V52" i="23"/>
  <c r="U52" i="23"/>
  <c r="T52" i="23"/>
  <c r="S52" i="23"/>
  <c r="R52" i="23"/>
  <c r="Q52" i="23"/>
  <c r="P52" i="23"/>
  <c r="N52" i="23"/>
  <c r="M52" i="23"/>
  <c r="L52" i="23"/>
  <c r="K52" i="23"/>
  <c r="J52" i="23"/>
  <c r="I52" i="23"/>
  <c r="H52" i="23"/>
  <c r="G52" i="23"/>
  <c r="F52" i="23"/>
  <c r="E52" i="23"/>
  <c r="D52" i="23"/>
  <c r="C52" i="23"/>
  <c r="B52" i="23"/>
  <c r="AJ51" i="23"/>
  <c r="AI51" i="23"/>
  <c r="AG51" i="23"/>
  <c r="AF51" i="23"/>
  <c r="AD51" i="23"/>
  <c r="AC51" i="23"/>
  <c r="AA51" i="23"/>
  <c r="Z51" i="23"/>
  <c r="Y51" i="23"/>
  <c r="X51" i="23"/>
  <c r="W51" i="23"/>
  <c r="V51" i="23"/>
  <c r="U51" i="23"/>
  <c r="T51" i="23"/>
  <c r="S51" i="23"/>
  <c r="R51" i="23"/>
  <c r="Q51" i="23"/>
  <c r="P51" i="23"/>
  <c r="N51" i="23"/>
  <c r="M51" i="23"/>
  <c r="L51" i="23"/>
  <c r="K51" i="23"/>
  <c r="J51" i="23"/>
  <c r="I51" i="23"/>
  <c r="H51" i="23"/>
  <c r="G51" i="23"/>
  <c r="F51" i="23"/>
  <c r="E51" i="23"/>
  <c r="D51" i="23"/>
  <c r="C51" i="23"/>
  <c r="B51" i="23"/>
  <c r="AJ50" i="23"/>
  <c r="AI50" i="23"/>
  <c r="AG50" i="23"/>
  <c r="AF50" i="23"/>
  <c r="AD50" i="23"/>
  <c r="AC50" i="23"/>
  <c r="AA50" i="23"/>
  <c r="Z50" i="23"/>
  <c r="Y50" i="23"/>
  <c r="X50" i="23"/>
  <c r="W50" i="23"/>
  <c r="V50" i="23"/>
  <c r="U50" i="23"/>
  <c r="T50" i="23"/>
  <c r="S50" i="23"/>
  <c r="R50" i="23"/>
  <c r="Q50" i="23"/>
  <c r="P50" i="23"/>
  <c r="N50" i="23"/>
  <c r="M50" i="23"/>
  <c r="L50" i="23"/>
  <c r="K50" i="23"/>
  <c r="J50" i="23"/>
  <c r="I50" i="23"/>
  <c r="H50" i="23"/>
  <c r="G50" i="23"/>
  <c r="F50" i="23"/>
  <c r="E50" i="23"/>
  <c r="D50" i="23"/>
  <c r="C50" i="23"/>
  <c r="B50" i="23"/>
  <c r="AJ49" i="23"/>
  <c r="AI49" i="23"/>
  <c r="AG49" i="23"/>
  <c r="AF49" i="23"/>
  <c r="AD49" i="23"/>
  <c r="AC49" i="23"/>
  <c r="AA49" i="23"/>
  <c r="Z49" i="23"/>
  <c r="Y49" i="23"/>
  <c r="X49" i="23"/>
  <c r="W49" i="23"/>
  <c r="V49" i="23"/>
  <c r="U49" i="23"/>
  <c r="T49" i="23"/>
  <c r="S49" i="23"/>
  <c r="R49" i="23"/>
  <c r="Q49" i="23"/>
  <c r="P49" i="23"/>
  <c r="N49" i="23"/>
  <c r="M49" i="23"/>
  <c r="L49" i="23"/>
  <c r="K49" i="23"/>
  <c r="J49" i="23"/>
  <c r="I49" i="23"/>
  <c r="H49" i="23"/>
  <c r="G49" i="23"/>
  <c r="F49" i="23"/>
  <c r="E49" i="23"/>
  <c r="D49" i="23"/>
  <c r="C49" i="23"/>
  <c r="B49" i="23"/>
  <c r="AJ48" i="23"/>
  <c r="AI48" i="23"/>
  <c r="AG48" i="23"/>
  <c r="AF48" i="23"/>
  <c r="AD48" i="23"/>
  <c r="AC48" i="23"/>
  <c r="AA48" i="23"/>
  <c r="Z48" i="23"/>
  <c r="Y48" i="23"/>
  <c r="X48" i="23"/>
  <c r="W48" i="23"/>
  <c r="V48" i="23"/>
  <c r="U48" i="23"/>
  <c r="T48" i="23"/>
  <c r="S48" i="23"/>
  <c r="R48" i="23"/>
  <c r="Q48" i="23"/>
  <c r="P48" i="23"/>
  <c r="D48" i="23"/>
  <c r="C48" i="23"/>
  <c r="B48" i="23"/>
  <c r="AM44" i="23"/>
  <c r="B44" i="23"/>
  <c r="AJ40" i="23"/>
  <c r="AI40" i="23"/>
  <c r="AG40" i="23"/>
  <c r="AF40" i="23"/>
  <c r="AD40" i="23"/>
  <c r="AC40" i="23"/>
  <c r="AA40" i="23"/>
  <c r="Z40" i="23"/>
  <c r="Y40" i="23"/>
  <c r="X40" i="23"/>
  <c r="W40" i="23"/>
  <c r="V40" i="23"/>
  <c r="U40" i="23"/>
  <c r="T40" i="23"/>
  <c r="S40" i="23"/>
  <c r="R40" i="23"/>
  <c r="Q40" i="23"/>
  <c r="P40" i="23"/>
  <c r="N40" i="23"/>
  <c r="M40" i="23"/>
  <c r="L40" i="23"/>
  <c r="K40" i="23"/>
  <c r="J40" i="23"/>
  <c r="I40" i="23"/>
  <c r="H40" i="23"/>
  <c r="G40" i="23"/>
  <c r="F40" i="23"/>
  <c r="E40" i="23"/>
  <c r="D40" i="23"/>
  <c r="C40" i="23"/>
  <c r="B40" i="23"/>
  <c r="AJ39" i="23"/>
  <c r="AI39" i="23"/>
  <c r="AG39" i="23"/>
  <c r="AF39" i="23"/>
  <c r="AD39" i="23"/>
  <c r="AC39" i="23"/>
  <c r="AA39" i="23"/>
  <c r="Z39" i="23"/>
  <c r="Y39" i="23"/>
  <c r="X39" i="23"/>
  <c r="W39" i="23"/>
  <c r="V39" i="23"/>
  <c r="U39" i="23"/>
  <c r="T39" i="23"/>
  <c r="S39" i="23"/>
  <c r="R39" i="23"/>
  <c r="Q39" i="23"/>
  <c r="P39" i="23"/>
  <c r="N39" i="23"/>
  <c r="M39" i="23"/>
  <c r="L39" i="23"/>
  <c r="K39" i="23"/>
  <c r="J39" i="23"/>
  <c r="I39" i="23"/>
  <c r="H39" i="23"/>
  <c r="G39" i="23"/>
  <c r="F39" i="23"/>
  <c r="E39" i="23"/>
  <c r="D39" i="23"/>
  <c r="C39" i="23"/>
  <c r="B39" i="23"/>
  <c r="AJ38" i="23"/>
  <c r="AI38" i="23"/>
  <c r="AG38" i="23"/>
  <c r="AF38" i="23"/>
  <c r="AD38" i="23"/>
  <c r="AC38" i="23"/>
  <c r="AA38" i="23"/>
  <c r="Z38" i="23"/>
  <c r="Y38" i="23"/>
  <c r="X38" i="23"/>
  <c r="W38" i="23"/>
  <c r="V38" i="23"/>
  <c r="U38" i="23"/>
  <c r="T38" i="23"/>
  <c r="S38" i="23"/>
  <c r="R38" i="23"/>
  <c r="Q38" i="23"/>
  <c r="P38" i="23"/>
  <c r="N38" i="23"/>
  <c r="M38" i="23"/>
  <c r="L38" i="23"/>
  <c r="K38" i="23"/>
  <c r="J38" i="23"/>
  <c r="I38" i="23"/>
  <c r="H38" i="23"/>
  <c r="G38" i="23"/>
  <c r="F38" i="23"/>
  <c r="E38" i="23"/>
  <c r="D38" i="23"/>
  <c r="C38" i="23"/>
  <c r="B38" i="23"/>
  <c r="AJ37" i="23"/>
  <c r="AI37" i="23"/>
  <c r="AG37" i="23"/>
  <c r="AF37" i="23"/>
  <c r="AD37" i="23"/>
  <c r="AC37" i="23"/>
  <c r="AA37" i="23"/>
  <c r="Z37" i="23"/>
  <c r="Y37" i="23"/>
  <c r="X37" i="23"/>
  <c r="W37" i="23"/>
  <c r="V37" i="23"/>
  <c r="U37" i="23"/>
  <c r="T37" i="23"/>
  <c r="S37" i="23"/>
  <c r="R37" i="23"/>
  <c r="Q37" i="23"/>
  <c r="P37" i="23"/>
  <c r="N37" i="23"/>
  <c r="M37" i="23"/>
  <c r="L37" i="23"/>
  <c r="K37" i="23"/>
  <c r="J37" i="23"/>
  <c r="I37" i="23"/>
  <c r="H37" i="23"/>
  <c r="G37" i="23"/>
  <c r="F37" i="23"/>
  <c r="E37" i="23"/>
  <c r="D37" i="23"/>
  <c r="C37" i="23"/>
  <c r="B37" i="23"/>
  <c r="AJ36" i="23"/>
  <c r="AI36" i="23"/>
  <c r="AG36" i="23"/>
  <c r="AF36" i="23"/>
  <c r="AD36" i="23"/>
  <c r="AC36" i="23"/>
  <c r="AA36" i="23"/>
  <c r="Z36" i="23"/>
  <c r="Y36" i="23"/>
  <c r="X36" i="23"/>
  <c r="W36" i="23"/>
  <c r="V36" i="23"/>
  <c r="U36" i="23"/>
  <c r="T36" i="23"/>
  <c r="S36" i="23"/>
  <c r="R36" i="23"/>
  <c r="Q36" i="23"/>
  <c r="P36" i="23"/>
  <c r="N36" i="23"/>
  <c r="M36" i="23"/>
  <c r="L36" i="23"/>
  <c r="K36" i="23"/>
  <c r="J36" i="23"/>
  <c r="I36" i="23"/>
  <c r="H36" i="23"/>
  <c r="G36" i="23"/>
  <c r="F36" i="23"/>
  <c r="E36" i="23"/>
  <c r="D36" i="23"/>
  <c r="C36" i="23"/>
  <c r="B36" i="23"/>
  <c r="AJ35" i="23"/>
  <c r="AI35" i="23"/>
  <c r="AG35" i="23"/>
  <c r="AF35" i="23"/>
  <c r="AD35" i="23"/>
  <c r="AC35" i="23"/>
  <c r="AA35" i="23"/>
  <c r="Z35" i="23"/>
  <c r="Y35" i="23"/>
  <c r="X35" i="23"/>
  <c r="W35" i="23"/>
  <c r="V35" i="23"/>
  <c r="U35" i="23"/>
  <c r="T35" i="23"/>
  <c r="S35" i="23"/>
  <c r="R35" i="23"/>
  <c r="Q35" i="23"/>
  <c r="P35" i="23"/>
  <c r="N35" i="23"/>
  <c r="M35" i="23"/>
  <c r="L35" i="23"/>
  <c r="K35" i="23"/>
  <c r="J35" i="23"/>
  <c r="I35" i="23"/>
  <c r="H35" i="23"/>
  <c r="G35" i="23"/>
  <c r="F35" i="23"/>
  <c r="E35" i="23"/>
  <c r="D35" i="23"/>
  <c r="C35" i="23"/>
  <c r="B35" i="23"/>
  <c r="AJ34" i="23"/>
  <c r="AI34" i="23"/>
  <c r="AG34" i="23"/>
  <c r="AF34" i="23"/>
  <c r="AD34" i="23"/>
  <c r="AC34" i="23"/>
  <c r="AA34" i="23"/>
  <c r="Z34" i="23"/>
  <c r="Y34" i="23"/>
  <c r="X34" i="23"/>
  <c r="W34" i="23"/>
  <c r="V34" i="23"/>
  <c r="U34" i="23"/>
  <c r="T34" i="23"/>
  <c r="S34" i="23"/>
  <c r="R34" i="23"/>
  <c r="Q34" i="23"/>
  <c r="P34" i="23"/>
  <c r="N34" i="23"/>
  <c r="M34" i="23"/>
  <c r="L34" i="23"/>
  <c r="K34" i="23"/>
  <c r="J34" i="23"/>
  <c r="I34" i="23"/>
  <c r="H34" i="23"/>
  <c r="G34" i="23"/>
  <c r="F34" i="23"/>
  <c r="E34" i="23"/>
  <c r="D34" i="23"/>
  <c r="C34" i="23"/>
  <c r="B34" i="23"/>
  <c r="AJ33" i="23"/>
  <c r="AI33" i="23"/>
  <c r="AG33" i="23"/>
  <c r="AF33" i="23"/>
  <c r="AD33" i="23"/>
  <c r="AC33" i="23"/>
  <c r="AA33" i="23"/>
  <c r="Z33" i="23"/>
  <c r="Y33" i="23"/>
  <c r="X33" i="23"/>
  <c r="W33" i="23"/>
  <c r="V33" i="23"/>
  <c r="U33" i="23"/>
  <c r="T33" i="23"/>
  <c r="S33" i="23"/>
  <c r="R33" i="23"/>
  <c r="Q33" i="23"/>
  <c r="P33" i="23"/>
  <c r="N33" i="23"/>
  <c r="M33" i="23"/>
  <c r="L33" i="23"/>
  <c r="K33" i="23"/>
  <c r="J33" i="23"/>
  <c r="I33" i="23"/>
  <c r="H33" i="23"/>
  <c r="G33" i="23"/>
  <c r="F33" i="23"/>
  <c r="E33" i="23"/>
  <c r="D33" i="23"/>
  <c r="C33" i="23"/>
  <c r="B33" i="23"/>
  <c r="AJ32" i="23"/>
  <c r="AI32" i="23"/>
  <c r="AG32" i="23"/>
  <c r="AF32" i="23"/>
  <c r="AD32" i="23"/>
  <c r="AC32" i="23"/>
  <c r="AA32" i="23"/>
  <c r="Z32" i="23"/>
  <c r="Y32" i="23"/>
  <c r="X32" i="23"/>
  <c r="W32" i="23"/>
  <c r="V32" i="23"/>
  <c r="U32" i="23"/>
  <c r="T32" i="23"/>
  <c r="S32" i="23"/>
  <c r="R32" i="23"/>
  <c r="Q32" i="23"/>
  <c r="P32" i="23"/>
  <c r="N32" i="23"/>
  <c r="M32" i="23"/>
  <c r="L32" i="23"/>
  <c r="K32" i="23"/>
  <c r="J32" i="23"/>
  <c r="I32" i="23"/>
  <c r="H32" i="23"/>
  <c r="G32" i="23"/>
  <c r="F32" i="23"/>
  <c r="E32" i="23"/>
  <c r="D32" i="23"/>
  <c r="C32" i="23"/>
  <c r="B32" i="23"/>
  <c r="AJ31" i="23"/>
  <c r="AI31" i="23"/>
  <c r="AG31" i="23"/>
  <c r="AF31" i="23"/>
  <c r="AD31" i="23"/>
  <c r="AC31" i="23"/>
  <c r="AA31" i="23"/>
  <c r="Z31" i="23"/>
  <c r="Y31" i="23"/>
  <c r="X31" i="23"/>
  <c r="W31" i="23"/>
  <c r="V31" i="23"/>
  <c r="U31" i="23"/>
  <c r="T31" i="23"/>
  <c r="S31" i="23"/>
  <c r="R31" i="23"/>
  <c r="Q31" i="23"/>
  <c r="P31" i="23"/>
  <c r="N31" i="23"/>
  <c r="M31" i="23"/>
  <c r="L31" i="23"/>
  <c r="K31" i="23"/>
  <c r="J31" i="23"/>
  <c r="I31" i="23"/>
  <c r="H31" i="23"/>
  <c r="G31" i="23"/>
  <c r="F31" i="23"/>
  <c r="E31" i="23"/>
  <c r="D31" i="23"/>
  <c r="C31" i="23"/>
  <c r="B31" i="23"/>
  <c r="AJ30" i="23"/>
  <c r="AI30" i="23"/>
  <c r="AG30" i="23"/>
  <c r="AF30" i="23"/>
  <c r="AD30" i="23"/>
  <c r="AC30" i="23"/>
  <c r="AA30" i="23"/>
  <c r="Z30" i="23"/>
  <c r="Y30" i="23"/>
  <c r="X30" i="23"/>
  <c r="W30" i="23"/>
  <c r="V30" i="23"/>
  <c r="U30" i="23"/>
  <c r="T30" i="23"/>
  <c r="S30" i="23"/>
  <c r="R30" i="23"/>
  <c r="Q30" i="23"/>
  <c r="P30" i="23"/>
  <c r="N30" i="23"/>
  <c r="M30" i="23"/>
  <c r="L30" i="23"/>
  <c r="K30" i="23"/>
  <c r="J30" i="23"/>
  <c r="I30" i="23"/>
  <c r="H30" i="23"/>
  <c r="G30" i="23"/>
  <c r="F30" i="23"/>
  <c r="E30" i="23"/>
  <c r="D30" i="23"/>
  <c r="C30" i="23"/>
  <c r="B30" i="23"/>
  <c r="AJ29" i="23"/>
  <c r="AI29" i="23"/>
  <c r="AG29" i="23"/>
  <c r="AF29" i="23"/>
  <c r="AD29" i="23"/>
  <c r="AC29" i="23"/>
  <c r="AA29" i="23"/>
  <c r="Z29" i="23"/>
  <c r="Y29" i="23"/>
  <c r="X29" i="23"/>
  <c r="W29" i="23"/>
  <c r="V29" i="23"/>
  <c r="U29" i="23"/>
  <c r="T29" i="23"/>
  <c r="S29" i="23"/>
  <c r="R29" i="23"/>
  <c r="Q29" i="23"/>
  <c r="P29" i="23"/>
  <c r="N29" i="23"/>
  <c r="M29" i="23"/>
  <c r="L29" i="23"/>
  <c r="K29" i="23"/>
  <c r="J29" i="23"/>
  <c r="I29" i="23"/>
  <c r="H29" i="23"/>
  <c r="G29" i="23"/>
  <c r="F29" i="23"/>
  <c r="E29" i="23"/>
  <c r="D29" i="23"/>
  <c r="C29" i="23"/>
  <c r="B29" i="23"/>
  <c r="AJ28" i="23"/>
  <c r="AI28" i="23"/>
  <c r="AG28" i="23"/>
  <c r="AF28" i="23"/>
  <c r="AD28" i="23"/>
  <c r="AC28" i="23"/>
  <c r="AA28" i="23"/>
  <c r="Z28" i="23"/>
  <c r="Y28" i="23"/>
  <c r="X28" i="23"/>
  <c r="W28" i="23"/>
  <c r="V28" i="23"/>
  <c r="U28" i="23"/>
  <c r="T28" i="23"/>
  <c r="S28" i="23"/>
  <c r="R28" i="23"/>
  <c r="Q28" i="23"/>
  <c r="P28" i="23"/>
  <c r="N28" i="23"/>
  <c r="M28" i="23"/>
  <c r="L28" i="23"/>
  <c r="K28" i="23"/>
  <c r="J28" i="23"/>
  <c r="I28" i="23"/>
  <c r="H28" i="23"/>
  <c r="G28" i="23"/>
  <c r="F28" i="23"/>
  <c r="E28" i="23"/>
  <c r="D28" i="23"/>
  <c r="C28" i="23"/>
  <c r="B28" i="23"/>
  <c r="AJ27" i="23"/>
  <c r="AI27" i="23"/>
  <c r="AG27" i="23"/>
  <c r="AF27" i="23"/>
  <c r="AD27" i="23"/>
  <c r="AC27" i="23"/>
  <c r="AA27" i="23"/>
  <c r="Z27" i="23"/>
  <c r="Y27" i="23"/>
  <c r="X27" i="23"/>
  <c r="W27" i="23"/>
  <c r="V27" i="23"/>
  <c r="U27" i="23"/>
  <c r="T27" i="23"/>
  <c r="S27" i="23"/>
  <c r="R27" i="23"/>
  <c r="Q27" i="23"/>
  <c r="P27" i="23"/>
  <c r="N27" i="23"/>
  <c r="M27" i="23"/>
  <c r="L27" i="23"/>
  <c r="K27" i="23"/>
  <c r="J27" i="23"/>
  <c r="I27" i="23"/>
  <c r="H27" i="23"/>
  <c r="G27" i="23"/>
  <c r="F27" i="23"/>
  <c r="E27" i="23"/>
  <c r="D27" i="23"/>
  <c r="C27" i="23"/>
  <c r="B27" i="23"/>
  <c r="AJ26" i="23"/>
  <c r="AI26" i="23"/>
  <c r="AG26" i="23"/>
  <c r="AF26" i="23"/>
  <c r="AD26" i="23"/>
  <c r="AC26" i="23"/>
  <c r="AA26" i="23"/>
  <c r="Z26" i="23"/>
  <c r="Y26" i="23"/>
  <c r="X26" i="23"/>
  <c r="W26" i="23"/>
  <c r="V26" i="23"/>
  <c r="U26" i="23"/>
  <c r="T26" i="23"/>
  <c r="S26" i="23"/>
  <c r="R26" i="23"/>
  <c r="Q26" i="23"/>
  <c r="P26" i="23"/>
  <c r="N26" i="23"/>
  <c r="M26" i="23"/>
  <c r="L26" i="23"/>
  <c r="K26" i="23"/>
  <c r="J26" i="23"/>
  <c r="I26" i="23"/>
  <c r="H26" i="23"/>
  <c r="G26" i="23"/>
  <c r="F26" i="23"/>
  <c r="E26" i="23"/>
  <c r="D26" i="23"/>
  <c r="C26" i="23"/>
  <c r="B26" i="23"/>
  <c r="AJ25" i="23"/>
  <c r="AI25" i="23"/>
  <c r="AG25" i="23"/>
  <c r="AF25" i="23"/>
  <c r="AD25" i="23"/>
  <c r="AC25" i="23"/>
  <c r="AA25" i="23"/>
  <c r="Z25" i="23"/>
  <c r="Y25" i="23"/>
  <c r="X25" i="23"/>
  <c r="W25" i="23"/>
  <c r="V25" i="23"/>
  <c r="U25" i="23"/>
  <c r="T25" i="23"/>
  <c r="S25" i="23"/>
  <c r="R25" i="23"/>
  <c r="Q25" i="23"/>
  <c r="P25" i="23"/>
  <c r="N25" i="23"/>
  <c r="M25" i="23"/>
  <c r="L25" i="23"/>
  <c r="K25" i="23"/>
  <c r="J25" i="23"/>
  <c r="I25" i="23"/>
  <c r="H25" i="23"/>
  <c r="G25" i="23"/>
  <c r="F25" i="23"/>
  <c r="E25" i="23"/>
  <c r="D25" i="23"/>
  <c r="C25" i="23"/>
  <c r="B25" i="23"/>
  <c r="AJ24" i="23"/>
  <c r="AI24" i="23"/>
  <c r="AG24" i="23"/>
  <c r="AF24" i="23"/>
  <c r="AD24" i="23"/>
  <c r="AC24" i="23"/>
  <c r="AA24" i="23"/>
  <c r="Z24" i="23"/>
  <c r="Y24" i="23"/>
  <c r="X24" i="23"/>
  <c r="W24" i="23"/>
  <c r="V24" i="23"/>
  <c r="U24" i="23"/>
  <c r="T24" i="23"/>
  <c r="S24" i="23"/>
  <c r="R24" i="23"/>
  <c r="Q24" i="23"/>
  <c r="P24" i="23"/>
  <c r="N24" i="23"/>
  <c r="M24" i="23"/>
  <c r="L24" i="23"/>
  <c r="K24" i="23"/>
  <c r="J24" i="23"/>
  <c r="I24" i="23"/>
  <c r="H24" i="23"/>
  <c r="G24" i="23"/>
  <c r="F24" i="23"/>
  <c r="E24" i="23"/>
  <c r="D24" i="23"/>
  <c r="C24" i="23"/>
  <c r="B24" i="23"/>
  <c r="AJ23" i="23"/>
  <c r="AI23" i="23"/>
  <c r="AG23" i="23"/>
  <c r="AF23" i="23"/>
  <c r="AD23" i="23"/>
  <c r="AC23" i="23"/>
  <c r="AA23" i="23"/>
  <c r="Z23" i="23"/>
  <c r="Y23" i="23"/>
  <c r="X23" i="23"/>
  <c r="W23" i="23"/>
  <c r="V23" i="23"/>
  <c r="U23" i="23"/>
  <c r="T23" i="23"/>
  <c r="S23" i="23"/>
  <c r="R23" i="23"/>
  <c r="Q23" i="23"/>
  <c r="P23" i="23"/>
  <c r="N23" i="23"/>
  <c r="M23" i="23"/>
  <c r="L23" i="23"/>
  <c r="K23" i="23"/>
  <c r="J23" i="23"/>
  <c r="I23" i="23"/>
  <c r="H23" i="23"/>
  <c r="G23" i="23"/>
  <c r="F23" i="23"/>
  <c r="E23" i="23"/>
  <c r="D23" i="23"/>
  <c r="C23" i="23"/>
  <c r="B23" i="23"/>
  <c r="AJ22" i="23"/>
  <c r="AI22" i="23"/>
  <c r="AG22" i="23"/>
  <c r="AF22" i="23"/>
  <c r="AD22" i="23"/>
  <c r="AC22" i="23"/>
  <c r="AA22" i="23"/>
  <c r="Z22" i="23"/>
  <c r="Y22" i="23"/>
  <c r="X22" i="23"/>
  <c r="W22" i="23"/>
  <c r="V22" i="23"/>
  <c r="U22" i="23"/>
  <c r="T22" i="23"/>
  <c r="S22" i="23"/>
  <c r="R22" i="23"/>
  <c r="Q22" i="23"/>
  <c r="P22" i="23"/>
  <c r="N22" i="23"/>
  <c r="M22" i="23"/>
  <c r="L22" i="23"/>
  <c r="K22" i="23"/>
  <c r="J22" i="23"/>
  <c r="I22" i="23"/>
  <c r="H22" i="23"/>
  <c r="G22" i="23"/>
  <c r="F22" i="23"/>
  <c r="E22" i="23"/>
  <c r="D22" i="23"/>
  <c r="C22" i="23"/>
  <c r="B22" i="23"/>
  <c r="AJ21" i="23"/>
  <c r="AI21" i="23"/>
  <c r="AG21" i="23"/>
  <c r="AF21" i="23"/>
  <c r="AD21" i="23"/>
  <c r="AC21" i="23"/>
  <c r="AA21" i="23"/>
  <c r="Z21" i="23"/>
  <c r="Y21" i="23"/>
  <c r="X21" i="23"/>
  <c r="W21" i="23"/>
  <c r="V21" i="23"/>
  <c r="U21" i="23"/>
  <c r="T21" i="23"/>
  <c r="S21" i="23"/>
  <c r="R21" i="23"/>
  <c r="Q21" i="23"/>
  <c r="P21" i="23"/>
  <c r="N21" i="23"/>
  <c r="M21" i="23"/>
  <c r="L21" i="23"/>
  <c r="K21" i="23"/>
  <c r="J21" i="23"/>
  <c r="I21" i="23"/>
  <c r="H21" i="23"/>
  <c r="G21" i="23"/>
  <c r="F21" i="23"/>
  <c r="E21" i="23"/>
  <c r="D21" i="23"/>
  <c r="C21" i="23"/>
  <c r="B21" i="23"/>
  <c r="AM17" i="23"/>
  <c r="B17" i="23"/>
  <c r="B14" i="23"/>
  <c r="B13" i="23"/>
  <c r="B12" i="23"/>
  <c r="B11" i="23"/>
  <c r="B10" i="23"/>
  <c r="B9" i="23"/>
  <c r="B8" i="23"/>
  <c r="B7" i="23"/>
  <c r="C6" i="23"/>
  <c r="D6" i="23" s="1"/>
  <c r="E6" i="23" s="1"/>
  <c r="F6" i="23" s="1"/>
  <c r="G6" i="23" s="1"/>
  <c r="H6" i="23" s="1"/>
  <c r="I6" i="23" s="1"/>
  <c r="J6" i="23" s="1"/>
  <c r="K6" i="23" s="1"/>
  <c r="L6" i="23" s="1"/>
  <c r="M6" i="23" s="1"/>
  <c r="N6" i="23" s="1"/>
  <c r="P6" i="23" s="1"/>
  <c r="Q6" i="23" s="1"/>
  <c r="R6" i="23" s="1"/>
  <c r="S6" i="23" s="1"/>
  <c r="T6" i="23" s="1"/>
  <c r="U6" i="23" s="1"/>
  <c r="V6" i="23" s="1"/>
  <c r="W6" i="23" s="1"/>
  <c r="X6" i="23" s="1"/>
  <c r="Y6" i="23" s="1"/>
  <c r="Z6" i="23" s="1"/>
  <c r="AA6" i="23" s="1"/>
  <c r="AJ229" i="22"/>
  <c r="AI229" i="22"/>
  <c r="AG229" i="22"/>
  <c r="AF229" i="22"/>
  <c r="AD229" i="22"/>
  <c r="AC229" i="22"/>
  <c r="AA229" i="22"/>
  <c r="Z229" i="22"/>
  <c r="Y229" i="22"/>
  <c r="X229" i="22"/>
  <c r="W229" i="22"/>
  <c r="V229" i="22"/>
  <c r="U229" i="22"/>
  <c r="T229" i="22"/>
  <c r="S229" i="22"/>
  <c r="R229" i="22"/>
  <c r="Q229" i="22"/>
  <c r="P229" i="22"/>
  <c r="N229" i="22"/>
  <c r="M229" i="22"/>
  <c r="L229" i="22"/>
  <c r="K229" i="22"/>
  <c r="J229" i="22"/>
  <c r="I229" i="22"/>
  <c r="H229" i="22"/>
  <c r="G229" i="22"/>
  <c r="F229" i="22"/>
  <c r="E229" i="22"/>
  <c r="D229" i="22"/>
  <c r="C229" i="22"/>
  <c r="B229" i="22"/>
  <c r="AJ228" i="22"/>
  <c r="AI228" i="22"/>
  <c r="AG228" i="22"/>
  <c r="AF228" i="22"/>
  <c r="AD228" i="22"/>
  <c r="AC228" i="22"/>
  <c r="AA228" i="22"/>
  <c r="Z228" i="22"/>
  <c r="Y228" i="22"/>
  <c r="X228" i="22"/>
  <c r="W228" i="22"/>
  <c r="V228" i="22"/>
  <c r="U228" i="22"/>
  <c r="T228" i="22"/>
  <c r="S228" i="22"/>
  <c r="R228" i="22"/>
  <c r="Q228" i="22"/>
  <c r="P228" i="22"/>
  <c r="N228" i="22"/>
  <c r="M228" i="22"/>
  <c r="L228" i="22"/>
  <c r="K228" i="22"/>
  <c r="J228" i="22"/>
  <c r="I228" i="22"/>
  <c r="H228" i="22"/>
  <c r="G228" i="22"/>
  <c r="F228" i="22"/>
  <c r="E228" i="22"/>
  <c r="D228" i="22"/>
  <c r="C228" i="22"/>
  <c r="B228" i="22"/>
  <c r="AJ227" i="22"/>
  <c r="AI227" i="22"/>
  <c r="AG227" i="22"/>
  <c r="AF227" i="22"/>
  <c r="AD227" i="22"/>
  <c r="AC227" i="22"/>
  <c r="AA227" i="22"/>
  <c r="Z227" i="22"/>
  <c r="Y227" i="22"/>
  <c r="X227" i="22"/>
  <c r="W227" i="22"/>
  <c r="V227" i="22"/>
  <c r="U227" i="22"/>
  <c r="T227" i="22"/>
  <c r="S227" i="22"/>
  <c r="R227" i="22"/>
  <c r="Q227" i="22"/>
  <c r="P227" i="22"/>
  <c r="N227" i="22"/>
  <c r="M227" i="22"/>
  <c r="L227" i="22"/>
  <c r="K227" i="22"/>
  <c r="J227" i="22"/>
  <c r="I227" i="22"/>
  <c r="H227" i="22"/>
  <c r="G227" i="22"/>
  <c r="F227" i="22"/>
  <c r="E227" i="22"/>
  <c r="D227" i="22"/>
  <c r="C227" i="22"/>
  <c r="B227" i="22"/>
  <c r="AJ226" i="22"/>
  <c r="AI226" i="22"/>
  <c r="AG226" i="22"/>
  <c r="AF226" i="22"/>
  <c r="AD226" i="22"/>
  <c r="AC226" i="22"/>
  <c r="AA226" i="22"/>
  <c r="Z226" i="22"/>
  <c r="Y226" i="22"/>
  <c r="X226" i="22"/>
  <c r="W226" i="22"/>
  <c r="V226" i="22"/>
  <c r="U226" i="22"/>
  <c r="T226" i="22"/>
  <c r="S226" i="22"/>
  <c r="R226" i="22"/>
  <c r="Q226" i="22"/>
  <c r="P226" i="22"/>
  <c r="N226" i="22"/>
  <c r="M226" i="22"/>
  <c r="L226" i="22"/>
  <c r="K226" i="22"/>
  <c r="J226" i="22"/>
  <c r="I226" i="22"/>
  <c r="H226" i="22"/>
  <c r="G226" i="22"/>
  <c r="F226" i="22"/>
  <c r="E226" i="22"/>
  <c r="D226" i="22"/>
  <c r="C226" i="22"/>
  <c r="B226" i="22"/>
  <c r="AJ225" i="22"/>
  <c r="AI225" i="22"/>
  <c r="AG225" i="22"/>
  <c r="AF225" i="22"/>
  <c r="AD225" i="22"/>
  <c r="AC225" i="22"/>
  <c r="AA225" i="22"/>
  <c r="Z225" i="22"/>
  <c r="Y225" i="22"/>
  <c r="X225" i="22"/>
  <c r="W225" i="22"/>
  <c r="V225" i="22"/>
  <c r="U225" i="22"/>
  <c r="T225" i="22"/>
  <c r="S225" i="22"/>
  <c r="R225" i="22"/>
  <c r="Q225" i="22"/>
  <c r="P225" i="22"/>
  <c r="N225" i="22"/>
  <c r="M225" i="22"/>
  <c r="L225" i="22"/>
  <c r="K225" i="22"/>
  <c r="J225" i="22"/>
  <c r="I225" i="22"/>
  <c r="H225" i="22"/>
  <c r="G225" i="22"/>
  <c r="F225" i="22"/>
  <c r="E225" i="22"/>
  <c r="D225" i="22"/>
  <c r="C225" i="22"/>
  <c r="B225" i="22"/>
  <c r="AJ224" i="22"/>
  <c r="AI224" i="22"/>
  <c r="AG224" i="22"/>
  <c r="AF224" i="22"/>
  <c r="AD224" i="22"/>
  <c r="AC224" i="22"/>
  <c r="AA224" i="22"/>
  <c r="Z224" i="22"/>
  <c r="Y224" i="22"/>
  <c r="X224" i="22"/>
  <c r="W224" i="22"/>
  <c r="V224" i="22"/>
  <c r="U224" i="22"/>
  <c r="T224" i="22"/>
  <c r="S224" i="22"/>
  <c r="R224" i="22"/>
  <c r="Q224" i="22"/>
  <c r="P224" i="22"/>
  <c r="N224" i="22"/>
  <c r="M224" i="22"/>
  <c r="L224" i="22"/>
  <c r="K224" i="22"/>
  <c r="J224" i="22"/>
  <c r="I224" i="22"/>
  <c r="H224" i="22"/>
  <c r="G224" i="22"/>
  <c r="F224" i="22"/>
  <c r="E224" i="22"/>
  <c r="D224" i="22"/>
  <c r="C224" i="22"/>
  <c r="B224" i="22"/>
  <c r="AJ223" i="22"/>
  <c r="AI223" i="22"/>
  <c r="AG223" i="22"/>
  <c r="AF223" i="22"/>
  <c r="AD223" i="22"/>
  <c r="AC223" i="22"/>
  <c r="AA223" i="22"/>
  <c r="Z223" i="22"/>
  <c r="Y223" i="22"/>
  <c r="X223" i="22"/>
  <c r="W223" i="22"/>
  <c r="V223" i="22"/>
  <c r="U223" i="22"/>
  <c r="T223" i="22"/>
  <c r="S223" i="22"/>
  <c r="R223" i="22"/>
  <c r="Q223" i="22"/>
  <c r="P223" i="22"/>
  <c r="N223" i="22"/>
  <c r="M223" i="22"/>
  <c r="L223" i="22"/>
  <c r="K223" i="22"/>
  <c r="J223" i="22"/>
  <c r="I223" i="22"/>
  <c r="H223" i="22"/>
  <c r="G223" i="22"/>
  <c r="F223" i="22"/>
  <c r="E223" i="22"/>
  <c r="D223" i="22"/>
  <c r="C223" i="22"/>
  <c r="B223" i="22"/>
  <c r="AJ222" i="22"/>
  <c r="AI222" i="22"/>
  <c r="AG222" i="22"/>
  <c r="AF222" i="22"/>
  <c r="AD222" i="22"/>
  <c r="AC222" i="22"/>
  <c r="AA222" i="22"/>
  <c r="Z222" i="22"/>
  <c r="Y222" i="22"/>
  <c r="X222" i="22"/>
  <c r="W222" i="22"/>
  <c r="V222" i="22"/>
  <c r="U222" i="22"/>
  <c r="T222" i="22"/>
  <c r="S222" i="22"/>
  <c r="R222" i="22"/>
  <c r="Q222" i="22"/>
  <c r="P222" i="22"/>
  <c r="N222" i="22"/>
  <c r="M222" i="22"/>
  <c r="L222" i="22"/>
  <c r="K222" i="22"/>
  <c r="J222" i="22"/>
  <c r="I222" i="22"/>
  <c r="H222" i="22"/>
  <c r="G222" i="22"/>
  <c r="F222" i="22"/>
  <c r="E222" i="22"/>
  <c r="D222" i="22"/>
  <c r="C222" i="22"/>
  <c r="B222" i="22"/>
  <c r="AJ221" i="22"/>
  <c r="AI221" i="22"/>
  <c r="AG221" i="22"/>
  <c r="AF221" i="22"/>
  <c r="AD221" i="22"/>
  <c r="AC221" i="22"/>
  <c r="AA221" i="22"/>
  <c r="Z221" i="22"/>
  <c r="Y221" i="22"/>
  <c r="X221" i="22"/>
  <c r="W221" i="22"/>
  <c r="V221" i="22"/>
  <c r="U221" i="22"/>
  <c r="T221" i="22"/>
  <c r="S221" i="22"/>
  <c r="R221" i="22"/>
  <c r="Q221" i="22"/>
  <c r="P221" i="22"/>
  <c r="N221" i="22"/>
  <c r="M221" i="22"/>
  <c r="L221" i="22"/>
  <c r="K221" i="22"/>
  <c r="J221" i="22"/>
  <c r="I221" i="22"/>
  <c r="H221" i="22"/>
  <c r="G221" i="22"/>
  <c r="F221" i="22"/>
  <c r="E221" i="22"/>
  <c r="D221" i="22"/>
  <c r="C221" i="22"/>
  <c r="B221" i="22"/>
  <c r="AJ220" i="22"/>
  <c r="AI220" i="22"/>
  <c r="AG220" i="22"/>
  <c r="AF220" i="22"/>
  <c r="AD220" i="22"/>
  <c r="AC220" i="22"/>
  <c r="AA220" i="22"/>
  <c r="Z220" i="22"/>
  <c r="Y220" i="22"/>
  <c r="X220" i="22"/>
  <c r="W220" i="22"/>
  <c r="V220" i="22"/>
  <c r="U220" i="22"/>
  <c r="T220" i="22"/>
  <c r="S220" i="22"/>
  <c r="R220" i="22"/>
  <c r="Q220" i="22"/>
  <c r="P220" i="22"/>
  <c r="N220" i="22"/>
  <c r="M220" i="22"/>
  <c r="L220" i="22"/>
  <c r="K220" i="22"/>
  <c r="J220" i="22"/>
  <c r="I220" i="22"/>
  <c r="H220" i="22"/>
  <c r="G220" i="22"/>
  <c r="F220" i="22"/>
  <c r="E220" i="22"/>
  <c r="D220" i="22"/>
  <c r="C220" i="22"/>
  <c r="B220" i="22"/>
  <c r="AJ219" i="22"/>
  <c r="AI219" i="22"/>
  <c r="AG219" i="22"/>
  <c r="AF219" i="22"/>
  <c r="AD219" i="22"/>
  <c r="AC219" i="22"/>
  <c r="AA219" i="22"/>
  <c r="Z219" i="22"/>
  <c r="Y219" i="22"/>
  <c r="X219" i="22"/>
  <c r="W219" i="22"/>
  <c r="V219" i="22"/>
  <c r="U219" i="22"/>
  <c r="T219" i="22"/>
  <c r="S219" i="22"/>
  <c r="R219" i="22"/>
  <c r="Q219" i="22"/>
  <c r="P219" i="22"/>
  <c r="N219" i="22"/>
  <c r="M219" i="22"/>
  <c r="L219" i="22"/>
  <c r="K219" i="22"/>
  <c r="J219" i="22"/>
  <c r="I219" i="22"/>
  <c r="H219" i="22"/>
  <c r="G219" i="22"/>
  <c r="F219" i="22"/>
  <c r="E219" i="22"/>
  <c r="D219" i="22"/>
  <c r="C219" i="22"/>
  <c r="B219" i="22"/>
  <c r="AJ218" i="22"/>
  <c r="AI218" i="22"/>
  <c r="AG218" i="22"/>
  <c r="AF218" i="22"/>
  <c r="AD218" i="22"/>
  <c r="AC218" i="22"/>
  <c r="AA218" i="22"/>
  <c r="Z218" i="22"/>
  <c r="Y218" i="22"/>
  <c r="X218" i="22"/>
  <c r="W218" i="22"/>
  <c r="V218" i="22"/>
  <c r="U218" i="22"/>
  <c r="T218" i="22"/>
  <c r="S218" i="22"/>
  <c r="R218" i="22"/>
  <c r="Q218" i="22"/>
  <c r="P218" i="22"/>
  <c r="N218" i="22"/>
  <c r="M218" i="22"/>
  <c r="L218" i="22"/>
  <c r="K218" i="22"/>
  <c r="J218" i="22"/>
  <c r="I218" i="22"/>
  <c r="H218" i="22"/>
  <c r="G218" i="22"/>
  <c r="F218" i="22"/>
  <c r="E218" i="22"/>
  <c r="D218" i="22"/>
  <c r="C218" i="22"/>
  <c r="B218" i="22"/>
  <c r="AJ217" i="22"/>
  <c r="AI217" i="22"/>
  <c r="AG217" i="22"/>
  <c r="AF217" i="22"/>
  <c r="AD217" i="22"/>
  <c r="AC217" i="22"/>
  <c r="AA217" i="22"/>
  <c r="Z217" i="22"/>
  <c r="Y217" i="22"/>
  <c r="X217" i="22"/>
  <c r="W217" i="22"/>
  <c r="V217" i="22"/>
  <c r="U217" i="22"/>
  <c r="T217" i="22"/>
  <c r="S217" i="22"/>
  <c r="R217" i="22"/>
  <c r="Q217" i="22"/>
  <c r="P217" i="22"/>
  <c r="N217" i="22"/>
  <c r="M217" i="22"/>
  <c r="L217" i="22"/>
  <c r="K217" i="22"/>
  <c r="J217" i="22"/>
  <c r="I217" i="22"/>
  <c r="H217" i="22"/>
  <c r="G217" i="22"/>
  <c r="F217" i="22"/>
  <c r="E217" i="22"/>
  <c r="D217" i="22"/>
  <c r="C217" i="22"/>
  <c r="B217" i="22"/>
  <c r="AJ216" i="22"/>
  <c r="AI216" i="22"/>
  <c r="AG216" i="22"/>
  <c r="AF216" i="22"/>
  <c r="AD216" i="22"/>
  <c r="AC216" i="22"/>
  <c r="AA216" i="22"/>
  <c r="Z216" i="22"/>
  <c r="Y216" i="22"/>
  <c r="X216" i="22"/>
  <c r="W216" i="22"/>
  <c r="V216" i="22"/>
  <c r="U216" i="22"/>
  <c r="T216" i="22"/>
  <c r="S216" i="22"/>
  <c r="R216" i="22"/>
  <c r="Q216" i="22"/>
  <c r="P216" i="22"/>
  <c r="N216" i="22"/>
  <c r="M216" i="22"/>
  <c r="L216" i="22"/>
  <c r="K216" i="22"/>
  <c r="J216" i="22"/>
  <c r="I216" i="22"/>
  <c r="H216" i="22"/>
  <c r="G216" i="22"/>
  <c r="F216" i="22"/>
  <c r="E216" i="22"/>
  <c r="D216" i="22"/>
  <c r="C216" i="22"/>
  <c r="B216" i="22"/>
  <c r="AJ215" i="22"/>
  <c r="AI215" i="22"/>
  <c r="AG215" i="22"/>
  <c r="AF215" i="22"/>
  <c r="AD215" i="22"/>
  <c r="AC215" i="22"/>
  <c r="AA215" i="22"/>
  <c r="Z215" i="22"/>
  <c r="Y215" i="22"/>
  <c r="X215" i="22"/>
  <c r="W215" i="22"/>
  <c r="V215" i="22"/>
  <c r="U215" i="22"/>
  <c r="T215" i="22"/>
  <c r="S215" i="22"/>
  <c r="R215" i="22"/>
  <c r="Q215" i="22"/>
  <c r="P215" i="22"/>
  <c r="N215" i="22"/>
  <c r="M215" i="22"/>
  <c r="L215" i="22"/>
  <c r="K215" i="22"/>
  <c r="J215" i="22"/>
  <c r="I215" i="22"/>
  <c r="H215" i="22"/>
  <c r="G215" i="22"/>
  <c r="F215" i="22"/>
  <c r="E215" i="22"/>
  <c r="D215" i="22"/>
  <c r="C215" i="22"/>
  <c r="B215" i="22"/>
  <c r="AJ214" i="22"/>
  <c r="AI214" i="22"/>
  <c r="AG214" i="22"/>
  <c r="AF214" i="22"/>
  <c r="AD214" i="22"/>
  <c r="AC214" i="22"/>
  <c r="AA214" i="22"/>
  <c r="Z214" i="22"/>
  <c r="Y214" i="22"/>
  <c r="X214" i="22"/>
  <c r="W214" i="22"/>
  <c r="V214" i="22"/>
  <c r="U214" i="22"/>
  <c r="T214" i="22"/>
  <c r="S214" i="22"/>
  <c r="R214" i="22"/>
  <c r="Q214" i="22"/>
  <c r="P214" i="22"/>
  <c r="N214" i="22"/>
  <c r="M214" i="22"/>
  <c r="L214" i="22"/>
  <c r="K214" i="22"/>
  <c r="J214" i="22"/>
  <c r="I214" i="22"/>
  <c r="H214" i="22"/>
  <c r="G214" i="22"/>
  <c r="F214" i="22"/>
  <c r="E214" i="22"/>
  <c r="D214" i="22"/>
  <c r="C214" i="22"/>
  <c r="B214" i="22"/>
  <c r="AJ213" i="22"/>
  <c r="AI213" i="22"/>
  <c r="AG213" i="22"/>
  <c r="AF213" i="22"/>
  <c r="AD213" i="22"/>
  <c r="AC213" i="22"/>
  <c r="AA213" i="22"/>
  <c r="Z213" i="22"/>
  <c r="Y213" i="22"/>
  <c r="X213" i="22"/>
  <c r="W213" i="22"/>
  <c r="V213" i="22"/>
  <c r="U213" i="22"/>
  <c r="T213" i="22"/>
  <c r="S213" i="22"/>
  <c r="R213" i="22"/>
  <c r="Q213" i="22"/>
  <c r="P213" i="22"/>
  <c r="N213" i="22"/>
  <c r="M213" i="22"/>
  <c r="L213" i="22"/>
  <c r="K213" i="22"/>
  <c r="J213" i="22"/>
  <c r="I213" i="22"/>
  <c r="H213" i="22"/>
  <c r="G213" i="22"/>
  <c r="F213" i="22"/>
  <c r="E213" i="22"/>
  <c r="D213" i="22"/>
  <c r="C213" i="22"/>
  <c r="B213" i="22"/>
  <c r="AJ212" i="22"/>
  <c r="AI212" i="22"/>
  <c r="AG212" i="22"/>
  <c r="AF212" i="22"/>
  <c r="AD212" i="22"/>
  <c r="AC212" i="22"/>
  <c r="AA212" i="22"/>
  <c r="Z212" i="22"/>
  <c r="Y212" i="22"/>
  <c r="X212" i="22"/>
  <c r="W212" i="22"/>
  <c r="V212" i="22"/>
  <c r="U212" i="22"/>
  <c r="T212" i="22"/>
  <c r="S212" i="22"/>
  <c r="R212" i="22"/>
  <c r="Q212" i="22"/>
  <c r="P212" i="22"/>
  <c r="N212" i="22"/>
  <c r="M212" i="22"/>
  <c r="L212" i="22"/>
  <c r="K212" i="22"/>
  <c r="J212" i="22"/>
  <c r="I212" i="22"/>
  <c r="H212" i="22"/>
  <c r="G212" i="22"/>
  <c r="F212" i="22"/>
  <c r="E212" i="22"/>
  <c r="D212" i="22"/>
  <c r="C212" i="22"/>
  <c r="B212" i="22"/>
  <c r="AJ211" i="22"/>
  <c r="AI211" i="22"/>
  <c r="AG211" i="22"/>
  <c r="AF211" i="22"/>
  <c r="AD211" i="22"/>
  <c r="AC211" i="22"/>
  <c r="AA211" i="22"/>
  <c r="Z211" i="22"/>
  <c r="Y211" i="22"/>
  <c r="X211" i="22"/>
  <c r="W211" i="22"/>
  <c r="V211" i="22"/>
  <c r="U211" i="22"/>
  <c r="T211" i="22"/>
  <c r="S211" i="22"/>
  <c r="R211" i="22"/>
  <c r="Q211" i="22"/>
  <c r="P211" i="22"/>
  <c r="N211" i="22"/>
  <c r="M211" i="22"/>
  <c r="L211" i="22"/>
  <c r="K211" i="22"/>
  <c r="J211" i="22"/>
  <c r="I211" i="22"/>
  <c r="H211" i="22"/>
  <c r="G211" i="22"/>
  <c r="F211" i="22"/>
  <c r="E211" i="22"/>
  <c r="D211" i="22"/>
  <c r="C211" i="22"/>
  <c r="B211" i="22"/>
  <c r="AJ210" i="22"/>
  <c r="AI210" i="22"/>
  <c r="AG210" i="22"/>
  <c r="AF210" i="22"/>
  <c r="AD210" i="22"/>
  <c r="AC210" i="22"/>
  <c r="AA210" i="22"/>
  <c r="Z210" i="22"/>
  <c r="Y210" i="22"/>
  <c r="X210" i="22"/>
  <c r="W210" i="22"/>
  <c r="V210" i="22"/>
  <c r="U210" i="22"/>
  <c r="T210" i="22"/>
  <c r="S210" i="22"/>
  <c r="R210" i="22"/>
  <c r="Q210" i="22"/>
  <c r="P210" i="22"/>
  <c r="N210" i="22"/>
  <c r="M210" i="22"/>
  <c r="L210" i="22"/>
  <c r="K210" i="22"/>
  <c r="J210" i="22"/>
  <c r="I210" i="22"/>
  <c r="H210" i="22"/>
  <c r="G210" i="22"/>
  <c r="F210" i="22"/>
  <c r="E210" i="22"/>
  <c r="D210" i="22"/>
  <c r="C210" i="22"/>
  <c r="B210" i="22"/>
  <c r="B206" i="22"/>
  <c r="AJ202" i="22"/>
  <c r="AI202" i="22"/>
  <c r="AG202" i="22"/>
  <c r="AF202" i="22"/>
  <c r="AD202" i="22"/>
  <c r="AC202" i="22"/>
  <c r="AA202" i="22"/>
  <c r="Z202" i="22"/>
  <c r="Y202" i="22"/>
  <c r="X202" i="22"/>
  <c r="W202" i="22"/>
  <c r="V202" i="22"/>
  <c r="U202" i="22"/>
  <c r="T202" i="22"/>
  <c r="S202" i="22"/>
  <c r="R202" i="22"/>
  <c r="Q202" i="22"/>
  <c r="P202" i="22"/>
  <c r="N202" i="22"/>
  <c r="M202" i="22"/>
  <c r="L202" i="22"/>
  <c r="K202" i="22"/>
  <c r="J202" i="22"/>
  <c r="I202" i="22"/>
  <c r="H202" i="22"/>
  <c r="G202" i="22"/>
  <c r="F202" i="22"/>
  <c r="E202" i="22"/>
  <c r="D202" i="22"/>
  <c r="C202" i="22"/>
  <c r="B202" i="22"/>
  <c r="AJ201" i="22"/>
  <c r="AI201" i="22"/>
  <c r="AG201" i="22"/>
  <c r="AF201" i="22"/>
  <c r="AD201" i="22"/>
  <c r="AC201" i="22"/>
  <c r="AA201" i="22"/>
  <c r="Z201" i="22"/>
  <c r="Y201" i="22"/>
  <c r="X201" i="22"/>
  <c r="W201" i="22"/>
  <c r="V201" i="22"/>
  <c r="U201" i="22"/>
  <c r="T201" i="22"/>
  <c r="S201" i="22"/>
  <c r="R201" i="22"/>
  <c r="Q201" i="22"/>
  <c r="P201" i="22"/>
  <c r="N201" i="22"/>
  <c r="M201" i="22"/>
  <c r="L201" i="22"/>
  <c r="K201" i="22"/>
  <c r="J201" i="22"/>
  <c r="I201" i="22"/>
  <c r="H201" i="22"/>
  <c r="G201" i="22"/>
  <c r="F201" i="22"/>
  <c r="E201" i="22"/>
  <c r="D201" i="22"/>
  <c r="C201" i="22"/>
  <c r="B201" i="22"/>
  <c r="AJ200" i="22"/>
  <c r="AI200" i="22"/>
  <c r="AG200" i="22"/>
  <c r="AF200" i="22"/>
  <c r="AD200" i="22"/>
  <c r="AC200" i="22"/>
  <c r="AA200" i="22"/>
  <c r="Z200" i="22"/>
  <c r="Y200" i="22"/>
  <c r="X200" i="22"/>
  <c r="W200" i="22"/>
  <c r="V200" i="22"/>
  <c r="U200" i="22"/>
  <c r="T200" i="22"/>
  <c r="S200" i="22"/>
  <c r="R200" i="22"/>
  <c r="Q200" i="22"/>
  <c r="P200" i="22"/>
  <c r="N200" i="22"/>
  <c r="M200" i="22"/>
  <c r="L200" i="22"/>
  <c r="K200" i="22"/>
  <c r="J200" i="22"/>
  <c r="I200" i="22"/>
  <c r="H200" i="22"/>
  <c r="G200" i="22"/>
  <c r="F200" i="22"/>
  <c r="E200" i="22"/>
  <c r="D200" i="22"/>
  <c r="C200" i="22"/>
  <c r="B200" i="22"/>
  <c r="AJ199" i="22"/>
  <c r="AI199" i="22"/>
  <c r="AG199" i="22"/>
  <c r="AF199" i="22"/>
  <c r="AD199" i="22"/>
  <c r="AC199" i="22"/>
  <c r="AA199" i="22"/>
  <c r="Z199" i="22"/>
  <c r="Y199" i="22"/>
  <c r="X199" i="22"/>
  <c r="W199" i="22"/>
  <c r="V199" i="22"/>
  <c r="U199" i="22"/>
  <c r="T199" i="22"/>
  <c r="S199" i="22"/>
  <c r="R199" i="22"/>
  <c r="Q199" i="22"/>
  <c r="P199" i="22"/>
  <c r="N199" i="22"/>
  <c r="M199" i="22"/>
  <c r="L199" i="22"/>
  <c r="K199" i="22"/>
  <c r="J199" i="22"/>
  <c r="I199" i="22"/>
  <c r="H199" i="22"/>
  <c r="G199" i="22"/>
  <c r="F199" i="22"/>
  <c r="E199" i="22"/>
  <c r="D199" i="22"/>
  <c r="C199" i="22"/>
  <c r="B199" i="22"/>
  <c r="AJ198" i="22"/>
  <c r="AI198" i="22"/>
  <c r="AG198" i="22"/>
  <c r="AF198" i="22"/>
  <c r="AD198" i="22"/>
  <c r="AC198" i="22"/>
  <c r="AA198" i="22"/>
  <c r="Z198" i="22"/>
  <c r="Y198" i="22"/>
  <c r="X198" i="22"/>
  <c r="W198" i="22"/>
  <c r="V198" i="22"/>
  <c r="U198" i="22"/>
  <c r="T198" i="22"/>
  <c r="S198" i="22"/>
  <c r="R198" i="22"/>
  <c r="Q198" i="22"/>
  <c r="P198" i="22"/>
  <c r="N198" i="22"/>
  <c r="M198" i="22"/>
  <c r="L198" i="22"/>
  <c r="K198" i="22"/>
  <c r="J198" i="22"/>
  <c r="I198" i="22"/>
  <c r="H198" i="22"/>
  <c r="G198" i="22"/>
  <c r="F198" i="22"/>
  <c r="E198" i="22"/>
  <c r="D198" i="22"/>
  <c r="C198" i="22"/>
  <c r="B198" i="22"/>
  <c r="AJ197" i="22"/>
  <c r="AI197" i="22"/>
  <c r="AG197" i="22"/>
  <c r="AF197" i="22"/>
  <c r="AD197" i="22"/>
  <c r="AC197" i="22"/>
  <c r="AA197" i="22"/>
  <c r="Z197" i="22"/>
  <c r="Y197" i="22"/>
  <c r="X197" i="22"/>
  <c r="W197" i="22"/>
  <c r="V197" i="22"/>
  <c r="U197" i="22"/>
  <c r="T197" i="22"/>
  <c r="S197" i="22"/>
  <c r="R197" i="22"/>
  <c r="Q197" i="22"/>
  <c r="P197" i="22"/>
  <c r="N197" i="22"/>
  <c r="M197" i="22"/>
  <c r="L197" i="22"/>
  <c r="K197" i="22"/>
  <c r="J197" i="22"/>
  <c r="I197" i="22"/>
  <c r="H197" i="22"/>
  <c r="G197" i="22"/>
  <c r="F197" i="22"/>
  <c r="E197" i="22"/>
  <c r="D197" i="22"/>
  <c r="C197" i="22"/>
  <c r="B197" i="22"/>
  <c r="AJ196" i="22"/>
  <c r="AI196" i="22"/>
  <c r="AG196" i="22"/>
  <c r="AF196" i="22"/>
  <c r="AD196" i="22"/>
  <c r="AC196" i="22"/>
  <c r="AA196" i="22"/>
  <c r="Z196" i="22"/>
  <c r="Y196" i="22"/>
  <c r="X196" i="22"/>
  <c r="W196" i="22"/>
  <c r="V196" i="22"/>
  <c r="U196" i="22"/>
  <c r="T196" i="22"/>
  <c r="S196" i="22"/>
  <c r="R196" i="22"/>
  <c r="Q196" i="22"/>
  <c r="P196" i="22"/>
  <c r="N196" i="22"/>
  <c r="M196" i="22"/>
  <c r="L196" i="22"/>
  <c r="K196" i="22"/>
  <c r="J196" i="22"/>
  <c r="I196" i="22"/>
  <c r="H196" i="22"/>
  <c r="G196" i="22"/>
  <c r="F196" i="22"/>
  <c r="E196" i="22"/>
  <c r="D196" i="22"/>
  <c r="C196" i="22"/>
  <c r="B196" i="22"/>
  <c r="AJ195" i="22"/>
  <c r="AI195" i="22"/>
  <c r="AG195" i="22"/>
  <c r="AF195" i="22"/>
  <c r="AD195" i="22"/>
  <c r="AC195" i="22"/>
  <c r="AA195" i="22"/>
  <c r="Z195" i="22"/>
  <c r="Y195" i="22"/>
  <c r="X195" i="22"/>
  <c r="W195" i="22"/>
  <c r="V195" i="22"/>
  <c r="U195" i="22"/>
  <c r="T195" i="22"/>
  <c r="S195" i="22"/>
  <c r="R195" i="22"/>
  <c r="Q195" i="22"/>
  <c r="P195" i="22"/>
  <c r="N195" i="22"/>
  <c r="M195" i="22"/>
  <c r="L195" i="22"/>
  <c r="K195" i="22"/>
  <c r="J195" i="22"/>
  <c r="I195" i="22"/>
  <c r="H195" i="22"/>
  <c r="G195" i="22"/>
  <c r="F195" i="22"/>
  <c r="E195" i="22"/>
  <c r="D195" i="22"/>
  <c r="C195" i="22"/>
  <c r="B195" i="22"/>
  <c r="AJ194" i="22"/>
  <c r="AI194" i="22"/>
  <c r="AG194" i="22"/>
  <c r="AF194" i="22"/>
  <c r="AD194" i="22"/>
  <c r="AC194" i="22"/>
  <c r="AA194" i="22"/>
  <c r="Z194" i="22"/>
  <c r="Y194" i="22"/>
  <c r="X194" i="22"/>
  <c r="W194" i="22"/>
  <c r="V194" i="22"/>
  <c r="U194" i="22"/>
  <c r="T194" i="22"/>
  <c r="S194" i="22"/>
  <c r="R194" i="22"/>
  <c r="Q194" i="22"/>
  <c r="P194" i="22"/>
  <c r="N194" i="22"/>
  <c r="M194" i="22"/>
  <c r="L194" i="22"/>
  <c r="K194" i="22"/>
  <c r="J194" i="22"/>
  <c r="I194" i="22"/>
  <c r="H194" i="22"/>
  <c r="G194" i="22"/>
  <c r="F194" i="22"/>
  <c r="E194" i="22"/>
  <c r="D194" i="22"/>
  <c r="C194" i="22"/>
  <c r="B194" i="22"/>
  <c r="AJ193" i="22"/>
  <c r="AI193" i="22"/>
  <c r="AG193" i="22"/>
  <c r="AF193" i="22"/>
  <c r="AD193" i="22"/>
  <c r="AC193" i="22"/>
  <c r="AA193" i="22"/>
  <c r="Z193" i="22"/>
  <c r="Y193" i="22"/>
  <c r="X193" i="22"/>
  <c r="W193" i="22"/>
  <c r="V193" i="22"/>
  <c r="U193" i="22"/>
  <c r="T193" i="22"/>
  <c r="S193" i="22"/>
  <c r="R193" i="22"/>
  <c r="Q193" i="22"/>
  <c r="P193" i="22"/>
  <c r="N193" i="22"/>
  <c r="M193" i="22"/>
  <c r="L193" i="22"/>
  <c r="K193" i="22"/>
  <c r="J193" i="22"/>
  <c r="I193" i="22"/>
  <c r="H193" i="22"/>
  <c r="G193" i="22"/>
  <c r="F193" i="22"/>
  <c r="E193" i="22"/>
  <c r="D193" i="22"/>
  <c r="C193" i="22"/>
  <c r="B193" i="22"/>
  <c r="AJ192" i="22"/>
  <c r="AI192" i="22"/>
  <c r="AG192" i="22"/>
  <c r="AF192" i="22"/>
  <c r="AD192" i="22"/>
  <c r="AC192" i="22"/>
  <c r="AA192" i="22"/>
  <c r="Z192" i="22"/>
  <c r="Y192" i="22"/>
  <c r="X192" i="22"/>
  <c r="W192" i="22"/>
  <c r="V192" i="22"/>
  <c r="U192" i="22"/>
  <c r="T192" i="22"/>
  <c r="S192" i="22"/>
  <c r="R192" i="22"/>
  <c r="Q192" i="22"/>
  <c r="P192" i="22"/>
  <c r="N192" i="22"/>
  <c r="M192" i="22"/>
  <c r="L192" i="22"/>
  <c r="K192" i="22"/>
  <c r="J192" i="22"/>
  <c r="I192" i="22"/>
  <c r="H192" i="22"/>
  <c r="G192" i="22"/>
  <c r="F192" i="22"/>
  <c r="E192" i="22"/>
  <c r="D192" i="22"/>
  <c r="C192" i="22"/>
  <c r="B192" i="22"/>
  <c r="AJ191" i="22"/>
  <c r="AI191" i="22"/>
  <c r="AG191" i="22"/>
  <c r="AF191" i="22"/>
  <c r="AD191" i="22"/>
  <c r="AC191" i="22"/>
  <c r="AA191" i="22"/>
  <c r="Z191" i="22"/>
  <c r="Y191" i="22"/>
  <c r="X191" i="22"/>
  <c r="W191" i="22"/>
  <c r="V191" i="22"/>
  <c r="U191" i="22"/>
  <c r="T191" i="22"/>
  <c r="S191" i="22"/>
  <c r="R191" i="22"/>
  <c r="Q191" i="22"/>
  <c r="P191" i="22"/>
  <c r="N191" i="22"/>
  <c r="M191" i="22"/>
  <c r="L191" i="22"/>
  <c r="K191" i="22"/>
  <c r="J191" i="22"/>
  <c r="I191" i="22"/>
  <c r="H191" i="22"/>
  <c r="G191" i="22"/>
  <c r="F191" i="22"/>
  <c r="E191" i="22"/>
  <c r="D191" i="22"/>
  <c r="C191" i="22"/>
  <c r="B191" i="22"/>
  <c r="AJ190" i="22"/>
  <c r="AI190" i="22"/>
  <c r="AG190" i="22"/>
  <c r="AF190" i="22"/>
  <c r="AD190" i="22"/>
  <c r="AC190" i="22"/>
  <c r="AA190" i="22"/>
  <c r="Z190" i="22"/>
  <c r="Y190" i="22"/>
  <c r="X190" i="22"/>
  <c r="W190" i="22"/>
  <c r="V190" i="22"/>
  <c r="U190" i="22"/>
  <c r="T190" i="22"/>
  <c r="S190" i="22"/>
  <c r="R190" i="22"/>
  <c r="Q190" i="22"/>
  <c r="P190" i="22"/>
  <c r="N190" i="22"/>
  <c r="M190" i="22"/>
  <c r="L190" i="22"/>
  <c r="K190" i="22"/>
  <c r="J190" i="22"/>
  <c r="I190" i="22"/>
  <c r="H190" i="22"/>
  <c r="G190" i="22"/>
  <c r="F190" i="22"/>
  <c r="E190" i="22"/>
  <c r="D190" i="22"/>
  <c r="C190" i="22"/>
  <c r="B190" i="22"/>
  <c r="AJ189" i="22"/>
  <c r="AI189" i="22"/>
  <c r="AG189" i="22"/>
  <c r="AF189" i="22"/>
  <c r="AD189" i="22"/>
  <c r="AC189" i="22"/>
  <c r="AA189" i="22"/>
  <c r="Z189" i="22"/>
  <c r="Y189" i="22"/>
  <c r="X189" i="22"/>
  <c r="W189" i="22"/>
  <c r="V189" i="22"/>
  <c r="U189" i="22"/>
  <c r="T189" i="22"/>
  <c r="S189" i="22"/>
  <c r="R189" i="22"/>
  <c r="Q189" i="22"/>
  <c r="P189" i="22"/>
  <c r="N189" i="22"/>
  <c r="M189" i="22"/>
  <c r="L189" i="22"/>
  <c r="K189" i="22"/>
  <c r="J189" i="22"/>
  <c r="I189" i="22"/>
  <c r="H189" i="22"/>
  <c r="G189" i="22"/>
  <c r="F189" i="22"/>
  <c r="E189" i="22"/>
  <c r="D189" i="22"/>
  <c r="C189" i="22"/>
  <c r="B189" i="22"/>
  <c r="AJ188" i="22"/>
  <c r="AI188" i="22"/>
  <c r="AG188" i="22"/>
  <c r="AF188" i="22"/>
  <c r="AD188" i="22"/>
  <c r="AC188" i="22"/>
  <c r="AA188" i="22"/>
  <c r="Z188" i="22"/>
  <c r="Y188" i="22"/>
  <c r="X188" i="22"/>
  <c r="W188" i="22"/>
  <c r="V188" i="22"/>
  <c r="U188" i="22"/>
  <c r="T188" i="22"/>
  <c r="S188" i="22"/>
  <c r="R188" i="22"/>
  <c r="Q188" i="22"/>
  <c r="P188" i="22"/>
  <c r="N188" i="22"/>
  <c r="M188" i="22"/>
  <c r="L188" i="22"/>
  <c r="K188" i="22"/>
  <c r="J188" i="22"/>
  <c r="I188" i="22"/>
  <c r="H188" i="22"/>
  <c r="G188" i="22"/>
  <c r="F188" i="22"/>
  <c r="E188" i="22"/>
  <c r="D188" i="22"/>
  <c r="C188" i="22"/>
  <c r="B188" i="22"/>
  <c r="AJ187" i="22"/>
  <c r="AI187" i="22"/>
  <c r="AG187" i="22"/>
  <c r="AF187" i="22"/>
  <c r="AD187" i="22"/>
  <c r="AC187" i="22"/>
  <c r="AA187" i="22"/>
  <c r="Z187" i="22"/>
  <c r="Y187" i="22"/>
  <c r="X187" i="22"/>
  <c r="W187" i="22"/>
  <c r="V187" i="22"/>
  <c r="U187" i="22"/>
  <c r="T187" i="22"/>
  <c r="S187" i="22"/>
  <c r="R187" i="22"/>
  <c r="Q187" i="22"/>
  <c r="P187" i="22"/>
  <c r="N187" i="22"/>
  <c r="M187" i="22"/>
  <c r="L187" i="22"/>
  <c r="K187" i="22"/>
  <c r="J187" i="22"/>
  <c r="I187" i="22"/>
  <c r="H187" i="22"/>
  <c r="G187" i="22"/>
  <c r="F187" i="22"/>
  <c r="E187" i="22"/>
  <c r="D187" i="22"/>
  <c r="C187" i="22"/>
  <c r="B187" i="22"/>
  <c r="AJ186" i="22"/>
  <c r="AI186" i="22"/>
  <c r="AG186" i="22"/>
  <c r="AF186" i="22"/>
  <c r="AD186" i="22"/>
  <c r="AC186" i="22"/>
  <c r="AA186" i="22"/>
  <c r="Z186" i="22"/>
  <c r="Y186" i="22"/>
  <c r="X186" i="22"/>
  <c r="W186" i="22"/>
  <c r="V186" i="22"/>
  <c r="U186" i="22"/>
  <c r="T186" i="22"/>
  <c r="S186" i="22"/>
  <c r="R186" i="22"/>
  <c r="Q186" i="22"/>
  <c r="P186" i="22"/>
  <c r="N186" i="22"/>
  <c r="M186" i="22"/>
  <c r="L186" i="22"/>
  <c r="K186" i="22"/>
  <c r="J186" i="22"/>
  <c r="I186" i="22"/>
  <c r="H186" i="22"/>
  <c r="G186" i="22"/>
  <c r="F186" i="22"/>
  <c r="E186" i="22"/>
  <c r="D186" i="22"/>
  <c r="C186" i="22"/>
  <c r="B186" i="22"/>
  <c r="AJ185" i="22"/>
  <c r="AI185" i="22"/>
  <c r="AG185" i="22"/>
  <c r="AF185" i="22"/>
  <c r="AD185" i="22"/>
  <c r="AC185" i="22"/>
  <c r="AA185" i="22"/>
  <c r="Z185" i="22"/>
  <c r="Y185" i="22"/>
  <c r="X185" i="22"/>
  <c r="W185" i="22"/>
  <c r="V185" i="22"/>
  <c r="U185" i="22"/>
  <c r="T185" i="22"/>
  <c r="S185" i="22"/>
  <c r="R185" i="22"/>
  <c r="Q185" i="22"/>
  <c r="P185" i="22"/>
  <c r="N185" i="22"/>
  <c r="M185" i="22"/>
  <c r="L185" i="22"/>
  <c r="K185" i="22"/>
  <c r="J185" i="22"/>
  <c r="I185" i="22"/>
  <c r="H185" i="22"/>
  <c r="G185" i="22"/>
  <c r="F185" i="22"/>
  <c r="E185" i="22"/>
  <c r="D185" i="22"/>
  <c r="C185" i="22"/>
  <c r="B185" i="22"/>
  <c r="AJ184" i="22"/>
  <c r="AI184" i="22"/>
  <c r="AG184" i="22"/>
  <c r="AF184" i="22"/>
  <c r="AD184" i="22"/>
  <c r="AC184" i="22"/>
  <c r="AA184" i="22"/>
  <c r="Z184" i="22"/>
  <c r="Y184" i="22"/>
  <c r="X184" i="22"/>
  <c r="W184" i="22"/>
  <c r="V184" i="22"/>
  <c r="U184" i="22"/>
  <c r="T184" i="22"/>
  <c r="S184" i="22"/>
  <c r="R184" i="22"/>
  <c r="Q184" i="22"/>
  <c r="P184" i="22"/>
  <c r="N184" i="22"/>
  <c r="M184" i="22"/>
  <c r="L184" i="22"/>
  <c r="K184" i="22"/>
  <c r="J184" i="22"/>
  <c r="I184" i="22"/>
  <c r="H184" i="22"/>
  <c r="G184" i="22"/>
  <c r="F184" i="22"/>
  <c r="E184" i="22"/>
  <c r="D184" i="22"/>
  <c r="C184" i="22"/>
  <c r="B184" i="22"/>
  <c r="AJ183" i="22"/>
  <c r="AI183" i="22"/>
  <c r="AG183" i="22"/>
  <c r="AF183" i="22"/>
  <c r="AD183" i="22"/>
  <c r="AC183" i="22"/>
  <c r="AA183" i="22"/>
  <c r="Z183" i="22"/>
  <c r="Y183" i="22"/>
  <c r="X183" i="22"/>
  <c r="W183" i="22"/>
  <c r="V183" i="22"/>
  <c r="U183" i="22"/>
  <c r="T183" i="22"/>
  <c r="S183" i="22"/>
  <c r="R183" i="22"/>
  <c r="Q183" i="22"/>
  <c r="P183" i="22"/>
  <c r="N183" i="22"/>
  <c r="M183" i="22"/>
  <c r="L183" i="22"/>
  <c r="K183" i="22"/>
  <c r="J183" i="22"/>
  <c r="I183" i="22"/>
  <c r="H183" i="22"/>
  <c r="G183" i="22"/>
  <c r="F183" i="22"/>
  <c r="E183" i="22"/>
  <c r="D183" i="22"/>
  <c r="C183" i="22"/>
  <c r="B183" i="22"/>
  <c r="B179" i="22"/>
  <c r="AJ175" i="22"/>
  <c r="AI175" i="22"/>
  <c r="AG175" i="22"/>
  <c r="AF175" i="22"/>
  <c r="AD175" i="22"/>
  <c r="AC175" i="22"/>
  <c r="AA175" i="22"/>
  <c r="Z175" i="22"/>
  <c r="Y175" i="22"/>
  <c r="X175" i="22"/>
  <c r="W175" i="22"/>
  <c r="V175" i="22"/>
  <c r="U175" i="22"/>
  <c r="T175" i="22"/>
  <c r="S175" i="22"/>
  <c r="R175" i="22"/>
  <c r="Q175" i="22"/>
  <c r="P175" i="22"/>
  <c r="N175" i="22"/>
  <c r="M175" i="22"/>
  <c r="L175" i="22"/>
  <c r="K175" i="22"/>
  <c r="J175" i="22"/>
  <c r="I175" i="22"/>
  <c r="H175" i="22"/>
  <c r="G175" i="22"/>
  <c r="F175" i="22"/>
  <c r="E175" i="22"/>
  <c r="D175" i="22"/>
  <c r="C175" i="22"/>
  <c r="B175" i="22"/>
  <c r="AJ174" i="22"/>
  <c r="AI174" i="22"/>
  <c r="AG174" i="22"/>
  <c r="AF174" i="22"/>
  <c r="AD174" i="22"/>
  <c r="AC174" i="22"/>
  <c r="AA174" i="22"/>
  <c r="Z174" i="22"/>
  <c r="Y174" i="22"/>
  <c r="X174" i="22"/>
  <c r="W174" i="22"/>
  <c r="V174" i="22"/>
  <c r="U174" i="22"/>
  <c r="T174" i="22"/>
  <c r="S174" i="22"/>
  <c r="R174" i="22"/>
  <c r="Q174" i="22"/>
  <c r="P174" i="22"/>
  <c r="N174" i="22"/>
  <c r="M174" i="22"/>
  <c r="L174" i="22"/>
  <c r="K174" i="22"/>
  <c r="J174" i="22"/>
  <c r="I174" i="22"/>
  <c r="H174" i="22"/>
  <c r="G174" i="22"/>
  <c r="F174" i="22"/>
  <c r="E174" i="22"/>
  <c r="D174" i="22"/>
  <c r="C174" i="22"/>
  <c r="B174" i="22"/>
  <c r="AJ173" i="22"/>
  <c r="AI173" i="22"/>
  <c r="AG173" i="22"/>
  <c r="AF173" i="22"/>
  <c r="AD173" i="22"/>
  <c r="AC173" i="22"/>
  <c r="AA173" i="22"/>
  <c r="Z173" i="22"/>
  <c r="Y173" i="22"/>
  <c r="X173" i="22"/>
  <c r="W173" i="22"/>
  <c r="V173" i="22"/>
  <c r="U173" i="22"/>
  <c r="T173" i="22"/>
  <c r="S173" i="22"/>
  <c r="R173" i="22"/>
  <c r="Q173" i="22"/>
  <c r="P173" i="22"/>
  <c r="N173" i="22"/>
  <c r="M173" i="22"/>
  <c r="L173" i="22"/>
  <c r="K173" i="22"/>
  <c r="J173" i="22"/>
  <c r="I173" i="22"/>
  <c r="H173" i="22"/>
  <c r="G173" i="22"/>
  <c r="F173" i="22"/>
  <c r="E173" i="22"/>
  <c r="D173" i="22"/>
  <c r="C173" i="22"/>
  <c r="B173" i="22"/>
  <c r="AJ172" i="22"/>
  <c r="AI172" i="22"/>
  <c r="AG172" i="22"/>
  <c r="AF172" i="22"/>
  <c r="AD172" i="22"/>
  <c r="AC172" i="22"/>
  <c r="AA172" i="22"/>
  <c r="Z172" i="22"/>
  <c r="Y172" i="22"/>
  <c r="X172" i="22"/>
  <c r="W172" i="22"/>
  <c r="V172" i="22"/>
  <c r="U172" i="22"/>
  <c r="T172" i="22"/>
  <c r="S172" i="22"/>
  <c r="R172" i="22"/>
  <c r="Q172" i="22"/>
  <c r="P172" i="22"/>
  <c r="N172" i="22"/>
  <c r="M172" i="22"/>
  <c r="L172" i="22"/>
  <c r="K172" i="22"/>
  <c r="J172" i="22"/>
  <c r="I172" i="22"/>
  <c r="H172" i="22"/>
  <c r="G172" i="22"/>
  <c r="F172" i="22"/>
  <c r="E172" i="22"/>
  <c r="D172" i="22"/>
  <c r="C172" i="22"/>
  <c r="B172" i="22"/>
  <c r="AJ171" i="22"/>
  <c r="AI171" i="22"/>
  <c r="AG171" i="22"/>
  <c r="AF171" i="22"/>
  <c r="AD171" i="22"/>
  <c r="AC171" i="22"/>
  <c r="AA171" i="22"/>
  <c r="Z171" i="22"/>
  <c r="Y171" i="22"/>
  <c r="X171" i="22"/>
  <c r="W171" i="22"/>
  <c r="V171" i="22"/>
  <c r="U171" i="22"/>
  <c r="T171" i="22"/>
  <c r="S171" i="22"/>
  <c r="R171" i="22"/>
  <c r="Q171" i="22"/>
  <c r="P171" i="22"/>
  <c r="N171" i="22"/>
  <c r="M171" i="22"/>
  <c r="L171" i="22"/>
  <c r="K171" i="22"/>
  <c r="J171" i="22"/>
  <c r="I171" i="22"/>
  <c r="H171" i="22"/>
  <c r="G171" i="22"/>
  <c r="F171" i="22"/>
  <c r="E171" i="22"/>
  <c r="D171" i="22"/>
  <c r="C171" i="22"/>
  <c r="B171" i="22"/>
  <c r="AJ170" i="22"/>
  <c r="AI170" i="22"/>
  <c r="AG170" i="22"/>
  <c r="AF170" i="22"/>
  <c r="AD170" i="22"/>
  <c r="AC170" i="22"/>
  <c r="AA170" i="22"/>
  <c r="Z170" i="22"/>
  <c r="Y170" i="22"/>
  <c r="X170" i="22"/>
  <c r="W170" i="22"/>
  <c r="V170" i="22"/>
  <c r="U170" i="22"/>
  <c r="T170" i="22"/>
  <c r="S170" i="22"/>
  <c r="R170" i="22"/>
  <c r="Q170" i="22"/>
  <c r="P170" i="22"/>
  <c r="N170" i="22"/>
  <c r="M170" i="22"/>
  <c r="L170" i="22"/>
  <c r="K170" i="22"/>
  <c r="J170" i="22"/>
  <c r="I170" i="22"/>
  <c r="H170" i="22"/>
  <c r="G170" i="22"/>
  <c r="F170" i="22"/>
  <c r="E170" i="22"/>
  <c r="D170" i="22"/>
  <c r="C170" i="22"/>
  <c r="B170" i="22"/>
  <c r="AJ169" i="22"/>
  <c r="AI169" i="22"/>
  <c r="AG169" i="22"/>
  <c r="AF169" i="22"/>
  <c r="AD169" i="22"/>
  <c r="AC169" i="22"/>
  <c r="AA169" i="22"/>
  <c r="Z169" i="22"/>
  <c r="Y169" i="22"/>
  <c r="X169" i="22"/>
  <c r="W169" i="22"/>
  <c r="V169" i="22"/>
  <c r="U169" i="22"/>
  <c r="T169" i="22"/>
  <c r="S169" i="22"/>
  <c r="R169" i="22"/>
  <c r="Q169" i="22"/>
  <c r="P169" i="22"/>
  <c r="N169" i="22"/>
  <c r="M169" i="22"/>
  <c r="L169" i="22"/>
  <c r="K169" i="22"/>
  <c r="J169" i="22"/>
  <c r="I169" i="22"/>
  <c r="H169" i="22"/>
  <c r="G169" i="22"/>
  <c r="F169" i="22"/>
  <c r="E169" i="22"/>
  <c r="D169" i="22"/>
  <c r="C169" i="22"/>
  <c r="B169" i="22"/>
  <c r="AJ168" i="22"/>
  <c r="AI168" i="22"/>
  <c r="AG168" i="22"/>
  <c r="AF168" i="22"/>
  <c r="AD168" i="22"/>
  <c r="AC168" i="22"/>
  <c r="AA168" i="22"/>
  <c r="Z168" i="22"/>
  <c r="Y168" i="22"/>
  <c r="X168" i="22"/>
  <c r="W168" i="22"/>
  <c r="V168" i="22"/>
  <c r="U168" i="22"/>
  <c r="T168" i="22"/>
  <c r="S168" i="22"/>
  <c r="R168" i="22"/>
  <c r="Q168" i="22"/>
  <c r="P168" i="22"/>
  <c r="N168" i="22"/>
  <c r="M168" i="22"/>
  <c r="L168" i="22"/>
  <c r="K168" i="22"/>
  <c r="J168" i="22"/>
  <c r="I168" i="22"/>
  <c r="H168" i="22"/>
  <c r="G168" i="22"/>
  <c r="F168" i="22"/>
  <c r="E168" i="22"/>
  <c r="D168" i="22"/>
  <c r="C168" i="22"/>
  <c r="B168" i="22"/>
  <c r="AJ167" i="22"/>
  <c r="AI167" i="22"/>
  <c r="AG167" i="22"/>
  <c r="AF167" i="22"/>
  <c r="AD167" i="22"/>
  <c r="AC167" i="22"/>
  <c r="AA167" i="22"/>
  <c r="Z167" i="22"/>
  <c r="Y167" i="22"/>
  <c r="X167" i="22"/>
  <c r="W167" i="22"/>
  <c r="V167" i="22"/>
  <c r="U167" i="22"/>
  <c r="T167" i="22"/>
  <c r="S167" i="22"/>
  <c r="R167" i="22"/>
  <c r="Q167" i="22"/>
  <c r="P167" i="22"/>
  <c r="N167" i="22"/>
  <c r="M167" i="22"/>
  <c r="L167" i="22"/>
  <c r="K167" i="22"/>
  <c r="J167" i="22"/>
  <c r="I167" i="22"/>
  <c r="H167" i="22"/>
  <c r="G167" i="22"/>
  <c r="F167" i="22"/>
  <c r="E167" i="22"/>
  <c r="D167" i="22"/>
  <c r="C167" i="22"/>
  <c r="B167" i="22"/>
  <c r="AJ166" i="22"/>
  <c r="AI166" i="22"/>
  <c r="AG166" i="22"/>
  <c r="AF166" i="22"/>
  <c r="AD166" i="22"/>
  <c r="AC166" i="22"/>
  <c r="AA166" i="22"/>
  <c r="Z166" i="22"/>
  <c r="Y166" i="22"/>
  <c r="X166" i="22"/>
  <c r="W166" i="22"/>
  <c r="V166" i="22"/>
  <c r="U166" i="22"/>
  <c r="T166" i="22"/>
  <c r="S166" i="22"/>
  <c r="R166" i="22"/>
  <c r="Q166" i="22"/>
  <c r="P166" i="22"/>
  <c r="N166" i="22"/>
  <c r="M166" i="22"/>
  <c r="L166" i="22"/>
  <c r="K166" i="22"/>
  <c r="J166" i="22"/>
  <c r="I166" i="22"/>
  <c r="H166" i="22"/>
  <c r="G166" i="22"/>
  <c r="F166" i="22"/>
  <c r="E166" i="22"/>
  <c r="D166" i="22"/>
  <c r="C166" i="22"/>
  <c r="B166" i="22"/>
  <c r="AJ165" i="22"/>
  <c r="AI165" i="22"/>
  <c r="AG165" i="22"/>
  <c r="AF165" i="22"/>
  <c r="AD165" i="22"/>
  <c r="AC165" i="22"/>
  <c r="AA165" i="22"/>
  <c r="Z165" i="22"/>
  <c r="Y165" i="22"/>
  <c r="X165" i="22"/>
  <c r="W165" i="22"/>
  <c r="V165" i="22"/>
  <c r="U165" i="22"/>
  <c r="T165" i="22"/>
  <c r="S165" i="22"/>
  <c r="R165" i="22"/>
  <c r="Q165" i="22"/>
  <c r="P165" i="22"/>
  <c r="N165" i="22"/>
  <c r="M165" i="22"/>
  <c r="L165" i="22"/>
  <c r="K165" i="22"/>
  <c r="J165" i="22"/>
  <c r="I165" i="22"/>
  <c r="H165" i="22"/>
  <c r="G165" i="22"/>
  <c r="F165" i="22"/>
  <c r="E165" i="22"/>
  <c r="D165" i="22"/>
  <c r="C165" i="22"/>
  <c r="B165" i="22"/>
  <c r="AJ164" i="22"/>
  <c r="AI164" i="22"/>
  <c r="AG164" i="22"/>
  <c r="AF164" i="22"/>
  <c r="AD164" i="22"/>
  <c r="AC164" i="22"/>
  <c r="AA164" i="22"/>
  <c r="Z164" i="22"/>
  <c r="Y164" i="22"/>
  <c r="X164" i="22"/>
  <c r="W164" i="22"/>
  <c r="V164" i="22"/>
  <c r="U164" i="22"/>
  <c r="T164" i="22"/>
  <c r="S164" i="22"/>
  <c r="R164" i="22"/>
  <c r="Q164" i="22"/>
  <c r="P164" i="22"/>
  <c r="N164" i="22"/>
  <c r="M164" i="22"/>
  <c r="L164" i="22"/>
  <c r="K164" i="22"/>
  <c r="J164" i="22"/>
  <c r="I164" i="22"/>
  <c r="H164" i="22"/>
  <c r="G164" i="22"/>
  <c r="F164" i="22"/>
  <c r="E164" i="22"/>
  <c r="D164" i="22"/>
  <c r="C164" i="22"/>
  <c r="B164" i="22"/>
  <c r="AJ163" i="22"/>
  <c r="AI163" i="22"/>
  <c r="AG163" i="22"/>
  <c r="AF163" i="22"/>
  <c r="AD163" i="22"/>
  <c r="AC163" i="22"/>
  <c r="AA163" i="22"/>
  <c r="Z163" i="22"/>
  <c r="Y163" i="22"/>
  <c r="X163" i="22"/>
  <c r="W163" i="22"/>
  <c r="V163" i="22"/>
  <c r="U163" i="22"/>
  <c r="T163" i="22"/>
  <c r="S163" i="22"/>
  <c r="R163" i="22"/>
  <c r="Q163" i="22"/>
  <c r="P163" i="22"/>
  <c r="N163" i="22"/>
  <c r="M163" i="22"/>
  <c r="L163" i="22"/>
  <c r="K163" i="22"/>
  <c r="J163" i="22"/>
  <c r="I163" i="22"/>
  <c r="H163" i="22"/>
  <c r="G163" i="22"/>
  <c r="F163" i="22"/>
  <c r="E163" i="22"/>
  <c r="D163" i="22"/>
  <c r="C163" i="22"/>
  <c r="B163" i="22"/>
  <c r="AJ162" i="22"/>
  <c r="AI162" i="22"/>
  <c r="AG162" i="22"/>
  <c r="AF162" i="22"/>
  <c r="AD162" i="22"/>
  <c r="AC162" i="22"/>
  <c r="AA162" i="22"/>
  <c r="Z162" i="22"/>
  <c r="Y162" i="22"/>
  <c r="X162" i="22"/>
  <c r="W162" i="22"/>
  <c r="V162" i="22"/>
  <c r="U162" i="22"/>
  <c r="T162" i="22"/>
  <c r="S162" i="22"/>
  <c r="R162" i="22"/>
  <c r="Q162" i="22"/>
  <c r="P162" i="22"/>
  <c r="N162" i="22"/>
  <c r="M162" i="22"/>
  <c r="L162" i="22"/>
  <c r="K162" i="22"/>
  <c r="J162" i="22"/>
  <c r="I162" i="22"/>
  <c r="H162" i="22"/>
  <c r="G162" i="22"/>
  <c r="F162" i="22"/>
  <c r="E162" i="22"/>
  <c r="D162" i="22"/>
  <c r="C162" i="22"/>
  <c r="B162" i="22"/>
  <c r="AJ161" i="22"/>
  <c r="AI161" i="22"/>
  <c r="AG161" i="22"/>
  <c r="AF161" i="22"/>
  <c r="AD161" i="22"/>
  <c r="AC161" i="22"/>
  <c r="AA161" i="22"/>
  <c r="Z161" i="22"/>
  <c r="Y161" i="22"/>
  <c r="X161" i="22"/>
  <c r="W161" i="22"/>
  <c r="V161" i="22"/>
  <c r="U161" i="22"/>
  <c r="T161" i="22"/>
  <c r="S161" i="22"/>
  <c r="R161" i="22"/>
  <c r="Q161" i="22"/>
  <c r="P161" i="22"/>
  <c r="N161" i="22"/>
  <c r="M161" i="22"/>
  <c r="L161" i="22"/>
  <c r="K161" i="22"/>
  <c r="J161" i="22"/>
  <c r="I161" i="22"/>
  <c r="H161" i="22"/>
  <c r="G161" i="22"/>
  <c r="F161" i="22"/>
  <c r="E161" i="22"/>
  <c r="D161" i="22"/>
  <c r="C161" i="22"/>
  <c r="B161" i="22"/>
  <c r="AJ160" i="22"/>
  <c r="AI160" i="22"/>
  <c r="AG160" i="22"/>
  <c r="AF160" i="22"/>
  <c r="AD160" i="22"/>
  <c r="AC160" i="22"/>
  <c r="AA160" i="22"/>
  <c r="Z160" i="22"/>
  <c r="Y160" i="22"/>
  <c r="X160" i="22"/>
  <c r="W160" i="22"/>
  <c r="V160" i="22"/>
  <c r="U160" i="22"/>
  <c r="T160" i="22"/>
  <c r="S160" i="22"/>
  <c r="R160" i="22"/>
  <c r="Q160" i="22"/>
  <c r="P160" i="22"/>
  <c r="N160" i="22"/>
  <c r="M160" i="22"/>
  <c r="L160" i="22"/>
  <c r="K160" i="22"/>
  <c r="J160" i="22"/>
  <c r="I160" i="22"/>
  <c r="H160" i="22"/>
  <c r="G160" i="22"/>
  <c r="F160" i="22"/>
  <c r="E160" i="22"/>
  <c r="D160" i="22"/>
  <c r="C160" i="22"/>
  <c r="B160" i="22"/>
  <c r="AJ159" i="22"/>
  <c r="AI159" i="22"/>
  <c r="AG159" i="22"/>
  <c r="AF159" i="22"/>
  <c r="AD159" i="22"/>
  <c r="AC159" i="22"/>
  <c r="AA159" i="22"/>
  <c r="Z159" i="22"/>
  <c r="Y159" i="22"/>
  <c r="X159" i="22"/>
  <c r="W159" i="22"/>
  <c r="V159" i="22"/>
  <c r="U159" i="22"/>
  <c r="T159" i="22"/>
  <c r="S159" i="22"/>
  <c r="R159" i="22"/>
  <c r="Q159" i="22"/>
  <c r="P159" i="22"/>
  <c r="N159" i="22"/>
  <c r="M159" i="22"/>
  <c r="L159" i="22"/>
  <c r="K159" i="22"/>
  <c r="J159" i="22"/>
  <c r="I159" i="22"/>
  <c r="H159" i="22"/>
  <c r="G159" i="22"/>
  <c r="F159" i="22"/>
  <c r="E159" i="22"/>
  <c r="D159" i="22"/>
  <c r="C159" i="22"/>
  <c r="B159" i="22"/>
  <c r="AJ158" i="22"/>
  <c r="AI158" i="22"/>
  <c r="AG158" i="22"/>
  <c r="AF158" i="22"/>
  <c r="AD158" i="22"/>
  <c r="AC158" i="22"/>
  <c r="AA158" i="22"/>
  <c r="Z158" i="22"/>
  <c r="Y158" i="22"/>
  <c r="X158" i="22"/>
  <c r="W158" i="22"/>
  <c r="V158" i="22"/>
  <c r="U158" i="22"/>
  <c r="T158" i="22"/>
  <c r="S158" i="22"/>
  <c r="R158" i="22"/>
  <c r="Q158" i="22"/>
  <c r="P158" i="22"/>
  <c r="N158" i="22"/>
  <c r="M158" i="22"/>
  <c r="L158" i="22"/>
  <c r="K158" i="22"/>
  <c r="J158" i="22"/>
  <c r="I158" i="22"/>
  <c r="H158" i="22"/>
  <c r="G158" i="22"/>
  <c r="F158" i="22"/>
  <c r="E158" i="22"/>
  <c r="D158" i="22"/>
  <c r="C158" i="22"/>
  <c r="B158" i="22"/>
  <c r="AJ157" i="22"/>
  <c r="AI157" i="22"/>
  <c r="AG157" i="22"/>
  <c r="AF157" i="22"/>
  <c r="AD157" i="22"/>
  <c r="AC157" i="22"/>
  <c r="AA157" i="22"/>
  <c r="Z157" i="22"/>
  <c r="Y157" i="22"/>
  <c r="X157" i="22"/>
  <c r="W157" i="22"/>
  <c r="V157" i="22"/>
  <c r="U157" i="22"/>
  <c r="T157" i="22"/>
  <c r="S157" i="22"/>
  <c r="R157" i="22"/>
  <c r="Q157" i="22"/>
  <c r="P157" i="22"/>
  <c r="N157" i="22"/>
  <c r="M157" i="22"/>
  <c r="L157" i="22"/>
  <c r="K157" i="22"/>
  <c r="J157" i="22"/>
  <c r="I157" i="22"/>
  <c r="H157" i="22"/>
  <c r="G157" i="22"/>
  <c r="F157" i="22"/>
  <c r="E157" i="22"/>
  <c r="D157" i="22"/>
  <c r="C157" i="22"/>
  <c r="B157" i="22"/>
  <c r="AJ156" i="22"/>
  <c r="AI156" i="22"/>
  <c r="AG156" i="22"/>
  <c r="AF156" i="22"/>
  <c r="AD156" i="22"/>
  <c r="AC156" i="22"/>
  <c r="AA156" i="22"/>
  <c r="Z156" i="22"/>
  <c r="Y156" i="22"/>
  <c r="X156" i="22"/>
  <c r="W156" i="22"/>
  <c r="V156" i="22"/>
  <c r="U156" i="22"/>
  <c r="T156" i="22"/>
  <c r="S156" i="22"/>
  <c r="R156" i="22"/>
  <c r="Q156" i="22"/>
  <c r="P156" i="22"/>
  <c r="N156" i="22"/>
  <c r="M156" i="22"/>
  <c r="L156" i="22"/>
  <c r="K156" i="22"/>
  <c r="J156" i="22"/>
  <c r="I156" i="22"/>
  <c r="H156" i="22"/>
  <c r="G156" i="22"/>
  <c r="F156" i="22"/>
  <c r="E156" i="22"/>
  <c r="D156" i="22"/>
  <c r="C156" i="22"/>
  <c r="B156" i="22"/>
  <c r="B152" i="22"/>
  <c r="AJ148" i="22"/>
  <c r="AI148" i="22"/>
  <c r="AG148" i="22"/>
  <c r="AF148" i="22"/>
  <c r="AD148" i="22"/>
  <c r="AC148" i="22"/>
  <c r="AA148" i="22"/>
  <c r="Z148" i="22"/>
  <c r="Y148" i="22"/>
  <c r="X148" i="22"/>
  <c r="W148" i="22"/>
  <c r="V148" i="22"/>
  <c r="U148" i="22"/>
  <c r="T148" i="22"/>
  <c r="S148" i="22"/>
  <c r="R148" i="22"/>
  <c r="Q148" i="22"/>
  <c r="P148" i="22"/>
  <c r="N148" i="22"/>
  <c r="M148" i="22"/>
  <c r="L148" i="22"/>
  <c r="K148" i="22"/>
  <c r="J148" i="22"/>
  <c r="I148" i="22"/>
  <c r="H148" i="22"/>
  <c r="G148" i="22"/>
  <c r="F148" i="22"/>
  <c r="E148" i="22"/>
  <c r="D148" i="22"/>
  <c r="C148" i="22"/>
  <c r="B148" i="22"/>
  <c r="AJ147" i="22"/>
  <c r="AI147" i="22"/>
  <c r="AG147" i="22"/>
  <c r="AF147" i="22"/>
  <c r="AD147" i="22"/>
  <c r="AC147" i="22"/>
  <c r="AA147" i="22"/>
  <c r="Z147" i="22"/>
  <c r="Y147" i="22"/>
  <c r="X147" i="22"/>
  <c r="W147" i="22"/>
  <c r="V147" i="22"/>
  <c r="U147" i="22"/>
  <c r="T147" i="22"/>
  <c r="S147" i="22"/>
  <c r="R147" i="22"/>
  <c r="Q147" i="22"/>
  <c r="P147" i="22"/>
  <c r="N147" i="22"/>
  <c r="M147" i="22"/>
  <c r="L147" i="22"/>
  <c r="K147" i="22"/>
  <c r="J147" i="22"/>
  <c r="I147" i="22"/>
  <c r="H147" i="22"/>
  <c r="G147" i="22"/>
  <c r="F147" i="22"/>
  <c r="E147" i="22"/>
  <c r="D147" i="22"/>
  <c r="C147" i="22"/>
  <c r="B147" i="22"/>
  <c r="AJ146" i="22"/>
  <c r="AI146" i="22"/>
  <c r="AG146" i="22"/>
  <c r="AF146" i="22"/>
  <c r="AD146" i="22"/>
  <c r="AC146" i="22"/>
  <c r="AA146" i="22"/>
  <c r="Z146" i="22"/>
  <c r="Y146" i="22"/>
  <c r="X146" i="22"/>
  <c r="W146" i="22"/>
  <c r="V146" i="22"/>
  <c r="U146" i="22"/>
  <c r="T146" i="22"/>
  <c r="S146" i="22"/>
  <c r="R146" i="22"/>
  <c r="Q146" i="22"/>
  <c r="P146" i="22"/>
  <c r="N146" i="22"/>
  <c r="M146" i="22"/>
  <c r="L146" i="22"/>
  <c r="K146" i="22"/>
  <c r="J146" i="22"/>
  <c r="I146" i="22"/>
  <c r="H146" i="22"/>
  <c r="G146" i="22"/>
  <c r="F146" i="22"/>
  <c r="E146" i="22"/>
  <c r="D146" i="22"/>
  <c r="C146" i="22"/>
  <c r="B146" i="22"/>
  <c r="AJ145" i="22"/>
  <c r="AI145" i="22"/>
  <c r="AG145" i="22"/>
  <c r="AF145" i="22"/>
  <c r="AD145" i="22"/>
  <c r="AC145" i="22"/>
  <c r="AA145" i="22"/>
  <c r="Z145" i="22"/>
  <c r="Y145" i="22"/>
  <c r="X145" i="22"/>
  <c r="W145" i="22"/>
  <c r="V145" i="22"/>
  <c r="U145" i="22"/>
  <c r="T145" i="22"/>
  <c r="S145" i="22"/>
  <c r="R145" i="22"/>
  <c r="Q145" i="22"/>
  <c r="P145" i="22"/>
  <c r="N145" i="22"/>
  <c r="M145" i="22"/>
  <c r="L145" i="22"/>
  <c r="K145" i="22"/>
  <c r="J145" i="22"/>
  <c r="I145" i="22"/>
  <c r="H145" i="22"/>
  <c r="G145" i="22"/>
  <c r="F145" i="22"/>
  <c r="E145" i="22"/>
  <c r="D145" i="22"/>
  <c r="C145" i="22"/>
  <c r="B145" i="22"/>
  <c r="AJ144" i="22"/>
  <c r="AI144" i="22"/>
  <c r="AG144" i="22"/>
  <c r="AF144" i="22"/>
  <c r="AD144" i="22"/>
  <c r="AC144" i="22"/>
  <c r="AA144" i="22"/>
  <c r="Z144" i="22"/>
  <c r="Y144" i="22"/>
  <c r="X144" i="22"/>
  <c r="W144" i="22"/>
  <c r="V144" i="22"/>
  <c r="U144" i="22"/>
  <c r="T144" i="22"/>
  <c r="S144" i="22"/>
  <c r="R144" i="22"/>
  <c r="Q144" i="22"/>
  <c r="P144" i="22"/>
  <c r="N144" i="22"/>
  <c r="M144" i="22"/>
  <c r="L144" i="22"/>
  <c r="K144" i="22"/>
  <c r="J144" i="22"/>
  <c r="I144" i="22"/>
  <c r="H144" i="22"/>
  <c r="G144" i="22"/>
  <c r="F144" i="22"/>
  <c r="E144" i="22"/>
  <c r="D144" i="22"/>
  <c r="C144" i="22"/>
  <c r="B144" i="22"/>
  <c r="AJ143" i="22"/>
  <c r="AI143" i="22"/>
  <c r="AG143" i="22"/>
  <c r="AF143" i="22"/>
  <c r="AD143" i="22"/>
  <c r="AC143" i="22"/>
  <c r="AA143" i="22"/>
  <c r="Z143" i="22"/>
  <c r="Y143" i="22"/>
  <c r="X143" i="22"/>
  <c r="W143" i="22"/>
  <c r="V143" i="22"/>
  <c r="U143" i="22"/>
  <c r="T143" i="22"/>
  <c r="S143" i="22"/>
  <c r="R143" i="22"/>
  <c r="Q143" i="22"/>
  <c r="P143" i="22"/>
  <c r="N143" i="22"/>
  <c r="M143" i="22"/>
  <c r="L143" i="22"/>
  <c r="K143" i="22"/>
  <c r="J143" i="22"/>
  <c r="I143" i="22"/>
  <c r="H143" i="22"/>
  <c r="G143" i="22"/>
  <c r="F143" i="22"/>
  <c r="E143" i="22"/>
  <c r="D143" i="22"/>
  <c r="C143" i="22"/>
  <c r="B143" i="22"/>
  <c r="AJ142" i="22"/>
  <c r="AI142" i="22"/>
  <c r="AG142" i="22"/>
  <c r="AF142" i="22"/>
  <c r="AD142" i="22"/>
  <c r="AC142" i="22"/>
  <c r="AA142" i="22"/>
  <c r="Z142" i="22"/>
  <c r="Y142" i="22"/>
  <c r="X142" i="22"/>
  <c r="W142" i="22"/>
  <c r="V142" i="22"/>
  <c r="U142" i="22"/>
  <c r="T142" i="22"/>
  <c r="S142" i="22"/>
  <c r="R142" i="22"/>
  <c r="Q142" i="22"/>
  <c r="P142" i="22"/>
  <c r="N142" i="22"/>
  <c r="M142" i="22"/>
  <c r="L142" i="22"/>
  <c r="K142" i="22"/>
  <c r="J142" i="22"/>
  <c r="I142" i="22"/>
  <c r="H142" i="22"/>
  <c r="G142" i="22"/>
  <c r="F142" i="22"/>
  <c r="E142" i="22"/>
  <c r="D142" i="22"/>
  <c r="C142" i="22"/>
  <c r="B142" i="22"/>
  <c r="AJ141" i="22"/>
  <c r="AI141" i="22"/>
  <c r="AG141" i="22"/>
  <c r="AF141" i="22"/>
  <c r="AD141" i="22"/>
  <c r="AC141" i="22"/>
  <c r="AA141" i="22"/>
  <c r="Z141" i="22"/>
  <c r="Y141" i="22"/>
  <c r="X141" i="22"/>
  <c r="W141" i="22"/>
  <c r="V141" i="22"/>
  <c r="U141" i="22"/>
  <c r="T141" i="22"/>
  <c r="S141" i="22"/>
  <c r="R141" i="22"/>
  <c r="Q141" i="22"/>
  <c r="P141" i="22"/>
  <c r="N141" i="22"/>
  <c r="M141" i="22"/>
  <c r="L141" i="22"/>
  <c r="K141" i="22"/>
  <c r="J141" i="22"/>
  <c r="I141" i="22"/>
  <c r="H141" i="22"/>
  <c r="G141" i="22"/>
  <c r="F141" i="22"/>
  <c r="E141" i="22"/>
  <c r="D141" i="22"/>
  <c r="C141" i="22"/>
  <c r="B141" i="22"/>
  <c r="AJ140" i="22"/>
  <c r="AI140" i="22"/>
  <c r="AG140" i="22"/>
  <c r="AF140" i="22"/>
  <c r="AD140" i="22"/>
  <c r="AC140" i="22"/>
  <c r="AA140" i="22"/>
  <c r="Z140" i="22"/>
  <c r="Y140" i="22"/>
  <c r="X140" i="22"/>
  <c r="W140" i="22"/>
  <c r="V140" i="22"/>
  <c r="U140" i="22"/>
  <c r="T140" i="22"/>
  <c r="S140" i="22"/>
  <c r="R140" i="22"/>
  <c r="Q140" i="22"/>
  <c r="P140" i="22"/>
  <c r="N140" i="22"/>
  <c r="M140" i="22"/>
  <c r="L140" i="22"/>
  <c r="K140" i="22"/>
  <c r="J140" i="22"/>
  <c r="I140" i="22"/>
  <c r="H140" i="22"/>
  <c r="G140" i="22"/>
  <c r="F140" i="22"/>
  <c r="E140" i="22"/>
  <c r="D140" i="22"/>
  <c r="C140" i="22"/>
  <c r="B140" i="22"/>
  <c r="AJ139" i="22"/>
  <c r="AI139" i="22"/>
  <c r="AG139" i="22"/>
  <c r="AF139" i="22"/>
  <c r="AD139" i="22"/>
  <c r="AC139" i="22"/>
  <c r="AA139" i="22"/>
  <c r="Z139" i="22"/>
  <c r="Y139" i="22"/>
  <c r="X139" i="22"/>
  <c r="W139" i="22"/>
  <c r="V139" i="22"/>
  <c r="U139" i="22"/>
  <c r="T139" i="22"/>
  <c r="S139" i="22"/>
  <c r="R139" i="22"/>
  <c r="Q139" i="22"/>
  <c r="P139" i="22"/>
  <c r="N139" i="22"/>
  <c r="M139" i="22"/>
  <c r="L139" i="22"/>
  <c r="K139" i="22"/>
  <c r="J139" i="22"/>
  <c r="I139" i="22"/>
  <c r="H139" i="22"/>
  <c r="G139" i="22"/>
  <c r="F139" i="22"/>
  <c r="E139" i="22"/>
  <c r="D139" i="22"/>
  <c r="C139" i="22"/>
  <c r="B139" i="22"/>
  <c r="AJ138" i="22"/>
  <c r="AI138" i="22"/>
  <c r="AG138" i="22"/>
  <c r="AF138" i="22"/>
  <c r="AD138" i="22"/>
  <c r="AC138" i="22"/>
  <c r="AA138" i="22"/>
  <c r="Z138" i="22"/>
  <c r="Y138" i="22"/>
  <c r="X138" i="22"/>
  <c r="W138" i="22"/>
  <c r="V138" i="22"/>
  <c r="U138" i="22"/>
  <c r="T138" i="22"/>
  <c r="S138" i="22"/>
  <c r="R138" i="22"/>
  <c r="Q138" i="22"/>
  <c r="P138" i="22"/>
  <c r="N138" i="22"/>
  <c r="M138" i="22"/>
  <c r="L138" i="22"/>
  <c r="K138" i="22"/>
  <c r="J138" i="22"/>
  <c r="I138" i="22"/>
  <c r="H138" i="22"/>
  <c r="G138" i="22"/>
  <c r="F138" i="22"/>
  <c r="E138" i="22"/>
  <c r="D138" i="22"/>
  <c r="C138" i="22"/>
  <c r="B138" i="22"/>
  <c r="AJ137" i="22"/>
  <c r="AI137" i="22"/>
  <c r="AG137" i="22"/>
  <c r="AF137" i="22"/>
  <c r="AD137" i="22"/>
  <c r="AC137" i="22"/>
  <c r="AA137" i="22"/>
  <c r="Z137" i="22"/>
  <c r="Y137" i="22"/>
  <c r="X137" i="22"/>
  <c r="W137" i="22"/>
  <c r="V137" i="22"/>
  <c r="U137" i="22"/>
  <c r="T137" i="22"/>
  <c r="S137" i="22"/>
  <c r="R137" i="22"/>
  <c r="Q137" i="22"/>
  <c r="P137" i="22"/>
  <c r="N137" i="22"/>
  <c r="M137" i="22"/>
  <c r="L137" i="22"/>
  <c r="K137" i="22"/>
  <c r="J137" i="22"/>
  <c r="I137" i="22"/>
  <c r="H137" i="22"/>
  <c r="G137" i="22"/>
  <c r="F137" i="22"/>
  <c r="E137" i="22"/>
  <c r="D137" i="22"/>
  <c r="C137" i="22"/>
  <c r="B137" i="22"/>
  <c r="AJ136" i="22"/>
  <c r="AI136" i="22"/>
  <c r="AG136" i="22"/>
  <c r="AF136" i="22"/>
  <c r="AD136" i="22"/>
  <c r="AC136" i="22"/>
  <c r="AA136" i="22"/>
  <c r="Z136" i="22"/>
  <c r="Y136" i="22"/>
  <c r="X136" i="22"/>
  <c r="W136" i="22"/>
  <c r="V136" i="22"/>
  <c r="U136" i="22"/>
  <c r="T136" i="22"/>
  <c r="S136" i="22"/>
  <c r="R136" i="22"/>
  <c r="Q136" i="22"/>
  <c r="P136" i="22"/>
  <c r="N136" i="22"/>
  <c r="M136" i="22"/>
  <c r="L136" i="22"/>
  <c r="K136" i="22"/>
  <c r="J136" i="22"/>
  <c r="I136" i="22"/>
  <c r="H136" i="22"/>
  <c r="G136" i="22"/>
  <c r="F136" i="22"/>
  <c r="E136" i="22"/>
  <c r="D136" i="22"/>
  <c r="C136" i="22"/>
  <c r="B136" i="22"/>
  <c r="AJ135" i="22"/>
  <c r="AI135" i="22"/>
  <c r="AG135" i="22"/>
  <c r="AF135" i="22"/>
  <c r="AD135" i="22"/>
  <c r="AC135" i="22"/>
  <c r="AA135" i="22"/>
  <c r="Z135" i="22"/>
  <c r="Y135" i="22"/>
  <c r="X135" i="22"/>
  <c r="W135" i="22"/>
  <c r="V135" i="22"/>
  <c r="U135" i="22"/>
  <c r="T135" i="22"/>
  <c r="S135" i="22"/>
  <c r="R135" i="22"/>
  <c r="Q135" i="22"/>
  <c r="P135" i="22"/>
  <c r="N135" i="22"/>
  <c r="M135" i="22"/>
  <c r="L135" i="22"/>
  <c r="K135" i="22"/>
  <c r="J135" i="22"/>
  <c r="I135" i="22"/>
  <c r="H135" i="22"/>
  <c r="G135" i="22"/>
  <c r="F135" i="22"/>
  <c r="E135" i="22"/>
  <c r="D135" i="22"/>
  <c r="C135" i="22"/>
  <c r="B135" i="22"/>
  <c r="AJ134" i="22"/>
  <c r="AI134" i="22"/>
  <c r="AG134" i="22"/>
  <c r="AF134" i="22"/>
  <c r="AD134" i="22"/>
  <c r="AC134" i="22"/>
  <c r="AA134" i="22"/>
  <c r="Z134" i="22"/>
  <c r="Y134" i="22"/>
  <c r="X134" i="22"/>
  <c r="W134" i="22"/>
  <c r="V134" i="22"/>
  <c r="U134" i="22"/>
  <c r="T134" i="22"/>
  <c r="S134" i="22"/>
  <c r="R134" i="22"/>
  <c r="Q134" i="22"/>
  <c r="P134" i="22"/>
  <c r="N134" i="22"/>
  <c r="M134" i="22"/>
  <c r="L134" i="22"/>
  <c r="K134" i="22"/>
  <c r="J134" i="22"/>
  <c r="I134" i="22"/>
  <c r="H134" i="22"/>
  <c r="G134" i="22"/>
  <c r="F134" i="22"/>
  <c r="E134" i="22"/>
  <c r="D134" i="22"/>
  <c r="C134" i="22"/>
  <c r="B134" i="22"/>
  <c r="AJ133" i="22"/>
  <c r="AI133" i="22"/>
  <c r="AG133" i="22"/>
  <c r="AF133" i="22"/>
  <c r="AD133" i="22"/>
  <c r="AC133" i="22"/>
  <c r="AA133" i="22"/>
  <c r="Z133" i="22"/>
  <c r="Y133" i="22"/>
  <c r="X133" i="22"/>
  <c r="W133" i="22"/>
  <c r="V133" i="22"/>
  <c r="U133" i="22"/>
  <c r="T133" i="22"/>
  <c r="S133" i="22"/>
  <c r="R133" i="22"/>
  <c r="Q133" i="22"/>
  <c r="P133" i="22"/>
  <c r="N133" i="22"/>
  <c r="M133" i="22"/>
  <c r="L133" i="22"/>
  <c r="K133" i="22"/>
  <c r="J133" i="22"/>
  <c r="I133" i="22"/>
  <c r="H133" i="22"/>
  <c r="G133" i="22"/>
  <c r="F133" i="22"/>
  <c r="E133" i="22"/>
  <c r="D133" i="22"/>
  <c r="C133" i="22"/>
  <c r="B133" i="22"/>
  <c r="AJ132" i="22"/>
  <c r="AI132" i="22"/>
  <c r="AG132" i="22"/>
  <c r="AF132" i="22"/>
  <c r="AD132" i="22"/>
  <c r="AC132" i="22"/>
  <c r="AA132" i="22"/>
  <c r="Z132" i="22"/>
  <c r="Y132" i="22"/>
  <c r="X132" i="22"/>
  <c r="W132" i="22"/>
  <c r="V132" i="22"/>
  <c r="U132" i="22"/>
  <c r="T132" i="22"/>
  <c r="S132" i="22"/>
  <c r="R132" i="22"/>
  <c r="Q132" i="22"/>
  <c r="P132" i="22"/>
  <c r="N132" i="22"/>
  <c r="M132" i="22"/>
  <c r="L132" i="22"/>
  <c r="K132" i="22"/>
  <c r="J132" i="22"/>
  <c r="I132" i="22"/>
  <c r="H132" i="22"/>
  <c r="G132" i="22"/>
  <c r="F132" i="22"/>
  <c r="E132" i="22"/>
  <c r="D132" i="22"/>
  <c r="C132" i="22"/>
  <c r="B132" i="22"/>
  <c r="AJ131" i="22"/>
  <c r="AI131" i="22"/>
  <c r="AG131" i="22"/>
  <c r="AF131" i="22"/>
  <c r="AD131" i="22"/>
  <c r="AC131" i="22"/>
  <c r="AA131" i="22"/>
  <c r="Z131" i="22"/>
  <c r="Y131" i="22"/>
  <c r="X131" i="22"/>
  <c r="W131" i="22"/>
  <c r="V131" i="22"/>
  <c r="U131" i="22"/>
  <c r="T131" i="22"/>
  <c r="S131" i="22"/>
  <c r="R131" i="22"/>
  <c r="Q131" i="22"/>
  <c r="P131" i="22"/>
  <c r="N131" i="22"/>
  <c r="M131" i="22"/>
  <c r="L131" i="22"/>
  <c r="K131" i="22"/>
  <c r="J131" i="22"/>
  <c r="I131" i="22"/>
  <c r="H131" i="22"/>
  <c r="G131" i="22"/>
  <c r="F131" i="22"/>
  <c r="E131" i="22"/>
  <c r="D131" i="22"/>
  <c r="C131" i="22"/>
  <c r="B131" i="22"/>
  <c r="AJ130" i="22"/>
  <c r="AI130" i="22"/>
  <c r="AG130" i="22"/>
  <c r="AF130" i="22"/>
  <c r="AD130" i="22"/>
  <c r="AE130" i="22" s="1"/>
  <c r="AC130" i="22"/>
  <c r="AA130" i="22"/>
  <c r="Z130" i="22"/>
  <c r="Y130" i="22"/>
  <c r="X130" i="22"/>
  <c r="W130" i="22"/>
  <c r="V130" i="22"/>
  <c r="U130" i="22"/>
  <c r="T130" i="22"/>
  <c r="S130" i="22"/>
  <c r="R130" i="22"/>
  <c r="Q130" i="22"/>
  <c r="P130" i="22"/>
  <c r="N130" i="22"/>
  <c r="M130" i="22"/>
  <c r="L130" i="22"/>
  <c r="K130" i="22"/>
  <c r="J130" i="22"/>
  <c r="I130" i="22"/>
  <c r="H130" i="22"/>
  <c r="G130" i="22"/>
  <c r="F130" i="22"/>
  <c r="E130" i="22"/>
  <c r="D130" i="22"/>
  <c r="C130" i="22"/>
  <c r="B130" i="22"/>
  <c r="AJ129" i="22"/>
  <c r="AI129" i="22"/>
  <c r="AG129" i="22"/>
  <c r="AF129" i="22"/>
  <c r="AD129" i="22"/>
  <c r="AC129" i="22"/>
  <c r="AA129" i="22"/>
  <c r="Z129" i="22"/>
  <c r="Y129" i="22"/>
  <c r="X129" i="22"/>
  <c r="W129" i="22"/>
  <c r="V129" i="22"/>
  <c r="U129" i="22"/>
  <c r="T129" i="22"/>
  <c r="S129" i="22"/>
  <c r="R129" i="22"/>
  <c r="Q129" i="22"/>
  <c r="P129" i="22"/>
  <c r="N129" i="22"/>
  <c r="M129" i="22"/>
  <c r="L129" i="22"/>
  <c r="K129" i="22"/>
  <c r="J129" i="22"/>
  <c r="I129" i="22"/>
  <c r="H129" i="22"/>
  <c r="G129" i="22"/>
  <c r="F129" i="22"/>
  <c r="E129" i="22"/>
  <c r="D129" i="22"/>
  <c r="C129" i="22"/>
  <c r="B129" i="22"/>
  <c r="B125" i="22"/>
  <c r="AJ121" i="22"/>
  <c r="AI121" i="22"/>
  <c r="AG121" i="22"/>
  <c r="AF121" i="22"/>
  <c r="AD121" i="22"/>
  <c r="AC121" i="22"/>
  <c r="AA121" i="22"/>
  <c r="Z121" i="22"/>
  <c r="Y121" i="22"/>
  <c r="X121" i="22"/>
  <c r="W121" i="22"/>
  <c r="V121" i="22"/>
  <c r="U121" i="22"/>
  <c r="T121" i="22"/>
  <c r="S121" i="22"/>
  <c r="R121" i="22"/>
  <c r="Q121" i="22"/>
  <c r="P121" i="22"/>
  <c r="N121" i="22"/>
  <c r="M121" i="22"/>
  <c r="L121" i="22"/>
  <c r="K121" i="22"/>
  <c r="J121" i="22"/>
  <c r="I121" i="22"/>
  <c r="H121" i="22"/>
  <c r="G121" i="22"/>
  <c r="F121" i="22"/>
  <c r="E121" i="22"/>
  <c r="D121" i="22"/>
  <c r="C121" i="22"/>
  <c r="B121" i="22"/>
  <c r="AJ120" i="22"/>
  <c r="AI120" i="22"/>
  <c r="AG120" i="22"/>
  <c r="AF120" i="22"/>
  <c r="AD120" i="22"/>
  <c r="AC120" i="22"/>
  <c r="AA120" i="22"/>
  <c r="Z120" i="22"/>
  <c r="Y120" i="22"/>
  <c r="X120" i="22"/>
  <c r="W120" i="22"/>
  <c r="V120" i="22"/>
  <c r="U120" i="22"/>
  <c r="T120" i="22"/>
  <c r="S120" i="22"/>
  <c r="R120" i="22"/>
  <c r="Q120" i="22"/>
  <c r="P120" i="22"/>
  <c r="N120" i="22"/>
  <c r="M120" i="22"/>
  <c r="L120" i="22"/>
  <c r="K120" i="22"/>
  <c r="J120" i="22"/>
  <c r="I120" i="22"/>
  <c r="H120" i="22"/>
  <c r="G120" i="22"/>
  <c r="F120" i="22"/>
  <c r="E120" i="22"/>
  <c r="D120" i="22"/>
  <c r="C120" i="22"/>
  <c r="B120" i="22"/>
  <c r="AJ119" i="22"/>
  <c r="AI119" i="22"/>
  <c r="AG119" i="22"/>
  <c r="AF119" i="22"/>
  <c r="AD119" i="22"/>
  <c r="AC119" i="22"/>
  <c r="AA119" i="22"/>
  <c r="Z119" i="22"/>
  <c r="Y119" i="22"/>
  <c r="X119" i="22"/>
  <c r="W119" i="22"/>
  <c r="V119" i="22"/>
  <c r="U119" i="22"/>
  <c r="T119" i="22"/>
  <c r="S119" i="22"/>
  <c r="R119" i="22"/>
  <c r="Q119" i="22"/>
  <c r="P119" i="22"/>
  <c r="N119" i="22"/>
  <c r="M119" i="22"/>
  <c r="L119" i="22"/>
  <c r="K119" i="22"/>
  <c r="J119" i="22"/>
  <c r="I119" i="22"/>
  <c r="H119" i="22"/>
  <c r="G119" i="22"/>
  <c r="F119" i="22"/>
  <c r="E119" i="22"/>
  <c r="D119" i="22"/>
  <c r="C119" i="22"/>
  <c r="B119" i="22"/>
  <c r="AJ118" i="22"/>
  <c r="AI118" i="22"/>
  <c r="AG118" i="22"/>
  <c r="AF118" i="22"/>
  <c r="AD118" i="22"/>
  <c r="AC118" i="22"/>
  <c r="AA118" i="22"/>
  <c r="Z118" i="22"/>
  <c r="Y118" i="22"/>
  <c r="X118" i="22"/>
  <c r="W118" i="22"/>
  <c r="V118" i="22"/>
  <c r="U118" i="22"/>
  <c r="T118" i="22"/>
  <c r="S118" i="22"/>
  <c r="R118" i="22"/>
  <c r="Q118" i="22"/>
  <c r="P118" i="22"/>
  <c r="N118" i="22"/>
  <c r="M118" i="22"/>
  <c r="L118" i="22"/>
  <c r="K118" i="22"/>
  <c r="J118" i="22"/>
  <c r="I118" i="22"/>
  <c r="H118" i="22"/>
  <c r="G118" i="22"/>
  <c r="F118" i="22"/>
  <c r="E118" i="22"/>
  <c r="D118" i="22"/>
  <c r="C118" i="22"/>
  <c r="B118" i="22"/>
  <c r="AJ117" i="22"/>
  <c r="AI117" i="22"/>
  <c r="AG117" i="22"/>
  <c r="AF117" i="22"/>
  <c r="AD117" i="22"/>
  <c r="AC117" i="22"/>
  <c r="AA117" i="22"/>
  <c r="Z117" i="22"/>
  <c r="Y117" i="22"/>
  <c r="X117" i="22"/>
  <c r="W117" i="22"/>
  <c r="V117" i="22"/>
  <c r="U117" i="22"/>
  <c r="T117" i="22"/>
  <c r="S117" i="22"/>
  <c r="R117" i="22"/>
  <c r="Q117" i="22"/>
  <c r="P117" i="22"/>
  <c r="N117" i="22"/>
  <c r="M117" i="22"/>
  <c r="L117" i="22"/>
  <c r="K117" i="22"/>
  <c r="J117" i="22"/>
  <c r="I117" i="22"/>
  <c r="H117" i="22"/>
  <c r="G117" i="22"/>
  <c r="F117" i="22"/>
  <c r="E117" i="22"/>
  <c r="D117" i="22"/>
  <c r="C117" i="22"/>
  <c r="B117" i="22"/>
  <c r="AJ116" i="22"/>
  <c r="AI116" i="22"/>
  <c r="AG116" i="22"/>
  <c r="AF116" i="22"/>
  <c r="AD116" i="22"/>
  <c r="AC116" i="22"/>
  <c r="AA116" i="22"/>
  <c r="Z116" i="22"/>
  <c r="Y116" i="22"/>
  <c r="X116" i="22"/>
  <c r="W116" i="22"/>
  <c r="V116" i="22"/>
  <c r="U116" i="22"/>
  <c r="T116" i="22"/>
  <c r="S116" i="22"/>
  <c r="R116" i="22"/>
  <c r="Q116" i="22"/>
  <c r="P116" i="22"/>
  <c r="N116" i="22"/>
  <c r="M116" i="22"/>
  <c r="L116" i="22"/>
  <c r="K116" i="22"/>
  <c r="J116" i="22"/>
  <c r="I116" i="22"/>
  <c r="H116" i="22"/>
  <c r="G116" i="22"/>
  <c r="F116" i="22"/>
  <c r="E116" i="22"/>
  <c r="D116" i="22"/>
  <c r="C116" i="22"/>
  <c r="B116" i="22"/>
  <c r="AJ115" i="22"/>
  <c r="AI115" i="22"/>
  <c r="AG115" i="22"/>
  <c r="AF115" i="22"/>
  <c r="AD115" i="22"/>
  <c r="AC115" i="22"/>
  <c r="AA115" i="22"/>
  <c r="Z115" i="22"/>
  <c r="Y115" i="22"/>
  <c r="X115" i="22"/>
  <c r="W115" i="22"/>
  <c r="V115" i="22"/>
  <c r="U115" i="22"/>
  <c r="T115" i="22"/>
  <c r="S115" i="22"/>
  <c r="R115" i="22"/>
  <c r="Q115" i="22"/>
  <c r="P115" i="22"/>
  <c r="N115" i="22"/>
  <c r="M115" i="22"/>
  <c r="L115" i="22"/>
  <c r="K115" i="22"/>
  <c r="J115" i="22"/>
  <c r="I115" i="22"/>
  <c r="H115" i="22"/>
  <c r="G115" i="22"/>
  <c r="F115" i="22"/>
  <c r="E115" i="22"/>
  <c r="D115" i="22"/>
  <c r="C115" i="22"/>
  <c r="B115" i="22"/>
  <c r="AJ114" i="22"/>
  <c r="AI114" i="22"/>
  <c r="AG114" i="22"/>
  <c r="AF114" i="22"/>
  <c r="AD114" i="22"/>
  <c r="AC114" i="22"/>
  <c r="AA114" i="22"/>
  <c r="Z114" i="22"/>
  <c r="Y114" i="22"/>
  <c r="X114" i="22"/>
  <c r="W114" i="22"/>
  <c r="V114" i="22"/>
  <c r="U114" i="22"/>
  <c r="T114" i="22"/>
  <c r="S114" i="22"/>
  <c r="R114" i="22"/>
  <c r="Q114" i="22"/>
  <c r="P114" i="22"/>
  <c r="N114" i="22"/>
  <c r="M114" i="22"/>
  <c r="L114" i="22"/>
  <c r="K114" i="22"/>
  <c r="J114" i="22"/>
  <c r="I114" i="22"/>
  <c r="H114" i="22"/>
  <c r="G114" i="22"/>
  <c r="F114" i="22"/>
  <c r="E114" i="22"/>
  <c r="D114" i="22"/>
  <c r="C114" i="22"/>
  <c r="B114" i="22"/>
  <c r="AJ113" i="22"/>
  <c r="AI113" i="22"/>
  <c r="AG113" i="22"/>
  <c r="AF113" i="22"/>
  <c r="AD113" i="22"/>
  <c r="AC113" i="22"/>
  <c r="AA113" i="22"/>
  <c r="Z113" i="22"/>
  <c r="Y113" i="22"/>
  <c r="X113" i="22"/>
  <c r="W113" i="22"/>
  <c r="V113" i="22"/>
  <c r="U113" i="22"/>
  <c r="T113" i="22"/>
  <c r="S113" i="22"/>
  <c r="R113" i="22"/>
  <c r="Q113" i="22"/>
  <c r="P113" i="22"/>
  <c r="N113" i="22"/>
  <c r="M113" i="22"/>
  <c r="L113" i="22"/>
  <c r="K113" i="22"/>
  <c r="J113" i="22"/>
  <c r="I113" i="22"/>
  <c r="H113" i="22"/>
  <c r="G113" i="22"/>
  <c r="F113" i="22"/>
  <c r="E113" i="22"/>
  <c r="D113" i="22"/>
  <c r="C113" i="22"/>
  <c r="B113" i="22"/>
  <c r="AJ112" i="22"/>
  <c r="AI112" i="22"/>
  <c r="AG112" i="22"/>
  <c r="AF112" i="22"/>
  <c r="AD112" i="22"/>
  <c r="AC112" i="22"/>
  <c r="AA112" i="22"/>
  <c r="Z112" i="22"/>
  <c r="Y112" i="22"/>
  <c r="X112" i="22"/>
  <c r="W112" i="22"/>
  <c r="V112" i="22"/>
  <c r="U112" i="22"/>
  <c r="T112" i="22"/>
  <c r="S112" i="22"/>
  <c r="R112" i="22"/>
  <c r="Q112" i="22"/>
  <c r="P112" i="22"/>
  <c r="N112" i="22"/>
  <c r="M112" i="22"/>
  <c r="L112" i="22"/>
  <c r="K112" i="22"/>
  <c r="J112" i="22"/>
  <c r="I112" i="22"/>
  <c r="H112" i="22"/>
  <c r="G112" i="22"/>
  <c r="F112" i="22"/>
  <c r="E112" i="22"/>
  <c r="D112" i="22"/>
  <c r="C112" i="22"/>
  <c r="B112" i="22"/>
  <c r="AJ111" i="22"/>
  <c r="AI111" i="22"/>
  <c r="AG111" i="22"/>
  <c r="AF111" i="22"/>
  <c r="AD111" i="22"/>
  <c r="AC111" i="22"/>
  <c r="AA111" i="22"/>
  <c r="Z111" i="22"/>
  <c r="Y111" i="22"/>
  <c r="X111" i="22"/>
  <c r="W111" i="22"/>
  <c r="V111" i="22"/>
  <c r="U111" i="22"/>
  <c r="T111" i="22"/>
  <c r="S111" i="22"/>
  <c r="R111" i="22"/>
  <c r="Q111" i="22"/>
  <c r="P111" i="22"/>
  <c r="N111" i="22"/>
  <c r="M111" i="22"/>
  <c r="L111" i="22"/>
  <c r="K111" i="22"/>
  <c r="J111" i="22"/>
  <c r="I111" i="22"/>
  <c r="H111" i="22"/>
  <c r="G111" i="22"/>
  <c r="F111" i="22"/>
  <c r="E111" i="22"/>
  <c r="D111" i="22"/>
  <c r="C111" i="22"/>
  <c r="B111" i="22"/>
  <c r="AJ110" i="22"/>
  <c r="AI110" i="22"/>
  <c r="AG110" i="22"/>
  <c r="AF110" i="22"/>
  <c r="AD110" i="22"/>
  <c r="AC110" i="22"/>
  <c r="AA110" i="22"/>
  <c r="Z110" i="22"/>
  <c r="Y110" i="22"/>
  <c r="X110" i="22"/>
  <c r="W110" i="22"/>
  <c r="V110" i="22"/>
  <c r="U110" i="22"/>
  <c r="T110" i="22"/>
  <c r="S110" i="22"/>
  <c r="R110" i="22"/>
  <c r="Q110" i="22"/>
  <c r="P110" i="22"/>
  <c r="N110" i="22"/>
  <c r="M110" i="22"/>
  <c r="L110" i="22"/>
  <c r="K110" i="22"/>
  <c r="J110" i="22"/>
  <c r="I110" i="22"/>
  <c r="H110" i="22"/>
  <c r="G110" i="22"/>
  <c r="F110" i="22"/>
  <c r="E110" i="22"/>
  <c r="D110" i="22"/>
  <c r="C110" i="22"/>
  <c r="B110" i="22"/>
  <c r="AJ109" i="22"/>
  <c r="AI109" i="22"/>
  <c r="AG109" i="22"/>
  <c r="AF109" i="22"/>
  <c r="AD109" i="22"/>
  <c r="AC109" i="22"/>
  <c r="AA109" i="22"/>
  <c r="Z109" i="22"/>
  <c r="Y109" i="22"/>
  <c r="X109" i="22"/>
  <c r="W109" i="22"/>
  <c r="V109" i="22"/>
  <c r="U109" i="22"/>
  <c r="T109" i="22"/>
  <c r="S109" i="22"/>
  <c r="R109" i="22"/>
  <c r="Q109" i="22"/>
  <c r="P109" i="22"/>
  <c r="N109" i="22"/>
  <c r="M109" i="22"/>
  <c r="L109" i="22"/>
  <c r="K109" i="22"/>
  <c r="J109" i="22"/>
  <c r="I109" i="22"/>
  <c r="H109" i="22"/>
  <c r="G109" i="22"/>
  <c r="F109" i="22"/>
  <c r="E109" i="22"/>
  <c r="D109" i="22"/>
  <c r="C109" i="22"/>
  <c r="B109" i="22"/>
  <c r="AJ108" i="22"/>
  <c r="AI108" i="22"/>
  <c r="AG108" i="22"/>
  <c r="AF108" i="22"/>
  <c r="AD108" i="22"/>
  <c r="AC108" i="22"/>
  <c r="AA108" i="22"/>
  <c r="Z108" i="22"/>
  <c r="Y108" i="22"/>
  <c r="X108" i="22"/>
  <c r="W108" i="22"/>
  <c r="V108" i="22"/>
  <c r="U108" i="22"/>
  <c r="T108" i="22"/>
  <c r="S108" i="22"/>
  <c r="R108" i="22"/>
  <c r="Q108" i="22"/>
  <c r="P108" i="22"/>
  <c r="N108" i="22"/>
  <c r="M108" i="22"/>
  <c r="L108" i="22"/>
  <c r="K108" i="22"/>
  <c r="J108" i="22"/>
  <c r="I108" i="22"/>
  <c r="H108" i="22"/>
  <c r="G108" i="22"/>
  <c r="F108" i="22"/>
  <c r="E108" i="22"/>
  <c r="D108" i="22"/>
  <c r="C108" i="22"/>
  <c r="B108" i="22"/>
  <c r="AJ107" i="22"/>
  <c r="AI107" i="22"/>
  <c r="AG107" i="22"/>
  <c r="AF107" i="22"/>
  <c r="AD107" i="22"/>
  <c r="AC107" i="22"/>
  <c r="AA107" i="22"/>
  <c r="Z107" i="22"/>
  <c r="Y107" i="22"/>
  <c r="X107" i="22"/>
  <c r="W107" i="22"/>
  <c r="V107" i="22"/>
  <c r="U107" i="22"/>
  <c r="T107" i="22"/>
  <c r="S107" i="22"/>
  <c r="R107" i="22"/>
  <c r="Q107" i="22"/>
  <c r="P107" i="22"/>
  <c r="N107" i="22"/>
  <c r="M107" i="22"/>
  <c r="L107" i="22"/>
  <c r="K107" i="22"/>
  <c r="J107" i="22"/>
  <c r="I107" i="22"/>
  <c r="H107" i="22"/>
  <c r="G107" i="22"/>
  <c r="F107" i="22"/>
  <c r="E107" i="22"/>
  <c r="D107" i="22"/>
  <c r="C107" i="22"/>
  <c r="B107" i="22"/>
  <c r="AJ106" i="22"/>
  <c r="AI106" i="22"/>
  <c r="AG106" i="22"/>
  <c r="AF106" i="22"/>
  <c r="AD106" i="22"/>
  <c r="AC106" i="22"/>
  <c r="AA106" i="22"/>
  <c r="Z106" i="22"/>
  <c r="Y106" i="22"/>
  <c r="X106" i="22"/>
  <c r="W106" i="22"/>
  <c r="V106" i="22"/>
  <c r="U106" i="22"/>
  <c r="T106" i="22"/>
  <c r="S106" i="22"/>
  <c r="R106" i="22"/>
  <c r="Q106" i="22"/>
  <c r="P106" i="22"/>
  <c r="N106" i="22"/>
  <c r="M106" i="22"/>
  <c r="L106" i="22"/>
  <c r="K106" i="22"/>
  <c r="J106" i="22"/>
  <c r="I106" i="22"/>
  <c r="H106" i="22"/>
  <c r="G106" i="22"/>
  <c r="F106" i="22"/>
  <c r="E106" i="22"/>
  <c r="D106" i="22"/>
  <c r="C106" i="22"/>
  <c r="B106" i="22"/>
  <c r="AJ105" i="22"/>
  <c r="AI105" i="22"/>
  <c r="AG105" i="22"/>
  <c r="AF105" i="22"/>
  <c r="AD105" i="22"/>
  <c r="AC105" i="22"/>
  <c r="AA105" i="22"/>
  <c r="Z105" i="22"/>
  <c r="Y105" i="22"/>
  <c r="X105" i="22"/>
  <c r="W105" i="22"/>
  <c r="V105" i="22"/>
  <c r="U105" i="22"/>
  <c r="T105" i="22"/>
  <c r="S105" i="22"/>
  <c r="R105" i="22"/>
  <c r="Q105" i="22"/>
  <c r="P105" i="22"/>
  <c r="N105" i="22"/>
  <c r="M105" i="22"/>
  <c r="L105" i="22"/>
  <c r="K105" i="22"/>
  <c r="J105" i="22"/>
  <c r="I105" i="22"/>
  <c r="H105" i="22"/>
  <c r="G105" i="22"/>
  <c r="F105" i="22"/>
  <c r="E105" i="22"/>
  <c r="D105" i="22"/>
  <c r="C105" i="22"/>
  <c r="B105" i="22"/>
  <c r="AJ104" i="22"/>
  <c r="AI104" i="22"/>
  <c r="AG104" i="22"/>
  <c r="AF104" i="22"/>
  <c r="AD104" i="22"/>
  <c r="AC104" i="22"/>
  <c r="AA104" i="22"/>
  <c r="Z104" i="22"/>
  <c r="Y104" i="22"/>
  <c r="X104" i="22"/>
  <c r="W104" i="22"/>
  <c r="V104" i="22"/>
  <c r="U104" i="22"/>
  <c r="T104" i="22"/>
  <c r="S104" i="22"/>
  <c r="R104" i="22"/>
  <c r="Q104" i="22"/>
  <c r="P104" i="22"/>
  <c r="N104" i="22"/>
  <c r="M104" i="22"/>
  <c r="L104" i="22"/>
  <c r="K104" i="22"/>
  <c r="J104" i="22"/>
  <c r="I104" i="22"/>
  <c r="H104" i="22"/>
  <c r="G104" i="22"/>
  <c r="F104" i="22"/>
  <c r="E104" i="22"/>
  <c r="D104" i="22"/>
  <c r="C104" i="22"/>
  <c r="B104" i="22"/>
  <c r="AJ103" i="22"/>
  <c r="AI103" i="22"/>
  <c r="AG103" i="22"/>
  <c r="AF103" i="22"/>
  <c r="AD103" i="22"/>
  <c r="AC103" i="22"/>
  <c r="AA103" i="22"/>
  <c r="Z103" i="22"/>
  <c r="Y103" i="22"/>
  <c r="X103" i="22"/>
  <c r="W103" i="22"/>
  <c r="V103" i="22"/>
  <c r="U103" i="22"/>
  <c r="T103" i="22"/>
  <c r="S103" i="22"/>
  <c r="R103" i="22"/>
  <c r="Q103" i="22"/>
  <c r="P103" i="22"/>
  <c r="N103" i="22"/>
  <c r="M103" i="22"/>
  <c r="L103" i="22"/>
  <c r="K103" i="22"/>
  <c r="J103" i="22"/>
  <c r="I103" i="22"/>
  <c r="H103" i="22"/>
  <c r="G103" i="22"/>
  <c r="F103" i="22"/>
  <c r="E103" i="22"/>
  <c r="D103" i="22"/>
  <c r="C103" i="22"/>
  <c r="B103" i="22"/>
  <c r="AJ102" i="22"/>
  <c r="AI102" i="22"/>
  <c r="AG102" i="22"/>
  <c r="AF102" i="22"/>
  <c r="AD102" i="22"/>
  <c r="AC102" i="22"/>
  <c r="AA102" i="22"/>
  <c r="Z102" i="22"/>
  <c r="Y102" i="22"/>
  <c r="X102" i="22"/>
  <c r="W102" i="22"/>
  <c r="V102" i="22"/>
  <c r="U102" i="22"/>
  <c r="T102" i="22"/>
  <c r="S102" i="22"/>
  <c r="R102" i="22"/>
  <c r="Q102" i="22"/>
  <c r="P102" i="22"/>
  <c r="N102" i="22"/>
  <c r="M102" i="22"/>
  <c r="L102" i="22"/>
  <c r="K102" i="22"/>
  <c r="J102" i="22"/>
  <c r="I102" i="22"/>
  <c r="H102" i="22"/>
  <c r="G102" i="22"/>
  <c r="F102" i="22"/>
  <c r="E102" i="22"/>
  <c r="D102" i="22"/>
  <c r="C102" i="22"/>
  <c r="B102" i="22"/>
  <c r="B98" i="22"/>
  <c r="AJ94" i="22"/>
  <c r="AI94" i="22"/>
  <c r="AG94" i="22"/>
  <c r="AF94" i="22"/>
  <c r="AD94" i="22"/>
  <c r="AC94" i="22"/>
  <c r="AA94" i="22"/>
  <c r="Z94" i="22"/>
  <c r="Y94" i="22"/>
  <c r="X94" i="22"/>
  <c r="W94" i="22"/>
  <c r="V94" i="22"/>
  <c r="U94" i="22"/>
  <c r="T94" i="22"/>
  <c r="S94" i="22"/>
  <c r="R94" i="22"/>
  <c r="Q94" i="22"/>
  <c r="P94" i="22"/>
  <c r="N94" i="22"/>
  <c r="M94" i="22"/>
  <c r="L94" i="22"/>
  <c r="K94" i="22"/>
  <c r="J94" i="22"/>
  <c r="I94" i="22"/>
  <c r="H94" i="22"/>
  <c r="G94" i="22"/>
  <c r="F94" i="22"/>
  <c r="E94" i="22"/>
  <c r="D94" i="22"/>
  <c r="C94" i="22"/>
  <c r="B94" i="22"/>
  <c r="AJ93" i="22"/>
  <c r="AI93" i="22"/>
  <c r="AG93" i="22"/>
  <c r="AF93" i="22"/>
  <c r="AD93" i="22"/>
  <c r="AC93" i="22"/>
  <c r="AA93" i="22"/>
  <c r="Z93" i="22"/>
  <c r="Y93" i="22"/>
  <c r="X93" i="22"/>
  <c r="W93" i="22"/>
  <c r="V93" i="22"/>
  <c r="U93" i="22"/>
  <c r="T93" i="22"/>
  <c r="S93" i="22"/>
  <c r="R93" i="22"/>
  <c r="Q93" i="22"/>
  <c r="P93" i="22"/>
  <c r="N93" i="22"/>
  <c r="M93" i="22"/>
  <c r="L93" i="22"/>
  <c r="K93" i="22"/>
  <c r="J93" i="22"/>
  <c r="I93" i="22"/>
  <c r="H93" i="22"/>
  <c r="G93" i="22"/>
  <c r="F93" i="22"/>
  <c r="E93" i="22"/>
  <c r="D93" i="22"/>
  <c r="C93" i="22"/>
  <c r="B93" i="22"/>
  <c r="AJ92" i="22"/>
  <c r="AI92" i="22"/>
  <c r="AG92" i="22"/>
  <c r="AF92" i="22"/>
  <c r="AD92" i="22"/>
  <c r="AC92" i="22"/>
  <c r="AA92" i="22"/>
  <c r="Z92" i="22"/>
  <c r="Y92" i="22"/>
  <c r="X92" i="22"/>
  <c r="W92" i="22"/>
  <c r="V92" i="22"/>
  <c r="U92" i="22"/>
  <c r="T92" i="22"/>
  <c r="S92" i="22"/>
  <c r="R92" i="22"/>
  <c r="Q92" i="22"/>
  <c r="P92" i="22"/>
  <c r="N92" i="22"/>
  <c r="M92" i="22"/>
  <c r="L92" i="22"/>
  <c r="K92" i="22"/>
  <c r="J92" i="22"/>
  <c r="I92" i="22"/>
  <c r="H92" i="22"/>
  <c r="G92" i="22"/>
  <c r="F92" i="22"/>
  <c r="E92" i="22"/>
  <c r="D92" i="22"/>
  <c r="C92" i="22"/>
  <c r="B92" i="22"/>
  <c r="AJ91" i="22"/>
  <c r="AI91" i="22"/>
  <c r="AG91" i="22"/>
  <c r="AF91" i="22"/>
  <c r="AD91" i="22"/>
  <c r="AC91" i="22"/>
  <c r="AA91" i="22"/>
  <c r="Z91" i="22"/>
  <c r="Y91" i="22"/>
  <c r="X91" i="22"/>
  <c r="W91" i="22"/>
  <c r="V91" i="22"/>
  <c r="U91" i="22"/>
  <c r="T91" i="22"/>
  <c r="S91" i="22"/>
  <c r="R91" i="22"/>
  <c r="Q91" i="22"/>
  <c r="P91" i="22"/>
  <c r="N91" i="22"/>
  <c r="M91" i="22"/>
  <c r="L91" i="22"/>
  <c r="K91" i="22"/>
  <c r="J91" i="22"/>
  <c r="I91" i="22"/>
  <c r="H91" i="22"/>
  <c r="G91" i="22"/>
  <c r="F91" i="22"/>
  <c r="E91" i="22"/>
  <c r="D91" i="22"/>
  <c r="C91" i="22"/>
  <c r="B91" i="22"/>
  <c r="AJ90" i="22"/>
  <c r="AI90" i="22"/>
  <c r="AG90" i="22"/>
  <c r="AF90" i="22"/>
  <c r="AD90" i="22"/>
  <c r="AC90" i="22"/>
  <c r="AA90" i="22"/>
  <c r="Z90" i="22"/>
  <c r="Y90" i="22"/>
  <c r="X90" i="22"/>
  <c r="W90" i="22"/>
  <c r="V90" i="22"/>
  <c r="U90" i="22"/>
  <c r="T90" i="22"/>
  <c r="S90" i="22"/>
  <c r="R90" i="22"/>
  <c r="Q90" i="22"/>
  <c r="P90" i="22"/>
  <c r="N90" i="22"/>
  <c r="M90" i="22"/>
  <c r="L90" i="22"/>
  <c r="K90" i="22"/>
  <c r="J90" i="22"/>
  <c r="I90" i="22"/>
  <c r="H90" i="22"/>
  <c r="G90" i="22"/>
  <c r="F90" i="22"/>
  <c r="E90" i="22"/>
  <c r="D90" i="22"/>
  <c r="C90" i="22"/>
  <c r="B90" i="22"/>
  <c r="AJ89" i="22"/>
  <c r="AI89" i="22"/>
  <c r="AG89" i="22"/>
  <c r="AF89" i="22"/>
  <c r="AD89" i="22"/>
  <c r="AC89" i="22"/>
  <c r="AA89" i="22"/>
  <c r="Z89" i="22"/>
  <c r="Y89" i="22"/>
  <c r="X89" i="22"/>
  <c r="W89" i="22"/>
  <c r="V89" i="22"/>
  <c r="U89" i="22"/>
  <c r="T89" i="22"/>
  <c r="S89" i="22"/>
  <c r="R89" i="22"/>
  <c r="Q89" i="22"/>
  <c r="P89" i="22"/>
  <c r="N89" i="22"/>
  <c r="M89" i="22"/>
  <c r="L89" i="22"/>
  <c r="K89" i="22"/>
  <c r="J89" i="22"/>
  <c r="I89" i="22"/>
  <c r="H89" i="22"/>
  <c r="G89" i="22"/>
  <c r="F89" i="22"/>
  <c r="E89" i="22"/>
  <c r="D89" i="22"/>
  <c r="C89" i="22"/>
  <c r="B89" i="22"/>
  <c r="AJ88" i="22"/>
  <c r="AI88" i="22"/>
  <c r="AG88" i="22"/>
  <c r="AF88" i="22"/>
  <c r="AD88" i="22"/>
  <c r="AC88" i="22"/>
  <c r="AA88" i="22"/>
  <c r="Z88" i="22"/>
  <c r="Y88" i="22"/>
  <c r="X88" i="22"/>
  <c r="W88" i="22"/>
  <c r="V88" i="22"/>
  <c r="U88" i="22"/>
  <c r="T88" i="22"/>
  <c r="S88" i="22"/>
  <c r="R88" i="22"/>
  <c r="Q88" i="22"/>
  <c r="P88" i="22"/>
  <c r="N88" i="22"/>
  <c r="M88" i="22"/>
  <c r="L88" i="22"/>
  <c r="K88" i="22"/>
  <c r="J88" i="22"/>
  <c r="I88" i="22"/>
  <c r="H88" i="22"/>
  <c r="G88" i="22"/>
  <c r="F88" i="22"/>
  <c r="E88" i="22"/>
  <c r="D88" i="22"/>
  <c r="C88" i="22"/>
  <c r="B88" i="22"/>
  <c r="AJ87" i="22"/>
  <c r="AI87" i="22"/>
  <c r="AG87" i="22"/>
  <c r="AF87" i="22"/>
  <c r="AD87" i="22"/>
  <c r="AC87" i="22"/>
  <c r="AA87" i="22"/>
  <c r="Z87" i="22"/>
  <c r="Y87" i="22"/>
  <c r="X87" i="22"/>
  <c r="W87" i="22"/>
  <c r="V87" i="22"/>
  <c r="U87" i="22"/>
  <c r="T87" i="22"/>
  <c r="S87" i="22"/>
  <c r="R87" i="22"/>
  <c r="Q87" i="22"/>
  <c r="P87" i="22"/>
  <c r="N87" i="22"/>
  <c r="M87" i="22"/>
  <c r="L87" i="22"/>
  <c r="K87" i="22"/>
  <c r="J87" i="22"/>
  <c r="I87" i="22"/>
  <c r="H87" i="22"/>
  <c r="G87" i="22"/>
  <c r="F87" i="22"/>
  <c r="E87" i="22"/>
  <c r="D87" i="22"/>
  <c r="C87" i="22"/>
  <c r="B87" i="22"/>
  <c r="AJ86" i="22"/>
  <c r="AI86" i="22"/>
  <c r="AG86" i="22"/>
  <c r="AF86" i="22"/>
  <c r="AD86" i="22"/>
  <c r="AC86" i="22"/>
  <c r="AA86" i="22"/>
  <c r="Z86" i="22"/>
  <c r="Y86" i="22"/>
  <c r="X86" i="22"/>
  <c r="W86" i="22"/>
  <c r="V86" i="22"/>
  <c r="U86" i="22"/>
  <c r="T86" i="22"/>
  <c r="S86" i="22"/>
  <c r="R86" i="22"/>
  <c r="Q86" i="22"/>
  <c r="P86" i="22"/>
  <c r="N86" i="22"/>
  <c r="M86" i="22"/>
  <c r="L86" i="22"/>
  <c r="K86" i="22"/>
  <c r="J86" i="22"/>
  <c r="I86" i="22"/>
  <c r="H86" i="22"/>
  <c r="G86" i="22"/>
  <c r="F86" i="22"/>
  <c r="E86" i="22"/>
  <c r="D86" i="22"/>
  <c r="C86" i="22"/>
  <c r="B86" i="22"/>
  <c r="AJ85" i="22"/>
  <c r="AI85" i="22"/>
  <c r="AG85" i="22"/>
  <c r="AF85" i="22"/>
  <c r="AD85" i="22"/>
  <c r="AC85" i="22"/>
  <c r="AA85" i="22"/>
  <c r="Z85" i="22"/>
  <c r="Y85" i="22"/>
  <c r="X85" i="22"/>
  <c r="W85" i="22"/>
  <c r="V85" i="22"/>
  <c r="U85" i="22"/>
  <c r="T85" i="22"/>
  <c r="S85" i="22"/>
  <c r="R85" i="22"/>
  <c r="Q85" i="22"/>
  <c r="P85" i="22"/>
  <c r="N85" i="22"/>
  <c r="M85" i="22"/>
  <c r="L85" i="22"/>
  <c r="K85" i="22"/>
  <c r="J85" i="22"/>
  <c r="I85" i="22"/>
  <c r="H85" i="22"/>
  <c r="G85" i="22"/>
  <c r="F85" i="22"/>
  <c r="E85" i="22"/>
  <c r="D85" i="22"/>
  <c r="C85" i="22"/>
  <c r="B85" i="22"/>
  <c r="AJ84" i="22"/>
  <c r="AI84" i="22"/>
  <c r="AG84" i="22"/>
  <c r="AF84" i="22"/>
  <c r="AD84" i="22"/>
  <c r="AC84" i="22"/>
  <c r="AA84" i="22"/>
  <c r="Z84" i="22"/>
  <c r="Y84" i="22"/>
  <c r="X84" i="22"/>
  <c r="W84" i="22"/>
  <c r="V84" i="22"/>
  <c r="U84" i="22"/>
  <c r="T84" i="22"/>
  <c r="S84" i="22"/>
  <c r="R84" i="22"/>
  <c r="Q84" i="22"/>
  <c r="P84" i="22"/>
  <c r="N84" i="22"/>
  <c r="M84" i="22"/>
  <c r="L84" i="22"/>
  <c r="K84" i="22"/>
  <c r="J84" i="22"/>
  <c r="I84" i="22"/>
  <c r="H84" i="22"/>
  <c r="G84" i="22"/>
  <c r="F84" i="22"/>
  <c r="E84" i="22"/>
  <c r="D84" i="22"/>
  <c r="C84" i="22"/>
  <c r="B84" i="22"/>
  <c r="AJ83" i="22"/>
  <c r="AI83" i="22"/>
  <c r="AG83" i="22"/>
  <c r="AF83" i="22"/>
  <c r="AD83" i="22"/>
  <c r="AC83" i="22"/>
  <c r="AA83" i="22"/>
  <c r="Z83" i="22"/>
  <c r="Y83" i="22"/>
  <c r="X83" i="22"/>
  <c r="W83" i="22"/>
  <c r="V83" i="22"/>
  <c r="U83" i="22"/>
  <c r="T83" i="22"/>
  <c r="S83" i="22"/>
  <c r="R83" i="22"/>
  <c r="Q83" i="22"/>
  <c r="P83" i="22"/>
  <c r="N83" i="22"/>
  <c r="M83" i="22"/>
  <c r="L83" i="22"/>
  <c r="K83" i="22"/>
  <c r="J83" i="22"/>
  <c r="I83" i="22"/>
  <c r="H83" i="22"/>
  <c r="G83" i="22"/>
  <c r="F83" i="22"/>
  <c r="E83" i="22"/>
  <c r="D83" i="22"/>
  <c r="C83" i="22"/>
  <c r="B83" i="22"/>
  <c r="AJ82" i="22"/>
  <c r="AI82" i="22"/>
  <c r="AG82" i="22"/>
  <c r="AF82" i="22"/>
  <c r="AD82" i="22"/>
  <c r="AC82" i="22"/>
  <c r="AA82" i="22"/>
  <c r="Z82" i="22"/>
  <c r="Y82" i="22"/>
  <c r="X82" i="22"/>
  <c r="W82" i="22"/>
  <c r="V82" i="22"/>
  <c r="U82" i="22"/>
  <c r="T82" i="22"/>
  <c r="S82" i="22"/>
  <c r="R82" i="22"/>
  <c r="Q82" i="22"/>
  <c r="P82" i="22"/>
  <c r="N82" i="22"/>
  <c r="M82" i="22"/>
  <c r="L82" i="22"/>
  <c r="K82" i="22"/>
  <c r="J82" i="22"/>
  <c r="I82" i="22"/>
  <c r="H82" i="22"/>
  <c r="G82" i="22"/>
  <c r="F82" i="22"/>
  <c r="E82" i="22"/>
  <c r="D82" i="22"/>
  <c r="C82" i="22"/>
  <c r="B82" i="22"/>
  <c r="AJ81" i="22"/>
  <c r="AI81" i="22"/>
  <c r="AK81" i="22" s="1"/>
  <c r="AG81" i="22"/>
  <c r="AF81" i="22"/>
  <c r="AD81" i="22"/>
  <c r="AC81" i="22"/>
  <c r="AA81" i="22"/>
  <c r="Z81" i="22"/>
  <c r="Y81" i="22"/>
  <c r="X81" i="22"/>
  <c r="W81" i="22"/>
  <c r="V81" i="22"/>
  <c r="U81" i="22"/>
  <c r="T81" i="22"/>
  <c r="S81" i="22"/>
  <c r="R81" i="22"/>
  <c r="Q81" i="22"/>
  <c r="P81" i="22"/>
  <c r="N81" i="22"/>
  <c r="M81" i="22"/>
  <c r="L81" i="22"/>
  <c r="K81" i="22"/>
  <c r="J81" i="22"/>
  <c r="I81" i="22"/>
  <c r="H81" i="22"/>
  <c r="G81" i="22"/>
  <c r="F81" i="22"/>
  <c r="E81" i="22"/>
  <c r="D81" i="22"/>
  <c r="C81" i="22"/>
  <c r="B81" i="22"/>
  <c r="AJ80" i="22"/>
  <c r="AI80" i="22"/>
  <c r="AG80" i="22"/>
  <c r="AF80" i="22"/>
  <c r="AD80" i="22"/>
  <c r="AC80" i="22"/>
  <c r="AA80" i="22"/>
  <c r="Z80" i="22"/>
  <c r="Y80" i="22"/>
  <c r="X80" i="22"/>
  <c r="W80" i="22"/>
  <c r="V80" i="22"/>
  <c r="U80" i="22"/>
  <c r="T80" i="22"/>
  <c r="S80" i="22"/>
  <c r="R80" i="22"/>
  <c r="Q80" i="22"/>
  <c r="P80" i="22"/>
  <c r="N80" i="22"/>
  <c r="M80" i="22"/>
  <c r="L80" i="22"/>
  <c r="K80" i="22"/>
  <c r="J80" i="22"/>
  <c r="I80" i="22"/>
  <c r="H80" i="22"/>
  <c r="G80" i="22"/>
  <c r="F80" i="22"/>
  <c r="E80" i="22"/>
  <c r="D80" i="22"/>
  <c r="C80" i="22"/>
  <c r="B80" i="22"/>
  <c r="AJ79" i="22"/>
  <c r="AI79" i="22"/>
  <c r="AG79" i="22"/>
  <c r="AF79" i="22"/>
  <c r="AD79" i="22"/>
  <c r="AC79" i="22"/>
  <c r="AA79" i="22"/>
  <c r="Z79" i="22"/>
  <c r="Y79" i="22"/>
  <c r="X79" i="22"/>
  <c r="W79" i="22"/>
  <c r="V79" i="22"/>
  <c r="U79" i="22"/>
  <c r="T79" i="22"/>
  <c r="S79" i="22"/>
  <c r="R79" i="22"/>
  <c r="Q79" i="22"/>
  <c r="P79" i="22"/>
  <c r="N79" i="22"/>
  <c r="M79" i="22"/>
  <c r="L79" i="22"/>
  <c r="K79" i="22"/>
  <c r="J79" i="22"/>
  <c r="I79" i="22"/>
  <c r="H79" i="22"/>
  <c r="G79" i="22"/>
  <c r="F79" i="22"/>
  <c r="E79" i="22"/>
  <c r="D79" i="22"/>
  <c r="C79" i="22"/>
  <c r="B79" i="22"/>
  <c r="AJ78" i="22"/>
  <c r="AI78" i="22"/>
  <c r="AG78" i="22"/>
  <c r="AF78" i="22"/>
  <c r="AD78" i="22"/>
  <c r="AC78" i="22"/>
  <c r="AA78" i="22"/>
  <c r="Z78" i="22"/>
  <c r="Y78" i="22"/>
  <c r="X78" i="22"/>
  <c r="W78" i="22"/>
  <c r="V78" i="22"/>
  <c r="U78" i="22"/>
  <c r="T78" i="22"/>
  <c r="S78" i="22"/>
  <c r="R78" i="22"/>
  <c r="Q78" i="22"/>
  <c r="P78" i="22"/>
  <c r="N78" i="22"/>
  <c r="M78" i="22"/>
  <c r="L78" i="22"/>
  <c r="K78" i="22"/>
  <c r="J78" i="22"/>
  <c r="I78" i="22"/>
  <c r="H78" i="22"/>
  <c r="G78" i="22"/>
  <c r="F78" i="22"/>
  <c r="E78" i="22"/>
  <c r="D78" i="22"/>
  <c r="C78" i="22"/>
  <c r="B78" i="22"/>
  <c r="AJ77" i="22"/>
  <c r="AI77" i="22"/>
  <c r="AG77" i="22"/>
  <c r="AF77" i="22"/>
  <c r="AD77" i="22"/>
  <c r="AC77" i="22"/>
  <c r="AA77" i="22"/>
  <c r="Z77" i="22"/>
  <c r="Y77" i="22"/>
  <c r="X77" i="22"/>
  <c r="W77" i="22"/>
  <c r="V77" i="22"/>
  <c r="U77" i="22"/>
  <c r="T77" i="22"/>
  <c r="S77" i="22"/>
  <c r="R77" i="22"/>
  <c r="Q77" i="22"/>
  <c r="P77" i="22"/>
  <c r="N77" i="22"/>
  <c r="M77" i="22"/>
  <c r="L77" i="22"/>
  <c r="K77" i="22"/>
  <c r="J77" i="22"/>
  <c r="I77" i="22"/>
  <c r="H77" i="22"/>
  <c r="G77" i="22"/>
  <c r="F77" i="22"/>
  <c r="E77" i="22"/>
  <c r="D77" i="22"/>
  <c r="C77" i="22"/>
  <c r="B77" i="22"/>
  <c r="AJ76" i="22"/>
  <c r="AI76" i="22"/>
  <c r="AG76" i="22"/>
  <c r="AF76" i="22"/>
  <c r="AD76" i="22"/>
  <c r="AC76" i="22"/>
  <c r="AA76" i="22"/>
  <c r="Z76" i="22"/>
  <c r="Y76" i="22"/>
  <c r="X76" i="22"/>
  <c r="W76" i="22"/>
  <c r="V76" i="22"/>
  <c r="U76" i="22"/>
  <c r="T76" i="22"/>
  <c r="S76" i="22"/>
  <c r="R76" i="22"/>
  <c r="Q76" i="22"/>
  <c r="P76" i="22"/>
  <c r="N76" i="22"/>
  <c r="M76" i="22"/>
  <c r="L76" i="22"/>
  <c r="K76" i="22"/>
  <c r="J76" i="22"/>
  <c r="I76" i="22"/>
  <c r="H76" i="22"/>
  <c r="G76" i="22"/>
  <c r="F76" i="22"/>
  <c r="E76" i="22"/>
  <c r="D76" i="22"/>
  <c r="C76" i="22"/>
  <c r="B76" i="22"/>
  <c r="AJ75" i="22"/>
  <c r="AI75" i="22"/>
  <c r="AG75" i="22"/>
  <c r="AF75" i="22"/>
  <c r="AD75" i="22"/>
  <c r="AC75" i="22"/>
  <c r="AA75" i="22"/>
  <c r="Z75" i="22"/>
  <c r="Y75" i="22"/>
  <c r="X75" i="22"/>
  <c r="W75" i="22"/>
  <c r="V75" i="22"/>
  <c r="U75" i="22"/>
  <c r="T75" i="22"/>
  <c r="S75" i="22"/>
  <c r="R75" i="22"/>
  <c r="Q75" i="22"/>
  <c r="P75" i="22"/>
  <c r="N75" i="22"/>
  <c r="M75" i="22"/>
  <c r="L75" i="22"/>
  <c r="K75" i="22"/>
  <c r="J75" i="22"/>
  <c r="I75" i="22"/>
  <c r="H75" i="22"/>
  <c r="G75" i="22"/>
  <c r="F75" i="22"/>
  <c r="E75" i="22"/>
  <c r="D75" i="22"/>
  <c r="C75" i="22"/>
  <c r="B75" i="22"/>
  <c r="B71" i="22"/>
  <c r="AJ67" i="22"/>
  <c r="AI67" i="22"/>
  <c r="AG67" i="22"/>
  <c r="AF67" i="22"/>
  <c r="AD67" i="22"/>
  <c r="AC67" i="22"/>
  <c r="AA67" i="22"/>
  <c r="Z67" i="22"/>
  <c r="Y67" i="22"/>
  <c r="X67" i="22"/>
  <c r="W67" i="22"/>
  <c r="V67" i="22"/>
  <c r="U67" i="22"/>
  <c r="T67" i="22"/>
  <c r="S67" i="22"/>
  <c r="R67" i="22"/>
  <c r="Q67" i="22"/>
  <c r="P67" i="22"/>
  <c r="N67" i="22"/>
  <c r="M67" i="22"/>
  <c r="L67" i="22"/>
  <c r="K67" i="22"/>
  <c r="J67" i="22"/>
  <c r="I67" i="22"/>
  <c r="H67" i="22"/>
  <c r="G67" i="22"/>
  <c r="F67" i="22"/>
  <c r="E67" i="22"/>
  <c r="D67" i="22"/>
  <c r="C67" i="22"/>
  <c r="B67" i="22"/>
  <c r="AJ66" i="22"/>
  <c r="AI66" i="22"/>
  <c r="AG66" i="22"/>
  <c r="AF66" i="22"/>
  <c r="AD66" i="22"/>
  <c r="AC66" i="22"/>
  <c r="AA66" i="22"/>
  <c r="Z66" i="22"/>
  <c r="Y66" i="22"/>
  <c r="X66" i="22"/>
  <c r="W66" i="22"/>
  <c r="V66" i="22"/>
  <c r="U66" i="22"/>
  <c r="T66" i="22"/>
  <c r="S66" i="22"/>
  <c r="R66" i="22"/>
  <c r="Q66" i="22"/>
  <c r="P66" i="22"/>
  <c r="N66" i="22"/>
  <c r="M66" i="22"/>
  <c r="L66" i="22"/>
  <c r="K66" i="22"/>
  <c r="J66" i="22"/>
  <c r="I66" i="22"/>
  <c r="H66" i="22"/>
  <c r="G66" i="22"/>
  <c r="F66" i="22"/>
  <c r="E66" i="22"/>
  <c r="D66" i="22"/>
  <c r="C66" i="22"/>
  <c r="B66" i="22"/>
  <c r="AJ65" i="22"/>
  <c r="AI65" i="22"/>
  <c r="AG65" i="22"/>
  <c r="AF65" i="22"/>
  <c r="AD65" i="22"/>
  <c r="AC65" i="22"/>
  <c r="AA65" i="22"/>
  <c r="Z65" i="22"/>
  <c r="Y65" i="22"/>
  <c r="X65" i="22"/>
  <c r="W65" i="22"/>
  <c r="V65" i="22"/>
  <c r="U65" i="22"/>
  <c r="T65" i="22"/>
  <c r="S65" i="22"/>
  <c r="R65" i="22"/>
  <c r="Q65" i="22"/>
  <c r="P65" i="22"/>
  <c r="N65" i="22"/>
  <c r="M65" i="22"/>
  <c r="L65" i="22"/>
  <c r="K65" i="22"/>
  <c r="J65" i="22"/>
  <c r="I65" i="22"/>
  <c r="H65" i="22"/>
  <c r="G65" i="22"/>
  <c r="F65" i="22"/>
  <c r="E65" i="22"/>
  <c r="D65" i="22"/>
  <c r="C65" i="22"/>
  <c r="B65" i="22"/>
  <c r="AJ64" i="22"/>
  <c r="AI64" i="22"/>
  <c r="AG64" i="22"/>
  <c r="AF64" i="22"/>
  <c r="AD64" i="22"/>
  <c r="AC64" i="22"/>
  <c r="AA64" i="22"/>
  <c r="Z64" i="22"/>
  <c r="Y64" i="22"/>
  <c r="X64" i="22"/>
  <c r="W64" i="22"/>
  <c r="V64" i="22"/>
  <c r="U64" i="22"/>
  <c r="T64" i="22"/>
  <c r="S64" i="22"/>
  <c r="R64" i="22"/>
  <c r="Q64" i="22"/>
  <c r="P64" i="22"/>
  <c r="N64" i="22"/>
  <c r="M64" i="22"/>
  <c r="L64" i="22"/>
  <c r="K64" i="22"/>
  <c r="J64" i="22"/>
  <c r="I64" i="22"/>
  <c r="H64" i="22"/>
  <c r="G64" i="22"/>
  <c r="F64" i="22"/>
  <c r="E64" i="22"/>
  <c r="D64" i="22"/>
  <c r="C64" i="22"/>
  <c r="B64" i="22"/>
  <c r="AJ63" i="22"/>
  <c r="AI63" i="22"/>
  <c r="AG63" i="22"/>
  <c r="AF63" i="22"/>
  <c r="AD63" i="22"/>
  <c r="AC63" i="22"/>
  <c r="AA63" i="22"/>
  <c r="Z63" i="22"/>
  <c r="Y63" i="22"/>
  <c r="X63" i="22"/>
  <c r="W63" i="22"/>
  <c r="V63" i="22"/>
  <c r="U63" i="22"/>
  <c r="T63" i="22"/>
  <c r="S63" i="22"/>
  <c r="R63" i="22"/>
  <c r="Q63" i="22"/>
  <c r="P63" i="22"/>
  <c r="N63" i="22"/>
  <c r="M63" i="22"/>
  <c r="L63" i="22"/>
  <c r="K63" i="22"/>
  <c r="J63" i="22"/>
  <c r="I63" i="22"/>
  <c r="H63" i="22"/>
  <c r="G63" i="22"/>
  <c r="F63" i="22"/>
  <c r="E63" i="22"/>
  <c r="D63" i="22"/>
  <c r="C63" i="22"/>
  <c r="B63" i="22"/>
  <c r="AJ62" i="22"/>
  <c r="AI62" i="22"/>
  <c r="AG62" i="22"/>
  <c r="AF62" i="22"/>
  <c r="AD62" i="22"/>
  <c r="AC62" i="22"/>
  <c r="AA62" i="22"/>
  <c r="Z62" i="22"/>
  <c r="Y62" i="22"/>
  <c r="X62" i="22"/>
  <c r="W62" i="22"/>
  <c r="V62" i="22"/>
  <c r="U62" i="22"/>
  <c r="T62" i="22"/>
  <c r="S62" i="22"/>
  <c r="R62" i="22"/>
  <c r="Q62" i="22"/>
  <c r="P62" i="22"/>
  <c r="N62" i="22"/>
  <c r="M62" i="22"/>
  <c r="L62" i="22"/>
  <c r="K62" i="22"/>
  <c r="J62" i="22"/>
  <c r="I62" i="22"/>
  <c r="H62" i="22"/>
  <c r="G62" i="22"/>
  <c r="F62" i="22"/>
  <c r="E62" i="22"/>
  <c r="D62" i="22"/>
  <c r="C62" i="22"/>
  <c r="B62" i="22"/>
  <c r="AJ61" i="22"/>
  <c r="AI61" i="22"/>
  <c r="AG61" i="22"/>
  <c r="AF61" i="22"/>
  <c r="AD61" i="22"/>
  <c r="AC61" i="22"/>
  <c r="AA61" i="22"/>
  <c r="Z61" i="22"/>
  <c r="Y61" i="22"/>
  <c r="X61" i="22"/>
  <c r="W61" i="22"/>
  <c r="V61" i="22"/>
  <c r="U61" i="22"/>
  <c r="T61" i="22"/>
  <c r="S61" i="22"/>
  <c r="R61" i="22"/>
  <c r="Q61" i="22"/>
  <c r="P61" i="22"/>
  <c r="N61" i="22"/>
  <c r="M61" i="22"/>
  <c r="L61" i="22"/>
  <c r="K61" i="22"/>
  <c r="J61" i="22"/>
  <c r="I61" i="22"/>
  <c r="H61" i="22"/>
  <c r="G61" i="22"/>
  <c r="F61" i="22"/>
  <c r="E61" i="22"/>
  <c r="D61" i="22"/>
  <c r="C61" i="22"/>
  <c r="B61" i="22"/>
  <c r="AJ60" i="22"/>
  <c r="AI60" i="22"/>
  <c r="AG60" i="22"/>
  <c r="AF60" i="22"/>
  <c r="AD60" i="22"/>
  <c r="AC60" i="22"/>
  <c r="AA60" i="22"/>
  <c r="Z60" i="22"/>
  <c r="Y60" i="22"/>
  <c r="X60" i="22"/>
  <c r="W60" i="22"/>
  <c r="V60" i="22"/>
  <c r="U60" i="22"/>
  <c r="T60" i="22"/>
  <c r="S60" i="22"/>
  <c r="R60" i="22"/>
  <c r="Q60" i="22"/>
  <c r="P60" i="22"/>
  <c r="N60" i="22"/>
  <c r="M60" i="22"/>
  <c r="L60" i="22"/>
  <c r="K60" i="22"/>
  <c r="J60" i="22"/>
  <c r="I60" i="22"/>
  <c r="H60" i="22"/>
  <c r="G60" i="22"/>
  <c r="F60" i="22"/>
  <c r="E60" i="22"/>
  <c r="D60" i="22"/>
  <c r="C60" i="22"/>
  <c r="B60" i="22"/>
  <c r="AJ59" i="22"/>
  <c r="AI59" i="22"/>
  <c r="AG59" i="22"/>
  <c r="AF59" i="22"/>
  <c r="AD59" i="22"/>
  <c r="AC59" i="22"/>
  <c r="AA59" i="22"/>
  <c r="Z59" i="22"/>
  <c r="Y59" i="22"/>
  <c r="X59" i="22"/>
  <c r="W59" i="22"/>
  <c r="V59" i="22"/>
  <c r="U59" i="22"/>
  <c r="T59" i="22"/>
  <c r="S59" i="22"/>
  <c r="R59" i="22"/>
  <c r="Q59" i="22"/>
  <c r="P59" i="22"/>
  <c r="N59" i="22"/>
  <c r="M59" i="22"/>
  <c r="L59" i="22"/>
  <c r="K59" i="22"/>
  <c r="J59" i="22"/>
  <c r="I59" i="22"/>
  <c r="H59" i="22"/>
  <c r="G59" i="22"/>
  <c r="F59" i="22"/>
  <c r="E59" i="22"/>
  <c r="D59" i="22"/>
  <c r="C59" i="22"/>
  <c r="B59" i="22"/>
  <c r="AJ58" i="22"/>
  <c r="AI58" i="22"/>
  <c r="AG58" i="22"/>
  <c r="AF58" i="22"/>
  <c r="AD58" i="22"/>
  <c r="AC58" i="22"/>
  <c r="AA58" i="22"/>
  <c r="Z58" i="22"/>
  <c r="Y58" i="22"/>
  <c r="X58" i="22"/>
  <c r="W58" i="22"/>
  <c r="V58" i="22"/>
  <c r="U58" i="22"/>
  <c r="T58" i="22"/>
  <c r="S58" i="22"/>
  <c r="R58" i="22"/>
  <c r="Q58" i="22"/>
  <c r="P58" i="22"/>
  <c r="N58" i="22"/>
  <c r="M58" i="22"/>
  <c r="L58" i="22"/>
  <c r="K58" i="22"/>
  <c r="J58" i="22"/>
  <c r="I58" i="22"/>
  <c r="H58" i="22"/>
  <c r="G58" i="22"/>
  <c r="F58" i="22"/>
  <c r="E58" i="22"/>
  <c r="D58" i="22"/>
  <c r="C58" i="22"/>
  <c r="B58" i="22"/>
  <c r="AJ57" i="22"/>
  <c r="AI57" i="22"/>
  <c r="AG57" i="22"/>
  <c r="AF57" i="22"/>
  <c r="AD57" i="22"/>
  <c r="AC57" i="22"/>
  <c r="AA57" i="22"/>
  <c r="Z57" i="22"/>
  <c r="Y57" i="22"/>
  <c r="X57" i="22"/>
  <c r="W57" i="22"/>
  <c r="V57" i="22"/>
  <c r="U57" i="22"/>
  <c r="T57" i="22"/>
  <c r="S57" i="22"/>
  <c r="R57" i="22"/>
  <c r="Q57" i="22"/>
  <c r="P57" i="22"/>
  <c r="N57" i="22"/>
  <c r="M57" i="22"/>
  <c r="L57" i="22"/>
  <c r="K57" i="22"/>
  <c r="J57" i="22"/>
  <c r="I57" i="22"/>
  <c r="H57" i="22"/>
  <c r="G57" i="22"/>
  <c r="F57" i="22"/>
  <c r="E57" i="22"/>
  <c r="D57" i="22"/>
  <c r="C57" i="22"/>
  <c r="B57" i="22"/>
  <c r="AJ56" i="22"/>
  <c r="AI56" i="22"/>
  <c r="AG56" i="22"/>
  <c r="AF56" i="22"/>
  <c r="AD56" i="22"/>
  <c r="AC56" i="22"/>
  <c r="AA56" i="22"/>
  <c r="Z56" i="22"/>
  <c r="Y56" i="22"/>
  <c r="X56" i="22"/>
  <c r="W56" i="22"/>
  <c r="V56" i="22"/>
  <c r="U56" i="22"/>
  <c r="T56" i="22"/>
  <c r="S56" i="22"/>
  <c r="R56" i="22"/>
  <c r="Q56" i="22"/>
  <c r="P56" i="22"/>
  <c r="N56" i="22"/>
  <c r="M56" i="22"/>
  <c r="L56" i="22"/>
  <c r="K56" i="22"/>
  <c r="J56" i="22"/>
  <c r="I56" i="22"/>
  <c r="H56" i="22"/>
  <c r="G56" i="22"/>
  <c r="F56" i="22"/>
  <c r="E56" i="22"/>
  <c r="D56" i="22"/>
  <c r="C56" i="22"/>
  <c r="B56" i="22"/>
  <c r="AJ55" i="22"/>
  <c r="AI55" i="22"/>
  <c r="AG55" i="22"/>
  <c r="AF55" i="22"/>
  <c r="AD55" i="22"/>
  <c r="AC55" i="22"/>
  <c r="AA55" i="22"/>
  <c r="Z55" i="22"/>
  <c r="Y55" i="22"/>
  <c r="X55" i="22"/>
  <c r="W55" i="22"/>
  <c r="V55" i="22"/>
  <c r="U55" i="22"/>
  <c r="T55" i="22"/>
  <c r="S55" i="22"/>
  <c r="R55" i="22"/>
  <c r="Q55" i="22"/>
  <c r="P55" i="22"/>
  <c r="N55" i="22"/>
  <c r="M55" i="22"/>
  <c r="L55" i="22"/>
  <c r="K55" i="22"/>
  <c r="J55" i="22"/>
  <c r="I55" i="22"/>
  <c r="H55" i="22"/>
  <c r="G55" i="22"/>
  <c r="F55" i="22"/>
  <c r="E55" i="22"/>
  <c r="D55" i="22"/>
  <c r="C55" i="22"/>
  <c r="B55" i="22"/>
  <c r="AJ54" i="22"/>
  <c r="AI54" i="22"/>
  <c r="AG54" i="22"/>
  <c r="AF54" i="22"/>
  <c r="AD54" i="22"/>
  <c r="AC54" i="22"/>
  <c r="AA54" i="22"/>
  <c r="Z54" i="22"/>
  <c r="Y54" i="22"/>
  <c r="X54" i="22"/>
  <c r="W54" i="22"/>
  <c r="V54" i="22"/>
  <c r="U54" i="22"/>
  <c r="T54" i="22"/>
  <c r="S54" i="22"/>
  <c r="R54" i="22"/>
  <c r="Q54" i="22"/>
  <c r="P54" i="22"/>
  <c r="N54" i="22"/>
  <c r="M54" i="22"/>
  <c r="L54" i="22"/>
  <c r="K54" i="22"/>
  <c r="J54" i="22"/>
  <c r="I54" i="22"/>
  <c r="H54" i="22"/>
  <c r="G54" i="22"/>
  <c r="F54" i="22"/>
  <c r="E54" i="22"/>
  <c r="D54" i="22"/>
  <c r="C54" i="22"/>
  <c r="B54" i="22"/>
  <c r="AJ53" i="22"/>
  <c r="AI53" i="22"/>
  <c r="AG53" i="22"/>
  <c r="AF53" i="22"/>
  <c r="AD53" i="22"/>
  <c r="AC53" i="22"/>
  <c r="AA53" i="22"/>
  <c r="Z53" i="22"/>
  <c r="Y53" i="22"/>
  <c r="X53" i="22"/>
  <c r="W53" i="22"/>
  <c r="V53" i="22"/>
  <c r="U53" i="22"/>
  <c r="T53" i="22"/>
  <c r="S53" i="22"/>
  <c r="R53" i="22"/>
  <c r="Q53" i="22"/>
  <c r="P53" i="22"/>
  <c r="N53" i="22"/>
  <c r="M53" i="22"/>
  <c r="L53" i="22"/>
  <c r="K53" i="22"/>
  <c r="J53" i="22"/>
  <c r="I53" i="22"/>
  <c r="H53" i="22"/>
  <c r="G53" i="22"/>
  <c r="F53" i="22"/>
  <c r="E53" i="22"/>
  <c r="D53" i="22"/>
  <c r="C53" i="22"/>
  <c r="B53" i="22"/>
  <c r="AJ52" i="22"/>
  <c r="AI52" i="22"/>
  <c r="AG52" i="22"/>
  <c r="AF52" i="22"/>
  <c r="AD52" i="22"/>
  <c r="AC52" i="22"/>
  <c r="AA52" i="22"/>
  <c r="Z52" i="22"/>
  <c r="Y52" i="22"/>
  <c r="X52" i="22"/>
  <c r="W52" i="22"/>
  <c r="V52" i="22"/>
  <c r="U52" i="22"/>
  <c r="T52" i="22"/>
  <c r="S52" i="22"/>
  <c r="R52" i="22"/>
  <c r="Q52" i="22"/>
  <c r="P52" i="22"/>
  <c r="N52" i="22"/>
  <c r="M52" i="22"/>
  <c r="L52" i="22"/>
  <c r="K52" i="22"/>
  <c r="J52" i="22"/>
  <c r="I52" i="22"/>
  <c r="H52" i="22"/>
  <c r="G52" i="22"/>
  <c r="F52" i="22"/>
  <c r="E52" i="22"/>
  <c r="D52" i="22"/>
  <c r="C52" i="22"/>
  <c r="B52" i="22"/>
  <c r="AJ51" i="22"/>
  <c r="AI51" i="22"/>
  <c r="AG51" i="22"/>
  <c r="AF51" i="22"/>
  <c r="AD51" i="22"/>
  <c r="AC51" i="22"/>
  <c r="AA51" i="22"/>
  <c r="Z51" i="22"/>
  <c r="Y51" i="22"/>
  <c r="X51" i="22"/>
  <c r="W51" i="22"/>
  <c r="V51" i="22"/>
  <c r="U51" i="22"/>
  <c r="T51" i="22"/>
  <c r="S51" i="22"/>
  <c r="R51" i="22"/>
  <c r="Q51" i="22"/>
  <c r="P51" i="22"/>
  <c r="N51" i="22"/>
  <c r="M51" i="22"/>
  <c r="L51" i="22"/>
  <c r="K51" i="22"/>
  <c r="J51" i="22"/>
  <c r="I51" i="22"/>
  <c r="H51" i="22"/>
  <c r="G51" i="22"/>
  <c r="F51" i="22"/>
  <c r="E51" i="22"/>
  <c r="D51" i="22"/>
  <c r="C51" i="22"/>
  <c r="B51" i="22"/>
  <c r="AJ50" i="22"/>
  <c r="AI50" i="22"/>
  <c r="AG50" i="22"/>
  <c r="AF50" i="22"/>
  <c r="AD50" i="22"/>
  <c r="AC50" i="22"/>
  <c r="AA50" i="22"/>
  <c r="Z50" i="22"/>
  <c r="Y50" i="22"/>
  <c r="X50" i="22"/>
  <c r="W50" i="22"/>
  <c r="V50" i="22"/>
  <c r="U50" i="22"/>
  <c r="T50" i="22"/>
  <c r="S50" i="22"/>
  <c r="R50" i="22"/>
  <c r="Q50" i="22"/>
  <c r="P50" i="22"/>
  <c r="N50" i="22"/>
  <c r="M50" i="22"/>
  <c r="L50" i="22"/>
  <c r="K50" i="22"/>
  <c r="J50" i="22"/>
  <c r="I50" i="22"/>
  <c r="H50" i="22"/>
  <c r="G50" i="22"/>
  <c r="F50" i="22"/>
  <c r="E50" i="22"/>
  <c r="D50" i="22"/>
  <c r="C50" i="22"/>
  <c r="B50" i="22"/>
  <c r="AJ49" i="22"/>
  <c r="AI49" i="22"/>
  <c r="AG49" i="22"/>
  <c r="AF49" i="22"/>
  <c r="AD49" i="22"/>
  <c r="AC49" i="22"/>
  <c r="AA49" i="22"/>
  <c r="Z49" i="22"/>
  <c r="Y49" i="22"/>
  <c r="X49" i="22"/>
  <c r="W49" i="22"/>
  <c r="V49" i="22"/>
  <c r="U49" i="22"/>
  <c r="T49" i="22"/>
  <c r="S49" i="22"/>
  <c r="R49" i="22"/>
  <c r="Q49" i="22"/>
  <c r="P49" i="22"/>
  <c r="N49" i="22"/>
  <c r="M49" i="22"/>
  <c r="L49" i="22"/>
  <c r="K49" i="22"/>
  <c r="J49" i="22"/>
  <c r="I49" i="22"/>
  <c r="H49" i="22"/>
  <c r="G49" i="22"/>
  <c r="F49" i="22"/>
  <c r="E49" i="22"/>
  <c r="D49" i="22"/>
  <c r="C49" i="22"/>
  <c r="B49" i="22"/>
  <c r="AJ48" i="22"/>
  <c r="AI48" i="22"/>
  <c r="AG48" i="22"/>
  <c r="AF48" i="22"/>
  <c r="AD48" i="22"/>
  <c r="AC48" i="22"/>
  <c r="AA48" i="22"/>
  <c r="Z48" i="22"/>
  <c r="Y48" i="22"/>
  <c r="X48" i="22"/>
  <c r="W48" i="22"/>
  <c r="V48" i="22"/>
  <c r="U48" i="22"/>
  <c r="T48" i="22"/>
  <c r="S48" i="22"/>
  <c r="R48" i="22"/>
  <c r="Q48" i="22"/>
  <c r="P48" i="22"/>
  <c r="N48" i="22"/>
  <c r="M48" i="22"/>
  <c r="L48" i="22"/>
  <c r="K48" i="22"/>
  <c r="J48" i="22"/>
  <c r="I48" i="22"/>
  <c r="H48" i="22"/>
  <c r="G48" i="22"/>
  <c r="F48" i="22"/>
  <c r="E48" i="22"/>
  <c r="D48" i="22"/>
  <c r="C48" i="22"/>
  <c r="B48" i="22"/>
  <c r="B44" i="22"/>
  <c r="AJ40" i="22"/>
  <c r="AI40" i="22"/>
  <c r="AG40" i="22"/>
  <c r="AF40" i="22"/>
  <c r="AD40" i="22"/>
  <c r="AC40" i="22"/>
  <c r="AA40" i="22"/>
  <c r="Z40" i="22"/>
  <c r="Y40" i="22"/>
  <c r="X40" i="22"/>
  <c r="W40" i="22"/>
  <c r="V40" i="22"/>
  <c r="U40" i="22"/>
  <c r="T40" i="22"/>
  <c r="S40" i="22"/>
  <c r="R40" i="22"/>
  <c r="Q40" i="22"/>
  <c r="P40" i="22"/>
  <c r="N40" i="22"/>
  <c r="M40" i="22"/>
  <c r="L40" i="22"/>
  <c r="K40" i="22"/>
  <c r="J40" i="22"/>
  <c r="I40" i="22"/>
  <c r="H40" i="22"/>
  <c r="G40" i="22"/>
  <c r="F40" i="22"/>
  <c r="E40" i="22"/>
  <c r="D40" i="22"/>
  <c r="C40" i="22"/>
  <c r="B40" i="22"/>
  <c r="AJ39" i="22"/>
  <c r="AI39" i="22"/>
  <c r="AG39" i="22"/>
  <c r="AF39" i="22"/>
  <c r="AD39" i="22"/>
  <c r="AC39" i="22"/>
  <c r="AA39" i="22"/>
  <c r="Z39" i="22"/>
  <c r="Y39" i="22"/>
  <c r="X39" i="22"/>
  <c r="W39" i="22"/>
  <c r="V39" i="22"/>
  <c r="U39" i="22"/>
  <c r="T39" i="22"/>
  <c r="S39" i="22"/>
  <c r="R39" i="22"/>
  <c r="Q39" i="22"/>
  <c r="P39" i="22"/>
  <c r="N39" i="22"/>
  <c r="M39" i="22"/>
  <c r="L39" i="22"/>
  <c r="K39" i="22"/>
  <c r="J39" i="22"/>
  <c r="I39" i="22"/>
  <c r="H39" i="22"/>
  <c r="G39" i="22"/>
  <c r="F39" i="22"/>
  <c r="E39" i="22"/>
  <c r="D39" i="22"/>
  <c r="C39" i="22"/>
  <c r="B39" i="22"/>
  <c r="AJ38" i="22"/>
  <c r="AI38" i="22"/>
  <c r="AG38" i="22"/>
  <c r="AF38" i="22"/>
  <c r="AD38" i="22"/>
  <c r="AC38" i="22"/>
  <c r="AA38" i="22"/>
  <c r="Z38" i="22"/>
  <c r="Y38" i="22"/>
  <c r="X38" i="22"/>
  <c r="W38" i="22"/>
  <c r="V38" i="22"/>
  <c r="U38" i="22"/>
  <c r="T38" i="22"/>
  <c r="S38" i="22"/>
  <c r="R38" i="22"/>
  <c r="Q38" i="22"/>
  <c r="P38" i="22"/>
  <c r="N38" i="22"/>
  <c r="M38" i="22"/>
  <c r="L38" i="22"/>
  <c r="K38" i="22"/>
  <c r="J38" i="22"/>
  <c r="I38" i="22"/>
  <c r="H38" i="22"/>
  <c r="G38" i="22"/>
  <c r="F38" i="22"/>
  <c r="E38" i="22"/>
  <c r="D38" i="22"/>
  <c r="C38" i="22"/>
  <c r="B38" i="22"/>
  <c r="AJ37" i="22"/>
  <c r="AI37" i="22"/>
  <c r="AG37" i="22"/>
  <c r="AF37" i="22"/>
  <c r="AD37" i="22"/>
  <c r="AC37" i="22"/>
  <c r="AA37" i="22"/>
  <c r="Z37" i="22"/>
  <c r="Y37" i="22"/>
  <c r="X37" i="22"/>
  <c r="W37" i="22"/>
  <c r="V37" i="22"/>
  <c r="U37" i="22"/>
  <c r="T37" i="22"/>
  <c r="S37" i="22"/>
  <c r="R37" i="22"/>
  <c r="Q37" i="22"/>
  <c r="P37" i="22"/>
  <c r="N37" i="22"/>
  <c r="M37" i="22"/>
  <c r="L37" i="22"/>
  <c r="K37" i="22"/>
  <c r="J37" i="22"/>
  <c r="I37" i="22"/>
  <c r="H37" i="22"/>
  <c r="G37" i="22"/>
  <c r="F37" i="22"/>
  <c r="E37" i="22"/>
  <c r="D37" i="22"/>
  <c r="C37" i="22"/>
  <c r="B37" i="22"/>
  <c r="AJ36" i="22"/>
  <c r="AI36" i="22"/>
  <c r="AG36" i="22"/>
  <c r="AF36" i="22"/>
  <c r="AD36" i="22"/>
  <c r="AC36" i="22"/>
  <c r="AA36" i="22"/>
  <c r="Z36" i="22"/>
  <c r="Y36" i="22"/>
  <c r="X36" i="22"/>
  <c r="W36" i="22"/>
  <c r="V36" i="22"/>
  <c r="U36" i="22"/>
  <c r="T36" i="22"/>
  <c r="S36" i="22"/>
  <c r="R36" i="22"/>
  <c r="Q36" i="22"/>
  <c r="P36" i="22"/>
  <c r="N36" i="22"/>
  <c r="M36" i="22"/>
  <c r="L36" i="22"/>
  <c r="K36" i="22"/>
  <c r="J36" i="22"/>
  <c r="I36" i="22"/>
  <c r="H36" i="22"/>
  <c r="G36" i="22"/>
  <c r="F36" i="22"/>
  <c r="E36" i="22"/>
  <c r="D36" i="22"/>
  <c r="C36" i="22"/>
  <c r="B36" i="22"/>
  <c r="AJ35" i="22"/>
  <c r="AI35" i="22"/>
  <c r="AG35" i="22"/>
  <c r="AF35" i="22"/>
  <c r="AD35" i="22"/>
  <c r="AC35" i="22"/>
  <c r="AA35" i="22"/>
  <c r="Z35" i="22"/>
  <c r="Y35" i="22"/>
  <c r="X35" i="22"/>
  <c r="W35" i="22"/>
  <c r="V35" i="22"/>
  <c r="U35" i="22"/>
  <c r="T35" i="22"/>
  <c r="S35" i="22"/>
  <c r="R35" i="22"/>
  <c r="Q35" i="22"/>
  <c r="P35" i="22"/>
  <c r="N35" i="22"/>
  <c r="M35" i="22"/>
  <c r="L35" i="22"/>
  <c r="K35" i="22"/>
  <c r="J35" i="22"/>
  <c r="I35" i="22"/>
  <c r="H35" i="22"/>
  <c r="G35" i="22"/>
  <c r="F35" i="22"/>
  <c r="E35" i="22"/>
  <c r="D35" i="22"/>
  <c r="C35" i="22"/>
  <c r="B35" i="22"/>
  <c r="AJ34" i="22"/>
  <c r="AI34" i="22"/>
  <c r="AG34" i="22"/>
  <c r="AF34" i="22"/>
  <c r="AD34" i="22"/>
  <c r="AC34" i="22"/>
  <c r="AA34" i="22"/>
  <c r="Z34" i="22"/>
  <c r="Y34" i="22"/>
  <c r="X34" i="22"/>
  <c r="W34" i="22"/>
  <c r="V34" i="22"/>
  <c r="U34" i="22"/>
  <c r="T34" i="22"/>
  <c r="S34" i="22"/>
  <c r="R34" i="22"/>
  <c r="Q34" i="22"/>
  <c r="P34" i="22"/>
  <c r="N34" i="22"/>
  <c r="M34" i="22"/>
  <c r="L34" i="22"/>
  <c r="K34" i="22"/>
  <c r="J34" i="22"/>
  <c r="I34" i="22"/>
  <c r="H34" i="22"/>
  <c r="G34" i="22"/>
  <c r="F34" i="22"/>
  <c r="E34" i="22"/>
  <c r="D34" i="22"/>
  <c r="C34" i="22"/>
  <c r="B34" i="22"/>
  <c r="AJ33" i="22"/>
  <c r="AI33" i="22"/>
  <c r="AG33" i="22"/>
  <c r="AF33" i="22"/>
  <c r="AD33" i="22"/>
  <c r="AC33" i="22"/>
  <c r="AA33" i="22"/>
  <c r="Z33" i="22"/>
  <c r="Y33" i="22"/>
  <c r="X33" i="22"/>
  <c r="W33" i="22"/>
  <c r="V33" i="22"/>
  <c r="U33" i="22"/>
  <c r="T33" i="22"/>
  <c r="S33" i="22"/>
  <c r="R33" i="22"/>
  <c r="Q33" i="22"/>
  <c r="P33" i="22"/>
  <c r="N33" i="22"/>
  <c r="M33" i="22"/>
  <c r="L33" i="22"/>
  <c r="K33" i="22"/>
  <c r="J33" i="22"/>
  <c r="I33" i="22"/>
  <c r="H33" i="22"/>
  <c r="G33" i="22"/>
  <c r="F33" i="22"/>
  <c r="E33" i="22"/>
  <c r="D33" i="22"/>
  <c r="C33" i="22"/>
  <c r="B33" i="22"/>
  <c r="AJ32" i="22"/>
  <c r="AI32" i="22"/>
  <c r="AG32" i="22"/>
  <c r="AF32" i="22"/>
  <c r="AD32" i="22"/>
  <c r="AC32" i="22"/>
  <c r="AA32" i="22"/>
  <c r="Z32" i="22"/>
  <c r="Y32" i="22"/>
  <c r="X32" i="22"/>
  <c r="W32" i="22"/>
  <c r="V32" i="22"/>
  <c r="U32" i="22"/>
  <c r="T32" i="22"/>
  <c r="S32" i="22"/>
  <c r="R32" i="22"/>
  <c r="Q32" i="22"/>
  <c r="P32" i="22"/>
  <c r="N32" i="22"/>
  <c r="M32" i="22"/>
  <c r="L32" i="22"/>
  <c r="K32" i="22"/>
  <c r="J32" i="22"/>
  <c r="I32" i="22"/>
  <c r="H32" i="22"/>
  <c r="G32" i="22"/>
  <c r="F32" i="22"/>
  <c r="E32" i="22"/>
  <c r="D32" i="22"/>
  <c r="C32" i="22"/>
  <c r="B32" i="22"/>
  <c r="AJ31" i="22"/>
  <c r="AI31" i="22"/>
  <c r="AG31" i="22"/>
  <c r="AF31" i="22"/>
  <c r="AD31" i="22"/>
  <c r="AC31" i="22"/>
  <c r="AA31" i="22"/>
  <c r="Z31" i="22"/>
  <c r="Y31" i="22"/>
  <c r="X31" i="22"/>
  <c r="W31" i="22"/>
  <c r="V31" i="22"/>
  <c r="U31" i="22"/>
  <c r="T31" i="22"/>
  <c r="S31" i="22"/>
  <c r="R31" i="22"/>
  <c r="Q31" i="22"/>
  <c r="P31" i="22"/>
  <c r="N31" i="22"/>
  <c r="M31" i="22"/>
  <c r="L31" i="22"/>
  <c r="K31" i="22"/>
  <c r="J31" i="22"/>
  <c r="I31" i="22"/>
  <c r="H31" i="22"/>
  <c r="G31" i="22"/>
  <c r="F31" i="22"/>
  <c r="E31" i="22"/>
  <c r="D31" i="22"/>
  <c r="C31" i="22"/>
  <c r="B31" i="22"/>
  <c r="AJ30" i="22"/>
  <c r="AI30" i="22"/>
  <c r="AG30" i="22"/>
  <c r="AF30" i="22"/>
  <c r="AD30" i="22"/>
  <c r="AC30" i="22"/>
  <c r="AA30" i="22"/>
  <c r="Z30" i="22"/>
  <c r="Y30" i="22"/>
  <c r="X30" i="22"/>
  <c r="W30" i="22"/>
  <c r="V30" i="22"/>
  <c r="U30" i="22"/>
  <c r="T30" i="22"/>
  <c r="S30" i="22"/>
  <c r="R30" i="22"/>
  <c r="Q30" i="22"/>
  <c r="P30" i="22"/>
  <c r="N30" i="22"/>
  <c r="M30" i="22"/>
  <c r="L30" i="22"/>
  <c r="K30" i="22"/>
  <c r="J30" i="22"/>
  <c r="I30" i="22"/>
  <c r="H30" i="22"/>
  <c r="G30" i="22"/>
  <c r="F30" i="22"/>
  <c r="E30" i="22"/>
  <c r="D30" i="22"/>
  <c r="C30" i="22"/>
  <c r="B30" i="22"/>
  <c r="AJ29" i="22"/>
  <c r="AI29" i="22"/>
  <c r="AG29" i="22"/>
  <c r="AF29" i="22"/>
  <c r="AD29" i="22"/>
  <c r="AC29" i="22"/>
  <c r="AA29" i="22"/>
  <c r="Z29" i="22"/>
  <c r="Y29" i="22"/>
  <c r="X29" i="22"/>
  <c r="W29" i="22"/>
  <c r="V29" i="22"/>
  <c r="U29" i="22"/>
  <c r="T29" i="22"/>
  <c r="S29" i="22"/>
  <c r="R29" i="22"/>
  <c r="Q29" i="22"/>
  <c r="P29" i="22"/>
  <c r="N29" i="22"/>
  <c r="M29" i="22"/>
  <c r="L29" i="22"/>
  <c r="K29" i="22"/>
  <c r="J29" i="22"/>
  <c r="I29" i="22"/>
  <c r="H29" i="22"/>
  <c r="G29" i="22"/>
  <c r="F29" i="22"/>
  <c r="E29" i="22"/>
  <c r="D29" i="22"/>
  <c r="C29" i="22"/>
  <c r="B29" i="22"/>
  <c r="AJ28" i="22"/>
  <c r="AI28" i="22"/>
  <c r="AG28" i="22"/>
  <c r="AF28" i="22"/>
  <c r="AD28" i="22"/>
  <c r="AC28" i="22"/>
  <c r="AA28" i="22"/>
  <c r="Z28" i="22"/>
  <c r="Y28" i="22"/>
  <c r="X28" i="22"/>
  <c r="W28" i="22"/>
  <c r="V28" i="22"/>
  <c r="U28" i="22"/>
  <c r="T28" i="22"/>
  <c r="S28" i="22"/>
  <c r="R28" i="22"/>
  <c r="Q28" i="22"/>
  <c r="P28" i="22"/>
  <c r="N28" i="22"/>
  <c r="M28" i="22"/>
  <c r="L28" i="22"/>
  <c r="K28" i="22"/>
  <c r="J28" i="22"/>
  <c r="I28" i="22"/>
  <c r="H28" i="22"/>
  <c r="G28" i="22"/>
  <c r="F28" i="22"/>
  <c r="E28" i="22"/>
  <c r="D28" i="22"/>
  <c r="C28" i="22"/>
  <c r="B28" i="22"/>
  <c r="AJ27" i="22"/>
  <c r="AI27" i="22"/>
  <c r="AG27" i="22"/>
  <c r="AF27" i="22"/>
  <c r="AD27" i="22"/>
  <c r="AC27" i="22"/>
  <c r="AA27" i="22"/>
  <c r="Z27" i="22"/>
  <c r="Y27" i="22"/>
  <c r="X27" i="22"/>
  <c r="W27" i="22"/>
  <c r="V27" i="22"/>
  <c r="U27" i="22"/>
  <c r="T27" i="22"/>
  <c r="S27" i="22"/>
  <c r="R27" i="22"/>
  <c r="Q27" i="22"/>
  <c r="P27" i="22"/>
  <c r="N27" i="22"/>
  <c r="M27" i="22"/>
  <c r="L27" i="22"/>
  <c r="K27" i="22"/>
  <c r="J27" i="22"/>
  <c r="I27" i="22"/>
  <c r="H27" i="22"/>
  <c r="G27" i="22"/>
  <c r="F27" i="22"/>
  <c r="E27" i="22"/>
  <c r="D27" i="22"/>
  <c r="C27" i="22"/>
  <c r="B27" i="22"/>
  <c r="AJ26" i="22"/>
  <c r="AI26" i="22"/>
  <c r="AG26" i="22"/>
  <c r="AF26" i="22"/>
  <c r="AD26" i="22"/>
  <c r="AC26" i="22"/>
  <c r="AA26" i="22"/>
  <c r="Z26" i="22"/>
  <c r="Y26" i="22"/>
  <c r="X26" i="22"/>
  <c r="W26" i="22"/>
  <c r="V26" i="22"/>
  <c r="U26" i="22"/>
  <c r="T26" i="22"/>
  <c r="S26" i="22"/>
  <c r="R26" i="22"/>
  <c r="Q26" i="22"/>
  <c r="P26" i="22"/>
  <c r="N26" i="22"/>
  <c r="M26" i="22"/>
  <c r="L26" i="22"/>
  <c r="K26" i="22"/>
  <c r="J26" i="22"/>
  <c r="I26" i="22"/>
  <c r="H26" i="22"/>
  <c r="G26" i="22"/>
  <c r="F26" i="22"/>
  <c r="E26" i="22"/>
  <c r="D26" i="22"/>
  <c r="C26" i="22"/>
  <c r="B26" i="22"/>
  <c r="AJ25" i="22"/>
  <c r="AI25" i="22"/>
  <c r="AG25" i="22"/>
  <c r="AF25" i="22"/>
  <c r="AD25" i="22"/>
  <c r="AC25" i="22"/>
  <c r="AA25" i="22"/>
  <c r="Z25" i="22"/>
  <c r="Y25" i="22"/>
  <c r="X25" i="22"/>
  <c r="W25" i="22"/>
  <c r="V25" i="22"/>
  <c r="U25" i="22"/>
  <c r="T25" i="22"/>
  <c r="S25" i="22"/>
  <c r="R25" i="22"/>
  <c r="Q25" i="22"/>
  <c r="P25" i="22"/>
  <c r="N25" i="22"/>
  <c r="M25" i="22"/>
  <c r="L25" i="22"/>
  <c r="K25" i="22"/>
  <c r="J25" i="22"/>
  <c r="I25" i="22"/>
  <c r="H25" i="22"/>
  <c r="G25" i="22"/>
  <c r="F25" i="22"/>
  <c r="E25" i="22"/>
  <c r="D25" i="22"/>
  <c r="C25" i="22"/>
  <c r="B25" i="22"/>
  <c r="AJ24" i="22"/>
  <c r="AI24" i="22"/>
  <c r="AG24" i="22"/>
  <c r="AF24" i="22"/>
  <c r="AD24" i="22"/>
  <c r="AC24" i="22"/>
  <c r="AA24" i="22"/>
  <c r="Z24" i="22"/>
  <c r="Y24" i="22"/>
  <c r="X24" i="22"/>
  <c r="W24" i="22"/>
  <c r="V24" i="22"/>
  <c r="U24" i="22"/>
  <c r="T24" i="22"/>
  <c r="S24" i="22"/>
  <c r="R24" i="22"/>
  <c r="Q24" i="22"/>
  <c r="P24" i="22"/>
  <c r="N24" i="22"/>
  <c r="M24" i="22"/>
  <c r="L24" i="22"/>
  <c r="K24" i="22"/>
  <c r="J24" i="22"/>
  <c r="I24" i="22"/>
  <c r="H24" i="22"/>
  <c r="G24" i="22"/>
  <c r="F24" i="22"/>
  <c r="E24" i="22"/>
  <c r="D24" i="22"/>
  <c r="C24" i="22"/>
  <c r="B24" i="22"/>
  <c r="AJ23" i="22"/>
  <c r="AI23" i="22"/>
  <c r="AG23" i="22"/>
  <c r="AF23" i="22"/>
  <c r="AD23" i="22"/>
  <c r="AC23" i="22"/>
  <c r="AA23" i="22"/>
  <c r="Z23" i="22"/>
  <c r="Y23" i="22"/>
  <c r="X23" i="22"/>
  <c r="W23" i="22"/>
  <c r="V23" i="22"/>
  <c r="U23" i="22"/>
  <c r="T23" i="22"/>
  <c r="S23" i="22"/>
  <c r="R23" i="22"/>
  <c r="Q23" i="22"/>
  <c r="P23" i="22"/>
  <c r="N23" i="22"/>
  <c r="M23" i="22"/>
  <c r="L23" i="22"/>
  <c r="K23" i="22"/>
  <c r="J23" i="22"/>
  <c r="I23" i="22"/>
  <c r="H23" i="22"/>
  <c r="G23" i="22"/>
  <c r="F23" i="22"/>
  <c r="E23" i="22"/>
  <c r="D23" i="22"/>
  <c r="C23" i="22"/>
  <c r="B23" i="22"/>
  <c r="AJ22" i="22"/>
  <c r="AI22" i="22"/>
  <c r="AG22" i="22"/>
  <c r="AF22" i="22"/>
  <c r="AD22" i="22"/>
  <c r="AC22" i="22"/>
  <c r="AA22" i="22"/>
  <c r="Z22" i="22"/>
  <c r="Y22" i="22"/>
  <c r="X22" i="22"/>
  <c r="W22" i="22"/>
  <c r="V22" i="22"/>
  <c r="U22" i="22"/>
  <c r="T22" i="22"/>
  <c r="S22" i="22"/>
  <c r="R22" i="22"/>
  <c r="Q22" i="22"/>
  <c r="P22" i="22"/>
  <c r="N22" i="22"/>
  <c r="M22" i="22"/>
  <c r="L22" i="22"/>
  <c r="K22" i="22"/>
  <c r="J22" i="22"/>
  <c r="I22" i="22"/>
  <c r="H22" i="22"/>
  <c r="G22" i="22"/>
  <c r="F22" i="22"/>
  <c r="E22" i="22"/>
  <c r="D22" i="22"/>
  <c r="C22" i="22"/>
  <c r="B22" i="22"/>
  <c r="AJ21" i="22"/>
  <c r="AI21" i="22"/>
  <c r="AG21" i="22"/>
  <c r="AF21" i="22"/>
  <c r="AD21" i="22"/>
  <c r="AC21" i="22"/>
  <c r="AA21" i="22"/>
  <c r="Z21" i="22"/>
  <c r="Y21" i="22"/>
  <c r="X21" i="22"/>
  <c r="W21" i="22"/>
  <c r="V21" i="22"/>
  <c r="U21" i="22"/>
  <c r="T21" i="22"/>
  <c r="S21" i="22"/>
  <c r="R21" i="22"/>
  <c r="Q21" i="22"/>
  <c r="P21" i="22"/>
  <c r="N21" i="22"/>
  <c r="M21" i="22"/>
  <c r="L21" i="22"/>
  <c r="K21" i="22"/>
  <c r="J21" i="22"/>
  <c r="I21" i="22"/>
  <c r="H21" i="22"/>
  <c r="G21" i="22"/>
  <c r="F21" i="22"/>
  <c r="E21" i="22"/>
  <c r="D21" i="22"/>
  <c r="C21" i="22"/>
  <c r="B21" i="22"/>
  <c r="B17" i="22"/>
  <c r="B14" i="22"/>
  <c r="B13" i="22"/>
  <c r="B12" i="22"/>
  <c r="B11" i="22"/>
  <c r="B10" i="22"/>
  <c r="B9" i="22"/>
  <c r="B8" i="22"/>
  <c r="B7" i="22"/>
  <c r="AJ36" i="21"/>
  <c r="AG37" i="21"/>
  <c r="AJ37" i="21"/>
  <c r="AA36" i="21"/>
  <c r="N36" i="21"/>
  <c r="AD36" i="21"/>
  <c r="AA37" i="21"/>
  <c r="AG36" i="21"/>
  <c r="N37" i="21"/>
  <c r="AD37" i="21"/>
  <c r="G23" i="1"/>
  <c r="G24" i="1"/>
  <c r="G25" i="1"/>
  <c r="G26" i="1"/>
  <c r="G27" i="1"/>
  <c r="G28" i="1"/>
  <c r="F23" i="1"/>
  <c r="F24" i="1"/>
  <c r="F25" i="1"/>
  <c r="F26" i="1"/>
  <c r="F27" i="1"/>
  <c r="F28" i="1"/>
  <c r="E23" i="1"/>
  <c r="E24" i="1"/>
  <c r="E25" i="1"/>
  <c r="E26" i="1"/>
  <c r="E27" i="1"/>
  <c r="E28" i="1"/>
  <c r="D23" i="1"/>
  <c r="D24" i="1"/>
  <c r="D25" i="1"/>
  <c r="D26" i="1"/>
  <c r="D27" i="1"/>
  <c r="D28" i="1"/>
  <c r="C23" i="1"/>
  <c r="C24" i="1"/>
  <c r="C25" i="1"/>
  <c r="C26" i="1"/>
  <c r="C27" i="1"/>
  <c r="C28" i="1"/>
  <c r="DN28" i="1"/>
  <c r="DN27" i="1"/>
  <c r="DN26" i="1"/>
  <c r="DN25" i="1"/>
  <c r="DN24" i="1"/>
  <c r="DD28" i="1"/>
  <c r="DD27" i="1"/>
  <c r="DD26" i="1"/>
  <c r="DD25" i="1"/>
  <c r="DD24" i="1"/>
  <c r="CT28" i="1"/>
  <c r="CT27" i="1"/>
  <c r="CT26" i="1"/>
  <c r="CT25" i="1"/>
  <c r="CT24" i="1"/>
  <c r="CJ28" i="1"/>
  <c r="CJ27" i="1"/>
  <c r="CJ26" i="1"/>
  <c r="CJ25" i="1"/>
  <c r="CJ24" i="1"/>
  <c r="BZ28" i="1"/>
  <c r="BZ27" i="1"/>
  <c r="BZ26" i="1"/>
  <c r="BZ25" i="1"/>
  <c r="BZ24" i="1"/>
  <c r="DN23" i="1"/>
  <c r="DN22" i="1"/>
  <c r="DN21" i="1"/>
  <c r="DN20" i="1"/>
  <c r="DN19" i="1"/>
  <c r="DN18" i="1"/>
  <c r="DN17" i="1"/>
  <c r="DN16" i="1"/>
  <c r="DN15" i="1"/>
  <c r="DN14" i="1"/>
  <c r="DN13" i="1"/>
  <c r="DN12" i="1"/>
  <c r="DN11" i="1"/>
  <c r="DN10" i="1"/>
  <c r="DN9" i="1"/>
  <c r="DD23" i="1"/>
  <c r="DD22" i="1"/>
  <c r="DD21" i="1"/>
  <c r="DD20" i="1"/>
  <c r="DD19" i="1"/>
  <c r="DD18" i="1"/>
  <c r="DD17" i="1"/>
  <c r="DD16" i="1"/>
  <c r="DD15" i="1"/>
  <c r="DD14" i="1"/>
  <c r="DD13" i="1"/>
  <c r="DD12" i="1"/>
  <c r="DD11" i="1"/>
  <c r="DD10" i="1"/>
  <c r="DD9" i="1"/>
  <c r="CT23" i="1"/>
  <c r="CT22" i="1"/>
  <c r="CT21" i="1"/>
  <c r="CT20" i="1"/>
  <c r="CT19" i="1"/>
  <c r="CT18" i="1"/>
  <c r="CT17" i="1"/>
  <c r="CT16" i="1"/>
  <c r="CT15" i="1"/>
  <c r="CT14" i="1"/>
  <c r="CT13" i="1"/>
  <c r="CT12" i="1"/>
  <c r="CT11" i="1"/>
  <c r="CT10" i="1"/>
  <c r="CT9" i="1"/>
  <c r="CJ23" i="1"/>
  <c r="CJ22" i="1"/>
  <c r="CJ21" i="1"/>
  <c r="CJ20" i="1"/>
  <c r="CJ19" i="1"/>
  <c r="CJ18" i="1"/>
  <c r="CJ17" i="1"/>
  <c r="CJ16" i="1"/>
  <c r="CJ15" i="1"/>
  <c r="CJ14" i="1"/>
  <c r="CJ13" i="1"/>
  <c r="CJ12" i="1"/>
  <c r="CJ11" i="1"/>
  <c r="CJ10" i="1"/>
  <c r="CJ9" i="1"/>
  <c r="S30" i="2"/>
  <c r="T30" i="2"/>
  <c r="U30" i="2"/>
  <c r="V30" i="2"/>
  <c r="W30" i="2"/>
  <c r="X30" i="2"/>
  <c r="Y30" i="2"/>
  <c r="Z30" i="2"/>
  <c r="AA30" i="2"/>
  <c r="AB30" i="2"/>
  <c r="AC30" i="2"/>
  <c r="E30" i="2"/>
  <c r="F30" i="2"/>
  <c r="G30" i="2"/>
  <c r="H30" i="2"/>
  <c r="I30" i="2"/>
  <c r="J30" i="2"/>
  <c r="K30" i="2"/>
  <c r="L30" i="2"/>
  <c r="M30" i="2"/>
  <c r="N30" i="2"/>
  <c r="O30" i="2"/>
  <c r="AO30" i="2"/>
  <c r="AN30" i="2"/>
  <c r="AK30" i="2"/>
  <c r="AJ30" i="2"/>
  <c r="AG30" i="2"/>
  <c r="AF30" i="2"/>
  <c r="R30" i="2"/>
  <c r="D30" i="2"/>
  <c r="G20" i="1"/>
  <c r="G21" i="1"/>
  <c r="G22" i="1"/>
  <c r="G19" i="1"/>
  <c r="BY8" i="1"/>
  <c r="CI8" i="1" s="1"/>
  <c r="CS8" i="1" s="1"/>
  <c r="DC8" i="1" s="1"/>
  <c r="DM8" i="1" s="1"/>
  <c r="BX8" i="1"/>
  <c r="CH8" i="1" s="1"/>
  <c r="CR8" i="1" s="1"/>
  <c r="DB8" i="1" s="1"/>
  <c r="DL8" i="1" s="1"/>
  <c r="BW8" i="1"/>
  <c r="CG8" i="1" s="1"/>
  <c r="CQ8" i="1" s="1"/>
  <c r="DA8" i="1" s="1"/>
  <c r="DK8" i="1" s="1"/>
  <c r="BV8" i="1"/>
  <c r="CF8" i="1" s="1"/>
  <c r="CP8" i="1" s="1"/>
  <c r="CZ8" i="1" s="1"/>
  <c r="DJ8" i="1" s="1"/>
  <c r="BU8" i="1"/>
  <c r="CE8" i="1" s="1"/>
  <c r="CO8" i="1" s="1"/>
  <c r="CY8" i="1" s="1"/>
  <c r="DI8" i="1" s="1"/>
  <c r="BT8" i="1"/>
  <c r="CD8" i="1" s="1"/>
  <c r="CN8" i="1" s="1"/>
  <c r="CX8" i="1" s="1"/>
  <c r="DH8" i="1" s="1"/>
  <c r="BS8" i="1"/>
  <c r="CC8" i="1" s="1"/>
  <c r="CM8" i="1" s="1"/>
  <c r="CW8" i="1" s="1"/>
  <c r="DG8" i="1" s="1"/>
  <c r="BR8" i="1"/>
  <c r="CB8" i="1" s="1"/>
  <c r="CL8" i="1" s="1"/>
  <c r="CV8" i="1" s="1"/>
  <c r="DF8" i="1" s="1"/>
  <c r="BZ23" i="1"/>
  <c r="BZ22" i="1"/>
  <c r="BZ21" i="1"/>
  <c r="BZ20" i="1"/>
  <c r="BZ19" i="1"/>
  <c r="BZ18" i="1"/>
  <c r="BZ17" i="1"/>
  <c r="BZ16" i="1"/>
  <c r="BZ15" i="1"/>
  <c r="BZ14" i="1"/>
  <c r="BZ13" i="1"/>
  <c r="BZ12" i="1"/>
  <c r="BZ11" i="1"/>
  <c r="BZ10" i="1"/>
  <c r="BZ9" i="1"/>
  <c r="C20" i="1"/>
  <c r="D20" i="1"/>
  <c r="E20" i="1"/>
  <c r="F20" i="1"/>
  <c r="C21" i="1"/>
  <c r="D21" i="1"/>
  <c r="E21" i="1"/>
  <c r="F21" i="1"/>
  <c r="C22" i="1"/>
  <c r="D22" i="1"/>
  <c r="E22" i="1"/>
  <c r="F22" i="1"/>
  <c r="F19" i="1"/>
  <c r="E19" i="1"/>
  <c r="D19" i="1"/>
  <c r="C19" i="1"/>
  <c r="BJ61" i="12"/>
  <c r="BI61" i="12"/>
  <c r="BH61" i="12"/>
  <c r="BG61" i="12"/>
  <c r="BF61" i="12"/>
  <c r="BE61" i="12"/>
  <c r="BD61" i="12"/>
  <c r="BC61" i="12"/>
  <c r="BB61" i="12"/>
  <c r="BA61" i="12"/>
  <c r="AZ61" i="12"/>
  <c r="AY61" i="12"/>
  <c r="AX61" i="12"/>
  <c r="AW61" i="12"/>
  <c r="AV61" i="12"/>
  <c r="AU61" i="12"/>
  <c r="AT61" i="12"/>
  <c r="AS61" i="12"/>
  <c r="AR61" i="12"/>
  <c r="AQ61" i="12"/>
  <c r="AP61" i="12"/>
  <c r="AO61" i="12"/>
  <c r="AN61" i="12"/>
  <c r="AM61" i="12"/>
  <c r="AL61" i="12"/>
  <c r="AK61" i="12"/>
  <c r="AJ61" i="12"/>
  <c r="AI61" i="12"/>
  <c r="AH61" i="12"/>
  <c r="AG61" i="12"/>
  <c r="AF61" i="12"/>
  <c r="AE61" i="12"/>
  <c r="AD61" i="12"/>
  <c r="AC61" i="12"/>
  <c r="AB61" i="12"/>
  <c r="AA61" i="12"/>
  <c r="Z61" i="12"/>
  <c r="Y61" i="12"/>
  <c r="X61" i="12"/>
  <c r="W61" i="12"/>
  <c r="V61" i="12"/>
  <c r="U61" i="12"/>
  <c r="T61" i="12"/>
  <c r="S61" i="12"/>
  <c r="R61" i="12"/>
  <c r="Q61" i="12"/>
  <c r="P61" i="12"/>
  <c r="O61" i="12"/>
  <c r="N61" i="12"/>
  <c r="M61" i="12"/>
  <c r="L61" i="12"/>
  <c r="K61" i="12"/>
  <c r="J61" i="12"/>
  <c r="I61" i="12"/>
  <c r="H61" i="12"/>
  <c r="G61" i="12"/>
  <c r="F61" i="12"/>
  <c r="E61" i="12"/>
  <c r="D61" i="12"/>
  <c r="C61" i="12"/>
  <c r="K56" i="17"/>
  <c r="B56" i="17"/>
  <c r="K55" i="17"/>
  <c r="B55" i="17"/>
  <c r="K54" i="17"/>
  <c r="B54" i="17"/>
  <c r="K53" i="17"/>
  <c r="B53" i="17"/>
  <c r="K52" i="17"/>
  <c r="B52" i="17"/>
  <c r="K51" i="17"/>
  <c r="B51" i="17"/>
  <c r="K50" i="17"/>
  <c r="B50" i="17"/>
  <c r="K49" i="17"/>
  <c r="B49" i="17"/>
  <c r="K48" i="17"/>
  <c r="B48" i="17"/>
  <c r="K47" i="17"/>
  <c r="B47" i="17"/>
  <c r="K46" i="17"/>
  <c r="B46" i="17"/>
  <c r="K45" i="17"/>
  <c r="B45" i="17"/>
  <c r="K44" i="17"/>
  <c r="B44" i="17"/>
  <c r="K43" i="17"/>
  <c r="B43" i="17"/>
  <c r="K42" i="17"/>
  <c r="B42" i="17"/>
  <c r="K41" i="17"/>
  <c r="B41" i="17"/>
  <c r="K40" i="17"/>
  <c r="B40" i="17"/>
  <c r="K39" i="17"/>
  <c r="B39" i="17"/>
  <c r="K38" i="17"/>
  <c r="B38" i="17"/>
  <c r="K37" i="17"/>
  <c r="B37" i="17"/>
  <c r="J36" i="17"/>
  <c r="I36" i="17"/>
  <c r="H36" i="17"/>
  <c r="G36" i="17"/>
  <c r="F36" i="17"/>
  <c r="E36" i="17"/>
  <c r="D36" i="17"/>
  <c r="C36" i="17"/>
  <c r="AJ30" i="17"/>
  <c r="BE53" i="12" s="1"/>
  <c r="AI30" i="17"/>
  <c r="AY53" i="12"/>
  <c r="AG30" i="17"/>
  <c r="AS53" i="12" s="1"/>
  <c r="AF30" i="17"/>
  <c r="AM53" i="12"/>
  <c r="AD30" i="17"/>
  <c r="AG53" i="12" s="1"/>
  <c r="AC30" i="17"/>
  <c r="AA53" i="12" s="1"/>
  <c r="AA30" i="17"/>
  <c r="Z30" i="17"/>
  <c r="Y53" i="12"/>
  <c r="Y30" i="17"/>
  <c r="X53" i="12" s="1"/>
  <c r="X30" i="17"/>
  <c r="W53" i="12" s="1"/>
  <c r="W30" i="17"/>
  <c r="V53" i="12"/>
  <c r="V30" i="17"/>
  <c r="U53" i="12" s="1"/>
  <c r="U30" i="17"/>
  <c r="T53" i="12"/>
  <c r="T30" i="17"/>
  <c r="S53" i="12" s="1"/>
  <c r="S30" i="17"/>
  <c r="R53" i="12" s="1"/>
  <c r="R30" i="17"/>
  <c r="Q53" i="12" s="1"/>
  <c r="Q30" i="17"/>
  <c r="P53" i="12" s="1"/>
  <c r="P30" i="17"/>
  <c r="O53" i="12" s="1"/>
  <c r="N30" i="17"/>
  <c r="N53" i="12" s="1"/>
  <c r="M30" i="17"/>
  <c r="M53" i="12" s="1"/>
  <c r="L30" i="17"/>
  <c r="L53" i="12" s="1"/>
  <c r="K30" i="17"/>
  <c r="K53" i="12" s="1"/>
  <c r="J30" i="17"/>
  <c r="J53" i="12" s="1"/>
  <c r="I30" i="17"/>
  <c r="I53" i="12" s="1"/>
  <c r="H30" i="17"/>
  <c r="H53" i="12" s="1"/>
  <c r="G30" i="17"/>
  <c r="G53" i="12" s="1"/>
  <c r="F30" i="17"/>
  <c r="F53" i="12" s="1"/>
  <c r="E30" i="17"/>
  <c r="E53" i="12" s="1"/>
  <c r="D30" i="17"/>
  <c r="D53" i="12" s="1"/>
  <c r="C30" i="17"/>
  <c r="C53" i="12" s="1"/>
  <c r="AK28" i="17"/>
  <c r="AH28" i="17"/>
  <c r="AE28" i="17"/>
  <c r="AB28" i="17"/>
  <c r="O28" i="17"/>
  <c r="AK27" i="17"/>
  <c r="AH27" i="17"/>
  <c r="AE27" i="17"/>
  <c r="AB27" i="17"/>
  <c r="O27" i="17"/>
  <c r="AK26" i="17"/>
  <c r="AH26" i="17"/>
  <c r="AE26" i="17"/>
  <c r="AB26" i="17"/>
  <c r="O26" i="17"/>
  <c r="AK25" i="17"/>
  <c r="AH25" i="17"/>
  <c r="AE25" i="17"/>
  <c r="AB25" i="17"/>
  <c r="O25" i="17"/>
  <c r="AK24" i="17"/>
  <c r="AH24" i="17"/>
  <c r="AE24" i="17"/>
  <c r="AB24" i="17"/>
  <c r="O24" i="17"/>
  <c r="AK23" i="17"/>
  <c r="AH23" i="17"/>
  <c r="AE23" i="17"/>
  <c r="AB23" i="17"/>
  <c r="O23" i="17"/>
  <c r="AK22" i="17"/>
  <c r="AH22" i="17"/>
  <c r="AE22" i="17"/>
  <c r="AB22" i="17"/>
  <c r="O22" i="17"/>
  <c r="AK21" i="17"/>
  <c r="AH21" i="17"/>
  <c r="AE21" i="17"/>
  <c r="AB21" i="17"/>
  <c r="O21" i="17"/>
  <c r="AK20" i="17"/>
  <c r="AH20" i="17"/>
  <c r="AE20" i="17"/>
  <c r="AB20" i="17"/>
  <c r="O20" i="17"/>
  <c r="AK19" i="17"/>
  <c r="AH19" i="17"/>
  <c r="AE19" i="17"/>
  <c r="AB19" i="17"/>
  <c r="O19" i="17"/>
  <c r="AK18" i="17"/>
  <c r="AH18" i="17"/>
  <c r="AE18" i="17"/>
  <c r="AB18" i="17"/>
  <c r="O18" i="17"/>
  <c r="AK17" i="17"/>
  <c r="AH17" i="17"/>
  <c r="AE17" i="17"/>
  <c r="AB17" i="17"/>
  <c r="O17" i="17"/>
  <c r="AK16" i="17"/>
  <c r="AH16" i="17"/>
  <c r="AE16" i="17"/>
  <c r="AB16" i="17"/>
  <c r="O16" i="17"/>
  <c r="AK15" i="17"/>
  <c r="AH15" i="17"/>
  <c r="AE15" i="17"/>
  <c r="AB15" i="17"/>
  <c r="O15" i="17"/>
  <c r="AK14" i="17"/>
  <c r="AH14" i="17"/>
  <c r="AE14" i="17"/>
  <c r="AB14" i="17"/>
  <c r="O14" i="17"/>
  <c r="AK13" i="17"/>
  <c r="AH13" i="17"/>
  <c r="AE13" i="17"/>
  <c r="AB13" i="17"/>
  <c r="O13" i="17"/>
  <c r="AK12" i="17"/>
  <c r="AH12" i="17"/>
  <c r="AE12" i="17"/>
  <c r="AB12" i="17"/>
  <c r="O12" i="17"/>
  <c r="AK11" i="17"/>
  <c r="AH11" i="17"/>
  <c r="AE11" i="17"/>
  <c r="AB11" i="17"/>
  <c r="O11" i="17"/>
  <c r="AK10" i="17"/>
  <c r="AH10" i="17"/>
  <c r="AE10" i="17"/>
  <c r="AB10" i="17"/>
  <c r="O10" i="17"/>
  <c r="AK9" i="17"/>
  <c r="AH9" i="17"/>
  <c r="AE9" i="17"/>
  <c r="AB9" i="17"/>
  <c r="O9" i="17"/>
  <c r="CZ29" i="2"/>
  <c r="CZ28" i="2"/>
  <c r="CZ27" i="2"/>
  <c r="CZ26" i="2"/>
  <c r="CZ25" i="2"/>
  <c r="CZ24" i="2"/>
  <c r="CZ23" i="2"/>
  <c r="CZ22" i="2"/>
  <c r="CZ21" i="2"/>
  <c r="CZ20" i="2"/>
  <c r="CZ19" i="2"/>
  <c r="CZ18" i="2"/>
  <c r="CZ17" i="2"/>
  <c r="CZ16" i="2"/>
  <c r="CZ15" i="2"/>
  <c r="CZ14" i="2"/>
  <c r="CZ13" i="2"/>
  <c r="CZ12" i="2"/>
  <c r="CZ11" i="2"/>
  <c r="CZ10" i="2"/>
  <c r="CN29" i="2"/>
  <c r="CN28" i="2"/>
  <c r="CN27" i="2"/>
  <c r="CN26" i="2"/>
  <c r="CN25" i="2"/>
  <c r="CN24" i="2"/>
  <c r="CN23" i="2"/>
  <c r="CN22" i="2"/>
  <c r="CN21" i="2"/>
  <c r="CN20" i="2"/>
  <c r="CN19" i="2"/>
  <c r="CN18" i="2"/>
  <c r="CN17" i="2"/>
  <c r="CN16" i="2"/>
  <c r="CN15" i="2"/>
  <c r="CN14" i="2"/>
  <c r="CN13" i="2"/>
  <c r="CN12" i="2"/>
  <c r="CN11" i="2"/>
  <c r="CN10" i="2"/>
  <c r="CB29" i="2"/>
  <c r="CB28" i="2"/>
  <c r="CB27" i="2"/>
  <c r="CB26" i="2"/>
  <c r="CB25" i="2"/>
  <c r="CB24" i="2"/>
  <c r="CB23" i="2"/>
  <c r="CB22" i="2"/>
  <c r="CB21" i="2"/>
  <c r="CB20" i="2"/>
  <c r="CB19" i="2"/>
  <c r="CB18" i="2"/>
  <c r="CB17" i="2"/>
  <c r="CB16" i="2"/>
  <c r="CB15" i="2"/>
  <c r="CB14" i="2"/>
  <c r="CB13" i="2"/>
  <c r="CB12" i="2"/>
  <c r="CB11" i="2"/>
  <c r="CB10" i="2"/>
  <c r="BP29" i="2"/>
  <c r="BP28" i="2"/>
  <c r="BP27" i="2"/>
  <c r="BP26" i="2"/>
  <c r="BP25" i="2"/>
  <c r="BP24" i="2"/>
  <c r="BP23" i="2"/>
  <c r="BP22" i="2"/>
  <c r="BP21" i="2"/>
  <c r="BP20" i="2"/>
  <c r="BP19" i="2"/>
  <c r="BP18" i="2"/>
  <c r="BP17" i="2"/>
  <c r="BP16" i="2"/>
  <c r="BP15" i="2"/>
  <c r="BP14" i="2"/>
  <c r="BP13" i="2"/>
  <c r="BP12" i="2"/>
  <c r="BP11" i="2"/>
  <c r="BP10" i="2"/>
  <c r="BC9" i="2"/>
  <c r="BO9" i="2" s="1"/>
  <c r="CA9" i="2" s="1"/>
  <c r="CM9" i="2" s="1"/>
  <c r="CY9" i="2" s="1"/>
  <c r="BB9" i="2"/>
  <c r="BN9" i="2" s="1"/>
  <c r="BZ9" i="2" s="1"/>
  <c r="CL9" i="2" s="1"/>
  <c r="CX9" i="2" s="1"/>
  <c r="BA9" i="2"/>
  <c r="BM9" i="2" s="1"/>
  <c r="BY9" i="2" s="1"/>
  <c r="CK9" i="2" s="1"/>
  <c r="CW9" i="2" s="1"/>
  <c r="AZ9" i="2"/>
  <c r="BL9" i="2" s="1"/>
  <c r="BX9" i="2" s="1"/>
  <c r="CJ9" i="2" s="1"/>
  <c r="CV9" i="2" s="1"/>
  <c r="AY9" i="2"/>
  <c r="BK9" i="2" s="1"/>
  <c r="BW9" i="2" s="1"/>
  <c r="CI9" i="2" s="1"/>
  <c r="CU9" i="2" s="1"/>
  <c r="AX9" i="2"/>
  <c r="BJ9" i="2" s="1"/>
  <c r="BV9" i="2" s="1"/>
  <c r="CH9" i="2" s="1"/>
  <c r="CT9" i="2" s="1"/>
  <c r="AW9" i="2"/>
  <c r="BI9" i="2" s="1"/>
  <c r="BU9" i="2" s="1"/>
  <c r="CG9" i="2" s="1"/>
  <c r="CS9" i="2" s="1"/>
  <c r="AV9" i="2"/>
  <c r="BH9" i="2" s="1"/>
  <c r="BT9" i="2" s="1"/>
  <c r="CF9" i="2" s="1"/>
  <c r="CR9" i="2" s="1"/>
  <c r="J14" i="3"/>
  <c r="J15" i="3"/>
  <c r="J16" i="3"/>
  <c r="J17" i="3"/>
  <c r="J18" i="3"/>
  <c r="J19" i="3"/>
  <c r="J20" i="3"/>
  <c r="J21" i="3"/>
  <c r="C119" i="3"/>
  <c r="D119" i="3"/>
  <c r="C30" i="4"/>
  <c r="C56" i="12" s="1"/>
  <c r="B55" i="3"/>
  <c r="B56" i="3"/>
  <c r="B57" i="3"/>
  <c r="B58" i="3"/>
  <c r="B59" i="3"/>
  <c r="B60" i="3"/>
  <c r="B61" i="3"/>
  <c r="B54" i="3"/>
  <c r="B28" i="3"/>
  <c r="B29" i="3"/>
  <c r="B30" i="3"/>
  <c r="B31" i="3"/>
  <c r="B32" i="3"/>
  <c r="B33" i="3"/>
  <c r="B34" i="3"/>
  <c r="B27" i="3"/>
  <c r="E24" i="12"/>
  <c r="F24" i="12"/>
  <c r="G24" i="12"/>
  <c r="H24" i="12"/>
  <c r="I24" i="12"/>
  <c r="J24" i="12"/>
  <c r="K24" i="12"/>
  <c r="L24" i="12"/>
  <c r="M24" i="12"/>
  <c r="N24" i="12"/>
  <c r="O24" i="12"/>
  <c r="P24" i="12"/>
  <c r="Q24" i="12"/>
  <c r="R24" i="12"/>
  <c r="S24" i="12"/>
  <c r="T24" i="12"/>
  <c r="U24" i="12"/>
  <c r="V24" i="12"/>
  <c r="W24" i="12"/>
  <c r="X24" i="12"/>
  <c r="Y24" i="12"/>
  <c r="Z24" i="12"/>
  <c r="AA24" i="12"/>
  <c r="AB24" i="12"/>
  <c r="AC24" i="12"/>
  <c r="AD24" i="12"/>
  <c r="AE24" i="12"/>
  <c r="AF24" i="12"/>
  <c r="AG24" i="12"/>
  <c r="AH24" i="12"/>
  <c r="AI24" i="12"/>
  <c r="AJ24" i="12"/>
  <c r="AK24" i="12"/>
  <c r="AL24" i="12"/>
  <c r="AM24" i="12"/>
  <c r="AN24" i="12"/>
  <c r="AO24" i="12"/>
  <c r="AP24" i="12"/>
  <c r="AQ24" i="12"/>
  <c r="AR24" i="12"/>
  <c r="AS24" i="12"/>
  <c r="AT24" i="12"/>
  <c r="AU24" i="12"/>
  <c r="AV24" i="12"/>
  <c r="AW24" i="12"/>
  <c r="AX24" i="12"/>
  <c r="AY24" i="12"/>
  <c r="AZ24" i="12"/>
  <c r="BA24" i="12"/>
  <c r="BB24" i="12"/>
  <c r="BC24" i="12"/>
  <c r="BD24" i="12"/>
  <c r="BE24" i="12"/>
  <c r="BF24" i="12"/>
  <c r="BG24" i="12"/>
  <c r="BH24" i="12"/>
  <c r="BI24" i="12"/>
  <c r="BJ24" i="12"/>
  <c r="D29" i="12"/>
  <c r="E29" i="12"/>
  <c r="F29" i="12"/>
  <c r="G29" i="12"/>
  <c r="H29" i="12"/>
  <c r="I29" i="12"/>
  <c r="J29" i="12"/>
  <c r="K29" i="12"/>
  <c r="L29" i="12"/>
  <c r="M29" i="12"/>
  <c r="N29" i="12"/>
  <c r="O29" i="12"/>
  <c r="P29" i="12"/>
  <c r="Q29" i="12"/>
  <c r="R29" i="12"/>
  <c r="S29" i="12"/>
  <c r="T29" i="12"/>
  <c r="U29" i="12"/>
  <c r="V29" i="12"/>
  <c r="W29" i="12"/>
  <c r="X29" i="12"/>
  <c r="Y29" i="12"/>
  <c r="Z29" i="12"/>
  <c r="AA29" i="12"/>
  <c r="AB29" i="12"/>
  <c r="AC29" i="12"/>
  <c r="AD29" i="12"/>
  <c r="AE29" i="12"/>
  <c r="AF29" i="12"/>
  <c r="AG29" i="12"/>
  <c r="AH29" i="12"/>
  <c r="AI29" i="12"/>
  <c r="AJ29" i="12"/>
  <c r="AK29" i="12"/>
  <c r="AL29" i="12"/>
  <c r="AM29" i="12"/>
  <c r="AN29" i="12"/>
  <c r="AO29" i="12"/>
  <c r="AP29" i="12"/>
  <c r="AQ29" i="12"/>
  <c r="AR29" i="12"/>
  <c r="AS29" i="12"/>
  <c r="AT29" i="12"/>
  <c r="AU29" i="12"/>
  <c r="AV29" i="12"/>
  <c r="AW29" i="12"/>
  <c r="AX29" i="12"/>
  <c r="AY29" i="12"/>
  <c r="AZ29" i="12"/>
  <c r="BA29" i="12"/>
  <c r="BB29" i="12"/>
  <c r="BC29" i="12"/>
  <c r="BD29" i="12"/>
  <c r="BE29" i="12"/>
  <c r="BF29" i="12"/>
  <c r="BG29" i="12"/>
  <c r="BH29" i="12"/>
  <c r="BI29" i="12"/>
  <c r="BJ29" i="12"/>
  <c r="BD29" i="2"/>
  <c r="BD28" i="2"/>
  <c r="BD27" i="2"/>
  <c r="BD26" i="2"/>
  <c r="BD25" i="2"/>
  <c r="B53" i="13"/>
  <c r="B54" i="13"/>
  <c r="B55" i="13"/>
  <c r="B56" i="13"/>
  <c r="B57" i="13"/>
  <c r="B58" i="13"/>
  <c r="B59" i="13"/>
  <c r="B52" i="13"/>
  <c r="B38" i="4"/>
  <c r="B39" i="4"/>
  <c r="B40" i="4"/>
  <c r="B41" i="4"/>
  <c r="B42" i="4"/>
  <c r="B43" i="4"/>
  <c r="B44" i="4"/>
  <c r="B45" i="4"/>
  <c r="B46" i="4"/>
  <c r="B47" i="4"/>
  <c r="B48" i="4"/>
  <c r="B49" i="4"/>
  <c r="B50" i="4"/>
  <c r="B51" i="4"/>
  <c r="B52" i="4"/>
  <c r="B53" i="4"/>
  <c r="B54" i="4"/>
  <c r="B55" i="4"/>
  <c r="B56" i="4"/>
  <c r="B37" i="4"/>
  <c r="B40" i="13"/>
  <c r="B41" i="13"/>
  <c r="B42" i="13"/>
  <c r="B43" i="13"/>
  <c r="B44" i="13"/>
  <c r="B45" i="13"/>
  <c r="B46" i="13"/>
  <c r="B39" i="13"/>
  <c r="J41" i="13"/>
  <c r="J50" i="13" s="1"/>
  <c r="J59" i="13" s="1"/>
  <c r="J68" i="13" s="1"/>
  <c r="J42" i="13"/>
  <c r="J51" i="13" s="1"/>
  <c r="J60" i="13" s="1"/>
  <c r="J69" i="13" s="1"/>
  <c r="J43" i="13"/>
  <c r="J52" i="13" s="1"/>
  <c r="J61" i="13" s="1"/>
  <c r="J70" i="13" s="1"/>
  <c r="J44" i="13"/>
  <c r="J53" i="13" s="1"/>
  <c r="J62" i="13" s="1"/>
  <c r="J71" i="13" s="1"/>
  <c r="J45" i="13"/>
  <c r="J54" i="13" s="1"/>
  <c r="J63" i="13" s="1"/>
  <c r="J72" i="13" s="1"/>
  <c r="J46" i="13"/>
  <c r="J55" i="13" s="1"/>
  <c r="J64" i="13" s="1"/>
  <c r="J73" i="13" s="1"/>
  <c r="J47" i="13"/>
  <c r="J56" i="13" s="1"/>
  <c r="J65" i="13" s="1"/>
  <c r="J74" i="13" s="1"/>
  <c r="J40" i="13"/>
  <c r="J49" i="13" s="1"/>
  <c r="J58" i="13" s="1"/>
  <c r="J67" i="13" s="1"/>
  <c r="H42" i="3"/>
  <c r="H43" i="3"/>
  <c r="H44" i="3"/>
  <c r="H45" i="3"/>
  <c r="H46" i="3"/>
  <c r="H47" i="3"/>
  <c r="H48" i="3"/>
  <c r="H41" i="3"/>
  <c r="B58" i="7"/>
  <c r="B57" i="7"/>
  <c r="B56" i="7"/>
  <c r="B55" i="7"/>
  <c r="B54" i="7"/>
  <c r="B53" i="7"/>
  <c r="B52" i="7"/>
  <c r="B51" i="7"/>
  <c r="B62" i="8"/>
  <c r="B61" i="8"/>
  <c r="B60" i="8"/>
  <c r="B59" i="8"/>
  <c r="B58" i="8"/>
  <c r="B57" i="8"/>
  <c r="B56" i="8"/>
  <c r="B55" i="8"/>
  <c r="B47" i="8"/>
  <c r="B46" i="8"/>
  <c r="B45" i="8"/>
  <c r="B44" i="8"/>
  <c r="B43" i="8"/>
  <c r="B42" i="8"/>
  <c r="B41" i="8"/>
  <c r="B40" i="8"/>
  <c r="B32" i="8"/>
  <c r="B31" i="8"/>
  <c r="B30" i="8"/>
  <c r="B29" i="8"/>
  <c r="B28" i="8"/>
  <c r="B27" i="8"/>
  <c r="B26" i="8"/>
  <c r="B25" i="8"/>
  <c r="B16" i="8"/>
  <c r="B15" i="8"/>
  <c r="B14" i="8"/>
  <c r="B13" i="8"/>
  <c r="B12" i="8"/>
  <c r="B11" i="8"/>
  <c r="B10" i="8"/>
  <c r="B9" i="8"/>
  <c r="B44" i="7"/>
  <c r="B43" i="7"/>
  <c r="B42" i="7"/>
  <c r="B41" i="7"/>
  <c r="B40" i="7"/>
  <c r="B39" i="7"/>
  <c r="B38" i="7"/>
  <c r="B37" i="7"/>
  <c r="B30" i="7"/>
  <c r="B29" i="7"/>
  <c r="B28" i="7"/>
  <c r="B27" i="7"/>
  <c r="B26" i="7"/>
  <c r="B25" i="7"/>
  <c r="B24" i="7"/>
  <c r="B23" i="7"/>
  <c r="B16" i="7"/>
  <c r="B15" i="7"/>
  <c r="B14" i="7"/>
  <c r="B13" i="7"/>
  <c r="B12" i="7"/>
  <c r="B11" i="7"/>
  <c r="B10" i="7"/>
  <c r="B9" i="7"/>
  <c r="B42" i="3"/>
  <c r="B43" i="3"/>
  <c r="B44" i="3"/>
  <c r="B45" i="3"/>
  <c r="B46" i="3"/>
  <c r="B47" i="3"/>
  <c r="B48" i="3"/>
  <c r="B41" i="3"/>
  <c r="B48" i="6"/>
  <c r="B47" i="6"/>
  <c r="B46" i="6"/>
  <c r="B45" i="6"/>
  <c r="B44" i="6"/>
  <c r="B43" i="6"/>
  <c r="B42" i="6"/>
  <c r="B41" i="6"/>
  <c r="B33" i="6"/>
  <c r="B32" i="6"/>
  <c r="B31" i="6"/>
  <c r="B30" i="6"/>
  <c r="B29" i="6"/>
  <c r="B28" i="6"/>
  <c r="B27" i="6"/>
  <c r="B26" i="6"/>
  <c r="B18" i="6"/>
  <c r="B17" i="6"/>
  <c r="B16" i="6"/>
  <c r="B15" i="6"/>
  <c r="B14" i="6"/>
  <c r="B13" i="6"/>
  <c r="B12" i="6"/>
  <c r="B11" i="6"/>
  <c r="B16" i="5"/>
  <c r="B15" i="5"/>
  <c r="B14" i="5"/>
  <c r="B13" i="5"/>
  <c r="B12" i="5"/>
  <c r="B11" i="5"/>
  <c r="B10" i="5"/>
  <c r="B9" i="5"/>
  <c r="AK28" i="4"/>
  <c r="AK27" i="4"/>
  <c r="AK26" i="4"/>
  <c r="AK25" i="4"/>
  <c r="AK24" i="4"/>
  <c r="AK23" i="4"/>
  <c r="AK22" i="4"/>
  <c r="AK21" i="4"/>
  <c r="AK20" i="4"/>
  <c r="AK19" i="4"/>
  <c r="AK18" i="4"/>
  <c r="AK17" i="4"/>
  <c r="AK16" i="4"/>
  <c r="AK15" i="4"/>
  <c r="AK14" i="4"/>
  <c r="AK13" i="4"/>
  <c r="AK12" i="4"/>
  <c r="AK11" i="4"/>
  <c r="AK10" i="4"/>
  <c r="AK9" i="4"/>
  <c r="G12" i="26" s="1"/>
  <c r="G24" i="26" s="1"/>
  <c r="AH28" i="4"/>
  <c r="AH27" i="4"/>
  <c r="AH26" i="4"/>
  <c r="AH25" i="4"/>
  <c r="AH24" i="4"/>
  <c r="AH23" i="4"/>
  <c r="AH22" i="4"/>
  <c r="AH21" i="4"/>
  <c r="AH20" i="4"/>
  <c r="AH19" i="4"/>
  <c r="AH18" i="4"/>
  <c r="AH17" i="4"/>
  <c r="AH16" i="4"/>
  <c r="AH15" i="4"/>
  <c r="AH14" i="4"/>
  <c r="AH13" i="4"/>
  <c r="AH12" i="4"/>
  <c r="AH11" i="4"/>
  <c r="AH10" i="4"/>
  <c r="AH9" i="4"/>
  <c r="F12" i="26" s="1"/>
  <c r="F24" i="26" s="1"/>
  <c r="AE28" i="4"/>
  <c r="AE27" i="4"/>
  <c r="AE26" i="4"/>
  <c r="AE25" i="4"/>
  <c r="AE24" i="4"/>
  <c r="AE23" i="4"/>
  <c r="AE22" i="4"/>
  <c r="AE21" i="4"/>
  <c r="AE20" i="4"/>
  <c r="AE19" i="4"/>
  <c r="AE18" i="4"/>
  <c r="AE17" i="4"/>
  <c r="AE16" i="4"/>
  <c r="AE15" i="4"/>
  <c r="AE14" i="4"/>
  <c r="AE13" i="4"/>
  <c r="AE12" i="4"/>
  <c r="AE11" i="4"/>
  <c r="AE10" i="4"/>
  <c r="AE9" i="4"/>
  <c r="AF30" i="4"/>
  <c r="AM56" i="12" s="1"/>
  <c r="AB9" i="4"/>
  <c r="D12" i="26" s="1"/>
  <c r="D24" i="26" s="1"/>
  <c r="AB28" i="4"/>
  <c r="AB27" i="4"/>
  <c r="AO27" i="4" s="1"/>
  <c r="AN174" i="23" s="1"/>
  <c r="AB26" i="4"/>
  <c r="AB25" i="4"/>
  <c r="AB24" i="4"/>
  <c r="AB23" i="4"/>
  <c r="AO23" i="4" s="1"/>
  <c r="AN62" i="23" s="1"/>
  <c r="AB22" i="4"/>
  <c r="AB21" i="4"/>
  <c r="AB20" i="4"/>
  <c r="AB19" i="4"/>
  <c r="AO19" i="4" s="1"/>
  <c r="AN193" i="23" s="1"/>
  <c r="AB18" i="4"/>
  <c r="AB17" i="4"/>
  <c r="AB16" i="4"/>
  <c r="AB15" i="4"/>
  <c r="AO15" i="4" s="1"/>
  <c r="AN81" i="23" s="1"/>
  <c r="AB14" i="4"/>
  <c r="AB13" i="4"/>
  <c r="AB12" i="4"/>
  <c r="AB11" i="4"/>
  <c r="AB10" i="4"/>
  <c r="O10" i="4"/>
  <c r="O11" i="4"/>
  <c r="AN11" i="4" s="1"/>
  <c r="AM158" i="23" s="1"/>
  <c r="O12" i="4"/>
  <c r="AN12" i="4" s="1"/>
  <c r="AM159" i="23" s="1"/>
  <c r="O13" i="4"/>
  <c r="AN13" i="4" s="1"/>
  <c r="AM187" i="23" s="1"/>
  <c r="O14" i="4"/>
  <c r="AN14" i="4" s="1"/>
  <c r="AM107" i="23" s="1"/>
  <c r="O15" i="4"/>
  <c r="AN15" i="4" s="1"/>
  <c r="AM189" i="23" s="1"/>
  <c r="O16" i="4"/>
  <c r="AN16" i="4" s="1"/>
  <c r="AM217" i="23" s="1"/>
  <c r="O17" i="4"/>
  <c r="AN17" i="4" s="1"/>
  <c r="AM83" i="23" s="1"/>
  <c r="O18" i="4"/>
  <c r="AN18" i="4" s="1"/>
  <c r="AM111" i="23" s="1"/>
  <c r="O19" i="4"/>
  <c r="AN19" i="4" s="1"/>
  <c r="AM193" i="23" s="1"/>
  <c r="O20" i="4"/>
  <c r="AN20" i="4" s="1"/>
  <c r="AM140" i="23" s="1"/>
  <c r="O21" i="4"/>
  <c r="AN21" i="4" s="1"/>
  <c r="AM195" i="23" s="1"/>
  <c r="O22" i="4"/>
  <c r="AN22" i="4" s="1"/>
  <c r="AM115" i="23" s="1"/>
  <c r="O23" i="4"/>
  <c r="AN23" i="4" s="1"/>
  <c r="AM197" i="23" s="1"/>
  <c r="O24" i="4"/>
  <c r="AN24" i="4" s="1"/>
  <c r="AM225" i="23" s="1"/>
  <c r="O25" i="4"/>
  <c r="AN25" i="4" s="1"/>
  <c r="AM118" i="23" s="1"/>
  <c r="O26" i="4"/>
  <c r="AN26" i="4" s="1"/>
  <c r="AM200" i="23" s="1"/>
  <c r="O27" i="4"/>
  <c r="AN27" i="4" s="1"/>
  <c r="AM201" i="23" s="1"/>
  <c r="O28" i="4"/>
  <c r="AN28" i="4" s="1"/>
  <c r="AM175" i="23" s="1"/>
  <c r="O9" i="4"/>
  <c r="C26" i="14" s="1"/>
  <c r="D30" i="4"/>
  <c r="D56" i="12" s="1"/>
  <c r="E30" i="4"/>
  <c r="E56" i="12" s="1"/>
  <c r="F30" i="4"/>
  <c r="F56" i="12" s="1"/>
  <c r="G30" i="4"/>
  <c r="G56" i="12" s="1"/>
  <c r="H30" i="4"/>
  <c r="H56" i="12" s="1"/>
  <c r="I30" i="4"/>
  <c r="I56" i="12" s="1"/>
  <c r="J30" i="4"/>
  <c r="J56" i="12" s="1"/>
  <c r="K30" i="4"/>
  <c r="K56" i="12" s="1"/>
  <c r="L30" i="4"/>
  <c r="L56" i="12" s="1"/>
  <c r="M30" i="4"/>
  <c r="M56" i="12" s="1"/>
  <c r="N30" i="4"/>
  <c r="N56" i="12" s="1"/>
  <c r="P30" i="4"/>
  <c r="O56" i="12" s="1"/>
  <c r="Q30" i="4"/>
  <c r="P56" i="12" s="1"/>
  <c r="R30" i="4"/>
  <c r="Q56" i="12" s="1"/>
  <c r="S30" i="4"/>
  <c r="R56" i="12" s="1"/>
  <c r="T30" i="4"/>
  <c r="S56" i="12" s="1"/>
  <c r="U30" i="4"/>
  <c r="T56" i="12" s="1"/>
  <c r="V30" i="4"/>
  <c r="U56" i="12" s="1"/>
  <c r="W30" i="4"/>
  <c r="V56" i="12" s="1"/>
  <c r="X30" i="4"/>
  <c r="W56" i="12" s="1"/>
  <c r="Y30" i="4"/>
  <c r="X56" i="12" s="1"/>
  <c r="Z30" i="4"/>
  <c r="Y56" i="12" s="1"/>
  <c r="AA30" i="4"/>
  <c r="Z56" i="12" s="1"/>
  <c r="AC30" i="4"/>
  <c r="AA56" i="12" s="1"/>
  <c r="AD30" i="4"/>
  <c r="AG56" i="12" s="1"/>
  <c r="AG30" i="4"/>
  <c r="AS56" i="12" s="1"/>
  <c r="AI30" i="4"/>
  <c r="AY56" i="12" s="1"/>
  <c r="AJ30" i="4"/>
  <c r="BE56" i="12" s="1"/>
  <c r="K38" i="4"/>
  <c r="K39" i="4"/>
  <c r="K40" i="4"/>
  <c r="K41" i="4"/>
  <c r="K42" i="4"/>
  <c r="K43" i="4"/>
  <c r="K44" i="4"/>
  <c r="K45" i="4"/>
  <c r="K46" i="4"/>
  <c r="K47" i="4"/>
  <c r="K48" i="4"/>
  <c r="K49" i="4"/>
  <c r="K50" i="4"/>
  <c r="K51" i="4"/>
  <c r="K52" i="4"/>
  <c r="K53" i="4"/>
  <c r="K54" i="4"/>
  <c r="K55" i="4"/>
  <c r="K56" i="4"/>
  <c r="K37" i="4"/>
  <c r="I36" i="4"/>
  <c r="J36" i="4"/>
  <c r="H36" i="4"/>
  <c r="G36" i="4"/>
  <c r="F36" i="4"/>
  <c r="E36" i="4"/>
  <c r="D36" i="4"/>
  <c r="C36" i="4"/>
  <c r="BD11" i="2"/>
  <c r="BD12" i="2"/>
  <c r="BD13" i="2"/>
  <c r="BD14" i="2"/>
  <c r="BD15" i="2"/>
  <c r="BD16" i="2"/>
  <c r="BD17" i="2"/>
  <c r="BD18" i="2"/>
  <c r="BD19" i="2"/>
  <c r="BD20" i="2"/>
  <c r="BD21" i="2"/>
  <c r="BD22" i="2"/>
  <c r="BD23" i="2"/>
  <c r="BD24" i="2"/>
  <c r="BD10" i="2"/>
  <c r="Z53" i="12"/>
  <c r="AQ183" i="23"/>
  <c r="AM156" i="23"/>
  <c r="AM170" i="23"/>
  <c r="AM89" i="23"/>
  <c r="AM174" i="23"/>
  <c r="AM93" i="23"/>
  <c r="AM166" i="23"/>
  <c r="AM85" i="23"/>
  <c r="AM162" i="23"/>
  <c r="AM81" i="23"/>
  <c r="AM198" i="23"/>
  <c r="AM119" i="23"/>
  <c r="AM104" i="23"/>
  <c r="AM50" i="23"/>
  <c r="AM223" i="23"/>
  <c r="AM34" i="23"/>
  <c r="AM165" i="23"/>
  <c r="AM215" i="23"/>
  <c r="AM26" i="23"/>
  <c r="AM210" i="23"/>
  <c r="AM75" i="23"/>
  <c r="AN166" i="23"/>
  <c r="AM137" i="23"/>
  <c r="AQ156" i="23"/>
  <c r="AA62" i="21"/>
  <c r="AA61" i="21"/>
  <c r="AD61" i="21"/>
  <c r="AD62" i="21"/>
  <c r="AG62" i="21"/>
  <c r="AG61" i="21"/>
  <c r="AJ61" i="21"/>
  <c r="AJ62" i="21"/>
  <c r="AJ87" i="21"/>
  <c r="N62" i="21"/>
  <c r="N61" i="21"/>
  <c r="C30" i="26" l="1"/>
  <c r="C19" i="11" s="1"/>
  <c r="D30" i="26"/>
  <c r="D19" i="11" s="1"/>
  <c r="E30" i="26"/>
  <c r="E19" i="11" s="1"/>
  <c r="F30" i="26"/>
  <c r="F19" i="11" s="1"/>
  <c r="C17" i="26"/>
  <c r="C20" i="11" s="1"/>
  <c r="D17" i="26"/>
  <c r="D20" i="11" s="1"/>
  <c r="E17" i="26"/>
  <c r="E20" i="11" s="1"/>
  <c r="F17" i="26"/>
  <c r="F20" i="11" s="1"/>
  <c r="G17" i="26"/>
  <c r="G20" i="11" s="1"/>
  <c r="C27" i="14"/>
  <c r="AM136" i="23"/>
  <c r="AG86" i="21"/>
  <c r="G15" i="1"/>
  <c r="C34" i="24"/>
  <c r="E39" i="24"/>
  <c r="AG87" i="21"/>
  <c r="AE37" i="23"/>
  <c r="AH116" i="23"/>
  <c r="AK131" i="23"/>
  <c r="AH191" i="23"/>
  <c r="AE214" i="23"/>
  <c r="AE87" i="23"/>
  <c r="AH199" i="23"/>
  <c r="AK30" i="23"/>
  <c r="AE34" i="23"/>
  <c r="AK34" i="23"/>
  <c r="AK38" i="23"/>
  <c r="AH59" i="23"/>
  <c r="AK80" i="23"/>
  <c r="AE84" i="23"/>
  <c r="AK84" i="23"/>
  <c r="AH90" i="23"/>
  <c r="AK103" i="23"/>
  <c r="AK107" i="23"/>
  <c r="AK119" i="23"/>
  <c r="AH121" i="23"/>
  <c r="AE132" i="23"/>
  <c r="AE136" i="23"/>
  <c r="AH138" i="23"/>
  <c r="AE157" i="23"/>
  <c r="AK161" i="23"/>
  <c r="AH163" i="23"/>
  <c r="AE169" i="23"/>
  <c r="AK169" i="23"/>
  <c r="AH171" i="23"/>
  <c r="AH175" i="23"/>
  <c r="AH184" i="23"/>
  <c r="AE186" i="23"/>
  <c r="AH188" i="23"/>
  <c r="AE190" i="23"/>
  <c r="AE194" i="23"/>
  <c r="AK194" i="23"/>
  <c r="AH196" i="23"/>
  <c r="AE198" i="23"/>
  <c r="AH200" i="23"/>
  <c r="AE202" i="23"/>
  <c r="AE211" i="23"/>
  <c r="AH213" i="23"/>
  <c r="AH221" i="23"/>
  <c r="AE223" i="23"/>
  <c r="AK223" i="23"/>
  <c r="AK227" i="23"/>
  <c r="T87" i="24"/>
  <c r="AK143" i="22"/>
  <c r="AE183" i="22"/>
  <c r="AB111" i="22"/>
  <c r="AE159" i="22"/>
  <c r="AK211" i="22"/>
  <c r="AH22" i="22"/>
  <c r="AE24" i="22"/>
  <c r="AK24" i="22"/>
  <c r="AH26" i="22"/>
  <c r="AE28" i="22"/>
  <c r="AK28" i="22"/>
  <c r="AH30" i="22"/>
  <c r="AE32" i="22"/>
  <c r="AK32" i="22"/>
  <c r="AH34" i="22"/>
  <c r="AE36" i="22"/>
  <c r="AK36" i="22"/>
  <c r="AH38" i="22"/>
  <c r="AE40" i="22"/>
  <c r="AK40" i="22"/>
  <c r="AK48" i="22"/>
  <c r="AH50" i="22"/>
  <c r="AE52" i="22"/>
  <c r="AK52" i="22"/>
  <c r="AH54" i="22"/>
  <c r="AE56" i="22"/>
  <c r="AK56" i="22"/>
  <c r="AH58" i="22"/>
  <c r="AE60" i="22"/>
  <c r="AK60" i="22"/>
  <c r="AH62" i="22"/>
  <c r="G16" i="26"/>
  <c r="F25" i="26"/>
  <c r="F26" i="26" s="1"/>
  <c r="D25" i="26"/>
  <c r="D26" i="26" s="1"/>
  <c r="F20" i="10"/>
  <c r="F31" i="26" s="1"/>
  <c r="C16" i="26"/>
  <c r="D16" i="26"/>
  <c r="G25" i="26"/>
  <c r="G26" i="26" s="1"/>
  <c r="E20" i="10"/>
  <c r="E31" i="26" s="1"/>
  <c r="D20" i="10"/>
  <c r="D31" i="26" s="1"/>
  <c r="E16" i="26"/>
  <c r="F16" i="26"/>
  <c r="AN35" i="23"/>
  <c r="AM60" i="23"/>
  <c r="AM29" i="23"/>
  <c r="AM79" i="23"/>
  <c r="AN93" i="23"/>
  <c r="AM32" i="23"/>
  <c r="AM131" i="23"/>
  <c r="AM27" i="23"/>
  <c r="AM31" i="23"/>
  <c r="AM228" i="23"/>
  <c r="AM35" i="23"/>
  <c r="AM77" i="23"/>
  <c r="AM121" i="23"/>
  <c r="AM108" i="23"/>
  <c r="AM112" i="23"/>
  <c r="AM120" i="23"/>
  <c r="AM116" i="23"/>
  <c r="AN27" i="23"/>
  <c r="AN66" i="23"/>
  <c r="AM221" i="23"/>
  <c r="AM190" i="23"/>
  <c r="AE67" i="23"/>
  <c r="AE82" i="23"/>
  <c r="AH84" i="23"/>
  <c r="AK86" i="23"/>
  <c r="AK105" i="23"/>
  <c r="AK130" i="23"/>
  <c r="AE146" i="23"/>
  <c r="AK159" i="23"/>
  <c r="AE184" i="23"/>
  <c r="AK196" i="23"/>
  <c r="AH198" i="23"/>
  <c r="AE213" i="23"/>
  <c r="AK217" i="23"/>
  <c r="AH223" i="23"/>
  <c r="AE229" i="23"/>
  <c r="AK229" i="23"/>
  <c r="AN54" i="23"/>
  <c r="AN197" i="23"/>
  <c r="AM78" i="23"/>
  <c r="AM194" i="23"/>
  <c r="AM212" i="23"/>
  <c r="AM185" i="23"/>
  <c r="AM28" i="23"/>
  <c r="AM117" i="23"/>
  <c r="AM54" i="23"/>
  <c r="AM135" i="23"/>
  <c r="AM58" i="23"/>
  <c r="AM139" i="23"/>
  <c r="AM66" i="23"/>
  <c r="AM147" i="23"/>
  <c r="AM224" i="23"/>
  <c r="AM143" i="23"/>
  <c r="AG204" i="23"/>
  <c r="AG13" i="23" s="1"/>
  <c r="AH217" i="23"/>
  <c r="AN224" i="23"/>
  <c r="AM67" i="23"/>
  <c r="AM36" i="23"/>
  <c r="AE24" i="23"/>
  <c r="AH26" i="23"/>
  <c r="AK32" i="23"/>
  <c r="AE36" i="23"/>
  <c r="AE51" i="23"/>
  <c r="AK63" i="23"/>
  <c r="AE78" i="23"/>
  <c r="AK90" i="23"/>
  <c r="AE94" i="23"/>
  <c r="AE105" i="23"/>
  <c r="AK113" i="23"/>
  <c r="AE130" i="23"/>
  <c r="AK134" i="23"/>
  <c r="AH136" i="23"/>
  <c r="AE138" i="23"/>
  <c r="AH140" i="23"/>
  <c r="AE159" i="23"/>
  <c r="AK192" i="23"/>
  <c r="AN189" i="23"/>
  <c r="AN170" i="23"/>
  <c r="AM132" i="23"/>
  <c r="AM167" i="23"/>
  <c r="AM23" i="23"/>
  <c r="AM109" i="23"/>
  <c r="AM144" i="23"/>
  <c r="AM216" i="23"/>
  <c r="AM220" i="23"/>
  <c r="AM39" i="23"/>
  <c r="AM62" i="23"/>
  <c r="AE29" i="23"/>
  <c r="AH104" i="23"/>
  <c r="AH145" i="23"/>
  <c r="AK189" i="23"/>
  <c r="AE197" i="23"/>
  <c r="AK214" i="23"/>
  <c r="AK218" i="23"/>
  <c r="AK226" i="23"/>
  <c r="AE64" i="22"/>
  <c r="AK64" i="22"/>
  <c r="AH66" i="22"/>
  <c r="AH78" i="22"/>
  <c r="AE80" i="22"/>
  <c r="AK80" i="22"/>
  <c r="AH82" i="22"/>
  <c r="AE84" i="22"/>
  <c r="AK84" i="22"/>
  <c r="AH86" i="22"/>
  <c r="AE88" i="22"/>
  <c r="AK88" i="22"/>
  <c r="AH90" i="22"/>
  <c r="AE92" i="22"/>
  <c r="AK92" i="22"/>
  <c r="AH94" i="22"/>
  <c r="AE104" i="22"/>
  <c r="AH106" i="22"/>
  <c r="AE108" i="22"/>
  <c r="AK108" i="22"/>
  <c r="AH110" i="22"/>
  <c r="AE112" i="22"/>
  <c r="AK112" i="22"/>
  <c r="AH114" i="22"/>
  <c r="AE116" i="22"/>
  <c r="AK116" i="22"/>
  <c r="AH118" i="22"/>
  <c r="AE120" i="22"/>
  <c r="AK120" i="22"/>
  <c r="AE132" i="22"/>
  <c r="AK132" i="22"/>
  <c r="AH134" i="22"/>
  <c r="AE136" i="22"/>
  <c r="AK136" i="22"/>
  <c r="AH138" i="22"/>
  <c r="AE140" i="22"/>
  <c r="AK140" i="22"/>
  <c r="AH142" i="22"/>
  <c r="AE144" i="22"/>
  <c r="AK144" i="22"/>
  <c r="AH146" i="22"/>
  <c r="AE148" i="22"/>
  <c r="AK148" i="22"/>
  <c r="AK156" i="22"/>
  <c r="AH158" i="22"/>
  <c r="AE160" i="22"/>
  <c r="AK160" i="22"/>
  <c r="AH162" i="22"/>
  <c r="AE164" i="22"/>
  <c r="AK164" i="22"/>
  <c r="AH166" i="22"/>
  <c r="AE168" i="22"/>
  <c r="AK168" i="22"/>
  <c r="AH170" i="22"/>
  <c r="AE172" i="22"/>
  <c r="AK172" i="22"/>
  <c r="AH174" i="22"/>
  <c r="AH186" i="22"/>
  <c r="AE188" i="22"/>
  <c r="AK188" i="22"/>
  <c r="AH190" i="22"/>
  <c r="AE192" i="22"/>
  <c r="AK192" i="22"/>
  <c r="AH194" i="22"/>
  <c r="AE196" i="22"/>
  <c r="AK196" i="22"/>
  <c r="AH198" i="22"/>
  <c r="AE200" i="22"/>
  <c r="AK200" i="22"/>
  <c r="AH202" i="22"/>
  <c r="AH210" i="22"/>
  <c r="AE212" i="22"/>
  <c r="AK212" i="22"/>
  <c r="AH214" i="22"/>
  <c r="AE216" i="22"/>
  <c r="AK216" i="22"/>
  <c r="AH218" i="22"/>
  <c r="AE220" i="22"/>
  <c r="AK220" i="22"/>
  <c r="AH222" i="22"/>
  <c r="AE224" i="22"/>
  <c r="AK224" i="22"/>
  <c r="AH226" i="22"/>
  <c r="AE228" i="22"/>
  <c r="AK228" i="22"/>
  <c r="C12" i="11"/>
  <c r="C12" i="25" s="1"/>
  <c r="AH156" i="22"/>
  <c r="AE190" i="22"/>
  <c r="AK198" i="22"/>
  <c r="AE202" i="22"/>
  <c r="AE222" i="22"/>
  <c r="AB64" i="22"/>
  <c r="W204" i="22"/>
  <c r="W13" i="22" s="1"/>
  <c r="AK194" i="22"/>
  <c r="AE198" i="22"/>
  <c r="AH212" i="22"/>
  <c r="AM84" i="23"/>
  <c r="AM192" i="23"/>
  <c r="AM142" i="23"/>
  <c r="AM173" i="23"/>
  <c r="AO14" i="4"/>
  <c r="AN107" i="23" s="1"/>
  <c r="AO22" i="4"/>
  <c r="AN169" i="23" s="1"/>
  <c r="AM56" i="23"/>
  <c r="AM161" i="23"/>
  <c r="AM30" i="23"/>
  <c r="AM219" i="23"/>
  <c r="AM169" i="23"/>
  <c r="AM168" i="23"/>
  <c r="AM92" i="23"/>
  <c r="AM227" i="23"/>
  <c r="AM134" i="23"/>
  <c r="AM65" i="23"/>
  <c r="D26" i="14"/>
  <c r="E26" i="14" s="1"/>
  <c r="F26" i="14" s="1"/>
  <c r="G26" i="14" s="1"/>
  <c r="AO18" i="4"/>
  <c r="AN84" i="23" s="1"/>
  <c r="AO26" i="4"/>
  <c r="AN200" i="23" s="1"/>
  <c r="AM191" i="23"/>
  <c r="AM80" i="23"/>
  <c r="AM188" i="23"/>
  <c r="AM138" i="23"/>
  <c r="AM61" i="23"/>
  <c r="AM196" i="23"/>
  <c r="AM106" i="23"/>
  <c r="AM146" i="23"/>
  <c r="AK81" i="23"/>
  <c r="AE171" i="23"/>
  <c r="AK171" i="23"/>
  <c r="AH173" i="23"/>
  <c r="T204" i="23"/>
  <c r="T13" i="23" s="1"/>
  <c r="AK66" i="23"/>
  <c r="AB167" i="23"/>
  <c r="O175" i="23"/>
  <c r="O186" i="23"/>
  <c r="AK55" i="23"/>
  <c r="AM172" i="23"/>
  <c r="AN108" i="23"/>
  <c r="AN162" i="23"/>
  <c r="AN89" i="23"/>
  <c r="AN39" i="23"/>
  <c r="AN201" i="23"/>
  <c r="AM110" i="23"/>
  <c r="AN139" i="23"/>
  <c r="AN188" i="23"/>
  <c r="AM53" i="23"/>
  <c r="AM57" i="23"/>
  <c r="AM88" i="23"/>
  <c r="AM213" i="23"/>
  <c r="AM186" i="23"/>
  <c r="AM86" i="23"/>
  <c r="AM40" i="23"/>
  <c r="AM148" i="23"/>
  <c r="AM82" i="23"/>
  <c r="AM199" i="23"/>
  <c r="AM222" i="23"/>
  <c r="AM160" i="23"/>
  <c r="AM38" i="23"/>
  <c r="AM90" i="23"/>
  <c r="AM164" i="23"/>
  <c r="AM91" i="23"/>
  <c r="AN228" i="23"/>
  <c r="AM218" i="23"/>
  <c r="AN31" i="23"/>
  <c r="AM105" i="23"/>
  <c r="AM94" i="23"/>
  <c r="AM33" i="23"/>
  <c r="AP16" i="4"/>
  <c r="AO190" i="23" s="1"/>
  <c r="AP20" i="4"/>
  <c r="AO59" i="23" s="1"/>
  <c r="AP24" i="4"/>
  <c r="AP28" i="4"/>
  <c r="AO94" i="23" s="1"/>
  <c r="AK35" i="23"/>
  <c r="AB62" i="23"/>
  <c r="O89" i="23"/>
  <c r="AK112" i="23"/>
  <c r="O116" i="23"/>
  <c r="AC150" i="23"/>
  <c r="AC11" i="23" s="1"/>
  <c r="AK137" i="23"/>
  <c r="AK174" i="23"/>
  <c r="AE191" i="23"/>
  <c r="AK191" i="23"/>
  <c r="AB195" i="23"/>
  <c r="AB201" i="23"/>
  <c r="E231" i="23"/>
  <c r="E14" i="23" s="1"/>
  <c r="AB213" i="23"/>
  <c r="AK107" i="22"/>
  <c r="AH113" i="22"/>
  <c r="V177" i="22"/>
  <c r="V12" i="22" s="1"/>
  <c r="AH201" i="22"/>
  <c r="AH213" i="22"/>
  <c r="AE30" i="17"/>
  <c r="D36" i="11"/>
  <c r="O30" i="17"/>
  <c r="AK30" i="17"/>
  <c r="F36" i="11"/>
  <c r="AH21" i="22"/>
  <c r="AB23" i="22"/>
  <c r="AE23" i="22"/>
  <c r="AK23" i="22"/>
  <c r="AH25" i="22"/>
  <c r="AE27" i="22"/>
  <c r="AK27" i="22"/>
  <c r="AH29" i="22"/>
  <c r="AE31" i="22"/>
  <c r="AK31" i="22"/>
  <c r="AH33" i="22"/>
  <c r="AE35" i="22"/>
  <c r="AK35" i="22"/>
  <c r="AH37" i="22"/>
  <c r="AE39" i="22"/>
  <c r="AK39" i="22"/>
  <c r="AE51" i="22"/>
  <c r="AK51" i="22"/>
  <c r="AH53" i="22"/>
  <c r="AE55" i="22"/>
  <c r="AK55" i="22"/>
  <c r="AH57" i="22"/>
  <c r="AE59" i="22"/>
  <c r="AK59" i="22"/>
  <c r="AH61" i="22"/>
  <c r="AE37" i="22"/>
  <c r="AH39" i="22"/>
  <c r="AA69" i="22"/>
  <c r="AA8" i="22" s="1"/>
  <c r="AB49" i="22"/>
  <c r="AE63" i="22"/>
  <c r="AK63" i="22"/>
  <c r="AH65" i="22"/>
  <c r="AE67" i="22"/>
  <c r="AK67" i="22"/>
  <c r="AE75" i="22"/>
  <c r="AK75" i="22"/>
  <c r="AH77" i="22"/>
  <c r="AE79" i="22"/>
  <c r="AK79" i="22"/>
  <c r="AH81" i="22"/>
  <c r="AE83" i="22"/>
  <c r="AK83" i="22"/>
  <c r="AH85" i="22"/>
  <c r="AE87" i="22"/>
  <c r="AK87" i="22"/>
  <c r="AH89" i="22"/>
  <c r="AE91" i="22"/>
  <c r="AK91" i="22"/>
  <c r="AH93" i="22"/>
  <c r="AE103" i="22"/>
  <c r="AH105" i="22"/>
  <c r="AE107" i="22"/>
  <c r="AH109" i="22"/>
  <c r="AE111" i="22"/>
  <c r="AK111" i="22"/>
  <c r="AE115" i="22"/>
  <c r="AK115" i="22"/>
  <c r="AH117" i="22"/>
  <c r="AE119" i="22"/>
  <c r="AK119" i="22"/>
  <c r="AH121" i="22"/>
  <c r="AE131" i="22"/>
  <c r="AK131" i="22"/>
  <c r="AH133" i="22"/>
  <c r="AE135" i="22"/>
  <c r="AK135" i="22"/>
  <c r="AH137" i="22"/>
  <c r="AE139" i="22"/>
  <c r="AK139" i="22"/>
  <c r="AH141" i="22"/>
  <c r="AE143" i="22"/>
  <c r="AH145" i="22"/>
  <c r="AE147" i="22"/>
  <c r="AK147" i="22"/>
  <c r="AH157" i="22"/>
  <c r="AK159" i="22"/>
  <c r="AH161" i="22"/>
  <c r="AE163" i="22"/>
  <c r="AK163" i="22"/>
  <c r="AH165" i="22"/>
  <c r="AE167" i="22"/>
  <c r="AK167" i="22"/>
  <c r="AH169" i="22"/>
  <c r="AE171" i="22"/>
  <c r="AK171" i="22"/>
  <c r="AH173" i="22"/>
  <c r="AE175" i="22"/>
  <c r="AK175" i="22"/>
  <c r="AK183" i="22"/>
  <c r="AH185" i="22"/>
  <c r="AE187" i="22"/>
  <c r="AK187" i="22"/>
  <c r="AH189" i="22"/>
  <c r="AE191" i="22"/>
  <c r="AK191" i="22"/>
  <c r="AH193" i="22"/>
  <c r="AE195" i="22"/>
  <c r="AK195" i="22"/>
  <c r="AH197" i="22"/>
  <c r="AE199" i="22"/>
  <c r="AK199" i="22"/>
  <c r="AE211" i="22"/>
  <c r="AE215" i="22"/>
  <c r="AK215" i="22"/>
  <c r="AH217" i="22"/>
  <c r="AE219" i="22"/>
  <c r="AK219" i="22"/>
  <c r="AH221" i="22"/>
  <c r="AE223" i="22"/>
  <c r="AK223" i="22"/>
  <c r="AH225" i="22"/>
  <c r="AE227" i="22"/>
  <c r="AK227" i="22"/>
  <c r="AH229" i="22"/>
  <c r="AH64" i="22"/>
  <c r="F96" i="22"/>
  <c r="F9" i="22" s="1"/>
  <c r="AE81" i="22"/>
  <c r="AE85" i="22"/>
  <c r="AE121" i="22"/>
  <c r="AE129" i="22"/>
  <c r="AB140" i="22"/>
  <c r="J177" i="22"/>
  <c r="J12" i="22" s="1"/>
  <c r="N177" i="22"/>
  <c r="N12" i="22" s="1"/>
  <c r="W177" i="22"/>
  <c r="W12" i="22" s="1"/>
  <c r="AE157" i="22"/>
  <c r="AK157" i="22"/>
  <c r="O163" i="22"/>
  <c r="AB164" i="22"/>
  <c r="AH167" i="22"/>
  <c r="AE169" i="22"/>
  <c r="O172" i="22"/>
  <c r="AH172" i="22"/>
  <c r="AK173" i="22"/>
  <c r="AK174" i="22"/>
  <c r="O183" i="22"/>
  <c r="R204" i="22"/>
  <c r="R13" i="22" s="1"/>
  <c r="Z204" i="22"/>
  <c r="Z13" i="22" s="1"/>
  <c r="AB185" i="22"/>
  <c r="AE185" i="22"/>
  <c r="AK185" i="22"/>
  <c r="AB189" i="22"/>
  <c r="O193" i="22"/>
  <c r="O195" i="22"/>
  <c r="O197" i="22"/>
  <c r="AB197" i="22"/>
  <c r="O201" i="22"/>
  <c r="AB211" i="22"/>
  <c r="N231" i="22"/>
  <c r="N14" i="22" s="1"/>
  <c r="AE213" i="22"/>
  <c r="AB214" i="22"/>
  <c r="AE218" i="22"/>
  <c r="AB222" i="22"/>
  <c r="O223" i="22"/>
  <c r="O225" i="22"/>
  <c r="O227" i="22"/>
  <c r="AB227" i="22"/>
  <c r="AB228" i="22"/>
  <c r="AH228" i="22"/>
  <c r="G36" i="11"/>
  <c r="D12" i="11"/>
  <c r="D12" i="25" s="1"/>
  <c r="AH30" i="17"/>
  <c r="AB30" i="17"/>
  <c r="C36" i="11"/>
  <c r="G12" i="11"/>
  <c r="G12" i="25" s="1"/>
  <c r="S42" i="22"/>
  <c r="S7" i="22" s="1"/>
  <c r="AK22" i="22"/>
  <c r="AH32" i="22"/>
  <c r="O55" i="22"/>
  <c r="D96" i="22"/>
  <c r="D9" i="22" s="1"/>
  <c r="AB89" i="22"/>
  <c r="AK90" i="22"/>
  <c r="AB94" i="22"/>
  <c r="U123" i="22"/>
  <c r="U10" i="22" s="1"/>
  <c r="AE114" i="22"/>
  <c r="Z80" i="24"/>
  <c r="Q80" i="24"/>
  <c r="Z82" i="24"/>
  <c r="S84" i="24"/>
  <c r="Z81" i="24"/>
  <c r="R84" i="24"/>
  <c r="AD53" i="21"/>
  <c r="AD45" i="21"/>
  <c r="AD43" i="21"/>
  <c r="AD39" i="21"/>
  <c r="AG50" i="21"/>
  <c r="AG46" i="21"/>
  <c r="AG44" i="21"/>
  <c r="AG40" i="21"/>
  <c r="AJ49" i="21"/>
  <c r="AJ41" i="21"/>
  <c r="P84" i="24"/>
  <c r="U84" i="24"/>
  <c r="X80" i="24"/>
  <c r="X86" i="24"/>
  <c r="Q86" i="24"/>
  <c r="Y86" i="24"/>
  <c r="U86" i="24"/>
  <c r="C12" i="7"/>
  <c r="C33" i="24"/>
  <c r="O86" i="24"/>
  <c r="S80" i="24"/>
  <c r="Z86" i="24"/>
  <c r="Z84" i="24"/>
  <c r="C10" i="7"/>
  <c r="T86" i="24"/>
  <c r="O80" i="24"/>
  <c r="O81" i="24"/>
  <c r="V80" i="24"/>
  <c r="O84" i="24"/>
  <c r="Q82" i="24"/>
  <c r="T80" i="24"/>
  <c r="V82" i="24"/>
  <c r="T84" i="24"/>
  <c r="Y84" i="24"/>
  <c r="U80" i="24"/>
  <c r="E8" i="24"/>
  <c r="G8" i="24" s="1"/>
  <c r="X87" i="24"/>
  <c r="P80" i="24"/>
  <c r="D8" i="7"/>
  <c r="D11" i="7" s="1"/>
  <c r="AB56" i="21"/>
  <c r="R80" i="24"/>
  <c r="N50" i="21"/>
  <c r="Y80" i="24"/>
  <c r="E38" i="24"/>
  <c r="E37" i="24"/>
  <c r="D39" i="24"/>
  <c r="AJ54" i="21"/>
  <c r="C32" i="24"/>
  <c r="AF86" i="24"/>
  <c r="P82" i="24"/>
  <c r="Q84" i="24"/>
  <c r="E12" i="24"/>
  <c r="AF84" i="24" s="1"/>
  <c r="O83" i="24"/>
  <c r="C15" i="7"/>
  <c r="C11" i="7"/>
  <c r="E34" i="24"/>
  <c r="D38" i="24"/>
  <c r="E35" i="24"/>
  <c r="D89" i="24"/>
  <c r="C13" i="7"/>
  <c r="C14" i="7"/>
  <c r="C16" i="7"/>
  <c r="D34" i="24"/>
  <c r="C38" i="24"/>
  <c r="D35" i="24"/>
  <c r="C39" i="24"/>
  <c r="C35" i="24"/>
  <c r="W82" i="24"/>
  <c r="X84" i="24"/>
  <c r="W84" i="24"/>
  <c r="E32" i="24"/>
  <c r="D32" i="24"/>
  <c r="AC86" i="24"/>
  <c r="C36" i="24"/>
  <c r="D36" i="24"/>
  <c r="G14" i="24"/>
  <c r="AM86" i="24" s="1"/>
  <c r="AL86" i="24"/>
  <c r="AE86" i="24"/>
  <c r="AB86" i="24"/>
  <c r="AH86" i="24"/>
  <c r="AA86" i="24"/>
  <c r="AK86" i="24"/>
  <c r="AJ86" i="24"/>
  <c r="E10" i="24"/>
  <c r="AB82" i="24" s="1"/>
  <c r="X82" i="24"/>
  <c r="O82" i="24"/>
  <c r="Y82" i="24"/>
  <c r="S82" i="24"/>
  <c r="N43" i="21"/>
  <c r="C37" i="24"/>
  <c r="D37" i="24"/>
  <c r="D33" i="24"/>
  <c r="E33" i="24"/>
  <c r="AG86" i="24"/>
  <c r="AD86" i="24"/>
  <c r="T82" i="24"/>
  <c r="U82" i="24"/>
  <c r="O85" i="24"/>
  <c r="Y85" i="24"/>
  <c r="S85" i="24"/>
  <c r="S86" i="24"/>
  <c r="R86" i="24"/>
  <c r="P86" i="24"/>
  <c r="W86" i="24"/>
  <c r="V86" i="24"/>
  <c r="L89" i="24"/>
  <c r="O156" i="22"/>
  <c r="AK166" i="22"/>
  <c r="O200" i="22"/>
  <c r="O210" i="22"/>
  <c r="AB215" i="22"/>
  <c r="AA86" i="21"/>
  <c r="V81" i="24"/>
  <c r="AD86" i="21"/>
  <c r="AM141" i="23"/>
  <c r="AM114" i="23"/>
  <c r="AM133" i="23"/>
  <c r="AM52" i="23"/>
  <c r="AO121" i="23"/>
  <c r="AQ24" i="4"/>
  <c r="AR16" i="4"/>
  <c r="AR28" i="4"/>
  <c r="O21" i="22"/>
  <c r="AE34" i="22"/>
  <c r="AB35" i="22"/>
  <c r="AH36" i="22"/>
  <c r="AK38" i="22"/>
  <c r="S69" i="22"/>
  <c r="S8" i="22" s="1"/>
  <c r="Q69" i="22"/>
  <c r="Q8" i="22" s="1"/>
  <c r="AE50" i="22"/>
  <c r="AE54" i="22"/>
  <c r="AK54" i="22"/>
  <c r="O57" i="22"/>
  <c r="AB57" i="22"/>
  <c r="AE58" i="22"/>
  <c r="AH60" i="22"/>
  <c r="AB65" i="22"/>
  <c r="K96" i="22"/>
  <c r="K9" i="22" s="1"/>
  <c r="AB77" i="22"/>
  <c r="AK78" i="22"/>
  <c r="O82" i="22"/>
  <c r="AB85" i="22"/>
  <c r="O86" i="22"/>
  <c r="AB86" i="22"/>
  <c r="AB90" i="22"/>
  <c r="O94" i="22"/>
  <c r="D123" i="22"/>
  <c r="D10" i="22" s="1"/>
  <c r="AB103" i="22"/>
  <c r="R123" i="22"/>
  <c r="R10" i="22" s="1"/>
  <c r="AB107" i="22"/>
  <c r="AE110" i="22"/>
  <c r="K150" i="22"/>
  <c r="K11" i="22" s="1"/>
  <c r="AB129" i="22"/>
  <c r="T150" i="22"/>
  <c r="T11" i="22" s="1"/>
  <c r="AI150" i="22"/>
  <c r="AI11" i="22" s="1"/>
  <c r="L150" i="22"/>
  <c r="L11" i="22" s="1"/>
  <c r="AH132" i="22"/>
  <c r="AB133" i="22"/>
  <c r="O137" i="22"/>
  <c r="AE142" i="22"/>
  <c r="AB145" i="22"/>
  <c r="AE146" i="22"/>
  <c r="R56" i="21"/>
  <c r="AE56" i="21"/>
  <c r="G31" i="24"/>
  <c r="F39" i="24"/>
  <c r="F35" i="24"/>
  <c r="F36" i="24"/>
  <c r="F32" i="24"/>
  <c r="F37" i="24"/>
  <c r="F33" i="24"/>
  <c r="F38" i="24"/>
  <c r="F34" i="24"/>
  <c r="E9" i="24"/>
  <c r="P81" i="24"/>
  <c r="Q81" i="24"/>
  <c r="W81" i="24"/>
  <c r="X81" i="24"/>
  <c r="T81" i="24"/>
  <c r="S81" i="24"/>
  <c r="U81" i="24"/>
  <c r="E11" i="24"/>
  <c r="V83" i="24"/>
  <c r="Z83" i="24"/>
  <c r="W83" i="24"/>
  <c r="X83" i="24"/>
  <c r="E13" i="24"/>
  <c r="U85" i="24"/>
  <c r="Z85" i="24"/>
  <c r="W85" i="24"/>
  <c r="T85" i="24"/>
  <c r="X85" i="24"/>
  <c r="V85" i="24"/>
  <c r="Q85" i="24"/>
  <c r="E15" i="24"/>
  <c r="U87" i="24"/>
  <c r="V87" i="24"/>
  <c r="P87" i="24"/>
  <c r="O87" i="24"/>
  <c r="Y87" i="24"/>
  <c r="Z87" i="24"/>
  <c r="AA87" i="21"/>
  <c r="P85" i="24"/>
  <c r="Y81" i="24"/>
  <c r="Q87" i="24"/>
  <c r="U83" i="24"/>
  <c r="Y83" i="24"/>
  <c r="AD87" i="21"/>
  <c r="AM145" i="23"/>
  <c r="AM64" i="23"/>
  <c r="AN88" i="23"/>
  <c r="AQ16" i="4"/>
  <c r="AQ20" i="4"/>
  <c r="AQ28" i="4"/>
  <c r="AR20" i="4"/>
  <c r="AR24" i="4"/>
  <c r="E12" i="11"/>
  <c r="E12" i="25" s="1"/>
  <c r="E36" i="11"/>
  <c r="P83" i="24"/>
  <c r="S87" i="24"/>
  <c r="AN119" i="23"/>
  <c r="AO63" i="23"/>
  <c r="AN138" i="23"/>
  <c r="AM37" i="23"/>
  <c r="AM226" i="23"/>
  <c r="AM87" i="23"/>
  <c r="AM25" i="23"/>
  <c r="AM214" i="23"/>
  <c r="E36" i="24"/>
  <c r="AM202" i="23"/>
  <c r="AM229" i="23"/>
  <c r="AM171" i="23"/>
  <c r="AM63" i="23"/>
  <c r="AM59" i="23"/>
  <c r="AM113" i="23"/>
  <c r="AM163" i="23"/>
  <c r="AM55" i="23"/>
  <c r="AM51" i="23"/>
  <c r="AM24" i="23"/>
  <c r="AN135" i="23"/>
  <c r="AN216" i="23"/>
  <c r="AN58" i="23"/>
  <c r="AN85" i="23"/>
  <c r="AN112" i="23"/>
  <c r="AN220" i="23"/>
  <c r="AN143" i="23"/>
  <c r="AN116" i="23"/>
  <c r="AN147" i="23"/>
  <c r="AN120" i="23"/>
  <c r="AP13" i="4"/>
  <c r="AP17" i="4"/>
  <c r="AP21" i="4"/>
  <c r="AP25" i="4"/>
  <c r="AQ17" i="4"/>
  <c r="AQ21" i="4"/>
  <c r="AQ25" i="4"/>
  <c r="AR17" i="4"/>
  <c r="AR21" i="4"/>
  <c r="AR25" i="4"/>
  <c r="E25" i="26"/>
  <c r="C25" i="26"/>
  <c r="G20" i="10"/>
  <c r="F12" i="11"/>
  <c r="F12" i="25" s="1"/>
  <c r="R87" i="24"/>
  <c r="R85" i="24"/>
  <c r="S83" i="24"/>
  <c r="R83" i="24"/>
  <c r="Q83" i="24"/>
  <c r="E42" i="22"/>
  <c r="E7" i="22" s="1"/>
  <c r="S69" i="23"/>
  <c r="S8" i="23" s="1"/>
  <c r="AB49" i="23"/>
  <c r="T69" i="23"/>
  <c r="T8" i="23" s="1"/>
  <c r="Q96" i="23"/>
  <c r="Q9" i="23" s="1"/>
  <c r="AB92" i="23"/>
  <c r="AC123" i="23"/>
  <c r="AC10" i="23" s="1"/>
  <c r="AB111" i="23"/>
  <c r="D150" i="23"/>
  <c r="D11" i="23" s="1"/>
  <c r="AB140" i="23"/>
  <c r="AH147" i="23"/>
  <c r="O165" i="23"/>
  <c r="O173" i="23"/>
  <c r="Q204" i="23"/>
  <c r="Q13" i="23" s="1"/>
  <c r="S204" i="23"/>
  <c r="S13" i="23" s="1"/>
  <c r="AB193" i="23"/>
  <c r="U231" i="23"/>
  <c r="U14" i="23" s="1"/>
  <c r="AB223" i="23"/>
  <c r="AB227" i="23"/>
  <c r="F89" i="24"/>
  <c r="I89" i="24"/>
  <c r="H89" i="24"/>
  <c r="C20" i="10"/>
  <c r="C31" i="26" s="1"/>
  <c r="AO12" i="4"/>
  <c r="AO16" i="4"/>
  <c r="AO20" i="4"/>
  <c r="AO24" i="4"/>
  <c r="AO28" i="4"/>
  <c r="AP14" i="4"/>
  <c r="AP18" i="4"/>
  <c r="AP22" i="4"/>
  <c r="AP26" i="4"/>
  <c r="AQ10" i="4"/>
  <c r="AQ14" i="4"/>
  <c r="AQ18" i="4"/>
  <c r="AQ22" i="4"/>
  <c r="AQ26" i="4"/>
  <c r="AR10" i="4"/>
  <c r="AR14" i="4"/>
  <c r="AQ26" i="23" s="1"/>
  <c r="AR18" i="4"/>
  <c r="AR22" i="4"/>
  <c r="AR26" i="4"/>
  <c r="D42" i="22"/>
  <c r="D7" i="22" s="1"/>
  <c r="H42" i="22"/>
  <c r="H7" i="22" s="1"/>
  <c r="L42" i="22"/>
  <c r="L7" i="22" s="1"/>
  <c r="Q42" i="22"/>
  <c r="Q7" i="22" s="1"/>
  <c r="U42" i="22"/>
  <c r="U7" i="22" s="1"/>
  <c r="Y42" i="22"/>
  <c r="Y7" i="22" s="1"/>
  <c r="AE21" i="22"/>
  <c r="I42" i="22"/>
  <c r="I7" i="22" s="1"/>
  <c r="M42" i="22"/>
  <c r="M7" i="22" s="1"/>
  <c r="R42" i="22"/>
  <c r="R7" i="22" s="1"/>
  <c r="V42" i="22"/>
  <c r="V7" i="22" s="1"/>
  <c r="Z42" i="22"/>
  <c r="Z7" i="22" s="1"/>
  <c r="J42" i="22"/>
  <c r="J7" i="22" s="1"/>
  <c r="AH23" i="22"/>
  <c r="O24" i="22"/>
  <c r="G42" i="22"/>
  <c r="G7" i="22" s="1"/>
  <c r="AB24" i="22"/>
  <c r="O25" i="22"/>
  <c r="AB25" i="22"/>
  <c r="AE25" i="22"/>
  <c r="AK25" i="22"/>
  <c r="O27" i="22"/>
  <c r="AB27" i="22"/>
  <c r="AH27" i="22"/>
  <c r="O28" i="22"/>
  <c r="AB28" i="22"/>
  <c r="O29" i="22"/>
  <c r="AB29" i="22"/>
  <c r="AE29" i="22"/>
  <c r="AK29" i="22"/>
  <c r="AB30" i="22"/>
  <c r="AB31" i="22"/>
  <c r="AH31" i="22"/>
  <c r="O32" i="22"/>
  <c r="AB32" i="22"/>
  <c r="AB33" i="22"/>
  <c r="AE33" i="22"/>
  <c r="AK33" i="22"/>
  <c r="AH35" i="22"/>
  <c r="O36" i="22"/>
  <c r="AB36" i="22"/>
  <c r="O37" i="22"/>
  <c r="AB37" i="22"/>
  <c r="AK37" i="22"/>
  <c r="O40" i="22"/>
  <c r="AB40" i="22"/>
  <c r="C69" i="22"/>
  <c r="C8" i="22" s="1"/>
  <c r="G69" i="22"/>
  <c r="G8" i="22" s="1"/>
  <c r="K69" i="22"/>
  <c r="K8" i="22" s="1"/>
  <c r="AB48" i="22"/>
  <c r="T69" i="22"/>
  <c r="T8" i="22" s="1"/>
  <c r="X69" i="22"/>
  <c r="X8" i="22" s="1"/>
  <c r="AC69" i="22"/>
  <c r="AC8" i="22" s="1"/>
  <c r="O49" i="22"/>
  <c r="H69" i="22"/>
  <c r="H8" i="22" s="1"/>
  <c r="L69" i="22"/>
  <c r="L8" i="22" s="1"/>
  <c r="U69" i="22"/>
  <c r="U8" i="22" s="1"/>
  <c r="Y69" i="22"/>
  <c r="Y8" i="22" s="1"/>
  <c r="AD69" i="22"/>
  <c r="AD8" i="22" s="1"/>
  <c r="AJ69" i="22"/>
  <c r="AJ8" i="22" s="1"/>
  <c r="O50" i="22"/>
  <c r="M69" i="22"/>
  <c r="M8" i="22" s="1"/>
  <c r="O51" i="22"/>
  <c r="AH51" i="22"/>
  <c r="O52" i="22"/>
  <c r="AB52" i="22"/>
  <c r="O53" i="22"/>
  <c r="AB53" i="22"/>
  <c r="AE53" i="22"/>
  <c r="AK53" i="22"/>
  <c r="AH55" i="22"/>
  <c r="O56" i="22"/>
  <c r="AB56" i="22"/>
  <c r="AE57" i="22"/>
  <c r="AK57" i="22"/>
  <c r="AH59" i="22"/>
  <c r="O60" i="22"/>
  <c r="AB60" i="22"/>
  <c r="O61" i="22"/>
  <c r="AE61" i="22"/>
  <c r="AK61" i="22"/>
  <c r="AH63" i="22"/>
  <c r="O64" i="22"/>
  <c r="O65" i="22"/>
  <c r="AE65" i="22"/>
  <c r="AK65" i="22"/>
  <c r="O67" i="22"/>
  <c r="AH67" i="22"/>
  <c r="J96" i="22"/>
  <c r="J9" i="22" s="1"/>
  <c r="N96" i="22"/>
  <c r="N9" i="22" s="1"/>
  <c r="S96" i="22"/>
  <c r="S9" i="22" s="1"/>
  <c r="W96" i="22"/>
  <c r="W9" i="22" s="1"/>
  <c r="AA96" i="22"/>
  <c r="AA9" i="22" s="1"/>
  <c r="C96" i="22"/>
  <c r="C9" i="22" s="1"/>
  <c r="G96" i="22"/>
  <c r="G9" i="22" s="1"/>
  <c r="AB76" i="22"/>
  <c r="T96" i="22"/>
  <c r="T9" i="22" s="1"/>
  <c r="X96" i="22"/>
  <c r="X9" i="22" s="1"/>
  <c r="AI96" i="22"/>
  <c r="AI9" i="22" s="1"/>
  <c r="U96" i="22"/>
  <c r="U9" i="22" s="1"/>
  <c r="AE77" i="22"/>
  <c r="AK77" i="22"/>
  <c r="AB78" i="22"/>
  <c r="AH79" i="22"/>
  <c r="AB80" i="22"/>
  <c r="AH83" i="22"/>
  <c r="AB84" i="22"/>
  <c r="AH87" i="22"/>
  <c r="O88" i="22"/>
  <c r="O89" i="22"/>
  <c r="AE89" i="22"/>
  <c r="AK89" i="22"/>
  <c r="AB92" i="22"/>
  <c r="AB93" i="22"/>
  <c r="AE93" i="22"/>
  <c r="AK93" i="22"/>
  <c r="E123" i="22"/>
  <c r="E10" i="22" s="1"/>
  <c r="I123" i="22"/>
  <c r="I10" i="22" s="1"/>
  <c r="M123" i="22"/>
  <c r="M10" i="22" s="1"/>
  <c r="V123" i="22"/>
  <c r="V10" i="22" s="1"/>
  <c r="Z123" i="22"/>
  <c r="Z10" i="22" s="1"/>
  <c r="F123" i="22"/>
  <c r="F10" i="22" s="1"/>
  <c r="J123" i="22"/>
  <c r="J10" i="22" s="1"/>
  <c r="N123" i="22"/>
  <c r="N10" i="22" s="1"/>
  <c r="S123" i="22"/>
  <c r="S10" i="22" s="1"/>
  <c r="W123" i="22"/>
  <c r="W10" i="22" s="1"/>
  <c r="AA123" i="22"/>
  <c r="AA10" i="22" s="1"/>
  <c r="AG123" i="22"/>
  <c r="AG10" i="22" s="1"/>
  <c r="K123" i="22"/>
  <c r="K10" i="22" s="1"/>
  <c r="AB104" i="22"/>
  <c r="AI123" i="22"/>
  <c r="AI10" i="22" s="1"/>
  <c r="AB105" i="22"/>
  <c r="AE105" i="22"/>
  <c r="AK105" i="22"/>
  <c r="AH107" i="22"/>
  <c r="O108" i="22"/>
  <c r="O109" i="22"/>
  <c r="AB109" i="22"/>
  <c r="AE109" i="22"/>
  <c r="AK109" i="22"/>
  <c r="AH111" i="22"/>
  <c r="AB112" i="22"/>
  <c r="AB113" i="22"/>
  <c r="AE113" i="22"/>
  <c r="AK113" i="22"/>
  <c r="AH115" i="22"/>
  <c r="O116" i="22"/>
  <c r="O117" i="22"/>
  <c r="AB117" i="22"/>
  <c r="AE117" i="22"/>
  <c r="AK117" i="22"/>
  <c r="AB119" i="22"/>
  <c r="AH119" i="22"/>
  <c r="O120" i="22"/>
  <c r="O121" i="22"/>
  <c r="AB121" i="22"/>
  <c r="AK121" i="22"/>
  <c r="O129" i="22"/>
  <c r="H150" i="22"/>
  <c r="H11" i="22" s="1"/>
  <c r="Q150" i="22"/>
  <c r="Q11" i="22" s="1"/>
  <c r="U150" i="22"/>
  <c r="U11" i="22" s="1"/>
  <c r="Y150" i="22"/>
  <c r="Y11" i="22" s="1"/>
  <c r="AD150" i="22"/>
  <c r="AD11" i="22" s="1"/>
  <c r="AK129" i="22"/>
  <c r="E150" i="22"/>
  <c r="E11" i="22" s="1"/>
  <c r="I150" i="22"/>
  <c r="I11" i="22" s="1"/>
  <c r="M150" i="22"/>
  <c r="M11" i="22" s="1"/>
  <c r="R150" i="22"/>
  <c r="R11" i="22" s="1"/>
  <c r="V150" i="22"/>
  <c r="V11" i="22" s="1"/>
  <c r="Z150" i="22"/>
  <c r="Z11" i="22" s="1"/>
  <c r="W150" i="22"/>
  <c r="W11" i="22" s="1"/>
  <c r="AH131" i="22"/>
  <c r="O132" i="22"/>
  <c r="AB132" i="22"/>
  <c r="AE133" i="22"/>
  <c r="AK133" i="22"/>
  <c r="AH135" i="22"/>
  <c r="AB136" i="22"/>
  <c r="AK137" i="22"/>
  <c r="O140" i="22"/>
  <c r="AB141" i="22"/>
  <c r="AE141" i="22"/>
  <c r="AK141" i="22"/>
  <c r="AH143" i="22"/>
  <c r="O144" i="22"/>
  <c r="AB144" i="22"/>
  <c r="AK145" i="22"/>
  <c r="AB147" i="22"/>
  <c r="AH147" i="22"/>
  <c r="O148" i="22"/>
  <c r="AB148" i="22"/>
  <c r="C177" i="22"/>
  <c r="C12" i="22" s="1"/>
  <c r="G177" i="22"/>
  <c r="G12" i="22" s="1"/>
  <c r="K177" i="22"/>
  <c r="K12" i="22" s="1"/>
  <c r="P177" i="22"/>
  <c r="P12" i="22" s="1"/>
  <c r="T177" i="22"/>
  <c r="T12" i="22" s="1"/>
  <c r="X177" i="22"/>
  <c r="X12" i="22" s="1"/>
  <c r="AC177" i="22"/>
  <c r="AC12" i="22" s="1"/>
  <c r="AI177" i="22"/>
  <c r="AI12" i="22" s="1"/>
  <c r="D177" i="22"/>
  <c r="D12" i="22" s="1"/>
  <c r="H177" i="22"/>
  <c r="H12" i="22" s="1"/>
  <c r="L177" i="22"/>
  <c r="L12" i="22" s="1"/>
  <c r="AB157" i="22"/>
  <c r="U177" i="22"/>
  <c r="U12" i="22" s="1"/>
  <c r="Y177" i="22"/>
  <c r="Y12" i="22" s="1"/>
  <c r="AD177" i="22"/>
  <c r="AD12" i="22" s="1"/>
  <c r="AJ177" i="22"/>
  <c r="AJ12" i="22" s="1"/>
  <c r="I177" i="22"/>
  <c r="I12" i="22" s="1"/>
  <c r="R177" i="22"/>
  <c r="R12" i="22" s="1"/>
  <c r="Z177" i="22"/>
  <c r="Z12" i="22" s="1"/>
  <c r="F177" i="22"/>
  <c r="F12" i="22" s="1"/>
  <c r="AH159" i="22"/>
  <c r="AB160" i="22"/>
  <c r="AE161" i="22"/>
  <c r="AK161" i="22"/>
  <c r="AH163" i="22"/>
  <c r="O164" i="22"/>
  <c r="AB168" i="22"/>
  <c r="O169" i="22"/>
  <c r="AB169" i="22"/>
  <c r="AK169" i="22"/>
  <c r="AH171" i="22"/>
  <c r="AB172" i="22"/>
  <c r="O173" i="22"/>
  <c r="AE173" i="22"/>
  <c r="AH175" i="22"/>
  <c r="F204" i="22"/>
  <c r="F13" i="22" s="1"/>
  <c r="J204" i="22"/>
  <c r="J13" i="22" s="1"/>
  <c r="N204" i="22"/>
  <c r="N13" i="22" s="1"/>
  <c r="S204" i="22"/>
  <c r="S13" i="22" s="1"/>
  <c r="AA204" i="22"/>
  <c r="AA13" i="22" s="1"/>
  <c r="AG204" i="22"/>
  <c r="AG13" i="22" s="1"/>
  <c r="O184" i="22"/>
  <c r="G204" i="22"/>
  <c r="G13" i="22" s="1"/>
  <c r="K204" i="22"/>
  <c r="K13" i="22" s="1"/>
  <c r="P204" i="22"/>
  <c r="P13" i="22" s="1"/>
  <c r="T204" i="22"/>
  <c r="T13" i="22" s="1"/>
  <c r="X204" i="22"/>
  <c r="X13" i="22" s="1"/>
  <c r="O185" i="22"/>
  <c r="AJ204" i="22"/>
  <c r="AJ13" i="22" s="1"/>
  <c r="AH187" i="22"/>
  <c r="O188" i="22"/>
  <c r="AB188" i="22"/>
  <c r="AK189" i="22"/>
  <c r="AH191" i="22"/>
  <c r="O192" i="22"/>
  <c r="AB192" i="22"/>
  <c r="AE193" i="22"/>
  <c r="AH195" i="22"/>
  <c r="O196" i="22"/>
  <c r="AB196" i="22"/>
  <c r="AE197" i="22"/>
  <c r="AK197" i="22"/>
  <c r="AH199" i="22"/>
  <c r="AB200" i="22"/>
  <c r="AB201" i="22"/>
  <c r="AE201" i="22"/>
  <c r="AK201" i="22"/>
  <c r="E231" i="22"/>
  <c r="E14" i="22" s="1"/>
  <c r="I231" i="22"/>
  <c r="I14" i="22" s="1"/>
  <c r="M231" i="22"/>
  <c r="M14" i="22" s="1"/>
  <c r="R231" i="22"/>
  <c r="R14" i="22" s="1"/>
  <c r="V231" i="22"/>
  <c r="V14" i="22" s="1"/>
  <c r="Z231" i="22"/>
  <c r="Z14" i="22" s="1"/>
  <c r="AF231" i="22"/>
  <c r="AF14" i="22" s="1"/>
  <c r="F231" i="22"/>
  <c r="F14" i="22" s="1"/>
  <c r="J231" i="22"/>
  <c r="J14" i="22" s="1"/>
  <c r="S231" i="22"/>
  <c r="S14" i="22" s="1"/>
  <c r="W231" i="22"/>
  <c r="W14" i="22" s="1"/>
  <c r="AA231" i="22"/>
  <c r="AA14" i="22" s="1"/>
  <c r="O212" i="22"/>
  <c r="AB212" i="22"/>
  <c r="T231" i="22"/>
  <c r="T14" i="22" s="1"/>
  <c r="X231" i="22"/>
  <c r="X14" i="22" s="1"/>
  <c r="O213" i="22"/>
  <c r="AB213" i="22"/>
  <c r="AK213" i="22"/>
  <c r="AH215" i="22"/>
  <c r="O216" i="22"/>
  <c r="AB216" i="22"/>
  <c r="O217" i="22"/>
  <c r="AB217" i="22"/>
  <c r="AE217" i="22"/>
  <c r="AK217" i="22"/>
  <c r="AH219" i="22"/>
  <c r="O220" i="22"/>
  <c r="AB220" i="22"/>
  <c r="O221" i="22"/>
  <c r="AB221" i="22"/>
  <c r="AE221" i="22"/>
  <c r="AK221" i="22"/>
  <c r="AB223" i="22"/>
  <c r="AH223" i="22"/>
  <c r="O224" i="22"/>
  <c r="AB224" i="22"/>
  <c r="AB225" i="22"/>
  <c r="AE225" i="22"/>
  <c r="AK225" i="22"/>
  <c r="AH227" i="22"/>
  <c r="O228" i="22"/>
  <c r="O229" i="22"/>
  <c r="AB229" i="22"/>
  <c r="AE229" i="22"/>
  <c r="AK229" i="22"/>
  <c r="C89" i="24"/>
  <c r="C90" i="24" s="1"/>
  <c r="K89" i="24"/>
  <c r="J89" i="24"/>
  <c r="D27" i="14"/>
  <c r="E27" i="14" s="1"/>
  <c r="F27" i="14" s="1"/>
  <c r="G27" i="14" s="1"/>
  <c r="AD55" i="21"/>
  <c r="AD51" i="21"/>
  <c r="AD49" i="21"/>
  <c r="AD47" i="21"/>
  <c r="AD41" i="21"/>
  <c r="AG54" i="21"/>
  <c r="AG52" i="21"/>
  <c r="AG48" i="21"/>
  <c r="AG42" i="21"/>
  <c r="AJ55" i="21"/>
  <c r="AJ53" i="21"/>
  <c r="AJ51" i="21"/>
  <c r="AJ47" i="21"/>
  <c r="AJ45" i="21"/>
  <c r="AJ43" i="21"/>
  <c r="AJ39" i="21"/>
  <c r="AO13" i="4"/>
  <c r="AO17" i="4"/>
  <c r="AO21" i="4"/>
  <c r="AO25" i="4"/>
  <c r="AP15" i="4"/>
  <c r="AP19" i="4"/>
  <c r="AP23" i="4"/>
  <c r="AP27" i="4"/>
  <c r="AQ15" i="4"/>
  <c r="AQ19" i="4"/>
  <c r="AQ23" i="4"/>
  <c r="AQ27" i="4"/>
  <c r="AR11" i="4"/>
  <c r="AR15" i="4"/>
  <c r="AR19" i="4"/>
  <c r="AR23" i="4"/>
  <c r="AR27" i="4"/>
  <c r="N53" i="21"/>
  <c r="N41" i="21"/>
  <c r="M56" i="21"/>
  <c r="AA53" i="21"/>
  <c r="AA45" i="21"/>
  <c r="AA41" i="21"/>
  <c r="AA52" i="21"/>
  <c r="AA48" i="21"/>
  <c r="Q56" i="21"/>
  <c r="AD48" i="21"/>
  <c r="AD46" i="21"/>
  <c r="AG51" i="21"/>
  <c r="AG49" i="21"/>
  <c r="H69" i="23"/>
  <c r="H8" i="23" s="1"/>
  <c r="C22" i="24"/>
  <c r="C26" i="7" s="1"/>
  <c r="C26" i="24"/>
  <c r="C103" i="24" s="1"/>
  <c r="C119" i="24" s="1"/>
  <c r="C19" i="24"/>
  <c r="C23" i="24"/>
  <c r="C27" i="7" s="1"/>
  <c r="C25" i="24"/>
  <c r="C54" i="24" s="1"/>
  <c r="C21" i="24"/>
  <c r="C50" i="24" s="1"/>
  <c r="C24" i="24"/>
  <c r="D18" i="24"/>
  <c r="D47" i="24"/>
  <c r="T56" i="21"/>
  <c r="AI56" i="21"/>
  <c r="AF56" i="21"/>
  <c r="G30" i="26"/>
  <c r="G19" i="11" s="1"/>
  <c r="J13" i="30"/>
  <c r="I15" i="30"/>
  <c r="AK104" i="22"/>
  <c r="T42" i="22"/>
  <c r="T7" i="22" s="1"/>
  <c r="O33" i="22"/>
  <c r="AE49" i="22"/>
  <c r="AB61" i="22"/>
  <c r="O77" i="22"/>
  <c r="AB81" i="22"/>
  <c r="AB82" i="22"/>
  <c r="O103" i="22"/>
  <c r="AH103" i="22"/>
  <c r="AB115" i="22"/>
  <c r="AH139" i="22"/>
  <c r="AB161" i="22"/>
  <c r="AK165" i="22"/>
  <c r="V204" i="22"/>
  <c r="V13" i="22" s="1"/>
  <c r="AE189" i="22"/>
  <c r="O190" i="22"/>
  <c r="AB193" i="22"/>
  <c r="L231" i="22"/>
  <c r="L14" i="22" s="1"/>
  <c r="AB218" i="22"/>
  <c r="AB219" i="22"/>
  <c r="Q177" i="22"/>
  <c r="Q12" i="22" s="1"/>
  <c r="AG177" i="22"/>
  <c r="AG12" i="22" s="1"/>
  <c r="AG42" i="22"/>
  <c r="AG7" i="22" s="1"/>
  <c r="O23" i="22"/>
  <c r="AB39" i="22"/>
  <c r="E69" i="22"/>
  <c r="E8" i="22" s="1"/>
  <c r="AC96" i="22"/>
  <c r="AC9" i="22" s="1"/>
  <c r="AE76" i="22"/>
  <c r="AH130" i="22"/>
  <c r="AF150" i="22"/>
  <c r="AF11" i="22" s="1"/>
  <c r="AK184" i="22"/>
  <c r="AI204" i="22"/>
  <c r="AI13" i="22" s="1"/>
  <c r="AD96" i="22"/>
  <c r="AD9" i="22" s="1"/>
  <c r="AI231" i="22"/>
  <c r="AI14" i="22" s="1"/>
  <c r="C231" i="22"/>
  <c r="C14" i="22" s="1"/>
  <c r="AK76" i="22"/>
  <c r="AK49" i="22"/>
  <c r="O62" i="22"/>
  <c r="O66" i="22"/>
  <c r="AK85" i="22"/>
  <c r="AH91" i="22"/>
  <c r="H123" i="22"/>
  <c r="H10" i="22" s="1"/>
  <c r="AB137" i="22"/>
  <c r="AE137" i="22"/>
  <c r="O139" i="22"/>
  <c r="AE145" i="22"/>
  <c r="O165" i="22"/>
  <c r="AE165" i="22"/>
  <c r="O189" i="22"/>
  <c r="AK193" i="22"/>
  <c r="AB156" i="22"/>
  <c r="O76" i="22"/>
  <c r="AE156" i="22"/>
  <c r="F42" i="22"/>
  <c r="F7" i="22" s="1"/>
  <c r="N42" i="22"/>
  <c r="N7" i="22" s="1"/>
  <c r="W42" i="22"/>
  <c r="W7" i="22" s="1"/>
  <c r="AA42" i="22"/>
  <c r="AA7" i="22" s="1"/>
  <c r="P42" i="22"/>
  <c r="P7" i="22" s="1"/>
  <c r="X42" i="22"/>
  <c r="X7" i="22" s="1"/>
  <c r="AI42" i="22"/>
  <c r="AI7" i="22" s="1"/>
  <c r="AH24" i="22"/>
  <c r="AB26" i="22"/>
  <c r="AE26" i="22"/>
  <c r="AK26" i="22"/>
  <c r="AH28" i="22"/>
  <c r="AE30" i="22"/>
  <c r="AK30" i="22"/>
  <c r="O31" i="22"/>
  <c r="O34" i="22"/>
  <c r="AK34" i="22"/>
  <c r="AB38" i="22"/>
  <c r="AE38" i="22"/>
  <c r="AH40" i="22"/>
  <c r="I69" i="22"/>
  <c r="I8" i="22" s="1"/>
  <c r="R69" i="22"/>
  <c r="R8" i="22" s="1"/>
  <c r="V69" i="22"/>
  <c r="V8" i="22" s="1"/>
  <c r="Z69" i="22"/>
  <c r="Z8" i="22" s="1"/>
  <c r="AH48" i="22"/>
  <c r="F69" i="22"/>
  <c r="F8" i="22" s="1"/>
  <c r="J69" i="22"/>
  <c r="J8" i="22" s="1"/>
  <c r="N69" i="22"/>
  <c r="N8" i="22" s="1"/>
  <c r="AK50" i="22"/>
  <c r="AB51" i="22"/>
  <c r="AH52" i="22"/>
  <c r="O54" i="22"/>
  <c r="AB55" i="22"/>
  <c r="AH56" i="22"/>
  <c r="AB58" i="22"/>
  <c r="AK58" i="22"/>
  <c r="AB59" i="22"/>
  <c r="AE62" i="22"/>
  <c r="AK62" i="22"/>
  <c r="O63" i="22"/>
  <c r="AB63" i="22"/>
  <c r="AB66" i="22"/>
  <c r="AE66" i="22"/>
  <c r="AK66" i="22"/>
  <c r="O75" i="22"/>
  <c r="H96" i="22"/>
  <c r="H9" i="22" s="1"/>
  <c r="L96" i="22"/>
  <c r="L9" i="22" s="1"/>
  <c r="Q96" i="22"/>
  <c r="Q9" i="22" s="1"/>
  <c r="Y96" i="22"/>
  <c r="Y9" i="22" s="1"/>
  <c r="AJ96" i="22"/>
  <c r="AJ9" i="22" s="1"/>
  <c r="E96" i="22"/>
  <c r="E9" i="22" s="1"/>
  <c r="I96" i="22"/>
  <c r="I9" i="22" s="1"/>
  <c r="M96" i="22"/>
  <c r="M9" i="22" s="1"/>
  <c r="R96" i="22"/>
  <c r="R9" i="22" s="1"/>
  <c r="V96" i="22"/>
  <c r="V9" i="22" s="1"/>
  <c r="Z96" i="22"/>
  <c r="Z9" i="22" s="1"/>
  <c r="AH76" i="22"/>
  <c r="AE78" i="22"/>
  <c r="O79" i="22"/>
  <c r="AB79" i="22"/>
  <c r="AH80" i="22"/>
  <c r="AE82" i="22"/>
  <c r="AK82" i="22"/>
  <c r="O83" i="22"/>
  <c r="AB83" i="22"/>
  <c r="AH84" i="22"/>
  <c r="AE86" i="22"/>
  <c r="AK86" i="22"/>
  <c r="O87" i="22"/>
  <c r="AB87" i="22"/>
  <c r="AH88" i="22"/>
  <c r="O90" i="22"/>
  <c r="AE90" i="22"/>
  <c r="O91" i="22"/>
  <c r="AB91" i="22"/>
  <c r="AH92" i="22"/>
  <c r="AE94" i="22"/>
  <c r="AK94" i="22"/>
  <c r="C123" i="22"/>
  <c r="C10" i="22" s="1"/>
  <c r="G123" i="22"/>
  <c r="G10" i="22" s="1"/>
  <c r="AB102" i="22"/>
  <c r="T123" i="22"/>
  <c r="T10" i="22" s="1"/>
  <c r="X123" i="22"/>
  <c r="X10" i="22" s="1"/>
  <c r="AC123" i="22"/>
  <c r="AC10" i="22" s="1"/>
  <c r="AK102" i="22"/>
  <c r="L123" i="22"/>
  <c r="L10" i="22" s="1"/>
  <c r="Q123" i="22"/>
  <c r="Q10" i="22" s="1"/>
  <c r="Y123" i="22"/>
  <c r="Y10" i="22" s="1"/>
  <c r="AD123" i="22"/>
  <c r="AD10" i="22" s="1"/>
  <c r="AH104" i="22"/>
  <c r="O106" i="22"/>
  <c r="AB106" i="22"/>
  <c r="AE106" i="22"/>
  <c r="AK106" i="22"/>
  <c r="O107" i="22"/>
  <c r="AH108" i="22"/>
  <c r="O110" i="22"/>
  <c r="AB110" i="22"/>
  <c r="AK110" i="22"/>
  <c r="O111" i="22"/>
  <c r="AH112" i="22"/>
  <c r="O114" i="22"/>
  <c r="AB114" i="22"/>
  <c r="AK114" i="22"/>
  <c r="O115" i="22"/>
  <c r="AH116" i="22"/>
  <c r="O118" i="22"/>
  <c r="AB118" i="22"/>
  <c r="AE118" i="22"/>
  <c r="AK118" i="22"/>
  <c r="O119" i="22"/>
  <c r="AH120" i="22"/>
  <c r="F150" i="22"/>
  <c r="F11" i="22" s="1"/>
  <c r="J150" i="22"/>
  <c r="J11" i="22" s="1"/>
  <c r="N150" i="22"/>
  <c r="N11" i="22" s="1"/>
  <c r="S150" i="22"/>
  <c r="S11" i="22" s="1"/>
  <c r="AA150" i="22"/>
  <c r="AA11" i="22" s="1"/>
  <c r="AG150" i="22"/>
  <c r="AG11" i="22" s="1"/>
  <c r="C150" i="22"/>
  <c r="C11" i="22" s="1"/>
  <c r="G150" i="22"/>
  <c r="G11" i="22" s="1"/>
  <c r="P150" i="22"/>
  <c r="P11" i="22" s="1"/>
  <c r="X150" i="22"/>
  <c r="X11" i="22" s="1"/>
  <c r="AC150" i="22"/>
  <c r="AC11" i="22" s="1"/>
  <c r="AK130" i="22"/>
  <c r="O131" i="22"/>
  <c r="AB131" i="22"/>
  <c r="O134" i="22"/>
  <c r="AB134" i="22"/>
  <c r="AE134" i="22"/>
  <c r="AK134" i="22"/>
  <c r="O135" i="22"/>
  <c r="AB135" i="22"/>
  <c r="AH136" i="22"/>
  <c r="O138" i="22"/>
  <c r="AB138" i="22"/>
  <c r="AE138" i="22"/>
  <c r="AK138" i="22"/>
  <c r="AB139" i="22"/>
  <c r="AH140" i="22"/>
  <c r="O142" i="22"/>
  <c r="AB142" i="22"/>
  <c r="AK142" i="22"/>
  <c r="O143" i="22"/>
  <c r="AB143" i="22"/>
  <c r="AH144" i="22"/>
  <c r="O146" i="22"/>
  <c r="AB146" i="22"/>
  <c r="AK146" i="22"/>
  <c r="O147" i="22"/>
  <c r="AH148" i="22"/>
  <c r="E177" i="22"/>
  <c r="E12" i="22" s="1"/>
  <c r="M177" i="22"/>
  <c r="M12" i="22" s="1"/>
  <c r="AF177" i="22"/>
  <c r="AF12" i="22" s="1"/>
  <c r="S177" i="22"/>
  <c r="S12" i="22" s="1"/>
  <c r="AA177" i="22"/>
  <c r="AA12" i="22" s="1"/>
  <c r="O158" i="22"/>
  <c r="AB158" i="22"/>
  <c r="AE158" i="22"/>
  <c r="AK158" i="22"/>
  <c r="O159" i="22"/>
  <c r="AB159" i="22"/>
  <c r="AH160" i="22"/>
  <c r="O162" i="22"/>
  <c r="AB162" i="22"/>
  <c r="AE162" i="22"/>
  <c r="AK162" i="22"/>
  <c r="AB163" i="22"/>
  <c r="AH164" i="22"/>
  <c r="O166" i="22"/>
  <c r="AB166" i="22"/>
  <c r="AE166" i="22"/>
  <c r="O167" i="22"/>
  <c r="AB167" i="22"/>
  <c r="AH168" i="22"/>
  <c r="O170" i="22"/>
  <c r="AB170" i="22"/>
  <c r="AE170" i="22"/>
  <c r="AK170" i="22"/>
  <c r="O171" i="22"/>
  <c r="AB171" i="22"/>
  <c r="O174" i="22"/>
  <c r="AB174" i="22"/>
  <c r="AE174" i="22"/>
  <c r="O175" i="22"/>
  <c r="AB175" i="22"/>
  <c r="D204" i="22"/>
  <c r="D13" i="22" s="1"/>
  <c r="H204" i="22"/>
  <c r="H13" i="22" s="1"/>
  <c r="L204" i="22"/>
  <c r="L13" i="22" s="1"/>
  <c r="Q204" i="22"/>
  <c r="Q13" i="22" s="1"/>
  <c r="U204" i="22"/>
  <c r="U13" i="22" s="1"/>
  <c r="Y204" i="22"/>
  <c r="Y13" i="22" s="1"/>
  <c r="AD204" i="22"/>
  <c r="AD13" i="22" s="1"/>
  <c r="E204" i="22"/>
  <c r="E13" i="22" s="1"/>
  <c r="I204" i="22"/>
  <c r="I13" i="22" s="1"/>
  <c r="M204" i="22"/>
  <c r="M13" i="22" s="1"/>
  <c r="AB186" i="22"/>
  <c r="AE186" i="22"/>
  <c r="AK186" i="22"/>
  <c r="O187" i="22"/>
  <c r="AB187" i="22"/>
  <c r="AH188" i="22"/>
  <c r="AK190" i="22"/>
  <c r="O191" i="22"/>
  <c r="AB191" i="22"/>
  <c r="AH192" i="22"/>
  <c r="O194" i="22"/>
  <c r="AE194" i="22"/>
  <c r="AB195" i="22"/>
  <c r="AH196" i="22"/>
  <c r="AB198" i="22"/>
  <c r="AB199" i="22"/>
  <c r="AH200" i="22"/>
  <c r="O202" i="22"/>
  <c r="AK202" i="22"/>
  <c r="G231" i="22"/>
  <c r="G14" i="22" s="1"/>
  <c r="K231" i="22"/>
  <c r="K14" i="22" s="1"/>
  <c r="AC231" i="22"/>
  <c r="AC14" i="22" s="1"/>
  <c r="AK210" i="22"/>
  <c r="D231" i="22"/>
  <c r="D14" i="22" s="1"/>
  <c r="H231" i="22"/>
  <c r="H14" i="22" s="1"/>
  <c r="Q231" i="22"/>
  <c r="Q14" i="22" s="1"/>
  <c r="U231" i="22"/>
  <c r="U14" i="22" s="1"/>
  <c r="Y231" i="22"/>
  <c r="Y14" i="22" s="1"/>
  <c r="AJ231" i="22"/>
  <c r="AJ14" i="22" s="1"/>
  <c r="AE214" i="22"/>
  <c r="AK214" i="22"/>
  <c r="AH216" i="22"/>
  <c r="O218" i="22"/>
  <c r="AK218" i="22"/>
  <c r="AH220" i="22"/>
  <c r="AK222" i="22"/>
  <c r="AH224" i="22"/>
  <c r="O226" i="22"/>
  <c r="AE226" i="22"/>
  <c r="AK226" i="22"/>
  <c r="AH21" i="23"/>
  <c r="O27" i="23"/>
  <c r="AK27" i="23"/>
  <c r="AK31" i="23"/>
  <c r="AK39" i="23"/>
  <c r="F69" i="23"/>
  <c r="F8" i="23" s="1"/>
  <c r="P69" i="23"/>
  <c r="P8" i="23" s="1"/>
  <c r="AK50" i="23"/>
  <c r="Q69" i="23"/>
  <c r="Q8" i="23" s="1"/>
  <c r="AJ69" i="23"/>
  <c r="AJ8" i="23" s="1"/>
  <c r="O54" i="23"/>
  <c r="AB54" i="23"/>
  <c r="AE54" i="23"/>
  <c r="AE62" i="23"/>
  <c r="AH64" i="23"/>
  <c r="AE66" i="23"/>
  <c r="S96" i="23"/>
  <c r="S9" i="23" s="1"/>
  <c r="AA96" i="23"/>
  <c r="AA9" i="23" s="1"/>
  <c r="K96" i="23"/>
  <c r="K9" i="23" s="1"/>
  <c r="AK77" i="23"/>
  <c r="AE81" i="23"/>
  <c r="AH83" i="23"/>
  <c r="AE85" i="23"/>
  <c r="AH87" i="23"/>
  <c r="AB89" i="23"/>
  <c r="AK89" i="23"/>
  <c r="AE93" i="23"/>
  <c r="F123" i="23"/>
  <c r="F10" i="23" s="1"/>
  <c r="N123" i="23"/>
  <c r="N10" i="23" s="1"/>
  <c r="AK104" i="23"/>
  <c r="AB108" i="23"/>
  <c r="AE108" i="23"/>
  <c r="AH110" i="23"/>
  <c r="O112" i="23"/>
  <c r="AK116" i="23"/>
  <c r="AH118" i="23"/>
  <c r="AK120" i="23"/>
  <c r="X150" i="23"/>
  <c r="X11" i="23" s="1"/>
  <c r="AK129" i="23"/>
  <c r="M150" i="23"/>
  <c r="M11" i="23" s="1"/>
  <c r="N150" i="23"/>
  <c r="N11" i="23" s="1"/>
  <c r="AK133" i="23"/>
  <c r="AH139" i="23"/>
  <c r="AE141" i="23"/>
  <c r="AH143" i="23"/>
  <c r="O144" i="23"/>
  <c r="AB145" i="23"/>
  <c r="AK145" i="23"/>
  <c r="O148" i="23"/>
  <c r="V177" i="23"/>
  <c r="V12" i="23" s="1"/>
  <c r="AH156" i="23"/>
  <c r="N177" i="23"/>
  <c r="N12" i="23" s="1"/>
  <c r="W177" i="23"/>
  <c r="W12" i="23" s="1"/>
  <c r="AG177" i="23"/>
  <c r="AG12" i="23" s="1"/>
  <c r="G177" i="23"/>
  <c r="G12" i="23" s="1"/>
  <c r="O162" i="23"/>
  <c r="AE162" i="23"/>
  <c r="AE166" i="23"/>
  <c r="O170" i="23"/>
  <c r="AK170" i="23"/>
  <c r="AB173" i="23"/>
  <c r="O174" i="23"/>
  <c r="AE174" i="23"/>
  <c r="K204" i="23"/>
  <c r="K13" i="23" s="1"/>
  <c r="D204" i="23"/>
  <c r="D13" i="23" s="1"/>
  <c r="L204" i="23"/>
  <c r="L13" i="23" s="1"/>
  <c r="E204" i="23"/>
  <c r="E13" i="23" s="1"/>
  <c r="AK187" i="23"/>
  <c r="AH189" i="23"/>
  <c r="AH193" i="23"/>
  <c r="O195" i="23"/>
  <c r="AK195" i="23"/>
  <c r="O197" i="23"/>
  <c r="AH197" i="23"/>
  <c r="AK199" i="23"/>
  <c r="AH201" i="23"/>
  <c r="I231" i="23"/>
  <c r="I14" i="23" s="1"/>
  <c r="R231" i="23"/>
  <c r="R14" i="23" s="1"/>
  <c r="Z231" i="23"/>
  <c r="Z14" i="23" s="1"/>
  <c r="F231" i="23"/>
  <c r="F14" i="23" s="1"/>
  <c r="N231" i="23"/>
  <c r="N14" i="23" s="1"/>
  <c r="O212" i="23"/>
  <c r="P231" i="23"/>
  <c r="P14" i="23" s="1"/>
  <c r="AE212" i="23"/>
  <c r="H231" i="23"/>
  <c r="H14" i="23" s="1"/>
  <c r="O216" i="23"/>
  <c r="AE216" i="23"/>
  <c r="AH218" i="23"/>
  <c r="O220" i="23"/>
  <c r="AE220" i="23"/>
  <c r="AK224" i="23"/>
  <c r="AH226" i="23"/>
  <c r="O228" i="23"/>
  <c r="AE228" i="23"/>
  <c r="AK26" i="23"/>
  <c r="AE30" i="23"/>
  <c r="AE38" i="23"/>
  <c r="AH40" i="23"/>
  <c r="AE49" i="23"/>
  <c r="AE53" i="23"/>
  <c r="AK53" i="23"/>
  <c r="AH55" i="23"/>
  <c r="AE57" i="23"/>
  <c r="AK57" i="23"/>
  <c r="AK61" i="23"/>
  <c r="AH63" i="23"/>
  <c r="AE65" i="23"/>
  <c r="AK65" i="23"/>
  <c r="AH67" i="23"/>
  <c r="AK76" i="23"/>
  <c r="AH78" i="23"/>
  <c r="AE80" i="23"/>
  <c r="AH82" i="23"/>
  <c r="AH86" i="23"/>
  <c r="AE88" i="23"/>
  <c r="AK88" i="23"/>
  <c r="AE92" i="23"/>
  <c r="AK92" i="23"/>
  <c r="AH94" i="23"/>
  <c r="AE103" i="23"/>
  <c r="AE107" i="23"/>
  <c r="AH109" i="23"/>
  <c r="AE111" i="23"/>
  <c r="AK111" i="23"/>
  <c r="AH113" i="23"/>
  <c r="AE115" i="23"/>
  <c r="AK115" i="23"/>
  <c r="AH117" i="23"/>
  <c r="AE119" i="23"/>
  <c r="AH130" i="23"/>
  <c r="AK132" i="23"/>
  <c r="AH134" i="23"/>
  <c r="AK136" i="23"/>
  <c r="AE140" i="23"/>
  <c r="AK140" i="23"/>
  <c r="AH142" i="23"/>
  <c r="AE144" i="23"/>
  <c r="AK144" i="23"/>
  <c r="AH146" i="23"/>
  <c r="AE148" i="23"/>
  <c r="AK148" i="23"/>
  <c r="AH159" i="23"/>
  <c r="AE161" i="23"/>
  <c r="AE165" i="23"/>
  <c r="AK165" i="23"/>
  <c r="AH167" i="23"/>
  <c r="AE173" i="23"/>
  <c r="AK173" i="23"/>
  <c r="AK186" i="23"/>
  <c r="AK190" i="23"/>
  <c r="AH192" i="23"/>
  <c r="AK198" i="23"/>
  <c r="AK202" i="23"/>
  <c r="AE215" i="23"/>
  <c r="AK215" i="23"/>
  <c r="AE219" i="23"/>
  <c r="AK219" i="23"/>
  <c r="AH225" i="23"/>
  <c r="AE227" i="23"/>
  <c r="AH229" i="23"/>
  <c r="G69" i="23"/>
  <c r="G8" i="23" s="1"/>
  <c r="N96" i="23"/>
  <c r="N9" i="23" s="1"/>
  <c r="R42" i="23"/>
  <c r="R7" i="23" s="1"/>
  <c r="W42" i="23"/>
  <c r="W7" i="23" s="1"/>
  <c r="O23" i="23"/>
  <c r="O31" i="23"/>
  <c r="AE31" i="23"/>
  <c r="AH33" i="23"/>
  <c r="O35" i="23"/>
  <c r="AE35" i="23"/>
  <c r="AH37" i="23"/>
  <c r="AB39" i="23"/>
  <c r="AE39" i="23"/>
  <c r="AH48" i="23"/>
  <c r="J69" i="23"/>
  <c r="J8" i="23" s="1"/>
  <c r="O50" i="23"/>
  <c r="AH56" i="23"/>
  <c r="O58" i="23"/>
  <c r="O59" i="23"/>
  <c r="AH60" i="23"/>
  <c r="AH75" i="23"/>
  <c r="AG96" i="23"/>
  <c r="AG9" i="23" s="1"/>
  <c r="G96" i="23"/>
  <c r="G9" i="23" s="1"/>
  <c r="AE77" i="23"/>
  <c r="D96" i="23"/>
  <c r="D9" i="23" s="1"/>
  <c r="AH79" i="23"/>
  <c r="O81" i="23"/>
  <c r="AB81" i="23"/>
  <c r="AK85" i="23"/>
  <c r="AE89" i="23"/>
  <c r="AH91" i="23"/>
  <c r="AK93" i="23"/>
  <c r="AH102" i="23"/>
  <c r="S123" i="23"/>
  <c r="S10" i="23" s="1"/>
  <c r="AA123" i="23"/>
  <c r="AA10" i="23" s="1"/>
  <c r="T123" i="23"/>
  <c r="T10" i="23" s="1"/>
  <c r="AE104" i="23"/>
  <c r="O108" i="23"/>
  <c r="AK108" i="23"/>
  <c r="AB110" i="23"/>
  <c r="AE112" i="23"/>
  <c r="AH114" i="23"/>
  <c r="AE116" i="23"/>
  <c r="AE120" i="23"/>
  <c r="P150" i="23"/>
  <c r="P11" i="23" s="1"/>
  <c r="AE129" i="23"/>
  <c r="Q150" i="23"/>
  <c r="Q11" i="23" s="1"/>
  <c r="R150" i="23"/>
  <c r="R11" i="23" s="1"/>
  <c r="AF150" i="23"/>
  <c r="AF11" i="23" s="1"/>
  <c r="AB133" i="23"/>
  <c r="AE133" i="23"/>
  <c r="AH135" i="23"/>
  <c r="AE137" i="23"/>
  <c r="AB141" i="23"/>
  <c r="AK141" i="23"/>
  <c r="AE145" i="23"/>
  <c r="I177" i="23"/>
  <c r="I12" i="23" s="1"/>
  <c r="R177" i="23"/>
  <c r="R12" i="23" s="1"/>
  <c r="Z177" i="23"/>
  <c r="Z12" i="23" s="1"/>
  <c r="F177" i="23"/>
  <c r="F12" i="23" s="1"/>
  <c r="S177" i="23"/>
  <c r="S12" i="23" s="1"/>
  <c r="AA177" i="23"/>
  <c r="AA12" i="23" s="1"/>
  <c r="O158" i="23"/>
  <c r="AK158" i="23"/>
  <c r="AB162" i="23"/>
  <c r="AK162" i="23"/>
  <c r="AH164" i="23"/>
  <c r="O166" i="23"/>
  <c r="AK166" i="23"/>
  <c r="AH168" i="23"/>
  <c r="AE170" i="23"/>
  <c r="AH172" i="23"/>
  <c r="AB175" i="23"/>
  <c r="X204" i="23"/>
  <c r="X13" i="23" s="1"/>
  <c r="AK183" i="23"/>
  <c r="Y204" i="23"/>
  <c r="Y13" i="23" s="1"/>
  <c r="M204" i="23"/>
  <c r="M13" i="23" s="1"/>
  <c r="AE187" i="23"/>
  <c r="O189" i="23"/>
  <c r="AB190" i="23"/>
  <c r="O191" i="23"/>
  <c r="AB191" i="23"/>
  <c r="AE195" i="23"/>
  <c r="O199" i="23"/>
  <c r="AE199" i="23"/>
  <c r="O202" i="23"/>
  <c r="M231" i="23"/>
  <c r="M14" i="23" s="1"/>
  <c r="V231" i="23"/>
  <c r="V14" i="23" s="1"/>
  <c r="AH210" i="23"/>
  <c r="W231" i="23"/>
  <c r="W14" i="23" s="1"/>
  <c r="AG231" i="23"/>
  <c r="AG14" i="23" s="1"/>
  <c r="G231" i="23"/>
  <c r="G14" i="23" s="1"/>
  <c r="AK212" i="23"/>
  <c r="Y231" i="23"/>
  <c r="Y14" i="23" s="1"/>
  <c r="AB216" i="23"/>
  <c r="AK216" i="23"/>
  <c r="AB217" i="23"/>
  <c r="O219" i="23"/>
  <c r="AB220" i="23"/>
  <c r="AK220" i="23"/>
  <c r="O222" i="23"/>
  <c r="AH222" i="23"/>
  <c r="O224" i="23"/>
  <c r="AE224" i="23"/>
  <c r="AB228" i="23"/>
  <c r="AK228" i="23"/>
  <c r="AI204" i="23"/>
  <c r="AI13" i="23" s="1"/>
  <c r="AH23" i="23"/>
  <c r="AK24" i="23"/>
  <c r="AE25" i="23"/>
  <c r="AH27" i="23"/>
  <c r="AK33" i="23"/>
  <c r="AK36" i="23"/>
  <c r="AK37" i="23"/>
  <c r="O38" i="23"/>
  <c r="AH38" i="23"/>
  <c r="O40" i="23"/>
  <c r="AE40" i="23"/>
  <c r="AH50" i="23"/>
  <c r="AB53" i="23"/>
  <c r="AH57" i="23"/>
  <c r="AE59" i="23"/>
  <c r="O61" i="23"/>
  <c r="AK64" i="23"/>
  <c r="O65" i="23"/>
  <c r="O67" i="23"/>
  <c r="AB79" i="23"/>
  <c r="AE79" i="23"/>
  <c r="AE83" i="23"/>
  <c r="AK83" i="23"/>
  <c r="O87" i="23"/>
  <c r="AH89" i="23"/>
  <c r="AB90" i="23"/>
  <c r="AE90" i="23"/>
  <c r="AE102" i="23"/>
  <c r="O105" i="23"/>
  <c r="AE109" i="23"/>
  <c r="AE110" i="23"/>
  <c r="AK110" i="23"/>
  <c r="AH111" i="23"/>
  <c r="AB115" i="23"/>
  <c r="AH115" i="23"/>
  <c r="AE117" i="23"/>
  <c r="AK117" i="23"/>
  <c r="AE121" i="23"/>
  <c r="O132" i="23"/>
  <c r="AE134" i="23"/>
  <c r="AE135" i="23"/>
  <c r="AK135" i="23"/>
  <c r="O142" i="23"/>
  <c r="AK142" i="23"/>
  <c r="AK146" i="23"/>
  <c r="AB147" i="23"/>
  <c r="AK147" i="23"/>
  <c r="AK160" i="23"/>
  <c r="AB161" i="23"/>
  <c r="O163" i="23"/>
  <c r="AH165" i="23"/>
  <c r="AH166" i="23"/>
  <c r="O169" i="23"/>
  <c r="AB169" i="23"/>
  <c r="AH170" i="23"/>
  <c r="AE172" i="23"/>
  <c r="F204" i="23"/>
  <c r="F13" i="23" s="1"/>
  <c r="AK184" i="23"/>
  <c r="AB185" i="23"/>
  <c r="AE185" i="23"/>
  <c r="AH186" i="23"/>
  <c r="AH187" i="23"/>
  <c r="O190" i="23"/>
  <c r="AH190" i="23"/>
  <c r="O193" i="23"/>
  <c r="AB197" i="23"/>
  <c r="AK197" i="23"/>
  <c r="O198" i="23"/>
  <c r="AK200" i="23"/>
  <c r="AH202" i="23"/>
  <c r="AK210" i="23"/>
  <c r="AB211" i="23"/>
  <c r="AH211" i="23"/>
  <c r="O215" i="23"/>
  <c r="AH216" i="23"/>
  <c r="AE218" i="23"/>
  <c r="AK222" i="23"/>
  <c r="AH224" i="23"/>
  <c r="O225" i="23"/>
  <c r="AB225" i="23"/>
  <c r="AK225" i="23"/>
  <c r="O226" i="23"/>
  <c r="AE226" i="23"/>
  <c r="AH228" i="23"/>
  <c r="O229" i="23"/>
  <c r="E89" i="24"/>
  <c r="M89" i="24"/>
  <c r="G89" i="24"/>
  <c r="N89" i="24"/>
  <c r="AC177" i="23"/>
  <c r="AC12" i="23" s="1"/>
  <c r="AE158" i="23"/>
  <c r="AF123" i="23"/>
  <c r="AF10" i="23" s="1"/>
  <c r="AJ204" i="23"/>
  <c r="AJ13" i="23" s="1"/>
  <c r="AF231" i="23"/>
  <c r="AF14" i="23" s="1"/>
  <c r="AB210" i="23"/>
  <c r="AH157" i="23"/>
  <c r="AE28" i="23"/>
  <c r="AH30" i="23"/>
  <c r="AH34" i="23"/>
  <c r="AH49" i="23"/>
  <c r="AB55" i="23"/>
  <c r="AE63" i="23"/>
  <c r="Y96" i="23"/>
  <c r="Y9" i="23" s="1"/>
  <c r="O78" i="23"/>
  <c r="AK78" i="23"/>
  <c r="AH80" i="23"/>
  <c r="O83" i="23"/>
  <c r="O86" i="23"/>
  <c r="AE86" i="23"/>
  <c r="AH92" i="23"/>
  <c r="AH103" i="23"/>
  <c r="AH107" i="23"/>
  <c r="AK109" i="23"/>
  <c r="AB113" i="23"/>
  <c r="AE113" i="23"/>
  <c r="O118" i="23"/>
  <c r="O119" i="23"/>
  <c r="AH119" i="23"/>
  <c r="AG150" i="23"/>
  <c r="AG11" i="23" s="1"/>
  <c r="AH132" i="23"/>
  <c r="O135" i="23"/>
  <c r="O143" i="23"/>
  <c r="AB148" i="23"/>
  <c r="U177" i="23"/>
  <c r="U12" i="23" s="1"/>
  <c r="O160" i="23"/>
  <c r="O161" i="23"/>
  <c r="AB163" i="23"/>
  <c r="AE163" i="23"/>
  <c r="AB165" i="23"/>
  <c r="AE167" i="23"/>
  <c r="AH169" i="23"/>
  <c r="AE175" i="23"/>
  <c r="AK175" i="23"/>
  <c r="N204" i="23"/>
  <c r="N13" i="23" s="1"/>
  <c r="AA204" i="23"/>
  <c r="AA13" i="23" s="1"/>
  <c r="O188" i="23"/>
  <c r="AE188" i="23"/>
  <c r="AE192" i="23"/>
  <c r="AE196" i="23"/>
  <c r="AB200" i="23"/>
  <c r="AE200" i="23"/>
  <c r="D231" i="23"/>
  <c r="D14" i="23" s="1"/>
  <c r="O211" i="23"/>
  <c r="O213" i="23"/>
  <c r="AK213" i="23"/>
  <c r="AB214" i="23"/>
  <c r="O217" i="23"/>
  <c r="AH219" i="23"/>
  <c r="AE221" i="23"/>
  <c r="AE225" i="23"/>
  <c r="AH227" i="23"/>
  <c r="AB229" i="23"/>
  <c r="AH131" i="23"/>
  <c r="O34" i="23"/>
  <c r="AC69" i="23"/>
  <c r="AC8" i="23" s="1"/>
  <c r="O56" i="23"/>
  <c r="AH58" i="23"/>
  <c r="AB61" i="23"/>
  <c r="T96" i="23"/>
  <c r="T9" i="23" s="1"/>
  <c r="AH185" i="23"/>
  <c r="AF204" i="23"/>
  <c r="AF13" i="23" s="1"/>
  <c r="AF69" i="23"/>
  <c r="AF8" i="23" s="1"/>
  <c r="AF177" i="23"/>
  <c r="AF12" i="23" s="1"/>
  <c r="L42" i="23"/>
  <c r="L7" i="23" s="1"/>
  <c r="AK28" i="23"/>
  <c r="AE32" i="23"/>
  <c r="AK40" i="23"/>
  <c r="AK51" i="23"/>
  <c r="AH53" i="23"/>
  <c r="AE55" i="23"/>
  <c r="AK59" i="23"/>
  <c r="AH61" i="23"/>
  <c r="AH65" i="23"/>
  <c r="AK67" i="23"/>
  <c r="AJ96" i="23"/>
  <c r="AJ9" i="23" s="1"/>
  <c r="AH76" i="23"/>
  <c r="AK82" i="23"/>
  <c r="AH88" i="23"/>
  <c r="AK94" i="23"/>
  <c r="U123" i="23"/>
  <c r="U10" i="23" s="1"/>
  <c r="AB121" i="23"/>
  <c r="AK121" i="23"/>
  <c r="O138" i="23"/>
  <c r="AK138" i="23"/>
  <c r="O140" i="23"/>
  <c r="AE142" i="23"/>
  <c r="AH144" i="23"/>
  <c r="AH148" i="23"/>
  <c r="O159" i="23"/>
  <c r="AB159" i="23"/>
  <c r="AH161" i="23"/>
  <c r="AK163" i="23"/>
  <c r="AK167" i="23"/>
  <c r="W204" i="23"/>
  <c r="W13" i="23" s="1"/>
  <c r="O184" i="23"/>
  <c r="AB184" i="23"/>
  <c r="O185" i="23"/>
  <c r="AB188" i="23"/>
  <c r="AB189" i="23"/>
  <c r="O192" i="23"/>
  <c r="AB192" i="23"/>
  <c r="O194" i="23"/>
  <c r="AH194" i="23"/>
  <c r="O196" i="23"/>
  <c r="AB196" i="23"/>
  <c r="AB198" i="23"/>
  <c r="O201" i="23"/>
  <c r="L231" i="23"/>
  <c r="L14" i="23" s="1"/>
  <c r="AH215" i="23"/>
  <c r="AE217" i="23"/>
  <c r="O221" i="23"/>
  <c r="AK221" i="23"/>
  <c r="AI177" i="23"/>
  <c r="AI12" i="23" s="1"/>
  <c r="AI69" i="23"/>
  <c r="AI8" i="23" s="1"/>
  <c r="AK48" i="23"/>
  <c r="AG69" i="23"/>
  <c r="AG8" i="23" s="1"/>
  <c r="AH51" i="23"/>
  <c r="AK102" i="23"/>
  <c r="AI123" i="23"/>
  <c r="AI10" i="23" s="1"/>
  <c r="K42" i="23"/>
  <c r="K7" i="23" s="1"/>
  <c r="X42" i="23"/>
  <c r="X7" i="23" s="1"/>
  <c r="AK21" i="23"/>
  <c r="Y42" i="23"/>
  <c r="Y7" i="23" s="1"/>
  <c r="AJ42" i="23"/>
  <c r="AJ7" i="23" s="1"/>
  <c r="I42" i="23"/>
  <c r="I7" i="23" s="1"/>
  <c r="AK25" i="23"/>
  <c r="O29" i="23"/>
  <c r="AK29" i="23"/>
  <c r="AH31" i="23"/>
  <c r="AB32" i="23"/>
  <c r="O33" i="23"/>
  <c r="AB33" i="23"/>
  <c r="AE33" i="23"/>
  <c r="AB35" i="23"/>
  <c r="AH35" i="23"/>
  <c r="AB36" i="23"/>
  <c r="O37" i="23"/>
  <c r="AB37" i="23"/>
  <c r="O39" i="23"/>
  <c r="AH39" i="23"/>
  <c r="AB40" i="23"/>
  <c r="AB48" i="23"/>
  <c r="X69" i="23"/>
  <c r="X8" i="23" s="1"/>
  <c r="L69" i="23"/>
  <c r="L8" i="23" s="1"/>
  <c r="Y69" i="23"/>
  <c r="Y8" i="23" s="1"/>
  <c r="V69" i="23"/>
  <c r="V8" i="23" s="1"/>
  <c r="Z69" i="23"/>
  <c r="Z8" i="23" s="1"/>
  <c r="O51" i="23"/>
  <c r="N69" i="23"/>
  <c r="N8" i="23" s="1"/>
  <c r="AB51" i="23"/>
  <c r="W69" i="23"/>
  <c r="W8" i="23" s="1"/>
  <c r="AA69" i="23"/>
  <c r="AA8" i="23" s="1"/>
  <c r="O52" i="23"/>
  <c r="K69" i="23"/>
  <c r="K8" i="23" s="1"/>
  <c r="AB52" i="23"/>
  <c r="AE52" i="23"/>
  <c r="AK52" i="23"/>
  <c r="AH54" i="23"/>
  <c r="O55" i="23"/>
  <c r="AB56" i="23"/>
  <c r="AE56" i="23"/>
  <c r="AK56" i="23"/>
  <c r="O57" i="23"/>
  <c r="AB57" i="23"/>
  <c r="AB58" i="23"/>
  <c r="AB59" i="23"/>
  <c r="O60" i="23"/>
  <c r="AB60" i="23"/>
  <c r="AE60" i="23"/>
  <c r="AK60" i="23"/>
  <c r="O62" i="23"/>
  <c r="AH62" i="23"/>
  <c r="O63" i="23"/>
  <c r="AB63" i="23"/>
  <c r="O64" i="23"/>
  <c r="AB64" i="23"/>
  <c r="AE64" i="23"/>
  <c r="AB65" i="23"/>
  <c r="O66" i="23"/>
  <c r="AB66" i="23"/>
  <c r="AH66" i="23"/>
  <c r="AB67" i="23"/>
  <c r="X96" i="23"/>
  <c r="X9" i="23" s="1"/>
  <c r="AC96" i="23"/>
  <c r="AC9" i="23" s="1"/>
  <c r="AK75" i="23"/>
  <c r="H96" i="23"/>
  <c r="H9" i="23" s="1"/>
  <c r="L96" i="23"/>
  <c r="L9" i="23" s="1"/>
  <c r="AB76" i="23"/>
  <c r="U96" i="23"/>
  <c r="U9" i="23" s="1"/>
  <c r="E96" i="23"/>
  <c r="E9" i="23" s="1"/>
  <c r="I96" i="23"/>
  <c r="I9" i="23" s="1"/>
  <c r="M96" i="23"/>
  <c r="M9" i="23" s="1"/>
  <c r="R96" i="23"/>
  <c r="R9" i="23" s="1"/>
  <c r="V96" i="23"/>
  <c r="V9" i="23" s="1"/>
  <c r="Z96" i="23"/>
  <c r="Z9" i="23" s="1"/>
  <c r="F96" i="23"/>
  <c r="F9" i="23" s="1"/>
  <c r="J96" i="23"/>
  <c r="J9" i="23" s="1"/>
  <c r="AB78" i="23"/>
  <c r="W96" i="23"/>
  <c r="W9" i="23" s="1"/>
  <c r="O79" i="23"/>
  <c r="AK79" i="23"/>
  <c r="O80" i="23"/>
  <c r="AB80" i="23"/>
  <c r="AH81" i="23"/>
  <c r="O82" i="23"/>
  <c r="AB82" i="23"/>
  <c r="AB83" i="23"/>
  <c r="O84" i="23"/>
  <c r="AB84" i="23"/>
  <c r="O85" i="23"/>
  <c r="AB85" i="23"/>
  <c r="AH85" i="23"/>
  <c r="AB86" i="23"/>
  <c r="AB87" i="23"/>
  <c r="AK87" i="23"/>
  <c r="O88" i="23"/>
  <c r="AB88" i="23"/>
  <c r="O90" i="23"/>
  <c r="O91" i="23"/>
  <c r="AB91" i="23"/>
  <c r="AE91" i="23"/>
  <c r="AK91" i="23"/>
  <c r="O92" i="23"/>
  <c r="O93" i="23"/>
  <c r="AB93" i="23"/>
  <c r="AH93" i="23"/>
  <c r="O94" i="23"/>
  <c r="AB94" i="23"/>
  <c r="X123" i="23"/>
  <c r="X10" i="23" s="1"/>
  <c r="H123" i="23"/>
  <c r="H10" i="23" s="1"/>
  <c r="L123" i="23"/>
  <c r="L10" i="23" s="1"/>
  <c r="AB103" i="23"/>
  <c r="Y123" i="23"/>
  <c r="Y10" i="23" s="1"/>
  <c r="AJ123" i="23"/>
  <c r="AJ10" i="23" s="1"/>
  <c r="O104" i="23"/>
  <c r="R123" i="23"/>
  <c r="R10" i="23" s="1"/>
  <c r="V123" i="23"/>
  <c r="V10" i="23" s="1"/>
  <c r="Z123" i="23"/>
  <c r="Z10" i="23" s="1"/>
  <c r="J123" i="23"/>
  <c r="J10" i="23" s="1"/>
  <c r="AB105" i="23"/>
  <c r="W123" i="23"/>
  <c r="W10" i="23" s="1"/>
  <c r="AG123" i="23"/>
  <c r="AG10" i="23" s="1"/>
  <c r="O106" i="23"/>
  <c r="G123" i="23"/>
  <c r="G10" i="23" s="1"/>
  <c r="K123" i="23"/>
  <c r="K10" i="23" s="1"/>
  <c r="AB106" i="23"/>
  <c r="AE106" i="23"/>
  <c r="AK106" i="23"/>
  <c r="O107" i="23"/>
  <c r="AB107" i="23"/>
  <c r="AH108" i="23"/>
  <c r="O109" i="23"/>
  <c r="AB109" i="23"/>
  <c r="O110" i="23"/>
  <c r="O111" i="23"/>
  <c r="AB112" i="23"/>
  <c r="AH112" i="23"/>
  <c r="O113" i="23"/>
  <c r="O114" i="23"/>
  <c r="AB114" i="23"/>
  <c r="AE114" i="23"/>
  <c r="AK114" i="23"/>
  <c r="O115" i="23"/>
  <c r="AB116" i="23"/>
  <c r="O117" i="23"/>
  <c r="AB117" i="23"/>
  <c r="AB118" i="23"/>
  <c r="AE118" i="23"/>
  <c r="AK118" i="23"/>
  <c r="AB119" i="23"/>
  <c r="O120" i="23"/>
  <c r="AB120" i="23"/>
  <c r="AH120" i="23"/>
  <c r="O121" i="23"/>
  <c r="E150" i="23"/>
  <c r="E11" i="23" s="1"/>
  <c r="I150" i="23"/>
  <c r="I11" i="23" s="1"/>
  <c r="AB129" i="23"/>
  <c r="V150" i="23"/>
  <c r="V11" i="23" s="1"/>
  <c r="Z150" i="23"/>
  <c r="Z11" i="23" s="1"/>
  <c r="AH129" i="23"/>
  <c r="F150" i="23"/>
  <c r="F11" i="23" s="1"/>
  <c r="J150" i="23"/>
  <c r="J11" i="23" s="1"/>
  <c r="W150" i="23"/>
  <c r="W11" i="23" s="1"/>
  <c r="AA150" i="23"/>
  <c r="AA11" i="23" s="1"/>
  <c r="O131" i="23"/>
  <c r="G150" i="23"/>
  <c r="G11" i="23" s="1"/>
  <c r="K150" i="23"/>
  <c r="K11" i="23" s="1"/>
  <c r="AB131" i="23"/>
  <c r="T150" i="23"/>
  <c r="T11" i="23" s="1"/>
  <c r="AE131" i="23"/>
  <c r="AI150" i="23"/>
  <c r="AI11" i="23" s="1"/>
  <c r="H150" i="23"/>
  <c r="H11" i="23" s="1"/>
  <c r="L150" i="23"/>
  <c r="L11" i="23" s="1"/>
  <c r="AB132" i="23"/>
  <c r="U150" i="23"/>
  <c r="U11" i="23" s="1"/>
  <c r="Y150" i="23"/>
  <c r="Y11" i="23" s="1"/>
  <c r="O133" i="23"/>
  <c r="AH133" i="23"/>
  <c r="O134" i="23"/>
  <c r="AB134" i="23"/>
  <c r="AB135" i="23"/>
  <c r="O136" i="23"/>
  <c r="AB136" i="23"/>
  <c r="O137" i="23"/>
  <c r="AB137" i="23"/>
  <c r="AH137" i="23"/>
  <c r="AB138" i="23"/>
  <c r="O139" i="23"/>
  <c r="AB139" i="23"/>
  <c r="AE139" i="23"/>
  <c r="AK139" i="23"/>
  <c r="O141" i="23"/>
  <c r="AH141" i="23"/>
  <c r="AB142" i="23"/>
  <c r="AB143" i="23"/>
  <c r="AE143" i="23"/>
  <c r="AK143" i="23"/>
  <c r="AB144" i="23"/>
  <c r="O145" i="23"/>
  <c r="O146" i="23"/>
  <c r="AB146" i="23"/>
  <c r="O147" i="23"/>
  <c r="AE147" i="23"/>
  <c r="O156" i="23"/>
  <c r="K177" i="23"/>
  <c r="K12" i="23" s="1"/>
  <c r="AB156" i="23"/>
  <c r="T177" i="23"/>
  <c r="T12" i="23" s="1"/>
  <c r="X177" i="23"/>
  <c r="X12" i="23" s="1"/>
  <c r="AK156" i="23"/>
  <c r="D177" i="23"/>
  <c r="D12" i="23" s="1"/>
  <c r="H177" i="23"/>
  <c r="H12" i="23" s="1"/>
  <c r="L177" i="23"/>
  <c r="L12" i="23" s="1"/>
  <c r="Q177" i="23"/>
  <c r="Q12" i="23" s="1"/>
  <c r="Y177" i="23"/>
  <c r="Y12" i="23" s="1"/>
  <c r="E177" i="23"/>
  <c r="E12" i="23" s="1"/>
  <c r="M177" i="23"/>
  <c r="M12" i="23" s="1"/>
  <c r="AH158" i="23"/>
  <c r="J177" i="23"/>
  <c r="J12" i="23" s="1"/>
  <c r="AB160" i="23"/>
  <c r="AE160" i="23"/>
  <c r="AH162" i="23"/>
  <c r="AB164" i="23"/>
  <c r="AB168" i="23"/>
  <c r="AE168" i="23"/>
  <c r="AB172" i="23"/>
  <c r="AK172" i="23"/>
  <c r="AH174" i="23"/>
  <c r="V204" i="23"/>
  <c r="V13" i="23" s="1"/>
  <c r="AK185" i="23"/>
  <c r="AB186" i="23"/>
  <c r="AE189" i="23"/>
  <c r="AE193" i="23"/>
  <c r="AH195" i="23"/>
  <c r="AB202" i="23"/>
  <c r="X231" i="23"/>
  <c r="X14" i="23" s="1"/>
  <c r="AC231" i="23"/>
  <c r="AC14" i="23" s="1"/>
  <c r="O214" i="23"/>
  <c r="AB218" i="23"/>
  <c r="AH220" i="23"/>
  <c r="AB222" i="23"/>
  <c r="O223" i="23"/>
  <c r="AK22" i="23"/>
  <c r="O164" i="23"/>
  <c r="AE164" i="23"/>
  <c r="AK164" i="23"/>
  <c r="AB166" i="23"/>
  <c r="O167" i="23"/>
  <c r="O168" i="23"/>
  <c r="AK168" i="23"/>
  <c r="AB170" i="23"/>
  <c r="O171" i="23"/>
  <c r="AB171" i="23"/>
  <c r="O172" i="23"/>
  <c r="AB174" i="23"/>
  <c r="I204" i="23"/>
  <c r="I13" i="23" s="1"/>
  <c r="Z204" i="23"/>
  <c r="Z13" i="23" s="1"/>
  <c r="AH183" i="23"/>
  <c r="J204" i="23"/>
  <c r="J13" i="23" s="1"/>
  <c r="G204" i="23"/>
  <c r="G13" i="23" s="1"/>
  <c r="P204" i="23"/>
  <c r="P13" i="23" s="1"/>
  <c r="AC204" i="23"/>
  <c r="AC13" i="23" s="1"/>
  <c r="H204" i="23"/>
  <c r="H13" i="23" s="1"/>
  <c r="U204" i="23"/>
  <c r="U13" i="23" s="1"/>
  <c r="AD204" i="23"/>
  <c r="AD13" i="23" s="1"/>
  <c r="O187" i="23"/>
  <c r="AB187" i="23"/>
  <c r="AK193" i="23"/>
  <c r="AB194" i="23"/>
  <c r="AB199" i="23"/>
  <c r="O200" i="23"/>
  <c r="AE201" i="23"/>
  <c r="AK201" i="23"/>
  <c r="K231" i="23"/>
  <c r="K14" i="23" s="1"/>
  <c r="T231" i="23"/>
  <c r="T14" i="23" s="1"/>
  <c r="AI231" i="23"/>
  <c r="AI14" i="23" s="1"/>
  <c r="Q231" i="23"/>
  <c r="Q14" i="23" s="1"/>
  <c r="AH212" i="23"/>
  <c r="J231" i="23"/>
  <c r="J14" i="23" s="1"/>
  <c r="S231" i="23"/>
  <c r="S14" i="23" s="1"/>
  <c r="AA231" i="23"/>
  <c r="AA14" i="23" s="1"/>
  <c r="AB215" i="23"/>
  <c r="O218" i="23"/>
  <c r="AB219" i="23"/>
  <c r="AB221" i="23"/>
  <c r="AE222" i="23"/>
  <c r="AB224" i="23"/>
  <c r="AB226" i="23"/>
  <c r="O227" i="23"/>
  <c r="M69" i="23"/>
  <c r="M8" i="23" s="1"/>
  <c r="I69" i="23"/>
  <c r="I8" i="23" s="1"/>
  <c r="E69" i="23"/>
  <c r="E8" i="23" s="1"/>
  <c r="M123" i="23"/>
  <c r="M10" i="23" s="1"/>
  <c r="I123" i="23"/>
  <c r="I10" i="23" s="1"/>
  <c r="E123" i="23"/>
  <c r="E10" i="23" s="1"/>
  <c r="F42" i="23"/>
  <c r="F7" i="23" s="1"/>
  <c r="J42" i="23"/>
  <c r="J7" i="23" s="1"/>
  <c r="N42" i="23"/>
  <c r="N7" i="23" s="1"/>
  <c r="S42" i="23"/>
  <c r="S7" i="23" s="1"/>
  <c r="AA42" i="23"/>
  <c r="AA7" i="23" s="1"/>
  <c r="AG42" i="23"/>
  <c r="AG7" i="23" s="1"/>
  <c r="O22" i="23"/>
  <c r="AB22" i="23"/>
  <c r="AE22" i="23"/>
  <c r="AI42" i="23"/>
  <c r="AI7" i="23" s="1"/>
  <c r="H42" i="23"/>
  <c r="H7" i="23" s="1"/>
  <c r="AE23" i="23"/>
  <c r="AK23" i="23"/>
  <c r="AB24" i="23"/>
  <c r="Z42" i="23"/>
  <c r="Z7" i="23" s="1"/>
  <c r="AH24" i="23"/>
  <c r="AB25" i="23"/>
  <c r="O26" i="23"/>
  <c r="AB26" i="23"/>
  <c r="AE26" i="23"/>
  <c r="AB27" i="23"/>
  <c r="AE27" i="23"/>
  <c r="O28" i="23"/>
  <c r="AH28" i="23"/>
  <c r="AB29" i="23"/>
  <c r="AH29" i="23"/>
  <c r="O30" i="23"/>
  <c r="AB30" i="23"/>
  <c r="AB31" i="23"/>
  <c r="AH32" i="23"/>
  <c r="AB34" i="23"/>
  <c r="AH36" i="23"/>
  <c r="AB38" i="23"/>
  <c r="D69" i="23"/>
  <c r="D8" i="23" s="1"/>
  <c r="AK49" i="23"/>
  <c r="AE50" i="23"/>
  <c r="O53" i="23"/>
  <c r="AK54" i="23"/>
  <c r="AE58" i="23"/>
  <c r="AK58" i="23"/>
  <c r="AE61" i="23"/>
  <c r="AK62" i="23"/>
  <c r="AE76" i="23"/>
  <c r="C123" i="23"/>
  <c r="C10" i="23" s="1"/>
  <c r="O157" i="23"/>
  <c r="AE183" i="23"/>
  <c r="O22" i="22"/>
  <c r="C42" i="22"/>
  <c r="C7" i="22" s="1"/>
  <c r="AE22" i="22"/>
  <c r="AC42" i="22"/>
  <c r="AC7" i="22" s="1"/>
  <c r="AH49" i="22"/>
  <c r="AG69" i="22"/>
  <c r="AG8" i="22" s="1"/>
  <c r="AK103" i="22"/>
  <c r="AJ123" i="22"/>
  <c r="AJ10" i="22" s="1"/>
  <c r="AH184" i="22"/>
  <c r="AF204" i="22"/>
  <c r="AF13" i="22" s="1"/>
  <c r="AF42" i="22"/>
  <c r="AF7" i="22" s="1"/>
  <c r="P69" i="22"/>
  <c r="P8" i="22" s="1"/>
  <c r="AD42" i="22"/>
  <c r="AD7" i="22" s="1"/>
  <c r="K42" i="22"/>
  <c r="K7" i="22" s="1"/>
  <c r="O26" i="22"/>
  <c r="O30" i="22"/>
  <c r="AB34" i="22"/>
  <c r="O35" i="22"/>
  <c r="O38" i="22"/>
  <c r="O39" i="22"/>
  <c r="W69" i="22"/>
  <c r="W8" i="22" s="1"/>
  <c r="AB50" i="22"/>
  <c r="AB54" i="22"/>
  <c r="O58" i="22"/>
  <c r="O59" i="22"/>
  <c r="AB62" i="22"/>
  <c r="AB67" i="22"/>
  <c r="O78" i="22"/>
  <c r="O186" i="22"/>
  <c r="AB190" i="22"/>
  <c r="AB194" i="22"/>
  <c r="O198" i="22"/>
  <c r="O199" i="22"/>
  <c r="AB202" i="22"/>
  <c r="AB210" i="22"/>
  <c r="O214" i="22"/>
  <c r="O215" i="22"/>
  <c r="O219" i="22"/>
  <c r="O222" i="22"/>
  <c r="AB226" i="22"/>
  <c r="AB183" i="22"/>
  <c r="AB130" i="22"/>
  <c r="AB75" i="22"/>
  <c r="O130" i="22"/>
  <c r="O48" i="22"/>
  <c r="AB21" i="22"/>
  <c r="AE210" i="22"/>
  <c r="AB184" i="22"/>
  <c r="AI69" i="22"/>
  <c r="AI8" i="22" s="1"/>
  <c r="O211" i="22"/>
  <c r="D150" i="22"/>
  <c r="D11" i="22" s="1"/>
  <c r="P96" i="22"/>
  <c r="P9" i="22" s="1"/>
  <c r="D69" i="22"/>
  <c r="D8" i="22" s="1"/>
  <c r="P123" i="22"/>
  <c r="P10" i="22" s="1"/>
  <c r="AF69" i="22"/>
  <c r="AF8" i="22" s="1"/>
  <c r="O102" i="22"/>
  <c r="AB22" i="22"/>
  <c r="AH183" i="22"/>
  <c r="AJ42" i="22"/>
  <c r="AJ7" i="22" s="1"/>
  <c r="AK21" i="22"/>
  <c r="AG96" i="22"/>
  <c r="AG9" i="22" s="1"/>
  <c r="AH75" i="22"/>
  <c r="AF123" i="22"/>
  <c r="AF10" i="22" s="1"/>
  <c r="AH102" i="22"/>
  <c r="AE184" i="22"/>
  <c r="AC204" i="22"/>
  <c r="AC13" i="22" s="1"/>
  <c r="AG231" i="22"/>
  <c r="AG14" i="22" s="1"/>
  <c r="AH211" i="22"/>
  <c r="O80" i="22"/>
  <c r="O81" i="22"/>
  <c r="O84" i="22"/>
  <c r="O85" i="22"/>
  <c r="AB88" i="22"/>
  <c r="O92" i="22"/>
  <c r="O93" i="22"/>
  <c r="O104" i="22"/>
  <c r="O105" i="22"/>
  <c r="AB108" i="22"/>
  <c r="O112" i="22"/>
  <c r="O113" i="22"/>
  <c r="AB116" i="22"/>
  <c r="AB120" i="22"/>
  <c r="O133" i="22"/>
  <c r="O136" i="22"/>
  <c r="O141" i="22"/>
  <c r="O145" i="22"/>
  <c r="O157" i="22"/>
  <c r="O160" i="22"/>
  <c r="O161" i="22"/>
  <c r="AB165" i="22"/>
  <c r="O168" i="22"/>
  <c r="AB173" i="22"/>
  <c r="C204" i="22"/>
  <c r="C13" i="22" s="1"/>
  <c r="AD231" i="22"/>
  <c r="AD14" i="22" s="1"/>
  <c r="AE102" i="22"/>
  <c r="AE48" i="22"/>
  <c r="P231" i="22"/>
  <c r="P14" i="22" s="1"/>
  <c r="AJ150" i="22"/>
  <c r="AJ11" i="22" s="1"/>
  <c r="AH129" i="22"/>
  <c r="AF96" i="22"/>
  <c r="AF9" i="22" s="1"/>
  <c r="N54" i="21"/>
  <c r="J56" i="21"/>
  <c r="F56" i="21"/>
  <c r="AA46" i="21"/>
  <c r="AA42" i="21"/>
  <c r="W56" i="21"/>
  <c r="S56" i="21"/>
  <c r="N87" i="21"/>
  <c r="D56" i="21"/>
  <c r="Y56" i="21"/>
  <c r="AA38" i="21"/>
  <c r="D10" i="25" s="1"/>
  <c r="N86" i="21"/>
  <c r="I56" i="21"/>
  <c r="Z56" i="21"/>
  <c r="AC56" i="21"/>
  <c r="AG38" i="21"/>
  <c r="F10" i="25" s="1"/>
  <c r="L56" i="21"/>
  <c r="H56" i="21"/>
  <c r="U56" i="21"/>
  <c r="AH56" i="21"/>
  <c r="AJ86" i="21"/>
  <c r="N52" i="21"/>
  <c r="N48" i="21"/>
  <c r="N44" i="21"/>
  <c r="N40" i="21"/>
  <c r="N55" i="21"/>
  <c r="K56" i="21"/>
  <c r="N49" i="21"/>
  <c r="N47" i="21"/>
  <c r="N46" i="21"/>
  <c r="N45" i="21"/>
  <c r="N42" i="21"/>
  <c r="E56" i="21"/>
  <c r="G56" i="21"/>
  <c r="C56" i="21"/>
  <c r="AA44" i="21"/>
  <c r="AA40" i="21"/>
  <c r="AA55" i="21"/>
  <c r="AA54" i="21"/>
  <c r="AA51" i="21"/>
  <c r="AA50" i="21"/>
  <c r="AA49" i="21"/>
  <c r="AA47" i="21"/>
  <c r="AA43" i="21"/>
  <c r="V56" i="21"/>
  <c r="X56" i="21"/>
  <c r="AA39" i="21"/>
  <c r="AD54" i="21"/>
  <c r="AD52" i="21"/>
  <c r="AD50" i="21"/>
  <c r="AD44" i="21"/>
  <c r="AD42" i="21"/>
  <c r="AD40" i="21"/>
  <c r="AG55" i="21"/>
  <c r="AG53" i="21"/>
  <c r="AG47" i="21"/>
  <c r="AG45" i="21"/>
  <c r="AG43" i="21"/>
  <c r="AG41" i="21"/>
  <c r="AG39" i="21"/>
  <c r="AJ52" i="21"/>
  <c r="AJ50" i="21"/>
  <c r="AJ48" i="21"/>
  <c r="AJ46" i="21"/>
  <c r="AJ44" i="21"/>
  <c r="AJ42" i="21"/>
  <c r="AJ40" i="21"/>
  <c r="AD38" i="21"/>
  <c r="E10" i="25" s="1"/>
  <c r="N51" i="21"/>
  <c r="B56" i="21"/>
  <c r="O56" i="21"/>
  <c r="N38" i="21"/>
  <c r="C10" i="25" s="1"/>
  <c r="N39" i="21"/>
  <c r="AJ38" i="21"/>
  <c r="G10" i="25" s="1"/>
  <c r="P56" i="21"/>
  <c r="L10" i="30"/>
  <c r="AO10" i="4"/>
  <c r="AN10" i="4"/>
  <c r="AM184" i="23" s="1"/>
  <c r="AP10" i="4"/>
  <c r="AP11" i="4"/>
  <c r="AO11" i="4"/>
  <c r="AQ11" i="4"/>
  <c r="AB30" i="4"/>
  <c r="D11" i="26" s="1"/>
  <c r="AP12" i="4"/>
  <c r="AO132" i="23" s="1"/>
  <c r="AR12" i="4"/>
  <c r="AQ12" i="4"/>
  <c r="AP132" i="23" s="1"/>
  <c r="AD177" i="23"/>
  <c r="AD12" i="23" s="1"/>
  <c r="AD96" i="23"/>
  <c r="AD9" i="23" s="1"/>
  <c r="AR13" i="4"/>
  <c r="AQ13" i="4"/>
  <c r="AP106" i="23" s="1"/>
  <c r="AH52" i="23"/>
  <c r="AK30" i="4"/>
  <c r="G11" i="26" s="1"/>
  <c r="AK188" i="23"/>
  <c r="AP133" i="23"/>
  <c r="AP160" i="23"/>
  <c r="AH160" i="23"/>
  <c r="AH214" i="23"/>
  <c r="AH25" i="23"/>
  <c r="AH106" i="23"/>
  <c r="AH30" i="4"/>
  <c r="F11" i="26" s="1"/>
  <c r="AF96" i="23"/>
  <c r="AF9" i="23" s="1"/>
  <c r="AP213" i="23"/>
  <c r="AE30" i="4"/>
  <c r="E11" i="26" s="1"/>
  <c r="AP51" i="23"/>
  <c r="AD123" i="23"/>
  <c r="AD10" i="23" s="1"/>
  <c r="AN131" i="23"/>
  <c r="AB23" i="23"/>
  <c r="AB50" i="23"/>
  <c r="P42" i="23"/>
  <c r="P7" i="23" s="1"/>
  <c r="P96" i="23"/>
  <c r="P9" i="23" s="1"/>
  <c r="P123" i="23"/>
  <c r="P10" i="23" s="1"/>
  <c r="P177" i="23"/>
  <c r="P12" i="23" s="1"/>
  <c r="AB158" i="23"/>
  <c r="AB212" i="23"/>
  <c r="AQ184" i="23"/>
  <c r="AP130" i="23"/>
  <c r="AP22" i="23"/>
  <c r="AQ49" i="23"/>
  <c r="AQ157" i="23"/>
  <c r="AP184" i="23"/>
  <c r="AQ76" i="23"/>
  <c r="AP211" i="23"/>
  <c r="AQ22" i="23"/>
  <c r="O49" i="23"/>
  <c r="O76" i="23"/>
  <c r="O103" i="23"/>
  <c r="C231" i="23"/>
  <c r="C14" i="23" s="1"/>
  <c r="C42" i="23"/>
  <c r="C7" i="23" s="1"/>
  <c r="O21" i="23"/>
  <c r="AC42" i="23"/>
  <c r="AC7" i="23" s="1"/>
  <c r="AE21" i="23"/>
  <c r="S150" i="23"/>
  <c r="S11" i="23" s="1"/>
  <c r="AB130" i="23"/>
  <c r="AK157" i="23"/>
  <c r="AJ177" i="23"/>
  <c r="AJ12" i="23" s="1"/>
  <c r="AB183" i="23"/>
  <c r="R204" i="23"/>
  <c r="R13" i="23" s="1"/>
  <c r="AK211" i="23"/>
  <c r="AJ231" i="23"/>
  <c r="AJ14" i="23" s="1"/>
  <c r="G42" i="23"/>
  <c r="G7" i="23" s="1"/>
  <c r="T42" i="23"/>
  <c r="T7" i="23" s="1"/>
  <c r="O25" i="23"/>
  <c r="AJ150" i="23"/>
  <c r="AJ11" i="23" s="1"/>
  <c r="AB102" i="23"/>
  <c r="O130" i="23"/>
  <c r="AB21" i="23"/>
  <c r="AI96" i="23"/>
  <c r="AI9" i="23" s="1"/>
  <c r="O77" i="23"/>
  <c r="Q123" i="23"/>
  <c r="Q10" i="23" s="1"/>
  <c r="AH105" i="23"/>
  <c r="AH22" i="23"/>
  <c r="AF42" i="23"/>
  <c r="AF7" i="23" s="1"/>
  <c r="AB157" i="23"/>
  <c r="D123" i="23"/>
  <c r="D10" i="23" s="1"/>
  <c r="AB75" i="23"/>
  <c r="AB77" i="23"/>
  <c r="AB104" i="23"/>
  <c r="AH77" i="23"/>
  <c r="AE75" i="23"/>
  <c r="D42" i="23"/>
  <c r="D7" i="23" s="1"/>
  <c r="Q42" i="23"/>
  <c r="Q7" i="23" s="1"/>
  <c r="U42" i="23"/>
  <c r="U7" i="23" s="1"/>
  <c r="AD42" i="23"/>
  <c r="AD7" i="23" s="1"/>
  <c r="E42" i="23"/>
  <c r="E7" i="23" s="1"/>
  <c r="M42" i="23"/>
  <c r="M7" i="23" s="1"/>
  <c r="V42" i="23"/>
  <c r="V7" i="23" s="1"/>
  <c r="O24" i="23"/>
  <c r="AB28" i="23"/>
  <c r="O32" i="23"/>
  <c r="O36" i="23"/>
  <c r="U69" i="23"/>
  <c r="U8" i="23" s="1"/>
  <c r="R69" i="23"/>
  <c r="R8" i="23" s="1"/>
  <c r="AD69" i="23"/>
  <c r="AD8" i="23" s="1"/>
  <c r="AE156" i="23"/>
  <c r="AE210" i="23"/>
  <c r="AD150" i="23"/>
  <c r="AD11" i="23" s="1"/>
  <c r="C69" i="23"/>
  <c r="C8" i="23" s="1"/>
  <c r="C96" i="23"/>
  <c r="C9" i="23" s="1"/>
  <c r="O102" i="23"/>
  <c r="C150" i="23"/>
  <c r="C11" i="23" s="1"/>
  <c r="O183" i="23"/>
  <c r="C97" i="24"/>
  <c r="C113" i="24" s="1"/>
  <c r="C24" i="7"/>
  <c r="C49" i="24"/>
  <c r="C29" i="10"/>
  <c r="C31" i="14" s="1"/>
  <c r="V8" i="12"/>
  <c r="U39" i="12"/>
  <c r="O129" i="23"/>
  <c r="O48" i="23"/>
  <c r="O75" i="23"/>
  <c r="C12" i="26"/>
  <c r="C24" i="26" s="1"/>
  <c r="C204" i="23"/>
  <c r="C13" i="23" s="1"/>
  <c r="AO102" i="23"/>
  <c r="E12" i="26"/>
  <c r="E24" i="26" s="1"/>
  <c r="AD231" i="23"/>
  <c r="AD14" i="23" s="1"/>
  <c r="AE48" i="23"/>
  <c r="AM48" i="23"/>
  <c r="C10" i="11"/>
  <c r="C11" i="25" s="1"/>
  <c r="AM21" i="23"/>
  <c r="AQ21" i="23"/>
  <c r="AQ210" i="23"/>
  <c r="AQ75" i="23"/>
  <c r="AQ129" i="23"/>
  <c r="AQ102" i="23"/>
  <c r="AM129" i="23"/>
  <c r="AM183" i="23"/>
  <c r="C177" i="23"/>
  <c r="C12" i="23" s="1"/>
  <c r="AQ48" i="23"/>
  <c r="AM102" i="23"/>
  <c r="O30" i="4"/>
  <c r="C11" i="14" s="1"/>
  <c r="AN75" i="23"/>
  <c r="O210" i="23"/>
  <c r="D29" i="10"/>
  <c r="D14" i="26" s="1"/>
  <c r="E29" i="10"/>
  <c r="E14" i="26" s="1"/>
  <c r="F29" i="10"/>
  <c r="F14" i="26" s="1"/>
  <c r="G29" i="10"/>
  <c r="G14" i="26" s="1"/>
  <c r="AN219" i="23" l="1"/>
  <c r="AN192" i="23"/>
  <c r="AN61" i="23"/>
  <c r="G13" i="1"/>
  <c r="BJ13" i="1" s="1"/>
  <c r="G10" i="1"/>
  <c r="BN10" i="1" s="1"/>
  <c r="G16" i="1"/>
  <c r="BN16" i="1" s="1"/>
  <c r="G12" i="1"/>
  <c r="BJ12" i="1" s="1"/>
  <c r="C13" i="1"/>
  <c r="I13" i="1" s="1"/>
  <c r="C16" i="1"/>
  <c r="R16" i="1" s="1"/>
  <c r="C12" i="1"/>
  <c r="I12" i="1" s="1"/>
  <c r="I10" i="1"/>
  <c r="C15" i="1"/>
  <c r="T15" i="1" s="1"/>
  <c r="F12" i="1"/>
  <c r="BB12" i="1" s="1"/>
  <c r="F13" i="1"/>
  <c r="BB13" i="1" s="1"/>
  <c r="F10" i="1"/>
  <c r="F15" i="1"/>
  <c r="BD15" i="1" s="1"/>
  <c r="F16" i="1"/>
  <c r="AU16" i="1" s="1"/>
  <c r="D16" i="1"/>
  <c r="AD16" i="1" s="1"/>
  <c r="D12" i="1"/>
  <c r="Y12" i="1" s="1"/>
  <c r="D13" i="1"/>
  <c r="X13" i="1" s="1"/>
  <c r="D10" i="1"/>
  <c r="X10" i="1" s="1"/>
  <c r="D15" i="1"/>
  <c r="AF15" i="1" s="1"/>
  <c r="E12" i="1"/>
  <c r="AK12" i="1" s="1"/>
  <c r="E13" i="1"/>
  <c r="AL13" i="1" s="1"/>
  <c r="E10" i="1"/>
  <c r="E15" i="1"/>
  <c r="AL15" i="1" s="1"/>
  <c r="E16" i="1"/>
  <c r="AM16" i="1" s="1"/>
  <c r="C66" i="24"/>
  <c r="C28" i="6" s="1"/>
  <c r="AJ56" i="21"/>
  <c r="G21" i="10" s="1"/>
  <c r="AL80" i="24"/>
  <c r="AE80" i="24"/>
  <c r="AD84" i="24"/>
  <c r="F16" i="11"/>
  <c r="E16" i="11"/>
  <c r="E26" i="26"/>
  <c r="D16" i="11"/>
  <c r="C16" i="11"/>
  <c r="AN227" i="23"/>
  <c r="AO229" i="23"/>
  <c r="AQ107" i="23"/>
  <c r="AO148" i="23"/>
  <c r="AP25" i="23"/>
  <c r="AQ134" i="23"/>
  <c r="AN196" i="23"/>
  <c r="AN223" i="23"/>
  <c r="AM211" i="23"/>
  <c r="AM22" i="23"/>
  <c r="AM42" i="23" s="1"/>
  <c r="AP105" i="23"/>
  <c r="AP52" i="23"/>
  <c r="AQ188" i="23"/>
  <c r="AN161" i="23"/>
  <c r="AO217" i="23"/>
  <c r="AN134" i="23"/>
  <c r="AN30" i="23"/>
  <c r="C34" i="11"/>
  <c r="C35" i="11" s="1"/>
  <c r="AP159" i="23"/>
  <c r="AP78" i="23"/>
  <c r="AP79" i="23"/>
  <c r="AP187" i="23"/>
  <c r="AQ215" i="23"/>
  <c r="AO28" i="23"/>
  <c r="AN111" i="23"/>
  <c r="AA15" i="22"/>
  <c r="D90" i="24"/>
  <c r="E90" i="24" s="1"/>
  <c r="F90" i="24" s="1"/>
  <c r="G90" i="24" s="1"/>
  <c r="H90" i="24" s="1"/>
  <c r="I90" i="24" s="1"/>
  <c r="J90" i="24" s="1"/>
  <c r="K90" i="24" s="1"/>
  <c r="L90" i="24" s="1"/>
  <c r="M90" i="24" s="1"/>
  <c r="N90" i="24" s="1"/>
  <c r="C65" i="24"/>
  <c r="C27" i="6" s="1"/>
  <c r="AN173" i="23"/>
  <c r="AN38" i="23"/>
  <c r="AN65" i="23"/>
  <c r="AQ161" i="23"/>
  <c r="AQ80" i="23"/>
  <c r="AO194" i="23"/>
  <c r="AN165" i="23"/>
  <c r="AN57" i="23"/>
  <c r="AN115" i="23"/>
  <c r="AN34" i="23"/>
  <c r="AN142" i="23"/>
  <c r="AQ53" i="23"/>
  <c r="AN92" i="23"/>
  <c r="AN146" i="23"/>
  <c r="AN53" i="23"/>
  <c r="AN215" i="23"/>
  <c r="AN80" i="23"/>
  <c r="AN26" i="23"/>
  <c r="AM231" i="23"/>
  <c r="O204" i="23"/>
  <c r="O13" i="23" s="1"/>
  <c r="AO198" i="23"/>
  <c r="AO225" i="23"/>
  <c r="AO171" i="23"/>
  <c r="AO90" i="23"/>
  <c r="AO117" i="23"/>
  <c r="AO36" i="23"/>
  <c r="AP186" i="23"/>
  <c r="AP24" i="23"/>
  <c r="AP214" i="23"/>
  <c r="AH204" i="23"/>
  <c r="AH13" i="23" s="1"/>
  <c r="AO113" i="23"/>
  <c r="AO221" i="23"/>
  <c r="AO167" i="23"/>
  <c r="AO32" i="23"/>
  <c r="AO86" i="23"/>
  <c r="AO140" i="23"/>
  <c r="AO163" i="23"/>
  <c r="AO109" i="23"/>
  <c r="AO82" i="23"/>
  <c r="AO136" i="23"/>
  <c r="AO55" i="23"/>
  <c r="AO144" i="23"/>
  <c r="AO67" i="23"/>
  <c r="AO175" i="23"/>
  <c r="AO40" i="23"/>
  <c r="AO202" i="23"/>
  <c r="M15" i="22"/>
  <c r="C55" i="7"/>
  <c r="AW86" i="24"/>
  <c r="AD56" i="21"/>
  <c r="E21" i="10" s="1"/>
  <c r="AB84" i="24"/>
  <c r="AC84" i="24"/>
  <c r="C52" i="24"/>
  <c r="C68" i="24" s="1"/>
  <c r="C30" i="6" s="1"/>
  <c r="C40" i="7"/>
  <c r="C14" i="6" s="1"/>
  <c r="S89" i="24"/>
  <c r="U89" i="24"/>
  <c r="C41" i="7"/>
  <c r="C15" i="6" s="1"/>
  <c r="D13" i="7"/>
  <c r="D9" i="7"/>
  <c r="D10" i="7"/>
  <c r="D14" i="7"/>
  <c r="AF80" i="24"/>
  <c r="AI80" i="24"/>
  <c r="AK80" i="24"/>
  <c r="C53" i="7"/>
  <c r="C70" i="24"/>
  <c r="C32" i="6" s="1"/>
  <c r="Q89" i="24"/>
  <c r="AJ80" i="24"/>
  <c r="AC80" i="24"/>
  <c r="D12" i="7"/>
  <c r="AA80" i="24"/>
  <c r="AH80" i="24"/>
  <c r="AG80" i="24"/>
  <c r="E8" i="7"/>
  <c r="E13" i="7" s="1"/>
  <c r="D16" i="7"/>
  <c r="C38" i="7"/>
  <c r="C12" i="6" s="1"/>
  <c r="AD80" i="24"/>
  <c r="AB80" i="24"/>
  <c r="D15" i="7"/>
  <c r="R89" i="24"/>
  <c r="C102" i="24"/>
  <c r="C118" i="24" s="1"/>
  <c r="C57" i="7"/>
  <c r="AG84" i="24"/>
  <c r="AL84" i="24"/>
  <c r="AA84" i="24"/>
  <c r="AH84" i="24"/>
  <c r="G12" i="24"/>
  <c r="C18" i="7"/>
  <c r="C19" i="7" s="1"/>
  <c r="C100" i="24"/>
  <c r="C116" i="24" s="1"/>
  <c r="C51" i="24"/>
  <c r="C67" i="24" s="1"/>
  <c r="C29" i="6" s="1"/>
  <c r="C29" i="7"/>
  <c r="C43" i="7" s="1"/>
  <c r="C17" i="6" s="1"/>
  <c r="O89" i="24"/>
  <c r="O90" i="24" s="1"/>
  <c r="V89" i="24"/>
  <c r="T89" i="24"/>
  <c r="P89" i="24"/>
  <c r="F41" i="24"/>
  <c r="AE84" i="24"/>
  <c r="C54" i="7"/>
  <c r="C99" i="24"/>
  <c r="C115" i="24" s="1"/>
  <c r="AK84" i="24"/>
  <c r="E41" i="24"/>
  <c r="AI84" i="24"/>
  <c r="AJ84" i="24"/>
  <c r="D41" i="24"/>
  <c r="C41" i="24"/>
  <c r="C42" i="24" s="1"/>
  <c r="AE82" i="24"/>
  <c r="R15" i="1"/>
  <c r="Y89" i="24"/>
  <c r="Z89" i="24"/>
  <c r="AT86" i="24"/>
  <c r="AQ86" i="24"/>
  <c r="AS86" i="24"/>
  <c r="I14" i="24"/>
  <c r="AX86" i="24"/>
  <c r="AV86" i="24"/>
  <c r="AO86" i="24"/>
  <c r="AP86" i="24"/>
  <c r="AR86" i="24"/>
  <c r="AN86" i="24"/>
  <c r="AU86" i="24"/>
  <c r="AL82" i="24"/>
  <c r="AH82" i="24"/>
  <c r="AJ82" i="24"/>
  <c r="AC82" i="24"/>
  <c r="G10" i="24"/>
  <c r="AD82" i="24"/>
  <c r="AF82" i="24"/>
  <c r="AK82" i="24"/>
  <c r="AA82" i="24"/>
  <c r="AG82" i="24"/>
  <c r="AI82" i="24"/>
  <c r="AG56" i="21"/>
  <c r="F21" i="10" s="1"/>
  <c r="AQ87" i="23"/>
  <c r="AQ33" i="23"/>
  <c r="AQ168" i="23"/>
  <c r="AQ114" i="23"/>
  <c r="AQ222" i="23"/>
  <c r="AQ141" i="23"/>
  <c r="AQ195" i="23"/>
  <c r="AQ60" i="23"/>
  <c r="AP137" i="23"/>
  <c r="AP29" i="23"/>
  <c r="AP56" i="23"/>
  <c r="AP191" i="23"/>
  <c r="AP110" i="23"/>
  <c r="AP218" i="23"/>
  <c r="AP164" i="23"/>
  <c r="AP83" i="23"/>
  <c r="AO133" i="23"/>
  <c r="AO160" i="23"/>
  <c r="AO52" i="23"/>
  <c r="AO214" i="23"/>
  <c r="AO187" i="23"/>
  <c r="AO106" i="23"/>
  <c r="AO79" i="23"/>
  <c r="AO25" i="23"/>
  <c r="AQ221" i="23"/>
  <c r="AQ86" i="23"/>
  <c r="AQ140" i="23"/>
  <c r="AQ59" i="23"/>
  <c r="AQ194" i="23"/>
  <c r="AQ32" i="23"/>
  <c r="AQ167" i="23"/>
  <c r="AQ113" i="23"/>
  <c r="W89" i="24"/>
  <c r="BF13" i="1"/>
  <c r="C23" i="7"/>
  <c r="C37" i="7" s="1"/>
  <c r="C11" i="6" s="1"/>
  <c r="C51" i="7"/>
  <c r="C48" i="24"/>
  <c r="C64" i="24" s="1"/>
  <c r="AQ135" i="23"/>
  <c r="AQ189" i="23"/>
  <c r="AQ162" i="23"/>
  <c r="AQ81" i="23"/>
  <c r="AQ27" i="23"/>
  <c r="AQ108" i="23"/>
  <c r="AQ216" i="23"/>
  <c r="AQ54" i="23"/>
  <c r="AO31" i="23"/>
  <c r="AO193" i="23"/>
  <c r="AO112" i="23"/>
  <c r="AO58" i="23"/>
  <c r="AO139" i="23"/>
  <c r="AO166" i="23"/>
  <c r="AO220" i="23"/>
  <c r="AO85" i="23"/>
  <c r="AQ34" i="23"/>
  <c r="AQ115" i="23"/>
  <c r="AQ223" i="23"/>
  <c r="AQ88" i="23"/>
  <c r="AQ142" i="23"/>
  <c r="AQ61" i="23"/>
  <c r="AQ196" i="23"/>
  <c r="AQ169" i="23"/>
  <c r="AP103" i="23"/>
  <c r="AP76" i="23"/>
  <c r="AP157" i="23"/>
  <c r="AP49" i="23"/>
  <c r="AV80" i="24"/>
  <c r="AS80" i="24"/>
  <c r="AP80" i="24"/>
  <c r="I8" i="24"/>
  <c r="AR80" i="24"/>
  <c r="AO80" i="24"/>
  <c r="AU80" i="24"/>
  <c r="AX80" i="24"/>
  <c r="AT80" i="24"/>
  <c r="AN80" i="24"/>
  <c r="AM80" i="24"/>
  <c r="AQ80" i="24"/>
  <c r="AW80" i="24"/>
  <c r="AQ137" i="23"/>
  <c r="AQ191" i="23"/>
  <c r="AQ83" i="23"/>
  <c r="AQ110" i="23"/>
  <c r="AQ29" i="23"/>
  <c r="AQ56" i="23"/>
  <c r="AQ218" i="23"/>
  <c r="AQ164" i="23"/>
  <c r="AO91" i="23"/>
  <c r="AO226" i="23"/>
  <c r="AO145" i="23"/>
  <c r="AO37" i="23"/>
  <c r="AO172" i="23"/>
  <c r="AO118" i="23"/>
  <c r="AO199" i="23"/>
  <c r="AO64" i="23"/>
  <c r="AP94" i="23"/>
  <c r="AP67" i="23"/>
  <c r="AP229" i="23"/>
  <c r="AP121" i="23"/>
  <c r="AP202" i="23"/>
  <c r="AP40" i="23"/>
  <c r="AP175" i="23"/>
  <c r="AP148" i="23"/>
  <c r="AR30" i="4"/>
  <c r="G25" i="10" s="1"/>
  <c r="AN158" i="23"/>
  <c r="AN77" i="23"/>
  <c r="AE123" i="22"/>
  <c r="AE10" i="22" s="1"/>
  <c r="AG15" i="23"/>
  <c r="AH177" i="23"/>
  <c r="AH12" i="23" s="1"/>
  <c r="U15" i="22"/>
  <c r="AH177" i="22"/>
  <c r="AH12" i="22" s="1"/>
  <c r="S15" i="22"/>
  <c r="AK150" i="22"/>
  <c r="AK11" i="22" s="1"/>
  <c r="H15" i="22"/>
  <c r="R15" i="22"/>
  <c r="AK204" i="22"/>
  <c r="AK13" i="22" s="1"/>
  <c r="C25" i="7"/>
  <c r="C39" i="7" s="1"/>
  <c r="C13" i="6" s="1"/>
  <c r="C98" i="24"/>
  <c r="C114" i="24" s="1"/>
  <c r="C58" i="7"/>
  <c r="C55" i="24"/>
  <c r="C71" i="24" s="1"/>
  <c r="C33" i="6" s="1"/>
  <c r="C30" i="7"/>
  <c r="C44" i="7" s="1"/>
  <c r="C18" i="6" s="1"/>
  <c r="AQ228" i="23"/>
  <c r="AQ201" i="23"/>
  <c r="AQ66" i="23"/>
  <c r="AQ147" i="23"/>
  <c r="AQ174" i="23"/>
  <c r="AQ120" i="23"/>
  <c r="AQ93" i="23"/>
  <c r="AQ39" i="23"/>
  <c r="AQ104" i="23"/>
  <c r="AQ185" i="23"/>
  <c r="AQ131" i="23"/>
  <c r="AQ158" i="23"/>
  <c r="AQ23" i="23"/>
  <c r="AQ212" i="23"/>
  <c r="AQ50" i="23"/>
  <c r="AQ77" i="23"/>
  <c r="AP135" i="23"/>
  <c r="AP216" i="23"/>
  <c r="AP54" i="23"/>
  <c r="AP81" i="23"/>
  <c r="AP108" i="23"/>
  <c r="AP189" i="23"/>
  <c r="AP162" i="23"/>
  <c r="AP27" i="23"/>
  <c r="AO162" i="23"/>
  <c r="AO108" i="23"/>
  <c r="AO27" i="23"/>
  <c r="AO54" i="23"/>
  <c r="AO189" i="23"/>
  <c r="AO81" i="23"/>
  <c r="AO135" i="23"/>
  <c r="AO216" i="23"/>
  <c r="AN214" i="23"/>
  <c r="AN25" i="23"/>
  <c r="AN187" i="23"/>
  <c r="AN79" i="23"/>
  <c r="AN106" i="23"/>
  <c r="AN52" i="23"/>
  <c r="AN160" i="23"/>
  <c r="AN133" i="23"/>
  <c r="AH42" i="22"/>
  <c r="AH7" i="22" s="1"/>
  <c r="AQ10" i="1"/>
  <c r="AQ111" i="23"/>
  <c r="AQ219" i="23"/>
  <c r="AQ30" i="23"/>
  <c r="AQ192" i="23"/>
  <c r="AQ57" i="23"/>
  <c r="AQ84" i="23"/>
  <c r="AQ138" i="23"/>
  <c r="AQ165" i="23"/>
  <c r="AP196" i="23"/>
  <c r="AP169" i="23"/>
  <c r="AP34" i="23"/>
  <c r="AP142" i="23"/>
  <c r="AP115" i="23"/>
  <c r="AP61" i="23"/>
  <c r="AP88" i="23"/>
  <c r="AP223" i="23"/>
  <c r="AO92" i="23"/>
  <c r="AO227" i="23"/>
  <c r="AO200" i="23"/>
  <c r="AO65" i="23"/>
  <c r="AO173" i="23"/>
  <c r="AO119" i="23"/>
  <c r="AO146" i="23"/>
  <c r="AO38" i="23"/>
  <c r="AN148" i="23"/>
  <c r="AN229" i="23"/>
  <c r="AN202" i="23"/>
  <c r="AN121" i="23"/>
  <c r="AN175" i="23"/>
  <c r="AN94" i="23"/>
  <c r="AN40" i="23"/>
  <c r="AN67" i="23"/>
  <c r="AN24" i="23"/>
  <c r="AN213" i="23"/>
  <c r="AN186" i="23"/>
  <c r="AN105" i="23"/>
  <c r="AN132" i="23"/>
  <c r="AN159" i="23"/>
  <c r="AN51" i="23"/>
  <c r="AN78" i="23"/>
  <c r="C64" i="8"/>
  <c r="G31" i="26"/>
  <c r="G16" i="11"/>
  <c r="C101" i="24"/>
  <c r="C117" i="24" s="1"/>
  <c r="C28" i="7"/>
  <c r="C42" i="7" s="1"/>
  <c r="C16" i="6" s="1"/>
  <c r="C53" i="24"/>
  <c r="C69" i="24" s="1"/>
  <c r="C31" i="6" s="1"/>
  <c r="C56" i="7"/>
  <c r="AP193" i="23"/>
  <c r="AP85" i="23"/>
  <c r="AP58" i="23"/>
  <c r="AP139" i="23"/>
  <c r="AP220" i="23"/>
  <c r="AP166" i="23"/>
  <c r="AP112" i="23"/>
  <c r="AP31" i="23"/>
  <c r="AN137" i="23"/>
  <c r="AN218" i="23"/>
  <c r="AN164" i="23"/>
  <c r="AN56" i="23"/>
  <c r="AN83" i="23"/>
  <c r="AN29" i="23"/>
  <c r="AN110" i="23"/>
  <c r="AN191" i="23"/>
  <c r="J15" i="22"/>
  <c r="AP173" i="23"/>
  <c r="AP227" i="23"/>
  <c r="AP65" i="23"/>
  <c r="AP92" i="23"/>
  <c r="AP119" i="23"/>
  <c r="AP38" i="23"/>
  <c r="AP146" i="23"/>
  <c r="AP200" i="23"/>
  <c r="AO188" i="23"/>
  <c r="AO134" i="23"/>
  <c r="AO26" i="23"/>
  <c r="AO215" i="23"/>
  <c r="AO161" i="23"/>
  <c r="AO107" i="23"/>
  <c r="AO80" i="23"/>
  <c r="AO53" i="23"/>
  <c r="AN163" i="23"/>
  <c r="AN109" i="23"/>
  <c r="AN190" i="23"/>
  <c r="AN55" i="23"/>
  <c r="AN136" i="23"/>
  <c r="AN82" i="23"/>
  <c r="AN217" i="23"/>
  <c r="AN28" i="23"/>
  <c r="G10" i="11"/>
  <c r="G11" i="25" s="1"/>
  <c r="AP30" i="4"/>
  <c r="E25" i="10" s="1"/>
  <c r="AO24" i="23"/>
  <c r="C96" i="24"/>
  <c r="C112" i="24" s="1"/>
  <c r="K15" i="22"/>
  <c r="AE150" i="23"/>
  <c r="AE11" i="23" s="1"/>
  <c r="F15" i="22"/>
  <c r="I15" i="22"/>
  <c r="E47" i="24"/>
  <c r="AL83" i="24"/>
  <c r="AE83" i="24"/>
  <c r="AB83" i="24"/>
  <c r="G11" i="24"/>
  <c r="AK83" i="24"/>
  <c r="AH83" i="24"/>
  <c r="AA83" i="24"/>
  <c r="AI83" i="24"/>
  <c r="AG83" i="24"/>
  <c r="AC83" i="24"/>
  <c r="AD83" i="24"/>
  <c r="AJ83" i="24"/>
  <c r="AF83" i="24"/>
  <c r="X89" i="24"/>
  <c r="AJ81" i="24"/>
  <c r="AG81" i="24"/>
  <c r="AD81" i="24"/>
  <c r="G9" i="24"/>
  <c r="AI81" i="24"/>
  <c r="AF81" i="24"/>
  <c r="AC81" i="24"/>
  <c r="AA81" i="24"/>
  <c r="AH81" i="24"/>
  <c r="AB81" i="24"/>
  <c r="AK81" i="24"/>
  <c r="AE81" i="24"/>
  <c r="AL81" i="24"/>
  <c r="AQ229" i="23"/>
  <c r="AQ67" i="23"/>
  <c r="AQ175" i="23"/>
  <c r="AQ202" i="23"/>
  <c r="AQ121" i="23"/>
  <c r="AQ40" i="23"/>
  <c r="AQ94" i="23"/>
  <c r="AQ148" i="23"/>
  <c r="C26" i="26"/>
  <c r="AE204" i="22"/>
  <c r="AE13" i="22" s="1"/>
  <c r="D15" i="22"/>
  <c r="AI15" i="22"/>
  <c r="AH69" i="22"/>
  <c r="AH8" i="22" s="1"/>
  <c r="AK42" i="23"/>
  <c r="AK7" i="23" s="1"/>
  <c r="AA15" i="23"/>
  <c r="G15" i="22"/>
  <c r="Y15" i="22"/>
  <c r="N15" i="22"/>
  <c r="Z15" i="22"/>
  <c r="E15" i="22"/>
  <c r="AQ143" i="23"/>
  <c r="AQ116" i="23"/>
  <c r="AQ197" i="23"/>
  <c r="AQ62" i="23"/>
  <c r="AQ170" i="23"/>
  <c r="AQ224" i="23"/>
  <c r="AQ89" i="23"/>
  <c r="AQ35" i="23"/>
  <c r="AP147" i="23"/>
  <c r="AP66" i="23"/>
  <c r="AP39" i="23"/>
  <c r="AP93" i="23"/>
  <c r="AP201" i="23"/>
  <c r="AP228" i="23"/>
  <c r="AP174" i="23"/>
  <c r="AP120" i="23"/>
  <c r="AO147" i="23"/>
  <c r="AO66" i="23"/>
  <c r="AO39" i="23"/>
  <c r="AO228" i="23"/>
  <c r="AO93" i="23"/>
  <c r="AO174" i="23"/>
  <c r="AO120" i="23"/>
  <c r="AO201" i="23"/>
  <c r="AN226" i="23"/>
  <c r="AN145" i="23"/>
  <c r="AN91" i="23"/>
  <c r="AN118" i="23"/>
  <c r="AN37" i="23"/>
  <c r="AN199" i="23"/>
  <c r="AN64" i="23"/>
  <c r="AN172" i="23"/>
  <c r="AP84" i="23"/>
  <c r="AP111" i="23"/>
  <c r="AP138" i="23"/>
  <c r="AP192" i="23"/>
  <c r="AP57" i="23"/>
  <c r="AP165" i="23"/>
  <c r="AP30" i="23"/>
  <c r="AP219" i="23"/>
  <c r="AO169" i="23"/>
  <c r="AO61" i="23"/>
  <c r="AO196" i="23"/>
  <c r="AO115" i="23"/>
  <c r="AO34" i="23"/>
  <c r="AO223" i="23"/>
  <c r="AO88" i="23"/>
  <c r="AO142" i="23"/>
  <c r="AN144" i="23"/>
  <c r="AN36" i="23"/>
  <c r="AN90" i="23"/>
  <c r="AN225" i="23"/>
  <c r="AN171" i="23"/>
  <c r="AN198" i="23"/>
  <c r="AN63" i="23"/>
  <c r="AN117" i="23"/>
  <c r="AP64" i="23"/>
  <c r="AP145" i="23"/>
  <c r="AP226" i="23"/>
  <c r="AP172" i="23"/>
  <c r="AP91" i="23"/>
  <c r="AP118" i="23"/>
  <c r="AP37" i="23"/>
  <c r="AP199" i="23"/>
  <c r="AO168" i="23"/>
  <c r="AO222" i="23"/>
  <c r="AO141" i="23"/>
  <c r="AO60" i="23"/>
  <c r="AO114" i="23"/>
  <c r="AO87" i="23"/>
  <c r="AO33" i="23"/>
  <c r="AO195" i="23"/>
  <c r="AP221" i="23"/>
  <c r="AP59" i="23"/>
  <c r="AP167" i="23"/>
  <c r="AP194" i="23"/>
  <c r="AP86" i="23"/>
  <c r="AP113" i="23"/>
  <c r="AP140" i="23"/>
  <c r="AP32" i="23"/>
  <c r="AQ217" i="23"/>
  <c r="AQ55" i="23"/>
  <c r="AQ190" i="23"/>
  <c r="AQ136" i="23"/>
  <c r="AQ28" i="23"/>
  <c r="AQ82" i="23"/>
  <c r="AQ163" i="23"/>
  <c r="AQ109" i="23"/>
  <c r="AK123" i="22"/>
  <c r="AK10" i="22" s="1"/>
  <c r="Q15" i="22"/>
  <c r="L15" i="22"/>
  <c r="AK69" i="22"/>
  <c r="AK8" i="22" s="1"/>
  <c r="V15" i="22"/>
  <c r="AE42" i="22"/>
  <c r="AE7" i="22" s="1"/>
  <c r="W15" i="22"/>
  <c r="AE150" i="22"/>
  <c r="AE11" i="22" s="1"/>
  <c r="AK96" i="22"/>
  <c r="AK9" i="22" s="1"/>
  <c r="T15" i="22"/>
  <c r="K13" i="30"/>
  <c r="J15" i="30"/>
  <c r="D22" i="24"/>
  <c r="D51" i="24" s="1"/>
  <c r="D67" i="24" s="1"/>
  <c r="D26" i="24"/>
  <c r="D19" i="24"/>
  <c r="D23" i="24"/>
  <c r="D25" i="24"/>
  <c r="D24" i="24"/>
  <c r="D20" i="24"/>
  <c r="E18" i="24"/>
  <c r="D21" i="24"/>
  <c r="AQ220" i="23"/>
  <c r="AQ58" i="23"/>
  <c r="AQ31" i="23"/>
  <c r="AQ193" i="23"/>
  <c r="AQ85" i="23"/>
  <c r="AQ166" i="23"/>
  <c r="AQ139" i="23"/>
  <c r="AQ112" i="23"/>
  <c r="AP197" i="23"/>
  <c r="AP143" i="23"/>
  <c r="AP89" i="23"/>
  <c r="AP116" i="23"/>
  <c r="AP170" i="23"/>
  <c r="AP62" i="23"/>
  <c r="AP224" i="23"/>
  <c r="AP35" i="23"/>
  <c r="AO143" i="23"/>
  <c r="AO116" i="23"/>
  <c r="AO170" i="23"/>
  <c r="AO89" i="23"/>
  <c r="AO224" i="23"/>
  <c r="AO35" i="23"/>
  <c r="AO62" i="23"/>
  <c r="AO197" i="23"/>
  <c r="AN168" i="23"/>
  <c r="AN60" i="23"/>
  <c r="AN195" i="23"/>
  <c r="AN87" i="23"/>
  <c r="AN33" i="23"/>
  <c r="AN222" i="23"/>
  <c r="AN114" i="23"/>
  <c r="AN141" i="23"/>
  <c r="AQ200" i="23"/>
  <c r="AQ227" i="23"/>
  <c r="AQ119" i="23"/>
  <c r="AQ173" i="23"/>
  <c r="AQ38" i="23"/>
  <c r="AQ92" i="23"/>
  <c r="AQ146" i="23"/>
  <c r="AQ65" i="23"/>
  <c r="AQ103" i="23"/>
  <c r="AQ211" i="23"/>
  <c r="AQ130" i="23"/>
  <c r="AP215" i="23"/>
  <c r="AP161" i="23"/>
  <c r="AP188" i="23"/>
  <c r="AP26" i="23"/>
  <c r="AP107" i="23"/>
  <c r="AP53" i="23"/>
  <c r="AP134" i="23"/>
  <c r="AP80" i="23"/>
  <c r="AO84" i="23"/>
  <c r="AO30" i="23"/>
  <c r="AO138" i="23"/>
  <c r="AO57" i="23"/>
  <c r="AO111" i="23"/>
  <c r="AO165" i="23"/>
  <c r="AO192" i="23"/>
  <c r="AO219" i="23"/>
  <c r="AN86" i="23"/>
  <c r="AN32" i="23"/>
  <c r="AN221" i="23"/>
  <c r="AN140" i="23"/>
  <c r="AN59" i="23"/>
  <c r="AN194" i="23"/>
  <c r="AN113" i="23"/>
  <c r="AN167" i="23"/>
  <c r="AQ91" i="23"/>
  <c r="AQ37" i="23"/>
  <c r="AQ199" i="23"/>
  <c r="AQ64" i="23"/>
  <c r="AQ226" i="23"/>
  <c r="AQ172" i="23"/>
  <c r="AQ145" i="23"/>
  <c r="AQ118" i="23"/>
  <c r="AP141" i="23"/>
  <c r="AP33" i="23"/>
  <c r="AP168" i="23"/>
  <c r="AP222" i="23"/>
  <c r="AP114" i="23"/>
  <c r="AP87" i="23"/>
  <c r="AP195" i="23"/>
  <c r="AP60" i="23"/>
  <c r="AO110" i="23"/>
  <c r="AO83" i="23"/>
  <c r="AO137" i="23"/>
  <c r="AO218" i="23"/>
  <c r="AO191" i="23"/>
  <c r="AO164" i="23"/>
  <c r="AO29" i="23"/>
  <c r="AO56" i="23"/>
  <c r="AQ90" i="23"/>
  <c r="AQ225" i="23"/>
  <c r="AQ117" i="23"/>
  <c r="AQ36" i="23"/>
  <c r="AQ144" i="23"/>
  <c r="AQ198" i="23"/>
  <c r="AQ63" i="23"/>
  <c r="AQ171" i="23"/>
  <c r="AP190" i="23"/>
  <c r="AP217" i="23"/>
  <c r="AP163" i="23"/>
  <c r="AP55" i="23"/>
  <c r="AP28" i="23"/>
  <c r="AP136" i="23"/>
  <c r="AP82" i="23"/>
  <c r="AP109" i="23"/>
  <c r="AL87" i="24"/>
  <c r="AE87" i="24"/>
  <c r="AB87" i="24"/>
  <c r="G15" i="24"/>
  <c r="AK87" i="24"/>
  <c r="AH87" i="24"/>
  <c r="AA87" i="24"/>
  <c r="AC87" i="24"/>
  <c r="AF87" i="24"/>
  <c r="AD87" i="24"/>
  <c r="AI87" i="24"/>
  <c r="AG87" i="24"/>
  <c r="AJ87" i="24"/>
  <c r="AJ85" i="24"/>
  <c r="AD85" i="24"/>
  <c r="AK85" i="24"/>
  <c r="G13" i="24"/>
  <c r="AF85" i="24"/>
  <c r="AI85" i="24"/>
  <c r="AG85" i="24"/>
  <c r="AB85" i="24"/>
  <c r="AC85" i="24"/>
  <c r="AH85" i="24"/>
  <c r="AL85" i="24"/>
  <c r="AE85" i="24"/>
  <c r="AA85" i="24"/>
  <c r="H31" i="24"/>
  <c r="G39" i="24"/>
  <c r="G35" i="24"/>
  <c r="G36" i="24"/>
  <c r="G32" i="24"/>
  <c r="G37" i="24"/>
  <c r="G33" i="24"/>
  <c r="G38" i="24"/>
  <c r="G34" i="24"/>
  <c r="AP117" i="23"/>
  <c r="AP198" i="23"/>
  <c r="AP225" i="23"/>
  <c r="AP63" i="23"/>
  <c r="AP90" i="23"/>
  <c r="AP36" i="23"/>
  <c r="AP144" i="23"/>
  <c r="AP171" i="23"/>
  <c r="V15" i="23"/>
  <c r="AB69" i="23"/>
  <c r="AB8" i="23" s="1"/>
  <c r="H15" i="23"/>
  <c r="C11" i="26"/>
  <c r="K15" i="23"/>
  <c r="N15" i="23"/>
  <c r="C14" i="26"/>
  <c r="AH96" i="22"/>
  <c r="AH9" i="22" s="1"/>
  <c r="AB150" i="22"/>
  <c r="AB11" i="22" s="1"/>
  <c r="AG15" i="22"/>
  <c r="AK231" i="22"/>
  <c r="AK14" i="22" s="1"/>
  <c r="AH150" i="22"/>
  <c r="AH11" i="22" s="1"/>
  <c r="AE231" i="22"/>
  <c r="AE14" i="22" s="1"/>
  <c r="AB177" i="22"/>
  <c r="AB12" i="22" s="1"/>
  <c r="AB123" i="22"/>
  <c r="AB10" i="22" s="1"/>
  <c r="AH204" i="22"/>
  <c r="AH13" i="22" s="1"/>
  <c r="O231" i="22"/>
  <c r="O14" i="22" s="1"/>
  <c r="AB42" i="22"/>
  <c r="AB7" i="22" s="1"/>
  <c r="AB69" i="22"/>
  <c r="AB8" i="22" s="1"/>
  <c r="C15" i="22"/>
  <c r="AK177" i="22"/>
  <c r="AK12" i="22" s="1"/>
  <c r="AE177" i="22"/>
  <c r="AE12" i="22" s="1"/>
  <c r="AE69" i="22"/>
  <c r="AE8" i="22" s="1"/>
  <c r="O177" i="22"/>
  <c r="O12" i="22" s="1"/>
  <c r="AH231" i="22"/>
  <c r="AH14" i="22" s="1"/>
  <c r="AH123" i="22"/>
  <c r="AH10" i="22" s="1"/>
  <c r="AK42" i="22"/>
  <c r="AK7" i="22" s="1"/>
  <c r="O150" i="22"/>
  <c r="O11" i="22" s="1"/>
  <c r="O204" i="22"/>
  <c r="O13" i="22" s="1"/>
  <c r="O96" i="22"/>
  <c r="O9" i="22" s="1"/>
  <c r="P15" i="22"/>
  <c r="X15" i="22"/>
  <c r="AE96" i="22"/>
  <c r="AE9" i="22" s="1"/>
  <c r="AK231" i="23"/>
  <c r="AK14" i="23" s="1"/>
  <c r="AM204" i="23"/>
  <c r="O96" i="23"/>
  <c r="O9" i="23" s="1"/>
  <c r="AH42" i="23"/>
  <c r="AH7" i="23" s="1"/>
  <c r="AI15" i="23"/>
  <c r="AK204" i="23"/>
  <c r="AK13" i="23" s="1"/>
  <c r="Z15" i="23"/>
  <c r="AK150" i="23"/>
  <c r="AK11" i="23" s="1"/>
  <c r="L15" i="23"/>
  <c r="F15" i="23"/>
  <c r="AB150" i="23"/>
  <c r="AB11" i="23" s="1"/>
  <c r="AE123" i="23"/>
  <c r="AE10" i="23" s="1"/>
  <c r="W15" i="23"/>
  <c r="J15" i="23"/>
  <c r="AK96" i="23"/>
  <c r="AK9" i="23" s="1"/>
  <c r="I15" i="23"/>
  <c r="X15" i="23"/>
  <c r="AE177" i="23"/>
  <c r="AE12" i="23" s="1"/>
  <c r="AH96" i="23"/>
  <c r="AH9" i="23" s="1"/>
  <c r="E15" i="23"/>
  <c r="G15" i="23"/>
  <c r="AB204" i="23"/>
  <c r="AB13" i="23" s="1"/>
  <c r="S15" i="23"/>
  <c r="AK123" i="23"/>
  <c r="AK10" i="23" s="1"/>
  <c r="AE204" i="23"/>
  <c r="AE13" i="23" s="1"/>
  <c r="O177" i="23"/>
  <c r="O12" i="23" s="1"/>
  <c r="AE69" i="23"/>
  <c r="AE8" i="23" s="1"/>
  <c r="AE231" i="23"/>
  <c r="AE14" i="23" s="1"/>
  <c r="AE96" i="23"/>
  <c r="AE9" i="23" s="1"/>
  <c r="T15" i="23"/>
  <c r="AK69" i="23"/>
  <c r="AK8" i="23" s="1"/>
  <c r="O231" i="23"/>
  <c r="O14" i="23" s="1"/>
  <c r="O123" i="23"/>
  <c r="O10" i="23" s="1"/>
  <c r="R15" i="23"/>
  <c r="D15" i="23"/>
  <c r="AK177" i="23"/>
  <c r="AK12" i="23" s="1"/>
  <c r="AC15" i="23"/>
  <c r="AH231" i="23"/>
  <c r="AH14" i="23" s="1"/>
  <c r="AH69" i="23"/>
  <c r="AH8" i="23" s="1"/>
  <c r="Y15" i="23"/>
  <c r="M15" i="23"/>
  <c r="AB177" i="23"/>
  <c r="AB12" i="23" s="1"/>
  <c r="AE42" i="23"/>
  <c r="AE7" i="23" s="1"/>
  <c r="AB231" i="23"/>
  <c r="AB14" i="23" s="1"/>
  <c r="AH150" i="23"/>
  <c r="AH11" i="23" s="1"/>
  <c r="AJ15" i="22"/>
  <c r="AB96" i="22"/>
  <c r="AB9" i="22" s="1"/>
  <c r="AB231" i="22"/>
  <c r="AB14" i="22" s="1"/>
  <c r="AF15" i="22"/>
  <c r="O123" i="22"/>
  <c r="O10" i="22" s="1"/>
  <c r="AC15" i="22"/>
  <c r="O69" i="22"/>
  <c r="O8" i="22" s="1"/>
  <c r="AB204" i="22"/>
  <c r="AB13" i="22" s="1"/>
  <c r="AD15" i="22"/>
  <c r="O42" i="22"/>
  <c r="O7" i="22" s="1"/>
  <c r="BH15" i="1"/>
  <c r="BP15" i="1"/>
  <c r="BM15" i="1"/>
  <c r="BL15" i="1"/>
  <c r="BG15" i="1"/>
  <c r="BF15" i="1"/>
  <c r="BN15" i="1"/>
  <c r="BK15" i="1"/>
  <c r="BE15" i="1"/>
  <c r="BI15" i="1"/>
  <c r="BJ15" i="1"/>
  <c r="BO15" i="1"/>
  <c r="N56" i="21"/>
  <c r="C21" i="10" s="1"/>
  <c r="AA56" i="21"/>
  <c r="D21" i="10" s="1"/>
  <c r="C13" i="25"/>
  <c r="C14" i="25" s="1"/>
  <c r="M10" i="30"/>
  <c r="AN30" i="4"/>
  <c r="C25" i="10" s="1"/>
  <c r="C12" i="14" s="1"/>
  <c r="AM49" i="23"/>
  <c r="AM69" i="23" s="1"/>
  <c r="AM103" i="23"/>
  <c r="AM123" i="23" s="1"/>
  <c r="AM157" i="23"/>
  <c r="AM177" i="23" s="1"/>
  <c r="AO76" i="23"/>
  <c r="AO211" i="23"/>
  <c r="AO184" i="23"/>
  <c r="AO103" i="23"/>
  <c r="AO130" i="23"/>
  <c r="AO49" i="23"/>
  <c r="AO157" i="23"/>
  <c r="AO22" i="23"/>
  <c r="AM76" i="23"/>
  <c r="AM96" i="23" s="1"/>
  <c r="AN49" i="23"/>
  <c r="AN76" i="23"/>
  <c r="AN157" i="23"/>
  <c r="AN184" i="23"/>
  <c r="AN22" i="23"/>
  <c r="AN130" i="23"/>
  <c r="AN103" i="23"/>
  <c r="AN211" i="23"/>
  <c r="C15" i="23"/>
  <c r="AM130" i="23"/>
  <c r="AM150" i="23" s="1"/>
  <c r="AO77" i="23"/>
  <c r="AO185" i="23"/>
  <c r="AO158" i="23"/>
  <c r="AO104" i="23"/>
  <c r="AO131" i="23"/>
  <c r="AO212" i="23"/>
  <c r="AO50" i="23"/>
  <c r="AO23" i="23"/>
  <c r="P15" i="23"/>
  <c r="AO30" i="4"/>
  <c r="D25" i="10" s="1"/>
  <c r="AN104" i="23"/>
  <c r="AN212" i="23"/>
  <c r="AN185" i="23"/>
  <c r="AP104" i="23"/>
  <c r="AP23" i="23"/>
  <c r="AP50" i="23"/>
  <c r="AP185" i="23"/>
  <c r="AP77" i="23"/>
  <c r="AP212" i="23"/>
  <c r="AP131" i="23"/>
  <c r="AP158" i="23"/>
  <c r="AN50" i="23"/>
  <c r="AN23" i="23"/>
  <c r="AO51" i="23"/>
  <c r="AO105" i="23"/>
  <c r="AO213" i="23"/>
  <c r="AO159" i="23"/>
  <c r="AO78" i="23"/>
  <c r="AO186" i="23"/>
  <c r="AQ30" i="4"/>
  <c r="F25" i="10" s="1"/>
  <c r="AJ15" i="23"/>
  <c r="AF15" i="23"/>
  <c r="AQ133" i="23"/>
  <c r="AQ214" i="23"/>
  <c r="AQ52" i="23"/>
  <c r="AQ79" i="23"/>
  <c r="AQ187" i="23"/>
  <c r="AQ160" i="23"/>
  <c r="AQ106" i="23"/>
  <c r="AQ25" i="23"/>
  <c r="AH123" i="23"/>
  <c r="AH10" i="23" s="1"/>
  <c r="G34" i="11"/>
  <c r="G35" i="11" s="1"/>
  <c r="AQ213" i="23"/>
  <c r="AQ78" i="23"/>
  <c r="AQ51" i="23"/>
  <c r="AQ24" i="23"/>
  <c r="AQ159" i="23"/>
  <c r="AQ186" i="23"/>
  <c r="AQ105" i="23"/>
  <c r="AQ132" i="23"/>
  <c r="AD15" i="23"/>
  <c r="O69" i="23"/>
  <c r="O8" i="23" s="1"/>
  <c r="O150" i="23"/>
  <c r="O11" i="23" s="1"/>
  <c r="AB96" i="23"/>
  <c r="AB9" i="23" s="1"/>
  <c r="AB123" i="23"/>
  <c r="AB10" i="23" s="1"/>
  <c r="O42" i="23"/>
  <c r="O7" i="23" s="1"/>
  <c r="Q15" i="23"/>
  <c r="AB42" i="23"/>
  <c r="AB7" i="23" s="1"/>
  <c r="U15" i="23"/>
  <c r="V39" i="12"/>
  <c r="W8" i="12"/>
  <c r="AO156" i="23"/>
  <c r="AO210" i="23"/>
  <c r="AO48" i="23"/>
  <c r="AO129" i="23"/>
  <c r="AO75" i="23"/>
  <c r="AO183" i="23"/>
  <c r="AO21" i="23"/>
  <c r="E34" i="11"/>
  <c r="E35" i="11" s="1"/>
  <c r="E10" i="11"/>
  <c r="E11" i="25" s="1"/>
  <c r="C11" i="11"/>
  <c r="AP21" i="23"/>
  <c r="F10" i="11"/>
  <c r="F34" i="11"/>
  <c r="F35" i="11" s="1"/>
  <c r="AP129" i="23"/>
  <c r="AP156" i="23"/>
  <c r="AP183" i="23"/>
  <c r="AP210" i="23"/>
  <c r="AP48" i="23"/>
  <c r="AP75" i="23"/>
  <c r="AP102" i="23"/>
  <c r="AN129" i="23"/>
  <c r="AN156" i="23"/>
  <c r="AN102" i="23"/>
  <c r="AN183" i="23"/>
  <c r="AN48" i="23"/>
  <c r="AN210" i="23"/>
  <c r="D34" i="11"/>
  <c r="D35" i="11" s="1"/>
  <c r="AN21" i="23"/>
  <c r="D10" i="11"/>
  <c r="BO13" i="1" l="1"/>
  <c r="AF13" i="1"/>
  <c r="Q15" i="1"/>
  <c r="AX15" i="1"/>
  <c r="BM16" i="1"/>
  <c r="AC12" i="1"/>
  <c r="AB12" i="1"/>
  <c r="BH10" i="1"/>
  <c r="BL10" i="1"/>
  <c r="BO10" i="1"/>
  <c r="O15" i="1"/>
  <c r="K16" i="1"/>
  <c r="BF10" i="1"/>
  <c r="X12" i="1"/>
  <c r="BM10" i="1"/>
  <c r="V12" i="1"/>
  <c r="Y13" i="1"/>
  <c r="AV15" i="1"/>
  <c r="W12" i="1"/>
  <c r="AD12" i="1"/>
  <c r="AA12" i="1"/>
  <c r="BK10" i="1"/>
  <c r="W13" i="1"/>
  <c r="AW15" i="1"/>
  <c r="Z12" i="1"/>
  <c r="AE12" i="1"/>
  <c r="BJ16" i="1"/>
  <c r="BO16" i="1"/>
  <c r="AM15" i="1"/>
  <c r="BI10" i="1"/>
  <c r="AJ15" i="1"/>
  <c r="AY16" i="1"/>
  <c r="AA10" i="1"/>
  <c r="AE13" i="1"/>
  <c r="Z13" i="1"/>
  <c r="BE16" i="1"/>
  <c r="BH16" i="1"/>
  <c r="BK16" i="1"/>
  <c r="BA15" i="1"/>
  <c r="AS15" i="1"/>
  <c r="AT15" i="1"/>
  <c r="AD13" i="1"/>
  <c r="V13" i="1"/>
  <c r="AC13" i="1"/>
  <c r="G12" i="18"/>
  <c r="BF16" i="1"/>
  <c r="BL16" i="1"/>
  <c r="BG16" i="1"/>
  <c r="AU15" i="1"/>
  <c r="AY15" i="1"/>
  <c r="BB15" i="1"/>
  <c r="AF12" i="1"/>
  <c r="D12" i="18"/>
  <c r="U12" i="1"/>
  <c r="AA13" i="1"/>
  <c r="U13" i="1"/>
  <c r="AB13" i="1"/>
  <c r="BP16" i="1"/>
  <c r="BI16" i="1"/>
  <c r="BC15" i="1"/>
  <c r="AZ15" i="1"/>
  <c r="AA15" i="1"/>
  <c r="X16" i="1"/>
  <c r="AN15" i="1"/>
  <c r="BC13" i="1"/>
  <c r="I15" i="1"/>
  <c r="BL13" i="1"/>
  <c r="K10" i="1"/>
  <c r="AD15" i="1"/>
  <c r="AB16" i="1"/>
  <c r="BE12" i="1"/>
  <c r="AP15" i="1"/>
  <c r="AU13" i="1"/>
  <c r="BH13" i="1"/>
  <c r="M15" i="1"/>
  <c r="BK13" i="1"/>
  <c r="BJ10" i="1"/>
  <c r="BG10" i="1"/>
  <c r="BE10" i="1"/>
  <c r="BP10" i="1"/>
  <c r="AU12" i="1"/>
  <c r="BN12" i="1"/>
  <c r="X15" i="1"/>
  <c r="AE15" i="1"/>
  <c r="AA16" i="1"/>
  <c r="U16" i="1"/>
  <c r="BH12" i="1"/>
  <c r="BG12" i="1"/>
  <c r="AK15" i="1"/>
  <c r="J15" i="1"/>
  <c r="AY13" i="1"/>
  <c r="BA12" i="1"/>
  <c r="L10" i="1"/>
  <c r="BM13" i="1"/>
  <c r="BN13" i="1"/>
  <c r="BI13" i="1"/>
  <c r="BO12" i="1"/>
  <c r="BM12" i="1"/>
  <c r="BK12" i="1"/>
  <c r="BP12" i="1"/>
  <c r="W15" i="1"/>
  <c r="V15" i="1"/>
  <c r="AC16" i="1"/>
  <c r="AE16" i="1"/>
  <c r="BF12" i="1"/>
  <c r="BL12" i="1"/>
  <c r="AI15" i="1"/>
  <c r="AX13" i="1"/>
  <c r="BD12" i="1"/>
  <c r="T10" i="1"/>
  <c r="AT13" i="1"/>
  <c r="BE13" i="1"/>
  <c r="AX16" i="1"/>
  <c r="BG13" i="1"/>
  <c r="BP13" i="1"/>
  <c r="BI12" i="1"/>
  <c r="BB10" i="1"/>
  <c r="BA10" i="1"/>
  <c r="AZ10" i="1"/>
  <c r="BD10" i="1"/>
  <c r="AV10" i="1"/>
  <c r="AW10" i="1"/>
  <c r="AU10" i="1"/>
  <c r="AT10" i="1"/>
  <c r="AY10" i="1"/>
  <c r="AS10" i="1"/>
  <c r="AX10" i="1"/>
  <c r="BC10" i="1"/>
  <c r="AB10" i="1"/>
  <c r="AV16" i="1"/>
  <c r="AZ12" i="1"/>
  <c r="F12" i="18"/>
  <c r="AV12" i="1"/>
  <c r="AS12" i="1"/>
  <c r="S10" i="1"/>
  <c r="M10" i="1"/>
  <c r="Q10" i="1"/>
  <c r="U15" i="1"/>
  <c r="AC15" i="1"/>
  <c r="Z15" i="1"/>
  <c r="W16" i="1"/>
  <c r="AF16" i="1"/>
  <c r="Y16" i="1"/>
  <c r="BC12" i="1"/>
  <c r="BA13" i="1"/>
  <c r="L15" i="1"/>
  <c r="AS16" i="1"/>
  <c r="BD16" i="1"/>
  <c r="BC16" i="1"/>
  <c r="AW16" i="1"/>
  <c r="AT16" i="1"/>
  <c r="AH15" i="1"/>
  <c r="AO15" i="1"/>
  <c r="AG15" i="1"/>
  <c r="K15" i="1"/>
  <c r="P15" i="1"/>
  <c r="BA16" i="1"/>
  <c r="AS13" i="1"/>
  <c r="AW13" i="1"/>
  <c r="AW12" i="1"/>
  <c r="AY12" i="1"/>
  <c r="J10" i="1"/>
  <c r="N10" i="1"/>
  <c r="R10" i="1"/>
  <c r="AB15" i="1"/>
  <c r="Y15" i="1"/>
  <c r="V16" i="1"/>
  <c r="Z16" i="1"/>
  <c r="AV13" i="1"/>
  <c r="AR15" i="1"/>
  <c r="AQ15" i="1"/>
  <c r="AZ13" i="1"/>
  <c r="N15" i="1"/>
  <c r="AZ16" i="1"/>
  <c r="BD13" i="1"/>
  <c r="AX12" i="1"/>
  <c r="AT12" i="1"/>
  <c r="O10" i="1"/>
  <c r="P10" i="1"/>
  <c r="S15" i="1"/>
  <c r="BB16" i="1"/>
  <c r="C27" i="8"/>
  <c r="C41" i="8"/>
  <c r="C42" i="6"/>
  <c r="C45" i="8"/>
  <c r="C47" i="8"/>
  <c r="C42" i="8"/>
  <c r="C46" i="8"/>
  <c r="C40" i="8"/>
  <c r="C43" i="8"/>
  <c r="C44" i="8"/>
  <c r="E12" i="7"/>
  <c r="E11" i="7"/>
  <c r="V10" i="1"/>
  <c r="AF10" i="1"/>
  <c r="AC10" i="1"/>
  <c r="Y10" i="1"/>
  <c r="E16" i="7"/>
  <c r="E14" i="7"/>
  <c r="E15" i="7"/>
  <c r="F8" i="7"/>
  <c r="G8" i="7" s="1"/>
  <c r="O12" i="1"/>
  <c r="E9" i="7"/>
  <c r="E10" i="7"/>
  <c r="T12" i="1"/>
  <c r="T16" i="1"/>
  <c r="N12" i="1"/>
  <c r="P16" i="1"/>
  <c r="P12" i="1"/>
  <c r="L12" i="1"/>
  <c r="J12" i="1"/>
  <c r="R12" i="1"/>
  <c r="S13" i="1"/>
  <c r="M12" i="1"/>
  <c r="K12" i="1"/>
  <c r="C12" i="18"/>
  <c r="Q12" i="1"/>
  <c r="S12" i="1"/>
  <c r="L13" i="1"/>
  <c r="R13" i="1"/>
  <c r="G11" i="11"/>
  <c r="C26" i="8"/>
  <c r="AH15" i="22"/>
  <c r="AK15" i="22"/>
  <c r="AE15" i="22"/>
  <c r="AE10" i="1"/>
  <c r="W10" i="1"/>
  <c r="Z10" i="1"/>
  <c r="T13" i="1"/>
  <c r="U10" i="1"/>
  <c r="AD10" i="1"/>
  <c r="M16" i="1"/>
  <c r="O16" i="1"/>
  <c r="N16" i="1"/>
  <c r="Q13" i="1"/>
  <c r="O13" i="1"/>
  <c r="N13" i="1"/>
  <c r="K13" i="1"/>
  <c r="J16" i="1"/>
  <c r="Q16" i="1"/>
  <c r="S16" i="1"/>
  <c r="L16" i="1"/>
  <c r="I16" i="1"/>
  <c r="M13" i="1"/>
  <c r="P13" i="1"/>
  <c r="J13" i="1"/>
  <c r="C29" i="8"/>
  <c r="AH10" i="1"/>
  <c r="AJ12" i="1"/>
  <c r="D18" i="7"/>
  <c r="D19" i="7" s="1"/>
  <c r="AL16" i="1"/>
  <c r="C31" i="8"/>
  <c r="AL12" i="1"/>
  <c r="C25" i="8"/>
  <c r="AM12" i="1"/>
  <c r="AK13" i="1"/>
  <c r="P90" i="24"/>
  <c r="Q90" i="24" s="1"/>
  <c r="R90" i="24" s="1"/>
  <c r="S90" i="24" s="1"/>
  <c r="T90" i="24" s="1"/>
  <c r="U90" i="24" s="1"/>
  <c r="V90" i="24" s="1"/>
  <c r="W90" i="24" s="1"/>
  <c r="X90" i="24" s="1"/>
  <c r="Y90" i="24" s="1"/>
  <c r="Z90" i="24" s="1"/>
  <c r="AQ16" i="1"/>
  <c r="C73" i="24"/>
  <c r="E25" i="30" s="1"/>
  <c r="E26" i="30" s="1"/>
  <c r="E31" i="30" s="1"/>
  <c r="AR16" i="1"/>
  <c r="C28" i="8"/>
  <c r="AG13" i="1"/>
  <c r="AJ16" i="1"/>
  <c r="AH16" i="1"/>
  <c r="AN16" i="1"/>
  <c r="C46" i="7"/>
  <c r="D42" i="24"/>
  <c r="E42" i="24" s="1"/>
  <c r="F42" i="24" s="1"/>
  <c r="C26" i="6"/>
  <c r="C35" i="6" s="1"/>
  <c r="C16" i="12" s="1"/>
  <c r="D50" i="12" s="1"/>
  <c r="AG16" i="1"/>
  <c r="AP16" i="1"/>
  <c r="AK16" i="1"/>
  <c r="AO16" i="1"/>
  <c r="AI16" i="1"/>
  <c r="C43" i="6"/>
  <c r="AC89" i="24"/>
  <c r="C30" i="8"/>
  <c r="AQ84" i="24"/>
  <c r="AT84" i="24"/>
  <c r="AV84" i="24"/>
  <c r="AO84" i="24"/>
  <c r="AM84" i="24"/>
  <c r="AX84" i="24"/>
  <c r="AR84" i="24"/>
  <c r="AS84" i="24"/>
  <c r="AU84" i="24"/>
  <c r="AW84" i="24"/>
  <c r="AP84" i="24"/>
  <c r="AN84" i="24"/>
  <c r="I12" i="24"/>
  <c r="AX82" i="24"/>
  <c r="AO82" i="24"/>
  <c r="AU82" i="24"/>
  <c r="AN82" i="24"/>
  <c r="I10" i="24"/>
  <c r="AR82" i="24"/>
  <c r="AM82" i="24"/>
  <c r="AS82" i="24"/>
  <c r="AP82" i="24"/>
  <c r="AQ82" i="24"/>
  <c r="AT82" i="24"/>
  <c r="AW82" i="24"/>
  <c r="AV82" i="24"/>
  <c r="C32" i="7"/>
  <c r="C33" i="7" s="1"/>
  <c r="AL10" i="1"/>
  <c r="C105" i="24"/>
  <c r="C106" i="24" s="1"/>
  <c r="AG10" i="1"/>
  <c r="AM10" i="1"/>
  <c r="G41" i="24"/>
  <c r="AL89" i="24"/>
  <c r="C60" i="7"/>
  <c r="C61" i="7" s="1"/>
  <c r="AK89" i="24"/>
  <c r="BB86" i="24"/>
  <c r="BA86" i="24"/>
  <c r="BG86" i="24"/>
  <c r="BD86" i="24"/>
  <c r="BE86" i="24"/>
  <c r="BF86" i="24"/>
  <c r="BC86" i="24"/>
  <c r="AZ86" i="24"/>
  <c r="BH86" i="24"/>
  <c r="BJ86" i="24"/>
  <c r="AY86" i="24"/>
  <c r="BI86" i="24"/>
  <c r="AP10" i="1"/>
  <c r="AJ10" i="1"/>
  <c r="D97" i="24"/>
  <c r="D113" i="24" s="1"/>
  <c r="D52" i="7"/>
  <c r="D49" i="24"/>
  <c r="D65" i="24" s="1"/>
  <c r="D27" i="6" s="1"/>
  <c r="D24" i="7"/>
  <c r="D38" i="7" s="1"/>
  <c r="D12" i="6" s="1"/>
  <c r="L13" i="30"/>
  <c r="K15" i="30"/>
  <c r="F47" i="24"/>
  <c r="AQ96" i="23"/>
  <c r="AH12" i="1"/>
  <c r="D58" i="7"/>
  <c r="D103" i="24"/>
  <c r="D119" i="24" s="1"/>
  <c r="D55" i="24"/>
  <c r="D71" i="24" s="1"/>
  <c r="D33" i="6" s="1"/>
  <c r="D30" i="7"/>
  <c r="D44" i="7" s="1"/>
  <c r="D18" i="6" s="1"/>
  <c r="AB89" i="24"/>
  <c r="AG89" i="24"/>
  <c r="AW83" i="24"/>
  <c r="AT83" i="24"/>
  <c r="AM83" i="24"/>
  <c r="AS83" i="24"/>
  <c r="AP83" i="24"/>
  <c r="AV83" i="24"/>
  <c r="I11" i="24"/>
  <c r="AQ83" i="24"/>
  <c r="AR83" i="24"/>
  <c r="AU83" i="24"/>
  <c r="AO83" i="24"/>
  <c r="AX83" i="24"/>
  <c r="AN83" i="24"/>
  <c r="AI13" i="1"/>
  <c r="AH13" i="1"/>
  <c r="AM13" i="1"/>
  <c r="AR13" i="1"/>
  <c r="AP13" i="1"/>
  <c r="AN13" i="1"/>
  <c r="E13" i="25"/>
  <c r="E14" i="25" s="1"/>
  <c r="AN10" i="1"/>
  <c r="AO10" i="1"/>
  <c r="AR10" i="1"/>
  <c r="AO12" i="1"/>
  <c r="E12" i="18"/>
  <c r="AR12" i="1"/>
  <c r="AP12" i="1"/>
  <c r="AJ13" i="1"/>
  <c r="AW85" i="24"/>
  <c r="AV85" i="24"/>
  <c r="AX85" i="24"/>
  <c r="AT85" i="24"/>
  <c r="AP85" i="24"/>
  <c r="AR85" i="24"/>
  <c r="I13" i="24"/>
  <c r="AO85" i="24"/>
  <c r="AQ85" i="24"/>
  <c r="AN85" i="24"/>
  <c r="AS85" i="24"/>
  <c r="AM85" i="24"/>
  <c r="AU85" i="24"/>
  <c r="D98" i="24"/>
  <c r="D114" i="24" s="1"/>
  <c r="D53" i="7"/>
  <c r="D25" i="7"/>
  <c r="D39" i="7" s="1"/>
  <c r="D13" i="6" s="1"/>
  <c r="D57" i="7"/>
  <c r="D102" i="24"/>
  <c r="D118" i="24" s="1"/>
  <c r="D29" i="7"/>
  <c r="D43" i="7" s="1"/>
  <c r="D17" i="6" s="1"/>
  <c r="D99" i="24"/>
  <c r="D115" i="24" s="1"/>
  <c r="D54" i="7"/>
  <c r="D26" i="7"/>
  <c r="D40" i="7" s="1"/>
  <c r="D14" i="6" s="1"/>
  <c r="AH89" i="24"/>
  <c r="AI89" i="24"/>
  <c r="AJ89" i="24"/>
  <c r="D50" i="24"/>
  <c r="D66" i="24" s="1"/>
  <c r="D28" i="6" s="1"/>
  <c r="I31" i="24"/>
  <c r="H38" i="24"/>
  <c r="H39" i="24"/>
  <c r="H36" i="24"/>
  <c r="H33" i="24"/>
  <c r="H35" i="24"/>
  <c r="H32" i="24"/>
  <c r="H34" i="24"/>
  <c r="H37" i="24"/>
  <c r="D96" i="24"/>
  <c r="D51" i="7"/>
  <c r="D48" i="24"/>
  <c r="D23" i="7"/>
  <c r="AD89" i="24"/>
  <c r="C121" i="24"/>
  <c r="E17" i="30" s="1"/>
  <c r="E18" i="30" s="1"/>
  <c r="E23" i="30" s="1"/>
  <c r="C57" i="24"/>
  <c r="C58" i="24" s="1"/>
  <c r="AI12" i="1"/>
  <c r="AQ12" i="1"/>
  <c r="AB15" i="22"/>
  <c r="D53" i="24"/>
  <c r="D69" i="24" s="1"/>
  <c r="D31" i="6" s="1"/>
  <c r="D56" i="7"/>
  <c r="D101" i="24"/>
  <c r="D117" i="24" s="1"/>
  <c r="D28" i="7"/>
  <c r="D42" i="7" s="1"/>
  <c r="D16" i="6" s="1"/>
  <c r="AF89" i="24"/>
  <c r="AN177" i="23"/>
  <c r="AP123" i="23"/>
  <c r="AP204" i="23"/>
  <c r="C32" i="8"/>
  <c r="AN96" i="23"/>
  <c r="AK10" i="1"/>
  <c r="AI10" i="1"/>
  <c r="AG12" i="1"/>
  <c r="AN12" i="1"/>
  <c r="AQ13" i="1"/>
  <c r="AO13" i="1"/>
  <c r="AW87" i="24"/>
  <c r="AT87" i="24"/>
  <c r="AM87" i="24"/>
  <c r="AS87" i="24"/>
  <c r="AP87" i="24"/>
  <c r="AV87" i="24"/>
  <c r="I15" i="24"/>
  <c r="AQ87" i="24"/>
  <c r="AO87" i="24"/>
  <c r="AR87" i="24"/>
  <c r="AX87" i="24"/>
  <c r="AN87" i="24"/>
  <c r="AU87" i="24"/>
  <c r="E22" i="24"/>
  <c r="E51" i="24" s="1"/>
  <c r="E67" i="24" s="1"/>
  <c r="E29" i="6" s="1"/>
  <c r="E26" i="24"/>
  <c r="E55" i="24" s="1"/>
  <c r="E71" i="24" s="1"/>
  <c r="E33" i="6" s="1"/>
  <c r="E19" i="24"/>
  <c r="E23" i="24"/>
  <c r="E25" i="24"/>
  <c r="E20" i="24"/>
  <c r="F18" i="24"/>
  <c r="E21" i="24"/>
  <c r="E50" i="24" s="1"/>
  <c r="E66" i="24" s="1"/>
  <c r="E28" i="6" s="1"/>
  <c r="E24" i="24"/>
  <c r="D27" i="7"/>
  <c r="D41" i="7" s="1"/>
  <c r="D15" i="6" s="1"/>
  <c r="D55" i="7"/>
  <c r="D100" i="24"/>
  <c r="D116" i="24" s="1"/>
  <c r="D52" i="24"/>
  <c r="D68" i="24" s="1"/>
  <c r="D30" i="6" s="1"/>
  <c r="AE89" i="24"/>
  <c r="AA89" i="24"/>
  <c r="AA90" i="24" s="1"/>
  <c r="AU81" i="24"/>
  <c r="AR81" i="24"/>
  <c r="AO81" i="24"/>
  <c r="AQ81" i="24"/>
  <c r="AN81" i="24"/>
  <c r="AX81" i="24"/>
  <c r="I9" i="24"/>
  <c r="AV81" i="24"/>
  <c r="AP81" i="24"/>
  <c r="AW81" i="24"/>
  <c r="AS81" i="24"/>
  <c r="AM81" i="24"/>
  <c r="AT81" i="24"/>
  <c r="D54" i="24"/>
  <c r="D70" i="24" s="1"/>
  <c r="D32" i="6" s="1"/>
  <c r="BD80" i="24"/>
  <c r="BA80" i="24"/>
  <c r="BG80" i="24"/>
  <c r="AZ80" i="24"/>
  <c r="BJ80" i="24"/>
  <c r="BC80" i="24"/>
  <c r="BE80" i="24"/>
  <c r="BH80" i="24"/>
  <c r="BI80" i="24"/>
  <c r="BF80" i="24"/>
  <c r="BB80" i="24"/>
  <c r="AY80" i="24"/>
  <c r="AH15" i="23"/>
  <c r="AE15" i="23"/>
  <c r="D11" i="14"/>
  <c r="C13" i="14"/>
  <c r="C14" i="14" s="1"/>
  <c r="D12" i="14"/>
  <c r="E12" i="14" s="1"/>
  <c r="F12" i="14" s="1"/>
  <c r="G12" i="14" s="1"/>
  <c r="D31" i="14"/>
  <c r="C46" i="6"/>
  <c r="C48" i="6"/>
  <c r="AO123" i="23"/>
  <c r="AN204" i="23"/>
  <c r="AP177" i="23"/>
  <c r="AK15" i="23"/>
  <c r="D64" i="8"/>
  <c r="AN123" i="23"/>
  <c r="AP231" i="23"/>
  <c r="AN42" i="23"/>
  <c r="AP69" i="23"/>
  <c r="AP150" i="23"/>
  <c r="AN150" i="23"/>
  <c r="AO42" i="23"/>
  <c r="O15" i="23"/>
  <c r="O15" i="22"/>
  <c r="G13" i="25"/>
  <c r="G14" i="25" s="1"/>
  <c r="N10" i="30"/>
  <c r="AN231" i="23"/>
  <c r="AO150" i="23"/>
  <c r="AO96" i="23"/>
  <c r="AN69" i="23"/>
  <c r="AP96" i="23"/>
  <c r="AP42" i="23"/>
  <c r="AO69" i="23"/>
  <c r="AB15" i="23"/>
  <c r="AO204" i="23"/>
  <c r="AO231" i="23"/>
  <c r="AO177" i="23"/>
  <c r="AQ69" i="23"/>
  <c r="AQ123" i="23"/>
  <c r="AQ204" i="23"/>
  <c r="AQ42" i="23"/>
  <c r="AQ150" i="23"/>
  <c r="AQ177" i="23"/>
  <c r="AQ231" i="23"/>
  <c r="W39" i="12"/>
  <c r="X8" i="12"/>
  <c r="E11" i="11"/>
  <c r="F11" i="25"/>
  <c r="F13" i="25" s="1"/>
  <c r="F14" i="25" s="1"/>
  <c r="F11" i="11"/>
  <c r="D11" i="11"/>
  <c r="D11" i="25"/>
  <c r="D13" i="25" s="1"/>
  <c r="D14" i="25" s="1"/>
  <c r="D29" i="6"/>
  <c r="D44" i="8" l="1"/>
  <c r="D42" i="8"/>
  <c r="D41" i="8"/>
  <c r="D46" i="8"/>
  <c r="D45" i="8"/>
  <c r="D43" i="8"/>
  <c r="D47" i="8"/>
  <c r="F13" i="7"/>
  <c r="F11" i="7"/>
  <c r="F16" i="7"/>
  <c r="F10" i="7"/>
  <c r="F15" i="7"/>
  <c r="F9" i="7"/>
  <c r="F14" i="7"/>
  <c r="F12" i="7"/>
  <c r="E18" i="7"/>
  <c r="E19" i="7" s="1"/>
  <c r="C47" i="7"/>
  <c r="C47" i="12"/>
  <c r="AM89" i="24"/>
  <c r="AM90" i="24" s="1"/>
  <c r="D27" i="8"/>
  <c r="D26" i="8"/>
  <c r="D31" i="8"/>
  <c r="C15" i="12"/>
  <c r="C41" i="12" s="1"/>
  <c r="C41" i="6"/>
  <c r="C74" i="24"/>
  <c r="C47" i="6"/>
  <c r="E33" i="30"/>
  <c r="E34" i="30" s="1"/>
  <c r="E39" i="30" s="1"/>
  <c r="AV89" i="24"/>
  <c r="D48" i="6"/>
  <c r="G42" i="24"/>
  <c r="BD84" i="24"/>
  <c r="BJ84" i="24"/>
  <c r="BB84" i="24"/>
  <c r="BG84" i="24"/>
  <c r="BE84" i="24"/>
  <c r="BA84" i="24"/>
  <c r="BC84" i="24"/>
  <c r="AY84" i="24"/>
  <c r="BF84" i="24"/>
  <c r="AZ84" i="24"/>
  <c r="BH84" i="24"/>
  <c r="BI84" i="24"/>
  <c r="C122" i="24"/>
  <c r="AQ89" i="24"/>
  <c r="AW89" i="24"/>
  <c r="AX89" i="24"/>
  <c r="D29" i="8"/>
  <c r="BH82" i="24"/>
  <c r="BD82" i="24"/>
  <c r="BF82" i="24"/>
  <c r="BA82" i="24"/>
  <c r="BE82" i="24"/>
  <c r="BJ82" i="24"/>
  <c r="AY82" i="24"/>
  <c r="BB82" i="24"/>
  <c r="BC82" i="24"/>
  <c r="BI82" i="24"/>
  <c r="BG82" i="24"/>
  <c r="AZ82" i="24"/>
  <c r="AP89" i="24"/>
  <c r="AU89" i="24"/>
  <c r="C45" i="6"/>
  <c r="AT89" i="24"/>
  <c r="AS89" i="24"/>
  <c r="E97" i="24"/>
  <c r="E113" i="24" s="1"/>
  <c r="E24" i="7"/>
  <c r="E38" i="7" s="1"/>
  <c r="E12" i="6" s="1"/>
  <c r="E52" i="7"/>
  <c r="D37" i="7"/>
  <c r="D32" i="7"/>
  <c r="D33" i="7" s="1"/>
  <c r="J31" i="24"/>
  <c r="I35" i="24"/>
  <c r="I32" i="24"/>
  <c r="I34" i="24"/>
  <c r="I38" i="24"/>
  <c r="I39" i="24"/>
  <c r="I36" i="24"/>
  <c r="I37" i="24"/>
  <c r="I33" i="24"/>
  <c r="BE83" i="24"/>
  <c r="BB83" i="24"/>
  <c r="BH83" i="24"/>
  <c r="BA83" i="24"/>
  <c r="BG83" i="24"/>
  <c r="BD83" i="24"/>
  <c r="BJ83" i="24"/>
  <c r="AZ83" i="24"/>
  <c r="AY83" i="24"/>
  <c r="BF83" i="24"/>
  <c r="BC83" i="24"/>
  <c r="BI83" i="24"/>
  <c r="E102" i="24"/>
  <c r="E118" i="24" s="1"/>
  <c r="E57" i="7"/>
  <c r="E29" i="7"/>
  <c r="E43" i="7" s="1"/>
  <c r="E17" i="6" s="1"/>
  <c r="D32" i="8"/>
  <c r="G47" i="24"/>
  <c r="M13" i="30"/>
  <c r="L15" i="30"/>
  <c r="D30" i="8"/>
  <c r="D28" i="8"/>
  <c r="C44" i="6"/>
  <c r="AB90" i="24"/>
  <c r="AC90" i="24" s="1"/>
  <c r="AD90" i="24" s="1"/>
  <c r="AE90" i="24" s="1"/>
  <c r="AF90" i="24" s="1"/>
  <c r="AG90" i="24" s="1"/>
  <c r="AH90" i="24" s="1"/>
  <c r="AI90" i="24" s="1"/>
  <c r="AJ90" i="24" s="1"/>
  <c r="AK90" i="24" s="1"/>
  <c r="AL90" i="24" s="1"/>
  <c r="E53" i="7"/>
  <c r="E25" i="7"/>
  <c r="E39" i="7" s="1"/>
  <c r="E13" i="6" s="1"/>
  <c r="E98" i="24"/>
  <c r="E114" i="24" s="1"/>
  <c r="E55" i="7"/>
  <c r="E27" i="7"/>
  <c r="E41" i="7" s="1"/>
  <c r="E15" i="6" s="1"/>
  <c r="E100" i="24"/>
  <c r="E116" i="24" s="1"/>
  <c r="G12" i="7"/>
  <c r="G13" i="7"/>
  <c r="G16" i="7"/>
  <c r="G10" i="7"/>
  <c r="H8" i="7"/>
  <c r="G11" i="7"/>
  <c r="G9" i="7"/>
  <c r="G14" i="7"/>
  <c r="G15" i="7"/>
  <c r="D60" i="7"/>
  <c r="D61" i="7" s="1"/>
  <c r="H41" i="24"/>
  <c r="AR89" i="24"/>
  <c r="E52" i="24"/>
  <c r="E68" i="24" s="1"/>
  <c r="E30" i="6" s="1"/>
  <c r="E30" i="7"/>
  <c r="E44" i="7" s="1"/>
  <c r="E18" i="6" s="1"/>
  <c r="E58" i="7"/>
  <c r="E103" i="24"/>
  <c r="E119" i="24" s="1"/>
  <c r="BE87" i="24"/>
  <c r="BB87" i="24"/>
  <c r="BH87" i="24"/>
  <c r="BA87" i="24"/>
  <c r="BG87" i="24"/>
  <c r="BD87" i="24"/>
  <c r="BI87" i="24"/>
  <c r="AY87" i="24"/>
  <c r="BJ87" i="24"/>
  <c r="BF87" i="24"/>
  <c r="BC87" i="24"/>
  <c r="AZ87" i="24"/>
  <c r="AN89" i="24"/>
  <c r="E49" i="24"/>
  <c r="E65" i="24" s="1"/>
  <c r="E27" i="6" s="1"/>
  <c r="E28" i="7"/>
  <c r="E42" i="7" s="1"/>
  <c r="E16" i="6" s="1"/>
  <c r="E101" i="24"/>
  <c r="E117" i="24" s="1"/>
  <c r="E56" i="7"/>
  <c r="E99" i="24"/>
  <c r="E115" i="24" s="1"/>
  <c r="E26" i="7"/>
  <c r="E40" i="7" s="1"/>
  <c r="E14" i="6" s="1"/>
  <c r="E54" i="7"/>
  <c r="D64" i="24"/>
  <c r="D57" i="24"/>
  <c r="D58" i="24" s="1"/>
  <c r="E53" i="24"/>
  <c r="E69" i="24" s="1"/>
  <c r="E31" i="6" s="1"/>
  <c r="C34" i="8"/>
  <c r="BC81" i="24"/>
  <c r="AZ81" i="24"/>
  <c r="BJ81" i="24"/>
  <c r="AY81" i="24"/>
  <c r="BI81" i="24"/>
  <c r="BF81" i="24"/>
  <c r="BG81" i="24"/>
  <c r="BA81" i="24"/>
  <c r="BH81" i="24"/>
  <c r="BB81" i="24"/>
  <c r="BD81" i="24"/>
  <c r="BE81" i="24"/>
  <c r="F22" i="24"/>
  <c r="F26" i="24"/>
  <c r="F55" i="24" s="1"/>
  <c r="F71" i="24" s="1"/>
  <c r="F33" i="6" s="1"/>
  <c r="F19" i="24"/>
  <c r="F48" i="24" s="1"/>
  <c r="F23" i="24"/>
  <c r="F25" i="24"/>
  <c r="F20" i="24"/>
  <c r="F21" i="24"/>
  <c r="F24" i="24"/>
  <c r="G18" i="24"/>
  <c r="E51" i="7"/>
  <c r="E96" i="24"/>
  <c r="E23" i="7"/>
  <c r="D112" i="24"/>
  <c r="D105" i="24"/>
  <c r="D106" i="24" s="1"/>
  <c r="BC85" i="24"/>
  <c r="BB85" i="24"/>
  <c r="BD85" i="24"/>
  <c r="AZ85" i="24"/>
  <c r="AY85" i="24"/>
  <c r="BA85" i="24"/>
  <c r="BI85" i="24"/>
  <c r="BJ85" i="24"/>
  <c r="BE85" i="24"/>
  <c r="BF85" i="24"/>
  <c r="BH85" i="24"/>
  <c r="BG85" i="24"/>
  <c r="AO89" i="24"/>
  <c r="E48" i="24"/>
  <c r="E54" i="24"/>
  <c r="E70" i="24" s="1"/>
  <c r="E32" i="6" s="1"/>
  <c r="D13" i="14"/>
  <c r="D14" i="14" s="1"/>
  <c r="E11" i="14"/>
  <c r="E31" i="14"/>
  <c r="O10" i="30"/>
  <c r="C14" i="8"/>
  <c r="Y8" i="12"/>
  <c r="X39" i="12"/>
  <c r="D40" i="8" l="1"/>
  <c r="D11" i="6"/>
  <c r="E44" i="8"/>
  <c r="E45" i="8"/>
  <c r="E42" i="8"/>
  <c r="E43" i="8"/>
  <c r="E41" i="8"/>
  <c r="E47" i="8"/>
  <c r="E46" i="8"/>
  <c r="D46" i="7"/>
  <c r="D47" i="7" s="1"/>
  <c r="F18" i="7"/>
  <c r="F19" i="7" s="1"/>
  <c r="AN90" i="24"/>
  <c r="AO90" i="24" s="1"/>
  <c r="AP90" i="24" s="1"/>
  <c r="AQ90" i="24" s="1"/>
  <c r="AR90" i="24" s="1"/>
  <c r="AS90" i="24" s="1"/>
  <c r="AT90" i="24" s="1"/>
  <c r="AU90" i="24" s="1"/>
  <c r="AV90" i="24" s="1"/>
  <c r="AW90" i="24" s="1"/>
  <c r="AX90" i="24" s="1"/>
  <c r="E27" i="8"/>
  <c r="C15" i="8"/>
  <c r="H42" i="24"/>
  <c r="E28" i="8"/>
  <c r="C12" i="8"/>
  <c r="BJ89" i="24"/>
  <c r="BE89" i="24"/>
  <c r="BA89" i="24"/>
  <c r="AY89" i="24"/>
  <c r="AY90" i="24" s="1"/>
  <c r="C13" i="8"/>
  <c r="C50" i="6"/>
  <c r="E26" i="8"/>
  <c r="BI89" i="24"/>
  <c r="E31" i="8"/>
  <c r="BD89" i="24"/>
  <c r="BB89" i="24"/>
  <c r="AZ89" i="24"/>
  <c r="E29" i="8"/>
  <c r="G22" i="24"/>
  <c r="G51" i="24" s="1"/>
  <c r="G67" i="24" s="1"/>
  <c r="G29" i="6" s="1"/>
  <c r="G26" i="24"/>
  <c r="G55" i="24" s="1"/>
  <c r="G71" i="24" s="1"/>
  <c r="G33" i="6" s="1"/>
  <c r="G19" i="24"/>
  <c r="G23" i="24"/>
  <c r="G52" i="24" s="1"/>
  <c r="G68" i="24" s="1"/>
  <c r="G30" i="6" s="1"/>
  <c r="G25" i="24"/>
  <c r="G54" i="24" s="1"/>
  <c r="G70" i="24" s="1"/>
  <c r="G32" i="6" s="1"/>
  <c r="G21" i="24"/>
  <c r="G24" i="24"/>
  <c r="G53" i="24" s="1"/>
  <c r="G69" i="24" s="1"/>
  <c r="G31" i="6" s="1"/>
  <c r="H18" i="24"/>
  <c r="G20" i="24"/>
  <c r="G49" i="24" s="1"/>
  <c r="G65" i="24" s="1"/>
  <c r="G27" i="6" s="1"/>
  <c r="F51" i="24"/>
  <c r="F67" i="24" s="1"/>
  <c r="F29" i="6" s="1"/>
  <c r="F54" i="7"/>
  <c r="F99" i="24"/>
  <c r="F115" i="24" s="1"/>
  <c r="F26" i="7"/>
  <c r="F40" i="7" s="1"/>
  <c r="F14" i="6" s="1"/>
  <c r="D121" i="24"/>
  <c r="D25" i="8"/>
  <c r="F53" i="24"/>
  <c r="F69" i="24" s="1"/>
  <c r="F31" i="6" s="1"/>
  <c r="F101" i="24"/>
  <c r="F117" i="24" s="1"/>
  <c r="F28" i="7"/>
  <c r="F42" i="7" s="1"/>
  <c r="F16" i="6" s="1"/>
  <c r="F56" i="7"/>
  <c r="BF89" i="24"/>
  <c r="E30" i="8"/>
  <c r="F64" i="24"/>
  <c r="H47" i="24"/>
  <c r="I41" i="24"/>
  <c r="E112" i="24"/>
  <c r="E121" i="24" s="1"/>
  <c r="G17" i="30" s="1"/>
  <c r="E105" i="24"/>
  <c r="E106" i="24" s="1"/>
  <c r="F25" i="7"/>
  <c r="F39" i="7" s="1"/>
  <c r="F13" i="6" s="1"/>
  <c r="F53" i="7"/>
  <c r="F98" i="24"/>
  <c r="F114" i="24" s="1"/>
  <c r="F23" i="7"/>
  <c r="F96" i="24"/>
  <c r="F51" i="7"/>
  <c r="D26" i="6"/>
  <c r="D35" i="6" s="1"/>
  <c r="D16" i="12" s="1"/>
  <c r="E50" i="12" s="1"/>
  <c r="D73" i="24"/>
  <c r="F50" i="24"/>
  <c r="F66" i="24" s="1"/>
  <c r="F28" i="6" s="1"/>
  <c r="E32" i="8"/>
  <c r="BH89" i="24"/>
  <c r="E64" i="24"/>
  <c r="E57" i="24"/>
  <c r="E58" i="24" s="1"/>
  <c r="F29" i="7"/>
  <c r="F43" i="7" s="1"/>
  <c r="F17" i="6" s="1"/>
  <c r="F102" i="24"/>
  <c r="F118" i="24" s="1"/>
  <c r="F57" i="7"/>
  <c r="BG89" i="24"/>
  <c r="F54" i="24"/>
  <c r="F70" i="24" s="1"/>
  <c r="F32" i="6" s="1"/>
  <c r="K31" i="24"/>
  <c r="J39" i="24"/>
  <c r="J35" i="24"/>
  <c r="J36" i="24"/>
  <c r="J32" i="24"/>
  <c r="J37" i="24"/>
  <c r="J33" i="24"/>
  <c r="J38" i="24"/>
  <c r="J34" i="24"/>
  <c r="E37" i="7"/>
  <c r="E11" i="6" s="1"/>
  <c r="E32" i="7"/>
  <c r="E33" i="7" s="1"/>
  <c r="F100" i="24"/>
  <c r="F116" i="24" s="1"/>
  <c r="F55" i="7"/>
  <c r="F27" i="7"/>
  <c r="F41" i="7" s="1"/>
  <c r="F15" i="6" s="1"/>
  <c r="H12" i="7"/>
  <c r="H10" i="7"/>
  <c r="I8" i="7"/>
  <c r="H11" i="7"/>
  <c r="H14" i="7"/>
  <c r="H16" i="7"/>
  <c r="H13" i="7"/>
  <c r="H9" i="7"/>
  <c r="H15" i="7"/>
  <c r="E60" i="7"/>
  <c r="E61" i="7" s="1"/>
  <c r="F49" i="24"/>
  <c r="F65" i="24" s="1"/>
  <c r="F27" i="6" s="1"/>
  <c r="F52" i="7"/>
  <c r="F24" i="7"/>
  <c r="F38" i="7" s="1"/>
  <c r="F12" i="6" s="1"/>
  <c r="F97" i="24"/>
  <c r="F113" i="24" s="1"/>
  <c r="F103" i="24"/>
  <c r="F119" i="24" s="1"/>
  <c r="F58" i="7"/>
  <c r="F30" i="7"/>
  <c r="F44" i="7" s="1"/>
  <c r="F18" i="6" s="1"/>
  <c r="G18" i="7"/>
  <c r="BC89" i="24"/>
  <c r="N13" i="30"/>
  <c r="M15" i="30"/>
  <c r="F52" i="24"/>
  <c r="F68" i="24" s="1"/>
  <c r="F30" i="6" s="1"/>
  <c r="F11" i="14"/>
  <c r="E13" i="14"/>
  <c r="E14" i="14" s="1"/>
  <c r="F31" i="14"/>
  <c r="D45" i="6"/>
  <c r="D46" i="6"/>
  <c r="D44" i="6"/>
  <c r="D47" i="6"/>
  <c r="E64" i="8"/>
  <c r="E48" i="6"/>
  <c r="P10" i="30"/>
  <c r="Y39" i="12"/>
  <c r="Z8" i="12"/>
  <c r="C16" i="8"/>
  <c r="C10" i="8"/>
  <c r="C11" i="8"/>
  <c r="E40" i="8" l="1"/>
  <c r="F45" i="8"/>
  <c r="F43" i="8"/>
  <c r="F41" i="8"/>
  <c r="F44" i="8"/>
  <c r="F47" i="8"/>
  <c r="F46" i="8"/>
  <c r="F42" i="8"/>
  <c r="D47" i="12"/>
  <c r="E46" i="7"/>
  <c r="E47" i="12" s="1"/>
  <c r="G19" i="7"/>
  <c r="I42" i="24"/>
  <c r="C49" i="8"/>
  <c r="C9" i="8"/>
  <c r="D42" i="6"/>
  <c r="AZ90" i="24"/>
  <c r="BA90" i="24" s="1"/>
  <c r="BB90" i="24" s="1"/>
  <c r="BC90" i="24" s="1"/>
  <c r="BD90" i="24" s="1"/>
  <c r="BE90" i="24" s="1"/>
  <c r="BF90" i="24" s="1"/>
  <c r="BG90" i="24" s="1"/>
  <c r="BH90" i="24" s="1"/>
  <c r="BI90" i="24" s="1"/>
  <c r="BJ90" i="24" s="1"/>
  <c r="F28" i="8"/>
  <c r="F30" i="8"/>
  <c r="O13" i="30"/>
  <c r="N15" i="30"/>
  <c r="F26" i="6"/>
  <c r="F35" i="6" s="1"/>
  <c r="F16" i="12" s="1"/>
  <c r="G50" i="12" s="1"/>
  <c r="F73" i="24"/>
  <c r="G23" i="7"/>
  <c r="G96" i="24"/>
  <c r="G51" i="7"/>
  <c r="E26" i="6"/>
  <c r="E35" i="6" s="1"/>
  <c r="E16" i="12" s="1"/>
  <c r="F50" i="12" s="1"/>
  <c r="E73" i="24"/>
  <c r="F37" i="7"/>
  <c r="F32" i="7"/>
  <c r="F33" i="7" s="1"/>
  <c r="G48" i="24"/>
  <c r="F26" i="8"/>
  <c r="D34" i="8"/>
  <c r="E25" i="8"/>
  <c r="G98" i="24"/>
  <c r="G114" i="24" s="1"/>
  <c r="G25" i="7"/>
  <c r="G39" i="7" s="1"/>
  <c r="G13" i="6" s="1"/>
  <c r="G53" i="7"/>
  <c r="G30" i="7"/>
  <c r="G44" i="7" s="1"/>
  <c r="G18" i="6" s="1"/>
  <c r="G58" i="7"/>
  <c r="G103" i="24"/>
  <c r="G119" i="24" s="1"/>
  <c r="H18" i="7"/>
  <c r="F29" i="8"/>
  <c r="F27" i="8"/>
  <c r="I47" i="24"/>
  <c r="F17" i="30"/>
  <c r="F18" i="30" s="1"/>
  <c r="D122" i="24"/>
  <c r="E122" i="24" s="1"/>
  <c r="G52" i="7"/>
  <c r="G24" i="7"/>
  <c r="G38" i="7" s="1"/>
  <c r="G12" i="6" s="1"/>
  <c r="G97" i="24"/>
  <c r="G113" i="24" s="1"/>
  <c r="G29" i="7"/>
  <c r="G43" i="7" s="1"/>
  <c r="G17" i="6" s="1"/>
  <c r="G102" i="24"/>
  <c r="G118" i="24" s="1"/>
  <c r="G57" i="7"/>
  <c r="G54" i="7"/>
  <c r="G99" i="24"/>
  <c r="G115" i="24" s="1"/>
  <c r="G26" i="7"/>
  <c r="G40" i="7" s="1"/>
  <c r="G14" i="6" s="1"/>
  <c r="F32" i="8"/>
  <c r="F112" i="24"/>
  <c r="F105" i="24"/>
  <c r="F106" i="24" s="1"/>
  <c r="G101" i="24"/>
  <c r="G117" i="24" s="1"/>
  <c r="G56" i="7"/>
  <c r="G28" i="7"/>
  <c r="G42" i="7" s="1"/>
  <c r="G16" i="6" s="1"/>
  <c r="J8" i="7"/>
  <c r="I10" i="7"/>
  <c r="I13" i="7"/>
  <c r="I16" i="7"/>
  <c r="I9" i="7"/>
  <c r="I11" i="7"/>
  <c r="I14" i="7"/>
  <c r="I12" i="7"/>
  <c r="I15" i="7"/>
  <c r="J41" i="24"/>
  <c r="L31" i="24"/>
  <c r="K39" i="24"/>
  <c r="K35" i="24"/>
  <c r="K36" i="24"/>
  <c r="K32" i="24"/>
  <c r="K37" i="24"/>
  <c r="K33" i="24"/>
  <c r="K38" i="24"/>
  <c r="K34" i="24"/>
  <c r="D15" i="12"/>
  <c r="F25" i="30"/>
  <c r="D74" i="24"/>
  <c r="F60" i="7"/>
  <c r="F61" i="7" s="1"/>
  <c r="G50" i="24"/>
  <c r="G66" i="24" s="1"/>
  <c r="G28" i="6" s="1"/>
  <c r="F57" i="24"/>
  <c r="F58" i="24" s="1"/>
  <c r="H22" i="24"/>
  <c r="H51" i="24" s="1"/>
  <c r="H67" i="24" s="1"/>
  <c r="H29" i="6" s="1"/>
  <c r="H26" i="24"/>
  <c r="H19" i="24"/>
  <c r="H48" i="24" s="1"/>
  <c r="H23" i="24"/>
  <c r="H52" i="24" s="1"/>
  <c r="H68" i="24" s="1"/>
  <c r="H30" i="6" s="1"/>
  <c r="H25" i="24"/>
  <c r="H24" i="24"/>
  <c r="H53" i="24" s="1"/>
  <c r="H69" i="24" s="1"/>
  <c r="H31" i="6" s="1"/>
  <c r="H20" i="24"/>
  <c r="H49" i="24" s="1"/>
  <c r="H65" i="24" s="1"/>
  <c r="H27" i="6" s="1"/>
  <c r="H21" i="24"/>
  <c r="I18" i="24"/>
  <c r="G55" i="7"/>
  <c r="G27" i="7"/>
  <c r="G41" i="7" s="1"/>
  <c r="G15" i="6" s="1"/>
  <c r="G100" i="24"/>
  <c r="G116" i="24" s="1"/>
  <c r="F31" i="8"/>
  <c r="G11" i="14"/>
  <c r="G13" i="14" s="1"/>
  <c r="G14" i="14" s="1"/>
  <c r="F13" i="14"/>
  <c r="F14" i="14" s="1"/>
  <c r="G31" i="14"/>
  <c r="D13" i="8"/>
  <c r="D14" i="8"/>
  <c r="D12" i="8"/>
  <c r="E43" i="6"/>
  <c r="E47" i="6"/>
  <c r="D41" i="6"/>
  <c r="Z39" i="12"/>
  <c r="AA8" i="12"/>
  <c r="D16" i="8"/>
  <c r="F40" i="8" l="1"/>
  <c r="F11" i="6"/>
  <c r="G46" i="8"/>
  <c r="G45" i="8"/>
  <c r="G47" i="8"/>
  <c r="G43" i="8"/>
  <c r="G41" i="8"/>
  <c r="G42" i="8"/>
  <c r="G44" i="8"/>
  <c r="E47" i="7"/>
  <c r="F46" i="7"/>
  <c r="F47" i="12" s="1"/>
  <c r="H19" i="7"/>
  <c r="J42" i="24"/>
  <c r="D9" i="8"/>
  <c r="D10" i="8"/>
  <c r="G26" i="8"/>
  <c r="G28" i="8"/>
  <c r="E74" i="24"/>
  <c r="F74" i="24" s="1"/>
  <c r="G27" i="8"/>
  <c r="H64" i="24"/>
  <c r="H25" i="7"/>
  <c r="H39" i="7" s="1"/>
  <c r="H13" i="6" s="1"/>
  <c r="H53" i="7"/>
  <c r="H98" i="24"/>
  <c r="H114" i="24" s="1"/>
  <c r="M31" i="24"/>
  <c r="L37" i="24"/>
  <c r="L35" i="24"/>
  <c r="L38" i="24"/>
  <c r="L39" i="24"/>
  <c r="L36" i="24"/>
  <c r="L32" i="24"/>
  <c r="L34" i="24"/>
  <c r="L33" i="24"/>
  <c r="H24" i="7"/>
  <c r="H38" i="7" s="1"/>
  <c r="H12" i="6" s="1"/>
  <c r="H52" i="7"/>
  <c r="H97" i="24"/>
  <c r="H113" i="24" s="1"/>
  <c r="G29" i="8"/>
  <c r="H28" i="7"/>
  <c r="H42" i="7" s="1"/>
  <c r="H16" i="6" s="1"/>
  <c r="H56" i="7"/>
  <c r="H101" i="24"/>
  <c r="H117" i="24" s="1"/>
  <c r="H58" i="7"/>
  <c r="H103" i="24"/>
  <c r="H119" i="24" s="1"/>
  <c r="H30" i="7"/>
  <c r="H44" i="7" s="1"/>
  <c r="H18" i="6" s="1"/>
  <c r="F33" i="30"/>
  <c r="F34" i="30" s="1"/>
  <c r="F39" i="30" s="1"/>
  <c r="F26" i="30"/>
  <c r="F31" i="30" s="1"/>
  <c r="F121" i="24"/>
  <c r="H17" i="30" s="1"/>
  <c r="F23" i="30"/>
  <c r="G18" i="30"/>
  <c r="G23" i="30" s="1"/>
  <c r="F15" i="12"/>
  <c r="H25" i="30"/>
  <c r="H55" i="7"/>
  <c r="H27" i="7"/>
  <c r="H41" i="7" s="1"/>
  <c r="H15" i="6" s="1"/>
  <c r="H100" i="24"/>
  <c r="H116" i="24" s="1"/>
  <c r="K41" i="24"/>
  <c r="K42" i="24" s="1"/>
  <c r="G64" i="24"/>
  <c r="G57" i="24"/>
  <c r="G58" i="24" s="1"/>
  <c r="G112" i="24"/>
  <c r="G121" i="24" s="1"/>
  <c r="I17" i="30" s="1"/>
  <c r="G105" i="24"/>
  <c r="G106" i="24" s="1"/>
  <c r="H51" i="7"/>
  <c r="H96" i="24"/>
  <c r="H23" i="7"/>
  <c r="F122" i="24"/>
  <c r="H50" i="24"/>
  <c r="H66" i="24" s="1"/>
  <c r="H28" i="6" s="1"/>
  <c r="G32" i="7"/>
  <c r="G33" i="7" s="1"/>
  <c r="G37" i="7"/>
  <c r="G31" i="8"/>
  <c r="I22" i="24"/>
  <c r="I51" i="24" s="1"/>
  <c r="I67" i="24" s="1"/>
  <c r="I29" i="6" s="1"/>
  <c r="I26" i="24"/>
  <c r="I55" i="24" s="1"/>
  <c r="I71" i="24" s="1"/>
  <c r="I33" i="6" s="1"/>
  <c r="I19" i="24"/>
  <c r="I48" i="24" s="1"/>
  <c r="I23" i="24"/>
  <c r="I52" i="24" s="1"/>
  <c r="I68" i="24" s="1"/>
  <c r="I30" i="6" s="1"/>
  <c r="I25" i="24"/>
  <c r="I20" i="24"/>
  <c r="I49" i="24" s="1"/>
  <c r="I65" i="24" s="1"/>
  <c r="I27" i="6" s="1"/>
  <c r="I21" i="24"/>
  <c r="I50" i="24" s="1"/>
  <c r="I66" i="24" s="1"/>
  <c r="I28" i="6" s="1"/>
  <c r="J18" i="24"/>
  <c r="I24" i="24"/>
  <c r="H29" i="7"/>
  <c r="H43" i="7" s="1"/>
  <c r="H17" i="6" s="1"/>
  <c r="H57" i="7"/>
  <c r="H102" i="24"/>
  <c r="H118" i="24" s="1"/>
  <c r="H54" i="7"/>
  <c r="H99" i="24"/>
  <c r="H115" i="24" s="1"/>
  <c r="H26" i="7"/>
  <c r="H40" i="7" s="1"/>
  <c r="H14" i="6" s="1"/>
  <c r="I18" i="7"/>
  <c r="J11" i="7"/>
  <c r="J12" i="7"/>
  <c r="K8" i="7"/>
  <c r="J13" i="7"/>
  <c r="J10" i="7"/>
  <c r="J15" i="7"/>
  <c r="J16" i="7"/>
  <c r="J14" i="7"/>
  <c r="J9" i="7"/>
  <c r="G32" i="8"/>
  <c r="H55" i="24"/>
  <c r="H71" i="24" s="1"/>
  <c r="H33" i="6" s="1"/>
  <c r="H54" i="24"/>
  <c r="H70" i="24" s="1"/>
  <c r="H32" i="6" s="1"/>
  <c r="J47" i="24"/>
  <c r="E34" i="8"/>
  <c r="F25" i="8"/>
  <c r="G30" i="8"/>
  <c r="E15" i="12"/>
  <c r="G25" i="30"/>
  <c r="G60" i="7"/>
  <c r="G61" i="7" s="1"/>
  <c r="P13" i="30"/>
  <c r="P15" i="30" s="1"/>
  <c r="O15" i="30"/>
  <c r="E44" i="6"/>
  <c r="D15" i="8"/>
  <c r="F64" i="8"/>
  <c r="F48" i="6"/>
  <c r="E45" i="6"/>
  <c r="D43" i="6"/>
  <c r="D50" i="6" s="1"/>
  <c r="E46" i="6"/>
  <c r="AB8" i="12"/>
  <c r="AA39" i="12"/>
  <c r="E16" i="8"/>
  <c r="G40" i="8" l="1"/>
  <c r="G11" i="6"/>
  <c r="H42" i="8"/>
  <c r="H47" i="8"/>
  <c r="F47" i="7"/>
  <c r="H46" i="8"/>
  <c r="H45" i="8"/>
  <c r="H41" i="8"/>
  <c r="H44" i="8"/>
  <c r="H43" i="8"/>
  <c r="H33" i="30"/>
  <c r="G46" i="7"/>
  <c r="G47" i="12" s="1"/>
  <c r="H26" i="8"/>
  <c r="I19" i="7"/>
  <c r="H28" i="8"/>
  <c r="H30" i="8"/>
  <c r="G122" i="24"/>
  <c r="H32" i="8"/>
  <c r="H27" i="8"/>
  <c r="K47" i="24"/>
  <c r="I29" i="7"/>
  <c r="I43" i="7" s="1"/>
  <c r="I17" i="6" s="1"/>
  <c r="I57" i="7"/>
  <c r="I102" i="24"/>
  <c r="I118" i="24" s="1"/>
  <c r="H37" i="7"/>
  <c r="H32" i="7"/>
  <c r="H33" i="7" s="1"/>
  <c r="H26" i="6"/>
  <c r="H35" i="6" s="1"/>
  <c r="H16" i="12" s="1"/>
  <c r="I50" i="12" s="1"/>
  <c r="H73" i="24"/>
  <c r="K10" i="7"/>
  <c r="K11" i="7"/>
  <c r="K16" i="7"/>
  <c r="K15" i="7"/>
  <c r="K12" i="7"/>
  <c r="L8" i="7"/>
  <c r="K13" i="7"/>
  <c r="K14" i="7"/>
  <c r="K9" i="7"/>
  <c r="I27" i="7"/>
  <c r="I41" i="7" s="1"/>
  <c r="I15" i="6" s="1"/>
  <c r="I55" i="7"/>
  <c r="I100" i="24"/>
  <c r="I116" i="24" s="1"/>
  <c r="H112" i="24"/>
  <c r="H121" i="24" s="1"/>
  <c r="J17" i="30" s="1"/>
  <c r="H105" i="24"/>
  <c r="H106" i="24" s="1"/>
  <c r="M39" i="24"/>
  <c r="M36" i="24"/>
  <c r="M33" i="24"/>
  <c r="M37" i="24"/>
  <c r="M35" i="24"/>
  <c r="M38" i="24"/>
  <c r="M32" i="24"/>
  <c r="M34" i="24"/>
  <c r="N31" i="24"/>
  <c r="G33" i="30"/>
  <c r="G34" i="30" s="1"/>
  <c r="G39" i="30" s="1"/>
  <c r="G26" i="30"/>
  <c r="G31" i="30" s="1"/>
  <c r="F34" i="8"/>
  <c r="G25" i="8"/>
  <c r="I54" i="24"/>
  <c r="I70" i="24" s="1"/>
  <c r="I32" i="6" s="1"/>
  <c r="I98" i="24"/>
  <c r="I114" i="24" s="1"/>
  <c r="I53" i="7"/>
  <c r="I25" i="7"/>
  <c r="I39" i="7" s="1"/>
  <c r="I13" i="6" s="1"/>
  <c r="I96" i="24"/>
  <c r="I51" i="7"/>
  <c r="I23" i="7"/>
  <c r="H60" i="7"/>
  <c r="H61" i="7" s="1"/>
  <c r="H18" i="30"/>
  <c r="H23" i="30" s="1"/>
  <c r="I101" i="24"/>
  <c r="I117" i="24" s="1"/>
  <c r="I56" i="7"/>
  <c r="I28" i="7"/>
  <c r="I42" i="7" s="1"/>
  <c r="I16" i="6" s="1"/>
  <c r="I99" i="24"/>
  <c r="I115" i="24" s="1"/>
  <c r="I26" i="7"/>
  <c r="I40" i="7" s="1"/>
  <c r="I14" i="6" s="1"/>
  <c r="I54" i="7"/>
  <c r="H29" i="8"/>
  <c r="I53" i="24"/>
  <c r="I69" i="24" s="1"/>
  <c r="I31" i="6" s="1"/>
  <c r="J22" i="24"/>
  <c r="J26" i="24"/>
  <c r="J55" i="24" s="1"/>
  <c r="J71" i="24" s="1"/>
  <c r="J33" i="6" s="1"/>
  <c r="J19" i="24"/>
  <c r="J48" i="24" s="1"/>
  <c r="J23" i="24"/>
  <c r="J52" i="24" s="1"/>
  <c r="J68" i="24" s="1"/>
  <c r="J30" i="6" s="1"/>
  <c r="J25" i="24"/>
  <c r="J54" i="24" s="1"/>
  <c r="J70" i="24" s="1"/>
  <c r="J32" i="6" s="1"/>
  <c r="J20" i="24"/>
  <c r="J21" i="24"/>
  <c r="K18" i="24"/>
  <c r="J24" i="24"/>
  <c r="H31" i="8"/>
  <c r="I64" i="24"/>
  <c r="J18" i="7"/>
  <c r="I24" i="7"/>
  <c r="I38" i="7" s="1"/>
  <c r="I12" i="6" s="1"/>
  <c r="I97" i="24"/>
  <c r="I113" i="24" s="1"/>
  <c r="I52" i="7"/>
  <c r="I103" i="24"/>
  <c r="I119" i="24" s="1"/>
  <c r="I30" i="7"/>
  <c r="I44" i="7" s="1"/>
  <c r="I18" i="6" s="1"/>
  <c r="I58" i="7"/>
  <c r="G73" i="24"/>
  <c r="G26" i="6"/>
  <c r="G35" i="6" s="1"/>
  <c r="G16" i="12" s="1"/>
  <c r="H50" i="12" s="1"/>
  <c r="L41" i="24"/>
  <c r="L42" i="24" s="1"/>
  <c r="H57" i="24"/>
  <c r="H58" i="24" s="1"/>
  <c r="F16" i="8"/>
  <c r="F44" i="6"/>
  <c r="E15" i="8"/>
  <c r="E41" i="6"/>
  <c r="F47" i="6"/>
  <c r="F42" i="6"/>
  <c r="F46" i="6"/>
  <c r="E42" i="6"/>
  <c r="D49" i="8"/>
  <c r="D11" i="8"/>
  <c r="F43" i="6"/>
  <c r="F45" i="6"/>
  <c r="AC8" i="12"/>
  <c r="AB39" i="12"/>
  <c r="H40" i="8" l="1"/>
  <c r="H11" i="6"/>
  <c r="I44" i="8"/>
  <c r="I47" i="8"/>
  <c r="I42" i="8"/>
  <c r="I46" i="8"/>
  <c r="I45" i="8"/>
  <c r="I43" i="8"/>
  <c r="I41" i="8"/>
  <c r="G47" i="7"/>
  <c r="H46" i="7"/>
  <c r="H47" i="12" s="1"/>
  <c r="I26" i="8"/>
  <c r="J19" i="7"/>
  <c r="I31" i="8"/>
  <c r="I32" i="8"/>
  <c r="I28" i="8"/>
  <c r="I27" i="8"/>
  <c r="I29" i="8"/>
  <c r="J24" i="7"/>
  <c r="J38" i="7" s="1"/>
  <c r="J12" i="6" s="1"/>
  <c r="J52" i="7"/>
  <c r="J97" i="24"/>
  <c r="J113" i="24" s="1"/>
  <c r="I112" i="24"/>
  <c r="I121" i="24" s="1"/>
  <c r="K17" i="30" s="1"/>
  <c r="I105" i="24"/>
  <c r="I106" i="24" s="1"/>
  <c r="J57" i="7"/>
  <c r="J29" i="7"/>
  <c r="J43" i="7" s="1"/>
  <c r="J17" i="6" s="1"/>
  <c r="J102" i="24"/>
  <c r="J118" i="24" s="1"/>
  <c r="H15" i="12"/>
  <c r="J25" i="30"/>
  <c r="L47" i="24"/>
  <c r="I57" i="24"/>
  <c r="I58" i="24" s="1"/>
  <c r="K22" i="24"/>
  <c r="K51" i="24" s="1"/>
  <c r="K67" i="24" s="1"/>
  <c r="K29" i="6" s="1"/>
  <c r="K26" i="24"/>
  <c r="K55" i="24" s="1"/>
  <c r="K71" i="24" s="1"/>
  <c r="K33" i="6" s="1"/>
  <c r="K19" i="24"/>
  <c r="K48" i="24" s="1"/>
  <c r="K23" i="24"/>
  <c r="K25" i="24"/>
  <c r="K21" i="24"/>
  <c r="K24" i="24"/>
  <c r="K53" i="24" s="1"/>
  <c r="K69" i="24" s="1"/>
  <c r="K31" i="6" s="1"/>
  <c r="L18" i="24"/>
  <c r="K20" i="24"/>
  <c r="K49" i="24" s="1"/>
  <c r="K65" i="24" s="1"/>
  <c r="K27" i="6" s="1"/>
  <c r="J27" i="7"/>
  <c r="J41" i="7" s="1"/>
  <c r="J15" i="6" s="1"/>
  <c r="J100" i="24"/>
  <c r="J116" i="24" s="1"/>
  <c r="J55" i="7"/>
  <c r="I37" i="7"/>
  <c r="I32" i="7"/>
  <c r="I33" i="7" s="1"/>
  <c r="G34" i="8"/>
  <c r="H25" i="8"/>
  <c r="M41" i="24"/>
  <c r="M42" i="24" s="1"/>
  <c r="K18" i="7"/>
  <c r="J49" i="24"/>
  <c r="J65" i="24" s="1"/>
  <c r="J27" i="6" s="1"/>
  <c r="G15" i="12"/>
  <c r="I25" i="30"/>
  <c r="G74" i="24"/>
  <c r="H74" i="24" s="1"/>
  <c r="J58" i="7"/>
  <c r="J30" i="7"/>
  <c r="J44" i="7" s="1"/>
  <c r="J18" i="6" s="1"/>
  <c r="J103" i="24"/>
  <c r="J119" i="24" s="1"/>
  <c r="N39" i="24"/>
  <c r="N35" i="24"/>
  <c r="N36" i="24"/>
  <c r="N32" i="24"/>
  <c r="N37" i="24"/>
  <c r="N33" i="24"/>
  <c r="N38" i="24"/>
  <c r="N34" i="24"/>
  <c r="O31" i="24"/>
  <c r="J28" i="7"/>
  <c r="J42" i="7" s="1"/>
  <c r="J16" i="6" s="1"/>
  <c r="J56" i="7"/>
  <c r="J101" i="24"/>
  <c r="J117" i="24" s="1"/>
  <c r="J54" i="7"/>
  <c r="J26" i="7"/>
  <c r="J40" i="7" s="1"/>
  <c r="J14" i="6" s="1"/>
  <c r="J99" i="24"/>
  <c r="J115" i="24" s="1"/>
  <c r="L9" i="7"/>
  <c r="L11" i="7"/>
  <c r="L10" i="7"/>
  <c r="L13" i="7"/>
  <c r="L16" i="7"/>
  <c r="L14" i="7"/>
  <c r="L15" i="7"/>
  <c r="L12" i="7"/>
  <c r="M8" i="7"/>
  <c r="J64" i="24"/>
  <c r="I18" i="30"/>
  <c r="I26" i="6"/>
  <c r="I35" i="6" s="1"/>
  <c r="I16" i="12" s="1"/>
  <c r="J50" i="12" s="1"/>
  <c r="I73" i="24"/>
  <c r="H26" i="30"/>
  <c r="H31" i="30" s="1"/>
  <c r="H122" i="24"/>
  <c r="J50" i="24"/>
  <c r="J66" i="24" s="1"/>
  <c r="J28" i="6" s="1"/>
  <c r="J53" i="7"/>
  <c r="J98" i="24"/>
  <c r="J114" i="24" s="1"/>
  <c r="J25" i="7"/>
  <c r="J39" i="7" s="1"/>
  <c r="J13" i="6" s="1"/>
  <c r="J51" i="7"/>
  <c r="J23" i="7"/>
  <c r="J96" i="24"/>
  <c r="I30" i="8"/>
  <c r="I60" i="7"/>
  <c r="I61" i="7" s="1"/>
  <c r="J53" i="24"/>
  <c r="J69" i="24" s="1"/>
  <c r="J31" i="6" s="1"/>
  <c r="J51" i="24"/>
  <c r="J67" i="24" s="1"/>
  <c r="J29" i="6" s="1"/>
  <c r="H34" i="30"/>
  <c r="H39" i="30" s="1"/>
  <c r="E50" i="6"/>
  <c r="E12" i="8"/>
  <c r="G48" i="6"/>
  <c r="E10" i="8"/>
  <c r="E11" i="8"/>
  <c r="E14" i="8"/>
  <c r="E49" i="8"/>
  <c r="E9" i="8"/>
  <c r="E13" i="8"/>
  <c r="G64" i="8"/>
  <c r="AD8" i="12"/>
  <c r="AC39" i="12"/>
  <c r="J44" i="8" l="1"/>
  <c r="J47" i="8"/>
  <c r="I40" i="8"/>
  <c r="I11" i="6"/>
  <c r="J45" i="8"/>
  <c r="J43" i="8"/>
  <c r="J42" i="8"/>
  <c r="J41" i="8"/>
  <c r="J46" i="8"/>
  <c r="J33" i="30"/>
  <c r="H47" i="7"/>
  <c r="I46" i="7"/>
  <c r="K19" i="7"/>
  <c r="J31" i="8"/>
  <c r="I122" i="24"/>
  <c r="J32" i="8"/>
  <c r="J30" i="8"/>
  <c r="J29" i="8"/>
  <c r="J26" i="8"/>
  <c r="J27" i="8"/>
  <c r="J28" i="8"/>
  <c r="J57" i="24"/>
  <c r="J58" i="24" s="1"/>
  <c r="I33" i="30"/>
  <c r="I34" i="30" s="1"/>
  <c r="I39" i="30" s="1"/>
  <c r="I26" i="30"/>
  <c r="I31" i="30" s="1"/>
  <c r="H34" i="8"/>
  <c r="I25" i="8"/>
  <c r="K29" i="7"/>
  <c r="K43" i="7" s="1"/>
  <c r="K17" i="6" s="1"/>
  <c r="K57" i="7"/>
  <c r="K102" i="24"/>
  <c r="K118" i="24" s="1"/>
  <c r="P31" i="24"/>
  <c r="O39" i="24"/>
  <c r="O35" i="24"/>
  <c r="O36" i="24"/>
  <c r="O32" i="24"/>
  <c r="O37" i="24"/>
  <c r="O33" i="24"/>
  <c r="O38" i="24"/>
  <c r="O34" i="24"/>
  <c r="K100" i="24"/>
  <c r="K116" i="24" s="1"/>
  <c r="K27" i="7"/>
  <c r="K41" i="7" s="1"/>
  <c r="K15" i="6" s="1"/>
  <c r="K55" i="7"/>
  <c r="J37" i="7"/>
  <c r="J11" i="6" s="1"/>
  <c r="J32" i="7"/>
  <c r="J33" i="7" s="1"/>
  <c r="N8" i="7"/>
  <c r="M11" i="7"/>
  <c r="M12" i="7"/>
  <c r="M9" i="7"/>
  <c r="M16" i="7"/>
  <c r="M10" i="7"/>
  <c r="M14" i="7"/>
  <c r="M13" i="7"/>
  <c r="M15" i="7"/>
  <c r="L18" i="7"/>
  <c r="N41" i="24"/>
  <c r="N42" i="24" s="1"/>
  <c r="K28" i="7"/>
  <c r="K42" i="7" s="1"/>
  <c r="K16" i="6" s="1"/>
  <c r="K101" i="24"/>
  <c r="K117" i="24" s="1"/>
  <c r="K56" i="7"/>
  <c r="K23" i="7"/>
  <c r="K51" i="7"/>
  <c r="K96" i="24"/>
  <c r="K52" i="24"/>
  <c r="K68" i="24" s="1"/>
  <c r="K30" i="6" s="1"/>
  <c r="K97" i="24"/>
  <c r="K113" i="24" s="1"/>
  <c r="K24" i="7"/>
  <c r="K38" i="7" s="1"/>
  <c r="K12" i="6" s="1"/>
  <c r="K52" i="7"/>
  <c r="K26" i="7"/>
  <c r="K40" i="7" s="1"/>
  <c r="K14" i="6" s="1"/>
  <c r="K54" i="7"/>
  <c r="K99" i="24"/>
  <c r="K115" i="24" s="1"/>
  <c r="K64" i="24"/>
  <c r="J105" i="24"/>
  <c r="J106" i="24" s="1"/>
  <c r="J112" i="24"/>
  <c r="J26" i="6"/>
  <c r="J35" i="6" s="1"/>
  <c r="J16" i="12" s="1"/>
  <c r="K50" i="12" s="1"/>
  <c r="J73" i="24"/>
  <c r="L22" i="24"/>
  <c r="L51" i="24" s="1"/>
  <c r="L67" i="24" s="1"/>
  <c r="L29" i="6" s="1"/>
  <c r="L26" i="24"/>
  <c r="L55" i="24" s="1"/>
  <c r="L71" i="24" s="1"/>
  <c r="L33" i="6" s="1"/>
  <c r="L19" i="24"/>
  <c r="L48" i="24" s="1"/>
  <c r="L23" i="24"/>
  <c r="L25" i="24"/>
  <c r="L54" i="24" s="1"/>
  <c r="L70" i="24" s="1"/>
  <c r="L32" i="6" s="1"/>
  <c r="L24" i="24"/>
  <c r="L53" i="24" s="1"/>
  <c r="L69" i="24" s="1"/>
  <c r="L31" i="6" s="1"/>
  <c r="L20" i="24"/>
  <c r="L21" i="24"/>
  <c r="M18" i="24"/>
  <c r="J60" i="7"/>
  <c r="J61" i="7" s="1"/>
  <c r="I15" i="12"/>
  <c r="K25" i="30"/>
  <c r="I23" i="30"/>
  <c r="J18" i="30"/>
  <c r="I74" i="24"/>
  <c r="K53" i="7"/>
  <c r="K25" i="7"/>
  <c r="K39" i="7" s="1"/>
  <c r="K13" i="6" s="1"/>
  <c r="K98" i="24"/>
  <c r="K114" i="24" s="1"/>
  <c r="K58" i="7"/>
  <c r="K103" i="24"/>
  <c r="K119" i="24" s="1"/>
  <c r="K30" i="7"/>
  <c r="K44" i="7" s="1"/>
  <c r="K18" i="6" s="1"/>
  <c r="K54" i="24"/>
  <c r="K70" i="24" s="1"/>
  <c r="K32" i="6" s="1"/>
  <c r="K50" i="24"/>
  <c r="K66" i="24" s="1"/>
  <c r="K28" i="6" s="1"/>
  <c r="M47" i="24"/>
  <c r="F10" i="8"/>
  <c r="F49" i="8"/>
  <c r="F13" i="8"/>
  <c r="G43" i="6"/>
  <c r="G47" i="6"/>
  <c r="F14" i="8"/>
  <c r="G44" i="6"/>
  <c r="F11" i="8"/>
  <c r="F12" i="8"/>
  <c r="F41" i="6"/>
  <c r="F50" i="6" s="1"/>
  <c r="AD39" i="12"/>
  <c r="AE8" i="12"/>
  <c r="K47" i="8" l="1"/>
  <c r="J40" i="8"/>
  <c r="K44" i="8"/>
  <c r="K43" i="8"/>
  <c r="K42" i="8"/>
  <c r="K41" i="8"/>
  <c r="K46" i="8"/>
  <c r="K45" i="8"/>
  <c r="I47" i="7"/>
  <c r="K26" i="8"/>
  <c r="K33" i="30"/>
  <c r="I47" i="12"/>
  <c r="J46" i="7"/>
  <c r="J47" i="12" s="1"/>
  <c r="L19" i="7"/>
  <c r="K32" i="8"/>
  <c r="K30" i="8"/>
  <c r="K28" i="8"/>
  <c r="K31" i="8"/>
  <c r="K27" i="8"/>
  <c r="L64" i="24"/>
  <c r="N47" i="24"/>
  <c r="K60" i="7"/>
  <c r="K61" i="7" s="1"/>
  <c r="L51" i="7"/>
  <c r="L96" i="24"/>
  <c r="L23" i="7"/>
  <c r="J15" i="12"/>
  <c r="L25" i="30"/>
  <c r="K57" i="24"/>
  <c r="K58" i="24" s="1"/>
  <c r="K32" i="7"/>
  <c r="K33" i="7" s="1"/>
  <c r="K37" i="7"/>
  <c r="Q31" i="24"/>
  <c r="P38" i="24"/>
  <c r="P36" i="24"/>
  <c r="P33" i="24"/>
  <c r="P35" i="24"/>
  <c r="P32" i="24"/>
  <c r="P34" i="24"/>
  <c r="P39" i="24"/>
  <c r="P37" i="24"/>
  <c r="J23" i="30"/>
  <c r="K18" i="30"/>
  <c r="K23" i="30" s="1"/>
  <c r="L56" i="7"/>
  <c r="L28" i="7"/>
  <c r="L42" i="7" s="1"/>
  <c r="L16" i="6" s="1"/>
  <c r="L101" i="24"/>
  <c r="L117" i="24" s="1"/>
  <c r="L30" i="8" s="1"/>
  <c r="L58" i="7"/>
  <c r="L30" i="7"/>
  <c r="L44" i="7" s="1"/>
  <c r="L18" i="6" s="1"/>
  <c r="L103" i="24"/>
  <c r="L119" i="24" s="1"/>
  <c r="J25" i="8"/>
  <c r="I34" i="8"/>
  <c r="L25" i="7"/>
  <c r="L39" i="7" s="1"/>
  <c r="L13" i="6" s="1"/>
  <c r="L53" i="7"/>
  <c r="L98" i="24"/>
  <c r="L114" i="24" s="1"/>
  <c r="L100" i="24"/>
  <c r="L116" i="24" s="1"/>
  <c r="L55" i="7"/>
  <c r="L27" i="7"/>
  <c r="L41" i="7" s="1"/>
  <c r="L15" i="6" s="1"/>
  <c r="K73" i="24"/>
  <c r="K26" i="6"/>
  <c r="K35" i="6" s="1"/>
  <c r="K16" i="12" s="1"/>
  <c r="L50" i="12" s="1"/>
  <c r="M18" i="7"/>
  <c r="K29" i="8"/>
  <c r="L52" i="24"/>
  <c r="L68" i="24" s="1"/>
  <c r="L30" i="6" s="1"/>
  <c r="L52" i="7"/>
  <c r="L24" i="7"/>
  <c r="L38" i="7" s="1"/>
  <c r="L12" i="6" s="1"/>
  <c r="L97" i="24"/>
  <c r="L113" i="24" s="1"/>
  <c r="O41" i="24"/>
  <c r="O42" i="24" s="1"/>
  <c r="L50" i="24"/>
  <c r="L66" i="24" s="1"/>
  <c r="L28" i="6" s="1"/>
  <c r="L49" i="24"/>
  <c r="L65" i="24" s="1"/>
  <c r="L27" i="6" s="1"/>
  <c r="J74" i="24"/>
  <c r="M22" i="24"/>
  <c r="M26" i="24"/>
  <c r="M55" i="24" s="1"/>
  <c r="M71" i="24" s="1"/>
  <c r="M33" i="6" s="1"/>
  <c r="M19" i="24"/>
  <c r="M23" i="24"/>
  <c r="M25" i="24"/>
  <c r="M54" i="24" s="1"/>
  <c r="M70" i="24" s="1"/>
  <c r="M32" i="6" s="1"/>
  <c r="M20" i="24"/>
  <c r="N18" i="24"/>
  <c r="M24" i="24"/>
  <c r="M21" i="24"/>
  <c r="M50" i="24" s="1"/>
  <c r="M66" i="24" s="1"/>
  <c r="M28" i="6" s="1"/>
  <c r="L57" i="7"/>
  <c r="L29" i="7"/>
  <c r="L43" i="7" s="1"/>
  <c r="L17" i="6" s="1"/>
  <c r="L102" i="24"/>
  <c r="L118" i="24" s="1"/>
  <c r="L54" i="7"/>
  <c r="L26" i="7"/>
  <c r="L40" i="7" s="1"/>
  <c r="L14" i="6" s="1"/>
  <c r="L99" i="24"/>
  <c r="L115" i="24" s="1"/>
  <c r="J121" i="24"/>
  <c r="J34" i="30"/>
  <c r="J39" i="30" s="1"/>
  <c r="K112" i="24"/>
  <c r="K121" i="24" s="1"/>
  <c r="M17" i="30" s="1"/>
  <c r="K105" i="24"/>
  <c r="K106" i="24" s="1"/>
  <c r="N10" i="7"/>
  <c r="N11" i="7"/>
  <c r="O8" i="7"/>
  <c r="N12" i="7"/>
  <c r="N9" i="7"/>
  <c r="N13" i="7"/>
  <c r="N14" i="7"/>
  <c r="N16" i="7"/>
  <c r="N15" i="7"/>
  <c r="J26" i="30"/>
  <c r="J31" i="30" s="1"/>
  <c r="G16" i="8"/>
  <c r="G46" i="6"/>
  <c r="F15" i="8"/>
  <c r="G45" i="6"/>
  <c r="H64" i="8"/>
  <c r="F9" i="8"/>
  <c r="AE39" i="12"/>
  <c r="AF8" i="12"/>
  <c r="AG8" i="12" s="1"/>
  <c r="K40" i="8" l="1"/>
  <c r="K11" i="6"/>
  <c r="L44" i="8"/>
  <c r="L42" i="8"/>
  <c r="L47" i="8"/>
  <c r="L41" i="8"/>
  <c r="L46" i="8"/>
  <c r="L43" i="8"/>
  <c r="L45" i="8"/>
  <c r="J47" i="7"/>
  <c r="L33" i="30"/>
  <c r="K46" i="7"/>
  <c r="K47" i="12" s="1"/>
  <c r="M19" i="7"/>
  <c r="L32" i="8"/>
  <c r="L31" i="8"/>
  <c r="L26" i="8"/>
  <c r="K74" i="24"/>
  <c r="K34" i="30"/>
  <c r="K39" i="30" s="1"/>
  <c r="L27" i="8"/>
  <c r="L17" i="30"/>
  <c r="L18" i="30" s="1"/>
  <c r="L23" i="30" s="1"/>
  <c r="J122" i="24"/>
  <c r="K122" i="24" s="1"/>
  <c r="N18" i="7"/>
  <c r="M101" i="24"/>
  <c r="M117" i="24" s="1"/>
  <c r="M56" i="7"/>
  <c r="M28" i="7"/>
  <c r="M42" i="7" s="1"/>
  <c r="M16" i="6" s="1"/>
  <c r="M55" i="7"/>
  <c r="M27" i="7"/>
  <c r="M41" i="7" s="1"/>
  <c r="M15" i="6" s="1"/>
  <c r="M100" i="24"/>
  <c r="M116" i="24" s="1"/>
  <c r="N22" i="24"/>
  <c r="N51" i="24" s="1"/>
  <c r="N67" i="24" s="1"/>
  <c r="N29" i="6" s="1"/>
  <c r="N26" i="24"/>
  <c r="N58" i="7" s="1"/>
  <c r="N19" i="24"/>
  <c r="N48" i="24" s="1"/>
  <c r="N23" i="24"/>
  <c r="N25" i="24"/>
  <c r="N54" i="24" s="1"/>
  <c r="N70" i="24" s="1"/>
  <c r="N32" i="6" s="1"/>
  <c r="N20" i="24"/>
  <c r="N49" i="24" s="1"/>
  <c r="N65" i="24" s="1"/>
  <c r="N27" i="6" s="1"/>
  <c r="N21" i="24"/>
  <c r="N24" i="24"/>
  <c r="N53" i="24" s="1"/>
  <c r="N69" i="24" s="1"/>
  <c r="N31" i="6" s="1"/>
  <c r="O18" i="24"/>
  <c r="M23" i="7"/>
  <c r="M96" i="24"/>
  <c r="M51" i="7"/>
  <c r="L29" i="8"/>
  <c r="R31" i="24"/>
  <c r="Q35" i="24"/>
  <c r="Q32" i="24"/>
  <c r="Q34" i="24"/>
  <c r="Q36" i="24"/>
  <c r="Q37" i="24"/>
  <c r="Q38" i="24"/>
  <c r="Q39" i="24"/>
  <c r="Q33" i="24"/>
  <c r="L37" i="7"/>
  <c r="L32" i="7"/>
  <c r="L33" i="7" s="1"/>
  <c r="M52" i="24"/>
  <c r="M68" i="24" s="1"/>
  <c r="M30" i="6" s="1"/>
  <c r="O47" i="24"/>
  <c r="L28" i="8"/>
  <c r="O9" i="7"/>
  <c r="O16" i="7"/>
  <c r="O14" i="7"/>
  <c r="O10" i="7"/>
  <c r="P8" i="7"/>
  <c r="O12" i="7"/>
  <c r="O13" i="7"/>
  <c r="O11" i="7"/>
  <c r="O15" i="7"/>
  <c r="M97" i="24"/>
  <c r="M113" i="24" s="1"/>
  <c r="M52" i="7"/>
  <c r="M24" i="7"/>
  <c r="M38" i="7" s="1"/>
  <c r="M12" i="6" s="1"/>
  <c r="M103" i="24"/>
  <c r="M119" i="24" s="1"/>
  <c r="M30" i="7"/>
  <c r="M44" i="7" s="1"/>
  <c r="M18" i="6" s="1"/>
  <c r="M58" i="7"/>
  <c r="K15" i="12"/>
  <c r="M25" i="30"/>
  <c r="J34" i="8"/>
  <c r="K25" i="8"/>
  <c r="L112" i="24"/>
  <c r="L121" i="24" s="1"/>
  <c r="N17" i="30" s="1"/>
  <c r="L105" i="24"/>
  <c r="L106" i="24" s="1"/>
  <c r="M53" i="24"/>
  <c r="M69" i="24" s="1"/>
  <c r="M31" i="6" s="1"/>
  <c r="M48" i="24"/>
  <c r="L57" i="24"/>
  <c r="L58" i="24" s="1"/>
  <c r="M98" i="24"/>
  <c r="M114" i="24" s="1"/>
  <c r="M53" i="7"/>
  <c r="M25" i="7"/>
  <c r="M39" i="7" s="1"/>
  <c r="M13" i="6" s="1"/>
  <c r="M29" i="7"/>
  <c r="M43" i="7" s="1"/>
  <c r="M17" i="6" s="1"/>
  <c r="M57" i="7"/>
  <c r="M102" i="24"/>
  <c r="M118" i="24" s="1"/>
  <c r="M54" i="7"/>
  <c r="M26" i="7"/>
  <c r="M40" i="7" s="1"/>
  <c r="M14" i="6" s="1"/>
  <c r="M99" i="24"/>
  <c r="M115" i="24" s="1"/>
  <c r="P41" i="24"/>
  <c r="P42" i="24" s="1"/>
  <c r="L60" i="7"/>
  <c r="L61" i="7" s="1"/>
  <c r="K26" i="30"/>
  <c r="M51" i="24"/>
  <c r="M67" i="24" s="1"/>
  <c r="M29" i="6" s="1"/>
  <c r="M49" i="24"/>
  <c r="M65" i="24" s="1"/>
  <c r="M27" i="6" s="1"/>
  <c r="L26" i="6"/>
  <c r="L35" i="6" s="1"/>
  <c r="L16" i="12" s="1"/>
  <c r="M50" i="12" s="1"/>
  <c r="L73" i="24"/>
  <c r="G13" i="8"/>
  <c r="G15" i="8"/>
  <c r="H48" i="6"/>
  <c r="H45" i="6"/>
  <c r="G42" i="6"/>
  <c r="H46" i="6"/>
  <c r="H42" i="6"/>
  <c r="AG39" i="12"/>
  <c r="AH8" i="12"/>
  <c r="L40" i="8" l="1"/>
  <c r="L11" i="6"/>
  <c r="M41" i="8"/>
  <c r="M44" i="8"/>
  <c r="M46" i="8"/>
  <c r="M43" i="8"/>
  <c r="M42" i="8"/>
  <c r="M45" i="8"/>
  <c r="M47" i="8"/>
  <c r="M33" i="30"/>
  <c r="L46" i="7"/>
  <c r="L47" i="12" s="1"/>
  <c r="K47" i="7"/>
  <c r="N19" i="7"/>
  <c r="M32" i="8"/>
  <c r="M28" i="8"/>
  <c r="M31" i="8"/>
  <c r="M27" i="8"/>
  <c r="M26" i="8"/>
  <c r="L34" i="30"/>
  <c r="L39" i="30" s="1"/>
  <c r="M30" i="8"/>
  <c r="L15" i="12"/>
  <c r="N25" i="30"/>
  <c r="K31" i="30"/>
  <c r="L26" i="30"/>
  <c r="N25" i="7"/>
  <c r="N39" i="7" s="1"/>
  <c r="N13" i="6" s="1"/>
  <c r="N53" i="7"/>
  <c r="N98" i="24"/>
  <c r="N114" i="24" s="1"/>
  <c r="L42" i="13" s="1"/>
  <c r="M32" i="7"/>
  <c r="M33" i="7" s="1"/>
  <c r="M37" i="7"/>
  <c r="N30" i="7"/>
  <c r="N44" i="7" s="1"/>
  <c r="N18" i="6" s="1"/>
  <c r="N103" i="24"/>
  <c r="N119" i="24" s="1"/>
  <c r="L47" i="13" s="1"/>
  <c r="N55" i="24"/>
  <c r="N71" i="24" s="1"/>
  <c r="N33" i="6" s="1"/>
  <c r="Q41" i="24"/>
  <c r="Q42" i="24" s="1"/>
  <c r="O22" i="24"/>
  <c r="O51" i="24" s="1"/>
  <c r="O67" i="24" s="1"/>
  <c r="O29" i="6" s="1"/>
  <c r="O26" i="24"/>
  <c r="O55" i="24" s="1"/>
  <c r="O71" i="24" s="1"/>
  <c r="O33" i="6" s="1"/>
  <c r="O19" i="24"/>
  <c r="O48" i="24" s="1"/>
  <c r="O23" i="24"/>
  <c r="O52" i="24" s="1"/>
  <c r="O68" i="24" s="1"/>
  <c r="O30" i="6" s="1"/>
  <c r="O24" i="24"/>
  <c r="O25" i="24"/>
  <c r="O54" i="24" s="1"/>
  <c r="O70" i="24" s="1"/>
  <c r="O32" i="6" s="1"/>
  <c r="O20" i="24"/>
  <c r="O21" i="24"/>
  <c r="O50" i="24" s="1"/>
  <c r="O66" i="24" s="1"/>
  <c r="O28" i="6" s="1"/>
  <c r="P18" i="24"/>
  <c r="N29" i="7"/>
  <c r="N43" i="7" s="1"/>
  <c r="N17" i="6" s="1"/>
  <c r="N57" i="7"/>
  <c r="N102" i="24"/>
  <c r="N118" i="24" s="1"/>
  <c r="L46" i="13" s="1"/>
  <c r="N26" i="7"/>
  <c r="N40" i="7" s="1"/>
  <c r="N14" i="6" s="1"/>
  <c r="N54" i="7"/>
  <c r="N99" i="24"/>
  <c r="N115" i="24" s="1"/>
  <c r="L43" i="13" s="1"/>
  <c r="L74" i="24"/>
  <c r="K34" i="8"/>
  <c r="L25" i="8"/>
  <c r="N64" i="24"/>
  <c r="S31" i="24"/>
  <c r="R39" i="24"/>
  <c r="R35" i="24"/>
  <c r="R36" i="24"/>
  <c r="R32" i="24"/>
  <c r="R37" i="24"/>
  <c r="R33" i="24"/>
  <c r="R38" i="24"/>
  <c r="R34" i="24"/>
  <c r="M105" i="24"/>
  <c r="M106" i="24" s="1"/>
  <c r="M112" i="24"/>
  <c r="M121" i="24" s="1"/>
  <c r="O17" i="30" s="1"/>
  <c r="N96" i="24"/>
  <c r="N23" i="7"/>
  <c r="N51" i="7"/>
  <c r="M29" i="8"/>
  <c r="N97" i="24"/>
  <c r="N113" i="24" s="1"/>
  <c r="L41" i="13" s="1"/>
  <c r="N24" i="7"/>
  <c r="N38" i="7" s="1"/>
  <c r="N12" i="6" s="1"/>
  <c r="N52" i="7"/>
  <c r="M64" i="24"/>
  <c r="M57" i="24"/>
  <c r="M58" i="24" s="1"/>
  <c r="P9" i="7"/>
  <c r="P16" i="7"/>
  <c r="Q8" i="7"/>
  <c r="P10" i="7"/>
  <c r="P12" i="7"/>
  <c r="P13" i="7"/>
  <c r="P15" i="7"/>
  <c r="P14" i="7"/>
  <c r="P11" i="7"/>
  <c r="O18" i="7"/>
  <c r="O19" i="7" s="1"/>
  <c r="N50" i="24"/>
  <c r="N66" i="24" s="1"/>
  <c r="N28" i="6" s="1"/>
  <c r="P47" i="24"/>
  <c r="M60" i="7"/>
  <c r="M61" i="7" s="1"/>
  <c r="N28" i="7"/>
  <c r="N42" i="7" s="1"/>
  <c r="N16" i="6" s="1"/>
  <c r="N56" i="7"/>
  <c r="N101" i="24"/>
  <c r="N117" i="24" s="1"/>
  <c r="N52" i="24"/>
  <c r="N68" i="24" s="1"/>
  <c r="N30" i="6" s="1"/>
  <c r="N55" i="7"/>
  <c r="N27" i="7"/>
  <c r="N41" i="7" s="1"/>
  <c r="N15" i="6" s="1"/>
  <c r="N100" i="24"/>
  <c r="N116" i="24" s="1"/>
  <c r="L44" i="13" s="1"/>
  <c r="L122" i="24"/>
  <c r="M18" i="30"/>
  <c r="M23" i="30" s="1"/>
  <c r="H16" i="8"/>
  <c r="G41" i="6"/>
  <c r="G10" i="8"/>
  <c r="G49" i="8"/>
  <c r="H44" i="6"/>
  <c r="G14" i="8"/>
  <c r="G11" i="8"/>
  <c r="I48" i="6"/>
  <c r="G12" i="8"/>
  <c r="H43" i="6"/>
  <c r="I64" i="8"/>
  <c r="AH39" i="12"/>
  <c r="AI8" i="12"/>
  <c r="N33" i="30" l="1"/>
  <c r="M40" i="8"/>
  <c r="M11" i="6"/>
  <c r="N43" i="8"/>
  <c r="N42" i="8"/>
  <c r="N41" i="8"/>
  <c r="N45" i="8"/>
  <c r="N44" i="8"/>
  <c r="N47" i="8"/>
  <c r="N46" i="8"/>
  <c r="M122" i="24"/>
  <c r="L47" i="7"/>
  <c r="M46" i="7"/>
  <c r="M47" i="12" s="1"/>
  <c r="N28" i="8"/>
  <c r="N30" i="8"/>
  <c r="M34" i="30"/>
  <c r="M39" i="30" s="1"/>
  <c r="N27" i="8"/>
  <c r="O56" i="7"/>
  <c r="O28" i="7"/>
  <c r="O42" i="7" s="1"/>
  <c r="O16" i="6" s="1"/>
  <c r="O101" i="24"/>
  <c r="O117" i="24" s="1"/>
  <c r="P18" i="7"/>
  <c r="P19" i="7" s="1"/>
  <c r="N112" i="24"/>
  <c r="L40" i="13" s="1"/>
  <c r="N105" i="24"/>
  <c r="N106" i="24" s="1"/>
  <c r="D31" i="13" s="1"/>
  <c r="R41" i="24"/>
  <c r="R42" i="24" s="1"/>
  <c r="T31" i="24"/>
  <c r="S39" i="24"/>
  <c r="S35" i="24"/>
  <c r="S36" i="24"/>
  <c r="S32" i="24"/>
  <c r="S37" i="24"/>
  <c r="S33" i="24"/>
  <c r="S38" i="24"/>
  <c r="S34" i="24"/>
  <c r="M25" i="8"/>
  <c r="L34" i="8"/>
  <c r="O25" i="7"/>
  <c r="O39" i="7" s="1"/>
  <c r="O13" i="6" s="1"/>
  <c r="O98" i="24"/>
  <c r="O114" i="24" s="1"/>
  <c r="O53" i="7"/>
  <c r="O27" i="7"/>
  <c r="O41" i="7" s="1"/>
  <c r="O15" i="6" s="1"/>
  <c r="O55" i="7"/>
  <c r="O100" i="24"/>
  <c r="O116" i="24" s="1"/>
  <c r="N32" i="8"/>
  <c r="L31" i="30"/>
  <c r="M26" i="30"/>
  <c r="N31" i="8"/>
  <c r="O64" i="24"/>
  <c r="M26" i="6"/>
  <c r="M35" i="6" s="1"/>
  <c r="M16" i="12" s="1"/>
  <c r="N50" i="12" s="1"/>
  <c r="M73" i="24"/>
  <c r="M74" i="24" s="1"/>
  <c r="N37" i="7"/>
  <c r="N32" i="7"/>
  <c r="N33" i="7" s="1"/>
  <c r="P22" i="24"/>
  <c r="P51" i="24" s="1"/>
  <c r="P67" i="24" s="1"/>
  <c r="P29" i="6" s="1"/>
  <c r="P26" i="24"/>
  <c r="P55" i="24" s="1"/>
  <c r="P71" i="24" s="1"/>
  <c r="P33" i="6" s="1"/>
  <c r="P19" i="24"/>
  <c r="P48" i="24" s="1"/>
  <c r="P23" i="24"/>
  <c r="P24" i="24"/>
  <c r="P53" i="24" s="1"/>
  <c r="P69" i="24" s="1"/>
  <c r="P31" i="6" s="1"/>
  <c r="P25" i="24"/>
  <c r="P20" i="24"/>
  <c r="P49" i="24" s="1"/>
  <c r="P65" i="24" s="1"/>
  <c r="P27" i="6" s="1"/>
  <c r="P21" i="24"/>
  <c r="Q18" i="24"/>
  <c r="O26" i="7"/>
  <c r="O40" i="7" s="1"/>
  <c r="O14" i="6" s="1"/>
  <c r="O99" i="24"/>
  <c r="O115" i="24" s="1"/>
  <c r="O54" i="7"/>
  <c r="L45" i="13"/>
  <c r="O53" i="24"/>
  <c r="O69" i="24" s="1"/>
  <c r="O31" i="6" s="1"/>
  <c r="Q47" i="24"/>
  <c r="N29" i="8"/>
  <c r="N57" i="24"/>
  <c r="N58" i="24" s="1"/>
  <c r="O97" i="24"/>
  <c r="O113" i="24" s="1"/>
  <c r="O24" i="7"/>
  <c r="O38" i="7" s="1"/>
  <c r="O12" i="6" s="1"/>
  <c r="O52" i="7"/>
  <c r="O96" i="24"/>
  <c r="O51" i="7"/>
  <c r="O23" i="7"/>
  <c r="N18" i="30"/>
  <c r="O49" i="24"/>
  <c r="O65" i="24" s="1"/>
  <c r="O27" i="6" s="1"/>
  <c r="R8" i="7"/>
  <c r="Q11" i="7"/>
  <c r="Q10" i="7"/>
  <c r="Q16" i="7"/>
  <c r="Q12" i="7"/>
  <c r="Q14" i="7"/>
  <c r="Q15" i="7"/>
  <c r="Q9" i="7"/>
  <c r="Q13" i="7"/>
  <c r="N60" i="7"/>
  <c r="N61" i="7" s="1"/>
  <c r="N26" i="6"/>
  <c r="N35" i="6" s="1"/>
  <c r="N73" i="24"/>
  <c r="O57" i="7"/>
  <c r="O29" i="7"/>
  <c r="O43" i="7" s="1"/>
  <c r="O17" i="6" s="1"/>
  <c r="O102" i="24"/>
  <c r="O118" i="24" s="1"/>
  <c r="O103" i="24"/>
  <c r="O119" i="24" s="1"/>
  <c r="O30" i="7"/>
  <c r="O44" i="7" s="1"/>
  <c r="O18" i="6" s="1"/>
  <c r="O58" i="7"/>
  <c r="N26" i="8"/>
  <c r="I16" i="8"/>
  <c r="H10" i="8"/>
  <c r="H41" i="6"/>
  <c r="I43" i="6"/>
  <c r="I44" i="6"/>
  <c r="H47" i="6"/>
  <c r="I46" i="6"/>
  <c r="G50" i="6"/>
  <c r="G9" i="8"/>
  <c r="H14" i="8"/>
  <c r="I42" i="6"/>
  <c r="I47" i="6"/>
  <c r="AI39" i="12"/>
  <c r="AJ8" i="12"/>
  <c r="N40" i="8" l="1"/>
  <c r="N11" i="6"/>
  <c r="O47" i="8"/>
  <c r="O42" i="8"/>
  <c r="O45" i="8"/>
  <c r="O44" i="8"/>
  <c r="O43" i="8"/>
  <c r="O46" i="8"/>
  <c r="O41" i="8"/>
  <c r="M47" i="7"/>
  <c r="N46" i="7"/>
  <c r="O28" i="8"/>
  <c r="O29" i="8"/>
  <c r="N121" i="24"/>
  <c r="P17" i="30" s="1"/>
  <c r="N34" i="30"/>
  <c r="N39" i="30" s="1"/>
  <c r="N74" i="24"/>
  <c r="C17" i="1" s="1"/>
  <c r="O32" i="8"/>
  <c r="O31" i="8"/>
  <c r="O30" i="8"/>
  <c r="P64" i="24"/>
  <c r="R9" i="7"/>
  <c r="R12" i="7"/>
  <c r="S8" i="7"/>
  <c r="R14" i="7"/>
  <c r="R15" i="7"/>
  <c r="R11" i="7"/>
  <c r="R16" i="7"/>
  <c r="R10" i="7"/>
  <c r="R13" i="7"/>
  <c r="R47" i="24"/>
  <c r="P100" i="24"/>
  <c r="P116" i="24" s="1"/>
  <c r="P27" i="7"/>
  <c r="P41" i="7" s="1"/>
  <c r="P15" i="6" s="1"/>
  <c r="P55" i="7"/>
  <c r="N15" i="12"/>
  <c r="P25" i="30"/>
  <c r="P52" i="24"/>
  <c r="P68" i="24" s="1"/>
  <c r="P30" i="6" s="1"/>
  <c r="O26" i="8"/>
  <c r="C34" i="14"/>
  <c r="N16" i="12"/>
  <c r="O50" i="12" s="1"/>
  <c r="N23" i="30"/>
  <c r="O18" i="30"/>
  <c r="O37" i="7"/>
  <c r="O32" i="7"/>
  <c r="O33" i="7" s="1"/>
  <c r="P54" i="24"/>
  <c r="P70" i="24" s="1"/>
  <c r="P32" i="6" s="1"/>
  <c r="P102" i="24"/>
  <c r="P118" i="24" s="1"/>
  <c r="P57" i="7"/>
  <c r="P29" i="7"/>
  <c r="P43" i="7" s="1"/>
  <c r="P17" i="6" s="1"/>
  <c r="P30" i="7"/>
  <c r="P44" i="7" s="1"/>
  <c r="P18" i="6" s="1"/>
  <c r="P103" i="24"/>
  <c r="P119" i="24" s="1"/>
  <c r="P58" i="7"/>
  <c r="M15" i="12"/>
  <c r="O25" i="30"/>
  <c r="O57" i="24"/>
  <c r="O58" i="24" s="1"/>
  <c r="M31" i="30"/>
  <c r="N26" i="30"/>
  <c r="N31" i="30" s="1"/>
  <c r="N25" i="8"/>
  <c r="M34" i="8"/>
  <c r="O27" i="8"/>
  <c r="O112" i="24"/>
  <c r="O105" i="24"/>
  <c r="O106" i="24" s="1"/>
  <c r="P25" i="7"/>
  <c r="P39" i="7" s="1"/>
  <c r="P13" i="6" s="1"/>
  <c r="P53" i="7"/>
  <c r="P98" i="24"/>
  <c r="P114" i="24" s="1"/>
  <c r="Q18" i="7"/>
  <c r="Q19" i="7" s="1"/>
  <c r="P97" i="24"/>
  <c r="P113" i="24" s="1"/>
  <c r="P24" i="7"/>
  <c r="P38" i="7" s="1"/>
  <c r="P12" i="6" s="1"/>
  <c r="P52" i="7"/>
  <c r="P51" i="7"/>
  <c r="P23" i="7"/>
  <c r="P96" i="24"/>
  <c r="O60" i="7"/>
  <c r="O61" i="7" s="1"/>
  <c r="P50" i="24"/>
  <c r="P66" i="24" s="1"/>
  <c r="P28" i="6" s="1"/>
  <c r="Q22" i="24"/>
  <c r="Q51" i="24" s="1"/>
  <c r="Q67" i="24" s="1"/>
  <c r="Q29" i="6" s="1"/>
  <c r="Q26" i="24"/>
  <c r="Q55" i="24" s="1"/>
  <c r="Q71" i="24" s="1"/>
  <c r="Q33" i="6" s="1"/>
  <c r="Q19" i="24"/>
  <c r="Q23" i="24"/>
  <c r="Q24" i="24"/>
  <c r="Q53" i="24" s="1"/>
  <c r="Q69" i="24" s="1"/>
  <c r="Q31" i="6" s="1"/>
  <c r="Q25" i="24"/>
  <c r="Q20" i="24"/>
  <c r="Q21" i="24"/>
  <c r="Q50" i="24" s="1"/>
  <c r="Q66" i="24" s="1"/>
  <c r="Q28" i="6" s="1"/>
  <c r="R18" i="24"/>
  <c r="P28" i="7"/>
  <c r="P42" i="7" s="1"/>
  <c r="P16" i="6" s="1"/>
  <c r="P101" i="24"/>
  <c r="P117" i="24" s="1"/>
  <c r="P56" i="7"/>
  <c r="P99" i="24"/>
  <c r="P115" i="24" s="1"/>
  <c r="P54" i="7"/>
  <c r="P26" i="7"/>
  <c r="P40" i="7" s="1"/>
  <c r="P14" i="6" s="1"/>
  <c r="O26" i="6"/>
  <c r="O35" i="6" s="1"/>
  <c r="O16" i="12" s="1"/>
  <c r="P50" i="12" s="1"/>
  <c r="O73" i="24"/>
  <c r="S41" i="24"/>
  <c r="S42" i="24" s="1"/>
  <c r="U31" i="24"/>
  <c r="T37" i="24"/>
  <c r="T35" i="24"/>
  <c r="T38" i="24"/>
  <c r="T39" i="24"/>
  <c r="T36" i="24"/>
  <c r="T32" i="24"/>
  <c r="T34" i="24"/>
  <c r="T33" i="24"/>
  <c r="I14" i="8"/>
  <c r="H50" i="6"/>
  <c r="I10" i="8"/>
  <c r="H13" i="8"/>
  <c r="J64" i="8"/>
  <c r="H12" i="8"/>
  <c r="I45" i="6"/>
  <c r="H11" i="8"/>
  <c r="H49" i="8"/>
  <c r="H9" i="8"/>
  <c r="J48" i="6"/>
  <c r="H15" i="8"/>
  <c r="AK8" i="12"/>
  <c r="AJ39" i="12"/>
  <c r="O40" i="8" l="1"/>
  <c r="O11" i="6"/>
  <c r="P42" i="8"/>
  <c r="P47" i="8"/>
  <c r="P45" i="8"/>
  <c r="P43" i="8"/>
  <c r="P46" i="8"/>
  <c r="P41" i="8"/>
  <c r="P44" i="8"/>
  <c r="N47" i="7"/>
  <c r="P33" i="30"/>
  <c r="N47" i="12"/>
  <c r="O46" i="7"/>
  <c r="O47" i="7" s="1"/>
  <c r="P28" i="8"/>
  <c r="C9" i="1"/>
  <c r="K9" i="1" s="1"/>
  <c r="P32" i="8"/>
  <c r="N122" i="24"/>
  <c r="C9" i="10" s="1"/>
  <c r="C11" i="1"/>
  <c r="P11" i="1" s="1"/>
  <c r="C14" i="1"/>
  <c r="Q14" i="1" s="1"/>
  <c r="C18" i="1"/>
  <c r="I18" i="1" s="1"/>
  <c r="P31" i="8"/>
  <c r="P27" i="8"/>
  <c r="S10" i="7"/>
  <c r="S11" i="7"/>
  <c r="S15" i="7"/>
  <c r="S9" i="7"/>
  <c r="S13" i="7"/>
  <c r="T8" i="7"/>
  <c r="S12" i="7"/>
  <c r="S14" i="7"/>
  <c r="S16" i="7"/>
  <c r="Q52" i="7"/>
  <c r="Q24" i="7"/>
  <c r="Q38" i="7" s="1"/>
  <c r="Q12" i="6" s="1"/>
  <c r="Q97" i="24"/>
  <c r="Q113" i="24" s="1"/>
  <c r="O121" i="24"/>
  <c r="O122" i="24" s="1"/>
  <c r="O23" i="30"/>
  <c r="P18" i="30"/>
  <c r="P23" i="30" s="1"/>
  <c r="P26" i="8"/>
  <c r="S47" i="24"/>
  <c r="Q102" i="24"/>
  <c r="Q118" i="24" s="1"/>
  <c r="Q57" i="7"/>
  <c r="Q29" i="7"/>
  <c r="Q43" i="7" s="1"/>
  <c r="Q17" i="6" s="1"/>
  <c r="Q30" i="7"/>
  <c r="Q44" i="7" s="1"/>
  <c r="Q18" i="6" s="1"/>
  <c r="Q103" i="24"/>
  <c r="Q119" i="24" s="1"/>
  <c r="Q58" i="7"/>
  <c r="O25" i="8"/>
  <c r="N34" i="8"/>
  <c r="C17" i="14" s="1"/>
  <c r="Q49" i="24"/>
  <c r="Q65" i="24" s="1"/>
  <c r="Q27" i="6" s="1"/>
  <c r="Q54" i="24"/>
  <c r="Q70" i="24" s="1"/>
  <c r="Q32" i="6" s="1"/>
  <c r="R18" i="7"/>
  <c r="R19" i="7" s="1"/>
  <c r="P30" i="8"/>
  <c r="Q53" i="7"/>
  <c r="Q25" i="7"/>
  <c r="Q39" i="7" s="1"/>
  <c r="Q13" i="6" s="1"/>
  <c r="Q98" i="24"/>
  <c r="Q114" i="24" s="1"/>
  <c r="Q27" i="7"/>
  <c r="Q41" i="7" s="1"/>
  <c r="Q15" i="6" s="1"/>
  <c r="Q55" i="7"/>
  <c r="Q100" i="24"/>
  <c r="Q116" i="24" s="1"/>
  <c r="P37" i="7"/>
  <c r="P32" i="7"/>
  <c r="P33" i="7" s="1"/>
  <c r="O33" i="30"/>
  <c r="O34" i="30" s="1"/>
  <c r="O39" i="30" s="1"/>
  <c r="O26" i="30"/>
  <c r="P29" i="8"/>
  <c r="P57" i="24"/>
  <c r="P58" i="24" s="1"/>
  <c r="V31" i="24"/>
  <c r="U39" i="24"/>
  <c r="U36" i="24"/>
  <c r="U33" i="24"/>
  <c r="U37" i="24"/>
  <c r="U35" i="24"/>
  <c r="U38" i="24"/>
  <c r="U32" i="24"/>
  <c r="U34" i="24"/>
  <c r="Q23" i="7"/>
  <c r="Q51" i="7"/>
  <c r="Q96" i="24"/>
  <c r="P60" i="7"/>
  <c r="P61" i="7" s="1"/>
  <c r="P26" i="6"/>
  <c r="P35" i="6" s="1"/>
  <c r="P16" i="12" s="1"/>
  <c r="Q50" i="12" s="1"/>
  <c r="P73" i="24"/>
  <c r="P15" i="12" s="1"/>
  <c r="T41" i="24"/>
  <c r="T42" i="24" s="1"/>
  <c r="O15" i="12"/>
  <c r="O74" i="24"/>
  <c r="R22" i="24"/>
  <c r="R26" i="24"/>
  <c r="R55" i="24" s="1"/>
  <c r="R71" i="24" s="1"/>
  <c r="R33" i="6" s="1"/>
  <c r="R19" i="24"/>
  <c r="R23" i="24"/>
  <c r="R52" i="24" s="1"/>
  <c r="R68" i="24" s="1"/>
  <c r="R30" i="6" s="1"/>
  <c r="R24" i="24"/>
  <c r="R25" i="24"/>
  <c r="R54" i="24" s="1"/>
  <c r="R70" i="24" s="1"/>
  <c r="R32" i="6" s="1"/>
  <c r="R20" i="24"/>
  <c r="R21" i="24"/>
  <c r="S18" i="24"/>
  <c r="Q56" i="7"/>
  <c r="Q28" i="7"/>
  <c r="Q42" i="7" s="1"/>
  <c r="Q16" i="6" s="1"/>
  <c r="Q101" i="24"/>
  <c r="Q117" i="24" s="1"/>
  <c r="Q26" i="7"/>
  <c r="Q40" i="7" s="1"/>
  <c r="Q14" i="6" s="1"/>
  <c r="Q99" i="24"/>
  <c r="Q115" i="24" s="1"/>
  <c r="Q54" i="7"/>
  <c r="P112" i="24"/>
  <c r="P121" i="24" s="1"/>
  <c r="P105" i="24"/>
  <c r="P106" i="24" s="1"/>
  <c r="P17" i="1"/>
  <c r="I17" i="1"/>
  <c r="N17" i="1"/>
  <c r="T17" i="1"/>
  <c r="S17" i="1"/>
  <c r="M17" i="1"/>
  <c r="R17" i="1"/>
  <c r="K17" i="1"/>
  <c r="L17" i="1"/>
  <c r="Q17" i="1"/>
  <c r="O17" i="1"/>
  <c r="J17" i="1"/>
  <c r="Q52" i="24"/>
  <c r="Q68" i="24" s="1"/>
  <c r="Q30" i="6" s="1"/>
  <c r="Q48" i="24"/>
  <c r="J43" i="6"/>
  <c r="J45" i="6"/>
  <c r="I12" i="8"/>
  <c r="I41" i="6"/>
  <c r="I50" i="6" s="1"/>
  <c r="I15" i="8"/>
  <c r="J42" i="6"/>
  <c r="I11" i="8"/>
  <c r="J47" i="6"/>
  <c r="AL8" i="12"/>
  <c r="AK39" i="12"/>
  <c r="Q45" i="8" l="1"/>
  <c r="P40" i="8"/>
  <c r="P11" i="6"/>
  <c r="Q47" i="8"/>
  <c r="Q43" i="8"/>
  <c r="Q41" i="8"/>
  <c r="Q46" i="8"/>
  <c r="Q42" i="8"/>
  <c r="Q44" i="8"/>
  <c r="P74" i="24"/>
  <c r="Q28" i="8"/>
  <c r="P46" i="7"/>
  <c r="P47" i="7" s="1"/>
  <c r="O47" i="12"/>
  <c r="Q32" i="8"/>
  <c r="L39" i="13"/>
  <c r="L9" i="1"/>
  <c r="Q9" i="1"/>
  <c r="J9" i="1"/>
  <c r="S14" i="1"/>
  <c r="R9" i="1"/>
  <c r="S9" i="1"/>
  <c r="I9" i="1"/>
  <c r="T9" i="1"/>
  <c r="O9" i="1"/>
  <c r="P9" i="1"/>
  <c r="N9" i="1"/>
  <c r="M9" i="1"/>
  <c r="I11" i="1"/>
  <c r="J11" i="8"/>
  <c r="Q18" i="1"/>
  <c r="N18" i="1"/>
  <c r="M18" i="1"/>
  <c r="K14" i="1"/>
  <c r="R14" i="1"/>
  <c r="O11" i="1"/>
  <c r="L11" i="1"/>
  <c r="I14" i="1"/>
  <c r="N11" i="1"/>
  <c r="M14" i="1"/>
  <c r="T14" i="1"/>
  <c r="S11" i="1"/>
  <c r="K11" i="1"/>
  <c r="O14" i="1"/>
  <c r="P14" i="1"/>
  <c r="L14" i="1"/>
  <c r="J11" i="1"/>
  <c r="M11" i="1"/>
  <c r="R11" i="1"/>
  <c r="N14" i="1"/>
  <c r="J14" i="1"/>
  <c r="T11" i="1"/>
  <c r="Q11" i="1"/>
  <c r="J18" i="1"/>
  <c r="L18" i="1"/>
  <c r="O18" i="1"/>
  <c r="T18" i="1"/>
  <c r="P18" i="1"/>
  <c r="K18" i="1"/>
  <c r="C29" i="1"/>
  <c r="C15" i="10" s="1"/>
  <c r="S18" i="1"/>
  <c r="R18" i="1"/>
  <c r="P34" i="30"/>
  <c r="P39" i="30" s="1"/>
  <c r="Q27" i="8"/>
  <c r="Q29" i="8"/>
  <c r="Q30" i="8"/>
  <c r="R51" i="24"/>
  <c r="R67" i="24" s="1"/>
  <c r="R29" i="6" s="1"/>
  <c r="R99" i="24"/>
  <c r="R115" i="24" s="1"/>
  <c r="R26" i="7"/>
  <c r="R40" i="7" s="1"/>
  <c r="R14" i="6" s="1"/>
  <c r="R54" i="7"/>
  <c r="Q105" i="24"/>
  <c r="Q106" i="24" s="1"/>
  <c r="Q112" i="24"/>
  <c r="Q121" i="24" s="1"/>
  <c r="C17" i="10"/>
  <c r="C23" i="10"/>
  <c r="C40" i="10"/>
  <c r="C11" i="18"/>
  <c r="C27" i="10"/>
  <c r="D30" i="13"/>
  <c r="C13" i="10"/>
  <c r="D29" i="13"/>
  <c r="C31" i="10"/>
  <c r="O34" i="8"/>
  <c r="P25" i="8"/>
  <c r="R53" i="7"/>
  <c r="R25" i="7"/>
  <c r="R39" i="7" s="1"/>
  <c r="R13" i="6" s="1"/>
  <c r="R98" i="24"/>
  <c r="R114" i="24" s="1"/>
  <c r="Q60" i="7"/>
  <c r="Q61" i="7" s="1"/>
  <c r="R50" i="24"/>
  <c r="R66" i="24" s="1"/>
  <c r="R28" i="6" s="1"/>
  <c r="R52" i="7"/>
  <c r="R97" i="24"/>
  <c r="R113" i="24" s="1"/>
  <c r="R24" i="7"/>
  <c r="R38" i="7" s="1"/>
  <c r="R12" i="6" s="1"/>
  <c r="R51" i="7"/>
  <c r="R96" i="24"/>
  <c r="R23" i="7"/>
  <c r="Q32" i="7"/>
  <c r="Q33" i="7" s="1"/>
  <c r="Q37" i="7"/>
  <c r="O31" i="30"/>
  <c r="P26" i="30"/>
  <c r="P31" i="30" s="1"/>
  <c r="R48" i="24"/>
  <c r="Q26" i="8"/>
  <c r="S22" i="24"/>
  <c r="S26" i="24"/>
  <c r="S55" i="24" s="1"/>
  <c r="S71" i="24" s="1"/>
  <c r="S33" i="6" s="1"/>
  <c r="S19" i="24"/>
  <c r="S48" i="24" s="1"/>
  <c r="S23" i="24"/>
  <c r="S24" i="24"/>
  <c r="S25" i="24"/>
  <c r="S54" i="24" s="1"/>
  <c r="S70" i="24" s="1"/>
  <c r="S32" i="6" s="1"/>
  <c r="S20" i="24"/>
  <c r="S49" i="24" s="1"/>
  <c r="S65" i="24" s="1"/>
  <c r="S27" i="6" s="1"/>
  <c r="S21" i="24"/>
  <c r="S50" i="24" s="1"/>
  <c r="S66" i="24" s="1"/>
  <c r="S28" i="6" s="1"/>
  <c r="T18" i="24"/>
  <c r="R28" i="7"/>
  <c r="R42" i="7" s="1"/>
  <c r="R16" i="6" s="1"/>
  <c r="R56" i="7"/>
  <c r="R101" i="24"/>
  <c r="R117" i="24" s="1"/>
  <c r="U41" i="24"/>
  <c r="U42" i="24" s="1"/>
  <c r="R53" i="24"/>
  <c r="R69" i="24" s="1"/>
  <c r="R31" i="6" s="1"/>
  <c r="Q57" i="24"/>
  <c r="Q58" i="24" s="1"/>
  <c r="Q64" i="24"/>
  <c r="R27" i="7"/>
  <c r="R41" i="7" s="1"/>
  <c r="R15" i="6" s="1"/>
  <c r="R55" i="7"/>
  <c r="R100" i="24"/>
  <c r="R116" i="24" s="1"/>
  <c r="T13" i="7"/>
  <c r="T14" i="7"/>
  <c r="T15" i="7"/>
  <c r="T10" i="7"/>
  <c r="T11" i="7"/>
  <c r="T12" i="7"/>
  <c r="T9" i="7"/>
  <c r="T16" i="7"/>
  <c r="U8" i="7"/>
  <c r="R29" i="7"/>
  <c r="R43" i="7" s="1"/>
  <c r="R17" i="6" s="1"/>
  <c r="R102" i="24"/>
  <c r="R118" i="24" s="1"/>
  <c r="R57" i="7"/>
  <c r="R58" i="7"/>
  <c r="R103" i="24"/>
  <c r="R119" i="24" s="1"/>
  <c r="R30" i="7"/>
  <c r="R44" i="7" s="1"/>
  <c r="R18" i="6" s="1"/>
  <c r="W31" i="24"/>
  <c r="V39" i="24"/>
  <c r="V35" i="24"/>
  <c r="V36" i="24"/>
  <c r="V32" i="24"/>
  <c r="V37" i="24"/>
  <c r="V33" i="24"/>
  <c r="V38" i="24"/>
  <c r="V34" i="24"/>
  <c r="Q31" i="8"/>
  <c r="R49" i="24"/>
  <c r="R65" i="24" s="1"/>
  <c r="R27" i="6" s="1"/>
  <c r="T47" i="24"/>
  <c r="P122" i="24"/>
  <c r="S18" i="7"/>
  <c r="S19" i="7" s="1"/>
  <c r="J15" i="8"/>
  <c r="J10" i="8"/>
  <c r="K48" i="6"/>
  <c r="K64" i="8"/>
  <c r="I13" i="8"/>
  <c r="I49" i="8"/>
  <c r="J44" i="6"/>
  <c r="J16" i="8"/>
  <c r="I9" i="8"/>
  <c r="AL39" i="12"/>
  <c r="AM8" i="12"/>
  <c r="R43" i="8" l="1"/>
  <c r="Q40" i="8"/>
  <c r="Q11" i="6"/>
  <c r="R47" i="8"/>
  <c r="R41" i="8"/>
  <c r="R42" i="8"/>
  <c r="R45" i="8"/>
  <c r="R44" i="8"/>
  <c r="R46" i="8"/>
  <c r="P47" i="12"/>
  <c r="Q46" i="7"/>
  <c r="Q47" i="7" s="1"/>
  <c r="M41" i="13"/>
  <c r="M60" i="13"/>
  <c r="M54" i="13"/>
  <c r="M58" i="13"/>
  <c r="R29" i="8"/>
  <c r="M72" i="13"/>
  <c r="M62" i="13"/>
  <c r="I29" i="1"/>
  <c r="C20" i="6" s="1"/>
  <c r="C49" i="12" s="1"/>
  <c r="D17" i="12" s="1"/>
  <c r="D41" i="12" s="1"/>
  <c r="M45" i="13"/>
  <c r="M68" i="13"/>
  <c r="M56" i="13"/>
  <c r="M65" i="13"/>
  <c r="M57" i="13"/>
  <c r="M47" i="13"/>
  <c r="M44" i="13"/>
  <c r="M42" i="13"/>
  <c r="M64" i="13"/>
  <c r="M46" i="13"/>
  <c r="M67" i="13"/>
  <c r="M61" i="13"/>
  <c r="M55" i="13"/>
  <c r="M71" i="13"/>
  <c r="M39" i="13"/>
  <c r="M63" i="13"/>
  <c r="M49" i="13"/>
  <c r="M59" i="13"/>
  <c r="M51" i="13"/>
  <c r="M52" i="13"/>
  <c r="M40" i="13"/>
  <c r="M43" i="13"/>
  <c r="M73" i="13"/>
  <c r="M69" i="13"/>
  <c r="M48" i="13"/>
  <c r="M50" i="13"/>
  <c r="M66" i="13"/>
  <c r="M74" i="13"/>
  <c r="M70" i="13"/>
  <c r="M53" i="13"/>
  <c r="L29" i="1"/>
  <c r="F48" i="12" s="1"/>
  <c r="J29" i="1"/>
  <c r="D20" i="6" s="1"/>
  <c r="P29" i="1"/>
  <c r="J48" i="12" s="1"/>
  <c r="Q29" i="1"/>
  <c r="K48" i="12" s="1"/>
  <c r="S29" i="1"/>
  <c r="M48" i="12" s="1"/>
  <c r="O29" i="1"/>
  <c r="I20" i="6" s="1"/>
  <c r="I49" i="12" s="1"/>
  <c r="J17" i="12" s="1"/>
  <c r="J41" i="12" s="1"/>
  <c r="M29" i="1"/>
  <c r="G20" i="6" s="1"/>
  <c r="T29" i="1"/>
  <c r="N48" i="12" s="1"/>
  <c r="N29" i="1"/>
  <c r="H20" i="6" s="1"/>
  <c r="R28" i="8"/>
  <c r="K29" i="1"/>
  <c r="E48" i="12" s="1"/>
  <c r="R29" i="1"/>
  <c r="L48" i="12" s="1"/>
  <c r="R30" i="8"/>
  <c r="R27" i="8"/>
  <c r="R31" i="8"/>
  <c r="T18" i="7"/>
  <c r="T19" i="7" s="1"/>
  <c r="S28" i="7"/>
  <c r="S42" i="7" s="1"/>
  <c r="S16" i="6" s="1"/>
  <c r="S56" i="7"/>
  <c r="S101" i="24"/>
  <c r="S117" i="24" s="1"/>
  <c r="R57" i="24"/>
  <c r="R58" i="24" s="1"/>
  <c r="R64" i="24"/>
  <c r="P34" i="8"/>
  <c r="Q25" i="8"/>
  <c r="S53" i="24"/>
  <c r="S69" i="24" s="1"/>
  <c r="S31" i="6" s="1"/>
  <c r="S27" i="7"/>
  <c r="S41" i="7" s="1"/>
  <c r="S15" i="6" s="1"/>
  <c r="S55" i="7"/>
  <c r="S100" i="24"/>
  <c r="S116" i="24" s="1"/>
  <c r="R60" i="7"/>
  <c r="R61" i="7" s="1"/>
  <c r="Q122" i="24"/>
  <c r="V8" i="7"/>
  <c r="U11" i="7"/>
  <c r="U10" i="7"/>
  <c r="U16" i="7"/>
  <c r="U13" i="7"/>
  <c r="U15" i="7"/>
  <c r="U9" i="7"/>
  <c r="U12" i="7"/>
  <c r="U14" i="7"/>
  <c r="S24" i="7"/>
  <c r="S38" i="7" s="1"/>
  <c r="S12" i="6" s="1"/>
  <c r="S97" i="24"/>
  <c r="S113" i="24" s="1"/>
  <c r="S52" i="7"/>
  <c r="S96" i="24"/>
  <c r="S23" i="7"/>
  <c r="S51" i="7"/>
  <c r="R32" i="8"/>
  <c r="S64" i="24"/>
  <c r="T22" i="24"/>
  <c r="T51" i="24" s="1"/>
  <c r="T67" i="24" s="1"/>
  <c r="T29" i="6" s="1"/>
  <c r="T26" i="24"/>
  <c r="T55" i="24" s="1"/>
  <c r="T71" i="24" s="1"/>
  <c r="T33" i="6" s="1"/>
  <c r="T19" i="24"/>
  <c r="T48" i="24" s="1"/>
  <c r="T23" i="24"/>
  <c r="T24" i="24"/>
  <c r="T53" i="24" s="1"/>
  <c r="T69" i="24" s="1"/>
  <c r="T31" i="6" s="1"/>
  <c r="T25" i="24"/>
  <c r="T54" i="24" s="1"/>
  <c r="T70" i="24" s="1"/>
  <c r="T32" i="6" s="1"/>
  <c r="T20" i="24"/>
  <c r="T49" i="24" s="1"/>
  <c r="T65" i="24" s="1"/>
  <c r="T27" i="6" s="1"/>
  <c r="T21" i="24"/>
  <c r="U18" i="24"/>
  <c r="S26" i="7"/>
  <c r="S40" i="7" s="1"/>
  <c r="S14" i="6" s="1"/>
  <c r="S99" i="24"/>
  <c r="S115" i="24" s="1"/>
  <c r="S54" i="7"/>
  <c r="R112" i="24"/>
  <c r="R121" i="24" s="1"/>
  <c r="R105" i="24"/>
  <c r="R106" i="24" s="1"/>
  <c r="S53" i="7"/>
  <c r="S98" i="24"/>
  <c r="S114" i="24" s="1"/>
  <c r="S25" i="7"/>
  <c r="S39" i="7" s="1"/>
  <c r="S13" i="6" s="1"/>
  <c r="S51" i="24"/>
  <c r="S67" i="24" s="1"/>
  <c r="S29" i="6" s="1"/>
  <c r="S52" i="24"/>
  <c r="S68" i="24" s="1"/>
  <c r="S30" i="6" s="1"/>
  <c r="U47" i="24"/>
  <c r="V41" i="24"/>
  <c r="V42" i="24" s="1"/>
  <c r="X31" i="24"/>
  <c r="W39" i="24"/>
  <c r="W35" i="24"/>
  <c r="W36" i="24"/>
  <c r="W32" i="24"/>
  <c r="W37" i="24"/>
  <c r="W33" i="24"/>
  <c r="W38" i="24"/>
  <c r="W34" i="24"/>
  <c r="Q73" i="24"/>
  <c r="Q26" i="6"/>
  <c r="Q35" i="6" s="1"/>
  <c r="Q16" i="12" s="1"/>
  <c r="R50" i="12" s="1"/>
  <c r="S29" i="7"/>
  <c r="S43" i="7" s="1"/>
  <c r="S17" i="6" s="1"/>
  <c r="S57" i="7"/>
  <c r="S102" i="24"/>
  <c r="S118" i="24" s="1"/>
  <c r="S30" i="7"/>
  <c r="S44" i="7" s="1"/>
  <c r="S18" i="6" s="1"/>
  <c r="S58" i="7"/>
  <c r="S103" i="24"/>
  <c r="S119" i="24" s="1"/>
  <c r="R26" i="8"/>
  <c r="R37" i="7"/>
  <c r="R32" i="7"/>
  <c r="R33" i="7" s="1"/>
  <c r="K16" i="8"/>
  <c r="J12" i="8"/>
  <c r="K44" i="6"/>
  <c r="J46" i="6"/>
  <c r="J41" i="6"/>
  <c r="J13" i="8"/>
  <c r="K46" i="6"/>
  <c r="K42" i="6"/>
  <c r="AM39" i="12"/>
  <c r="AN8" i="12"/>
  <c r="R40" i="8" l="1"/>
  <c r="R11" i="6"/>
  <c r="S43" i="8"/>
  <c r="S41" i="8"/>
  <c r="S47" i="8"/>
  <c r="S45" i="8"/>
  <c r="S44" i="8"/>
  <c r="S46" i="8"/>
  <c r="S42" i="8"/>
  <c r="R46" i="7"/>
  <c r="R47" i="7" s="1"/>
  <c r="Q47" i="12"/>
  <c r="F20" i="6"/>
  <c r="F49" i="12" s="1"/>
  <c r="G17" i="12" s="1"/>
  <c r="G41" i="12" s="1"/>
  <c r="D48" i="12"/>
  <c r="C18" i="8"/>
  <c r="H48" i="12"/>
  <c r="C48" i="12"/>
  <c r="I48" i="12"/>
  <c r="E20" i="6"/>
  <c r="E49" i="12" s="1"/>
  <c r="F17" i="12" s="1"/>
  <c r="F41" i="12" s="1"/>
  <c r="G48" i="12"/>
  <c r="G49" i="12"/>
  <c r="H17" i="12" s="1"/>
  <c r="H41" i="12" s="1"/>
  <c r="G18" i="8"/>
  <c r="S30" i="8"/>
  <c r="S27" i="8"/>
  <c r="S31" i="8"/>
  <c r="R122" i="24"/>
  <c r="S28" i="8"/>
  <c r="U18" i="7"/>
  <c r="U19" i="7" s="1"/>
  <c r="Y31" i="24"/>
  <c r="X38" i="24"/>
  <c r="X39" i="24"/>
  <c r="X36" i="24"/>
  <c r="X33" i="24"/>
  <c r="X35" i="24"/>
  <c r="X32" i="24"/>
  <c r="X37" i="24"/>
  <c r="X34" i="24"/>
  <c r="T25" i="7"/>
  <c r="T39" i="7" s="1"/>
  <c r="T13" i="6" s="1"/>
  <c r="T53" i="7"/>
  <c r="T98" i="24"/>
  <c r="T114" i="24" s="1"/>
  <c r="T50" i="24"/>
  <c r="T66" i="24" s="1"/>
  <c r="T28" i="6" s="1"/>
  <c r="T52" i="7"/>
  <c r="T97" i="24"/>
  <c r="T113" i="24" s="1"/>
  <c r="T24" i="7"/>
  <c r="T38" i="7" s="1"/>
  <c r="T12" i="6" s="1"/>
  <c r="S37" i="7"/>
  <c r="S32" i="7"/>
  <c r="S33" i="7" s="1"/>
  <c r="S29" i="8"/>
  <c r="I18" i="8"/>
  <c r="V47" i="24"/>
  <c r="T29" i="7"/>
  <c r="T43" i="7" s="1"/>
  <c r="T17" i="6" s="1"/>
  <c r="T57" i="7"/>
  <c r="T102" i="24"/>
  <c r="T118" i="24" s="1"/>
  <c r="T103" i="24"/>
  <c r="T119" i="24" s="1"/>
  <c r="T58" i="7"/>
  <c r="T30" i="7"/>
  <c r="T44" i="7" s="1"/>
  <c r="T18" i="6" s="1"/>
  <c r="D49" i="12"/>
  <c r="E17" i="12" s="1"/>
  <c r="E41" i="12" s="1"/>
  <c r="D18" i="8"/>
  <c r="S112" i="24"/>
  <c r="S121" i="24" s="1"/>
  <c r="S105" i="24"/>
  <c r="S106" i="24" s="1"/>
  <c r="V9" i="7"/>
  <c r="V12" i="7"/>
  <c r="W8" i="7"/>
  <c r="V14" i="7"/>
  <c r="V15" i="7"/>
  <c r="V16" i="7"/>
  <c r="V11" i="7"/>
  <c r="V10" i="7"/>
  <c r="V13" i="7"/>
  <c r="R26" i="6"/>
  <c r="R35" i="6" s="1"/>
  <c r="R16" i="12" s="1"/>
  <c r="S50" i="12" s="1"/>
  <c r="R73" i="24"/>
  <c r="R15" i="12" s="1"/>
  <c r="W41" i="24"/>
  <c r="W42" i="24" s="1"/>
  <c r="T52" i="24"/>
  <c r="T68" i="24" s="1"/>
  <c r="T30" i="6" s="1"/>
  <c r="T27" i="7"/>
  <c r="T41" i="7" s="1"/>
  <c r="T15" i="6" s="1"/>
  <c r="T55" i="7"/>
  <c r="T100" i="24"/>
  <c r="T116" i="24" s="1"/>
  <c r="S26" i="6"/>
  <c r="S35" i="6" s="1"/>
  <c r="S16" i="12" s="1"/>
  <c r="T50" i="12" s="1"/>
  <c r="S73" i="24"/>
  <c r="S15" i="12" s="1"/>
  <c r="S60" i="7"/>
  <c r="S61" i="7" s="1"/>
  <c r="H49" i="12"/>
  <c r="I17" i="12" s="1"/>
  <c r="I41" i="12" s="1"/>
  <c r="H18" i="8"/>
  <c r="T64" i="24"/>
  <c r="T23" i="7"/>
  <c r="T96" i="24"/>
  <c r="T51" i="7"/>
  <c r="S32" i="8"/>
  <c r="S26" i="8"/>
  <c r="Q15" i="12"/>
  <c r="Q74" i="24"/>
  <c r="U22" i="24"/>
  <c r="U26" i="24"/>
  <c r="U55" i="24" s="1"/>
  <c r="U71" i="24" s="1"/>
  <c r="U33" i="6" s="1"/>
  <c r="U19" i="24"/>
  <c r="U48" i="24" s="1"/>
  <c r="U23" i="24"/>
  <c r="U24" i="24"/>
  <c r="U53" i="24" s="1"/>
  <c r="U69" i="24" s="1"/>
  <c r="U31" i="6" s="1"/>
  <c r="U25" i="24"/>
  <c r="U54" i="24" s="1"/>
  <c r="U70" i="24" s="1"/>
  <c r="U32" i="6" s="1"/>
  <c r="U20" i="24"/>
  <c r="U49" i="24" s="1"/>
  <c r="U65" i="24" s="1"/>
  <c r="U27" i="6" s="1"/>
  <c r="V18" i="24"/>
  <c r="U21" i="24"/>
  <c r="T56" i="7"/>
  <c r="T101" i="24"/>
  <c r="T117" i="24" s="1"/>
  <c r="T28" i="7"/>
  <c r="T42" i="7" s="1"/>
  <c r="T16" i="6" s="1"/>
  <c r="T26" i="7"/>
  <c r="T40" i="7" s="1"/>
  <c r="T14" i="6" s="1"/>
  <c r="T99" i="24"/>
  <c r="T115" i="24" s="1"/>
  <c r="T54" i="7"/>
  <c r="S57" i="24"/>
  <c r="S58" i="24" s="1"/>
  <c r="R25" i="8"/>
  <c r="Q34" i="8"/>
  <c r="J49" i="8"/>
  <c r="J20" i="6"/>
  <c r="J49" i="12" s="1"/>
  <c r="K17" i="12" s="1"/>
  <c r="K41" i="12" s="1"/>
  <c r="K12" i="8"/>
  <c r="K47" i="6"/>
  <c r="L64" i="8"/>
  <c r="J50" i="6"/>
  <c r="J9" i="8"/>
  <c r="J14" i="8"/>
  <c r="AO8" i="12"/>
  <c r="AN39" i="12"/>
  <c r="T41" i="8" l="1"/>
  <c r="T47" i="8"/>
  <c r="S40" i="8"/>
  <c r="S11" i="6"/>
  <c r="T46" i="8"/>
  <c r="T43" i="8"/>
  <c r="T44" i="8"/>
  <c r="T42" i="8"/>
  <c r="T45" i="8"/>
  <c r="R47" i="12"/>
  <c r="S46" i="7"/>
  <c r="S47" i="12" s="1"/>
  <c r="F18" i="8"/>
  <c r="E18" i="8"/>
  <c r="T28" i="8"/>
  <c r="T30" i="8"/>
  <c r="T26" i="8"/>
  <c r="S122" i="24"/>
  <c r="T31" i="8"/>
  <c r="X41" i="24"/>
  <c r="X42" i="24" s="1"/>
  <c r="T29" i="8"/>
  <c r="T27" i="8"/>
  <c r="U26" i="7"/>
  <c r="U40" i="7" s="1"/>
  <c r="U14" i="6" s="1"/>
  <c r="U99" i="24"/>
  <c r="U115" i="24" s="1"/>
  <c r="U54" i="7"/>
  <c r="U55" i="7"/>
  <c r="U27" i="7"/>
  <c r="U41" i="7" s="1"/>
  <c r="U15" i="6" s="1"/>
  <c r="U100" i="24"/>
  <c r="U116" i="24" s="1"/>
  <c r="R74" i="24"/>
  <c r="S74" i="24" s="1"/>
  <c r="V18" i="7"/>
  <c r="V19" i="7" s="1"/>
  <c r="U64" i="24"/>
  <c r="U52" i="7"/>
  <c r="U24" i="7"/>
  <c r="U38" i="7" s="1"/>
  <c r="U12" i="6" s="1"/>
  <c r="U97" i="24"/>
  <c r="U113" i="24" s="1"/>
  <c r="U51" i="7"/>
  <c r="U23" i="7"/>
  <c r="U96" i="24"/>
  <c r="T32" i="8"/>
  <c r="T57" i="24"/>
  <c r="T58" i="24" s="1"/>
  <c r="W47" i="24"/>
  <c r="Z31" i="24"/>
  <c r="Y35" i="24"/>
  <c r="Y32" i="24"/>
  <c r="Y34" i="24"/>
  <c r="Y38" i="24"/>
  <c r="Y39" i="24"/>
  <c r="Y36" i="24"/>
  <c r="Y33" i="24"/>
  <c r="Y37" i="24"/>
  <c r="U25" i="7"/>
  <c r="U39" i="7" s="1"/>
  <c r="U13" i="6" s="1"/>
  <c r="U53" i="7"/>
  <c r="U98" i="24"/>
  <c r="U114" i="24" s="1"/>
  <c r="U56" i="7"/>
  <c r="U28" i="7"/>
  <c r="U42" i="7" s="1"/>
  <c r="U16" i="6" s="1"/>
  <c r="U101" i="24"/>
  <c r="U117" i="24" s="1"/>
  <c r="T112" i="24"/>
  <c r="T105" i="24"/>
  <c r="T106" i="24" s="1"/>
  <c r="U51" i="24"/>
  <c r="U67" i="24" s="1"/>
  <c r="U29" i="6" s="1"/>
  <c r="R34" i="8"/>
  <c r="S25" i="8"/>
  <c r="V22" i="24"/>
  <c r="V26" i="24"/>
  <c r="V19" i="24"/>
  <c r="V23" i="24"/>
  <c r="V24" i="24"/>
  <c r="V53" i="24" s="1"/>
  <c r="V69" i="24" s="1"/>
  <c r="V31" i="6" s="1"/>
  <c r="V25" i="24"/>
  <c r="V54" i="24" s="1"/>
  <c r="V70" i="24" s="1"/>
  <c r="V32" i="6" s="1"/>
  <c r="V20" i="24"/>
  <c r="V49" i="24" s="1"/>
  <c r="V65" i="24" s="1"/>
  <c r="V27" i="6" s="1"/>
  <c r="W18" i="24"/>
  <c r="V21" i="24"/>
  <c r="T32" i="7"/>
  <c r="T33" i="7" s="1"/>
  <c r="T37" i="7"/>
  <c r="U57" i="7"/>
  <c r="U102" i="24"/>
  <c r="U118" i="24" s="1"/>
  <c r="U29" i="7"/>
  <c r="U43" i="7" s="1"/>
  <c r="U17" i="6" s="1"/>
  <c r="U58" i="7"/>
  <c r="U30" i="7"/>
  <c r="U44" i="7" s="1"/>
  <c r="U18" i="6" s="1"/>
  <c r="U103" i="24"/>
  <c r="U119" i="24" s="1"/>
  <c r="T60" i="7"/>
  <c r="T61" i="7" s="1"/>
  <c r="T26" i="6"/>
  <c r="T35" i="6" s="1"/>
  <c r="T16" i="12" s="1"/>
  <c r="U50" i="12" s="1"/>
  <c r="T73" i="24"/>
  <c r="T15" i="12" s="1"/>
  <c r="W10" i="7"/>
  <c r="W11" i="7"/>
  <c r="W15" i="7"/>
  <c r="W12" i="7"/>
  <c r="W9" i="7"/>
  <c r="X8" i="7"/>
  <c r="W13" i="7"/>
  <c r="W14" i="7"/>
  <c r="W16" i="7"/>
  <c r="U52" i="24"/>
  <c r="U68" i="24" s="1"/>
  <c r="U30" i="6" s="1"/>
  <c r="U50" i="24"/>
  <c r="U66" i="24" s="1"/>
  <c r="U28" i="6" s="1"/>
  <c r="L45" i="6"/>
  <c r="K10" i="8"/>
  <c r="L43" i="6"/>
  <c r="J18" i="8"/>
  <c r="K15" i="8"/>
  <c r="K43" i="6"/>
  <c r="K14" i="8"/>
  <c r="K45" i="6"/>
  <c r="L46" i="6"/>
  <c r="L42" i="6"/>
  <c r="L47" i="6"/>
  <c r="AO39" i="12"/>
  <c r="AP8" i="12"/>
  <c r="U46" i="8" l="1"/>
  <c r="U41" i="8"/>
  <c r="U42" i="8"/>
  <c r="T40" i="8"/>
  <c r="T11" i="6"/>
  <c r="U43" i="8"/>
  <c r="U47" i="8"/>
  <c r="U45" i="8"/>
  <c r="U44" i="8"/>
  <c r="S47" i="7"/>
  <c r="T46" i="7"/>
  <c r="U30" i="8"/>
  <c r="U26" i="8"/>
  <c r="U31" i="8"/>
  <c r="U29" i="8"/>
  <c r="U28" i="8"/>
  <c r="U27" i="8"/>
  <c r="V30" i="7"/>
  <c r="V44" i="7" s="1"/>
  <c r="V18" i="6" s="1"/>
  <c r="V103" i="24"/>
  <c r="V119" i="24" s="1"/>
  <c r="V58" i="7"/>
  <c r="X47" i="24"/>
  <c r="U73" i="24"/>
  <c r="U15" i="12" s="1"/>
  <c r="U26" i="6"/>
  <c r="U35" i="6" s="1"/>
  <c r="U16" i="12" s="1"/>
  <c r="V50" i="12" s="1"/>
  <c r="V25" i="7"/>
  <c r="V39" i="7" s="1"/>
  <c r="V13" i="6" s="1"/>
  <c r="V53" i="7"/>
  <c r="V98" i="24"/>
  <c r="V114" i="24" s="1"/>
  <c r="V26" i="7"/>
  <c r="V40" i="7" s="1"/>
  <c r="V14" i="6" s="1"/>
  <c r="V54" i="7"/>
  <c r="V99" i="24"/>
  <c r="V115" i="24" s="1"/>
  <c r="W18" i="7"/>
  <c r="W19" i="7" s="1"/>
  <c r="W22" i="24"/>
  <c r="W26" i="24"/>
  <c r="W55" i="24" s="1"/>
  <c r="W71" i="24" s="1"/>
  <c r="W33" i="6" s="1"/>
  <c r="W19" i="24"/>
  <c r="W48" i="24" s="1"/>
  <c r="W23" i="24"/>
  <c r="W24" i="24"/>
  <c r="W25" i="24"/>
  <c r="W54" i="24" s="1"/>
  <c r="W70" i="24" s="1"/>
  <c r="W32" i="6" s="1"/>
  <c r="W20" i="24"/>
  <c r="W21" i="24"/>
  <c r="X18" i="24"/>
  <c r="V27" i="7"/>
  <c r="V41" i="7" s="1"/>
  <c r="V15" i="6" s="1"/>
  <c r="V55" i="7"/>
  <c r="V100" i="24"/>
  <c r="V116" i="24" s="1"/>
  <c r="S34" i="8"/>
  <c r="T25" i="8"/>
  <c r="AA31" i="24"/>
  <c r="Z39" i="24"/>
  <c r="Z35" i="24"/>
  <c r="Z36" i="24"/>
  <c r="Z32" i="24"/>
  <c r="Z37" i="24"/>
  <c r="Z33" i="24"/>
  <c r="Z38" i="24"/>
  <c r="Z34" i="24"/>
  <c r="V52" i="24"/>
  <c r="V68" i="24" s="1"/>
  <c r="V30" i="6" s="1"/>
  <c r="U37" i="7"/>
  <c r="U32" i="7"/>
  <c r="U33" i="7" s="1"/>
  <c r="T74" i="24"/>
  <c r="V29" i="7"/>
  <c r="V43" i="7" s="1"/>
  <c r="V17" i="6" s="1"/>
  <c r="V57" i="7"/>
  <c r="V102" i="24"/>
  <c r="V118" i="24" s="1"/>
  <c r="Y41" i="24"/>
  <c r="Y42" i="24" s="1"/>
  <c r="V55" i="24"/>
  <c r="V71" i="24" s="1"/>
  <c r="V33" i="6" s="1"/>
  <c r="X9" i="7"/>
  <c r="X12" i="7"/>
  <c r="Y8" i="7"/>
  <c r="X14" i="7"/>
  <c r="X15" i="7"/>
  <c r="X11" i="7"/>
  <c r="X16" i="7"/>
  <c r="X10" i="7"/>
  <c r="X13" i="7"/>
  <c r="V28" i="7"/>
  <c r="V42" i="7" s="1"/>
  <c r="V16" i="6" s="1"/>
  <c r="V101" i="24"/>
  <c r="V117" i="24" s="1"/>
  <c r="V56" i="7"/>
  <c r="V50" i="24"/>
  <c r="V66" i="24" s="1"/>
  <c r="V28" i="6" s="1"/>
  <c r="U112" i="24"/>
  <c r="U121" i="24" s="1"/>
  <c r="U105" i="24"/>
  <c r="U106" i="24" s="1"/>
  <c r="U57" i="24"/>
  <c r="U58" i="24" s="1"/>
  <c r="V24" i="7"/>
  <c r="V38" i="7" s="1"/>
  <c r="V12" i="6" s="1"/>
  <c r="V97" i="24"/>
  <c r="V113" i="24" s="1"/>
  <c r="V52" i="7"/>
  <c r="V51" i="7"/>
  <c r="V96" i="24"/>
  <c r="V23" i="7"/>
  <c r="T121" i="24"/>
  <c r="T122" i="24" s="1"/>
  <c r="V48" i="24"/>
  <c r="V51" i="24"/>
  <c r="V67" i="24" s="1"/>
  <c r="V29" i="6" s="1"/>
  <c r="U32" i="8"/>
  <c r="U60" i="7"/>
  <c r="U61" i="7" s="1"/>
  <c r="M64" i="8"/>
  <c r="K13" i="8"/>
  <c r="K11" i="8"/>
  <c r="L48" i="6"/>
  <c r="M48" i="6"/>
  <c r="K49" i="8"/>
  <c r="L56" i="13"/>
  <c r="K41" i="6"/>
  <c r="K20" i="6"/>
  <c r="K49" i="12" s="1"/>
  <c r="L17" i="12" s="1"/>
  <c r="L41" i="12" s="1"/>
  <c r="AP39" i="12"/>
  <c r="AQ8" i="12"/>
  <c r="U40" i="8" l="1"/>
  <c r="U11" i="6"/>
  <c r="V41" i="8"/>
  <c r="V42" i="8"/>
  <c r="V46" i="8"/>
  <c r="V45" i="8"/>
  <c r="V43" i="8"/>
  <c r="V44" i="8"/>
  <c r="V47" i="8"/>
  <c r="T47" i="7"/>
  <c r="T47" i="12"/>
  <c r="U46" i="7"/>
  <c r="U47" i="12" s="1"/>
  <c r="V30" i="8"/>
  <c r="V26" i="8"/>
  <c r="V31" i="8"/>
  <c r="U74" i="24"/>
  <c r="V29" i="8"/>
  <c r="V27" i="8"/>
  <c r="U122" i="24"/>
  <c r="V28" i="8"/>
  <c r="Z8" i="7"/>
  <c r="Y10" i="7"/>
  <c r="Y11" i="7"/>
  <c r="Y15" i="7"/>
  <c r="Y13" i="7"/>
  <c r="Y12" i="7"/>
  <c r="Y9" i="7"/>
  <c r="Y14" i="7"/>
  <c r="Y16" i="7"/>
  <c r="X22" i="24"/>
  <c r="X51" i="24" s="1"/>
  <c r="X67" i="24" s="1"/>
  <c r="X29" i="6" s="1"/>
  <c r="X26" i="24"/>
  <c r="X55" i="24" s="1"/>
  <c r="X71" i="24" s="1"/>
  <c r="X33" i="6" s="1"/>
  <c r="X19" i="24"/>
  <c r="X48" i="24" s="1"/>
  <c r="X23" i="24"/>
  <c r="X52" i="24" s="1"/>
  <c r="X68" i="24" s="1"/>
  <c r="X30" i="6" s="1"/>
  <c r="X24" i="24"/>
  <c r="X53" i="24" s="1"/>
  <c r="X69" i="24" s="1"/>
  <c r="X31" i="6" s="1"/>
  <c r="X25" i="24"/>
  <c r="X54" i="24" s="1"/>
  <c r="X70" i="24" s="1"/>
  <c r="X32" i="6" s="1"/>
  <c r="X20" i="24"/>
  <c r="X49" i="24" s="1"/>
  <c r="X65" i="24" s="1"/>
  <c r="X27" i="6" s="1"/>
  <c r="X21" i="24"/>
  <c r="Y18" i="24"/>
  <c r="W28" i="7"/>
  <c r="W42" i="7" s="1"/>
  <c r="W16" i="6" s="1"/>
  <c r="W56" i="7"/>
  <c r="W101" i="24"/>
  <c r="W117" i="24" s="1"/>
  <c r="W99" i="24"/>
  <c r="W115" i="24" s="1"/>
  <c r="W54" i="7"/>
  <c r="W26" i="7"/>
  <c r="W40" i="7" s="1"/>
  <c r="W14" i="6" s="1"/>
  <c r="W64" i="24"/>
  <c r="V57" i="24"/>
  <c r="V58" i="24" s="1"/>
  <c r="V64" i="24"/>
  <c r="V37" i="7"/>
  <c r="V32" i="7"/>
  <c r="V33" i="7" s="1"/>
  <c r="W98" i="24"/>
  <c r="W114" i="24" s="1"/>
  <c r="W25" i="7"/>
  <c r="W39" i="7" s="1"/>
  <c r="W13" i="6" s="1"/>
  <c r="W53" i="7"/>
  <c r="W55" i="7"/>
  <c r="W100" i="24"/>
  <c r="W116" i="24" s="1"/>
  <c r="W27" i="7"/>
  <c r="W41" i="7" s="1"/>
  <c r="W15" i="6" s="1"/>
  <c r="W52" i="24"/>
  <c r="W68" i="24" s="1"/>
  <c r="W30" i="6" s="1"/>
  <c r="W53" i="24"/>
  <c r="W69" i="24" s="1"/>
  <c r="W31" i="6" s="1"/>
  <c r="V105" i="24"/>
  <c r="V106" i="24" s="1"/>
  <c r="V112" i="24"/>
  <c r="V121" i="24" s="1"/>
  <c r="X18" i="7"/>
  <c r="X19" i="7" s="1"/>
  <c r="Z41" i="24"/>
  <c r="Z42" i="24" s="1"/>
  <c r="AB31" i="24"/>
  <c r="AA39" i="24"/>
  <c r="AA35" i="24"/>
  <c r="AA36" i="24"/>
  <c r="AA32" i="24"/>
  <c r="AA37" i="24"/>
  <c r="AA33" i="24"/>
  <c r="AA38" i="24"/>
  <c r="AA34" i="24"/>
  <c r="W24" i="7"/>
  <c r="W38" i="7" s="1"/>
  <c r="W12" i="6" s="1"/>
  <c r="W52" i="7"/>
  <c r="W97" i="24"/>
  <c r="W113" i="24" s="1"/>
  <c r="W96" i="24"/>
  <c r="W23" i="7"/>
  <c r="W51" i="7"/>
  <c r="W49" i="24"/>
  <c r="W65" i="24" s="1"/>
  <c r="W27" i="6" s="1"/>
  <c r="V32" i="8"/>
  <c r="V60" i="7"/>
  <c r="V61" i="7" s="1"/>
  <c r="U25" i="8"/>
  <c r="T34" i="8"/>
  <c r="W102" i="24"/>
  <c r="W118" i="24" s="1"/>
  <c r="W57" i="7"/>
  <c r="W29" i="7"/>
  <c r="W43" i="7" s="1"/>
  <c r="W17" i="6" s="1"/>
  <c r="W30" i="7"/>
  <c r="W44" i="7" s="1"/>
  <c r="W18" i="6" s="1"/>
  <c r="W58" i="7"/>
  <c r="W103" i="24"/>
  <c r="W119" i="24" s="1"/>
  <c r="W50" i="24"/>
  <c r="W66" i="24" s="1"/>
  <c r="W28" i="6" s="1"/>
  <c r="W51" i="24"/>
  <c r="W67" i="24" s="1"/>
  <c r="W29" i="6" s="1"/>
  <c r="Y47" i="24"/>
  <c r="L16" i="8"/>
  <c r="M45" i="6"/>
  <c r="L53" i="13"/>
  <c r="K50" i="6"/>
  <c r="K9" i="8"/>
  <c r="K18" i="8" s="1"/>
  <c r="L44" i="6"/>
  <c r="L10" i="8"/>
  <c r="L51" i="13"/>
  <c r="L11" i="8"/>
  <c r="L13" i="8"/>
  <c r="L55" i="13"/>
  <c r="M44" i="6"/>
  <c r="M42" i="6"/>
  <c r="L41" i="6"/>
  <c r="L9" i="8" s="1"/>
  <c r="L14" i="8"/>
  <c r="L54" i="13"/>
  <c r="L49" i="13"/>
  <c r="L15" i="8"/>
  <c r="M47" i="6"/>
  <c r="L52" i="13"/>
  <c r="L50" i="13"/>
  <c r="AQ39" i="12"/>
  <c r="AR8" i="12"/>
  <c r="V40" i="8" l="1"/>
  <c r="V11" i="6"/>
  <c r="W42" i="8"/>
  <c r="W46" i="8"/>
  <c r="W45" i="8"/>
  <c r="W43" i="8"/>
  <c r="W44" i="8"/>
  <c r="W41" i="8"/>
  <c r="W47" i="8"/>
  <c r="U47" i="7"/>
  <c r="V46" i="7"/>
  <c r="V122" i="24"/>
  <c r="W31" i="8"/>
  <c r="W28" i="8"/>
  <c r="W26" i="8"/>
  <c r="W27" i="8"/>
  <c r="W60" i="7"/>
  <c r="W61" i="7" s="1"/>
  <c r="W30" i="8"/>
  <c r="Y18" i="7"/>
  <c r="Y19" i="7" s="1"/>
  <c r="U34" i="8"/>
  <c r="V25" i="8"/>
  <c r="W37" i="7"/>
  <c r="W32" i="7"/>
  <c r="W33" i="7" s="1"/>
  <c r="W26" i="6"/>
  <c r="W35" i="6" s="1"/>
  <c r="W16" i="12" s="1"/>
  <c r="X50" i="12" s="1"/>
  <c r="W73" i="24"/>
  <c r="W15" i="12" s="1"/>
  <c r="X53" i="7"/>
  <c r="X25" i="7"/>
  <c r="X39" i="7" s="1"/>
  <c r="X13" i="6" s="1"/>
  <c r="X98" i="24"/>
  <c r="X114" i="24" s="1"/>
  <c r="X55" i="7"/>
  <c r="X27" i="7"/>
  <c r="X41" i="7" s="1"/>
  <c r="X15" i="6" s="1"/>
  <c r="X100" i="24"/>
  <c r="X116" i="24" s="1"/>
  <c r="X50" i="24"/>
  <c r="X66" i="24" s="1"/>
  <c r="X28" i="6" s="1"/>
  <c r="W32" i="8"/>
  <c r="W112" i="24"/>
  <c r="W121" i="24" s="1"/>
  <c r="W105" i="24"/>
  <c r="W106" i="24" s="1"/>
  <c r="AA41" i="24"/>
  <c r="AA42" i="24" s="1"/>
  <c r="AC31" i="24"/>
  <c r="AB37" i="24"/>
  <c r="AB35" i="24"/>
  <c r="AB38" i="24"/>
  <c r="AB39" i="24"/>
  <c r="AB36" i="24"/>
  <c r="AB32" i="24"/>
  <c r="AB34" i="24"/>
  <c r="AB33" i="24"/>
  <c r="V73" i="24"/>
  <c r="V26" i="6"/>
  <c r="V35" i="6" s="1"/>
  <c r="V16" i="12" s="1"/>
  <c r="W50" i="12" s="1"/>
  <c r="X24" i="7"/>
  <c r="X38" i="7" s="1"/>
  <c r="X12" i="6" s="1"/>
  <c r="X97" i="24"/>
  <c r="X113" i="24" s="1"/>
  <c r="X52" i="7"/>
  <c r="X51" i="7"/>
  <c r="X23" i="7"/>
  <c r="X96" i="24"/>
  <c r="Z9" i="7"/>
  <c r="Z13" i="7"/>
  <c r="AA8" i="7"/>
  <c r="Z14" i="7"/>
  <c r="Z10" i="7"/>
  <c r="Z16" i="7"/>
  <c r="Z12" i="7"/>
  <c r="Z15" i="7"/>
  <c r="Z11" i="7"/>
  <c r="W29" i="8"/>
  <c r="X57" i="7"/>
  <c r="X102" i="24"/>
  <c r="X118" i="24" s="1"/>
  <c r="X29" i="7"/>
  <c r="X43" i="7" s="1"/>
  <c r="X17" i="6" s="1"/>
  <c r="X58" i="7"/>
  <c r="X30" i="7"/>
  <c r="X44" i="7" s="1"/>
  <c r="X18" i="6" s="1"/>
  <c r="X103" i="24"/>
  <c r="X119" i="24" s="1"/>
  <c r="X64" i="24"/>
  <c r="Z47" i="24"/>
  <c r="W57" i="24"/>
  <c r="W58" i="24" s="1"/>
  <c r="Y22" i="24"/>
  <c r="Y51" i="24" s="1"/>
  <c r="Y67" i="24" s="1"/>
  <c r="Y29" i="6" s="1"/>
  <c r="Y26" i="24"/>
  <c r="Y55" i="24" s="1"/>
  <c r="Y71" i="24" s="1"/>
  <c r="Y33" i="6" s="1"/>
  <c r="Y19" i="24"/>
  <c r="Y23" i="24"/>
  <c r="Y52" i="24" s="1"/>
  <c r="Y68" i="24" s="1"/>
  <c r="Y30" i="6" s="1"/>
  <c r="Y24" i="24"/>
  <c r="Y53" i="24" s="1"/>
  <c r="Y69" i="24" s="1"/>
  <c r="Y31" i="6" s="1"/>
  <c r="Y25" i="24"/>
  <c r="Y20" i="24"/>
  <c r="Y21" i="24"/>
  <c r="Y50" i="24" s="1"/>
  <c r="Y66" i="24" s="1"/>
  <c r="Y28" i="6" s="1"/>
  <c r="Z18" i="24"/>
  <c r="X56" i="7"/>
  <c r="X28" i="7"/>
  <c r="X42" i="7" s="1"/>
  <c r="X16" i="6" s="1"/>
  <c r="X101" i="24"/>
  <c r="X117" i="24" s="1"/>
  <c r="X26" i="7"/>
  <c r="X40" i="7" s="1"/>
  <c r="X14" i="6" s="1"/>
  <c r="X54" i="7"/>
  <c r="X99" i="24"/>
  <c r="X115" i="24" s="1"/>
  <c r="L50" i="6"/>
  <c r="L20" i="6"/>
  <c r="L49" i="12" s="1"/>
  <c r="M17" i="12" s="1"/>
  <c r="M41" i="12" s="1"/>
  <c r="L12" i="8"/>
  <c r="N64" i="8"/>
  <c r="M16" i="8"/>
  <c r="L49" i="8"/>
  <c r="AS8" i="12"/>
  <c r="X46" i="8" l="1"/>
  <c r="W40" i="8"/>
  <c r="W11" i="6"/>
  <c r="X42" i="8"/>
  <c r="X41" i="8"/>
  <c r="X43" i="8"/>
  <c r="X44" i="8"/>
  <c r="X47" i="8"/>
  <c r="X45" i="8"/>
  <c r="V47" i="7"/>
  <c r="V47" i="12"/>
  <c r="W46" i="7"/>
  <c r="C16" i="14"/>
  <c r="C11" i="10"/>
  <c r="L48" i="13"/>
  <c r="X28" i="8"/>
  <c r="X31" i="8"/>
  <c r="W122" i="24"/>
  <c r="X30" i="8"/>
  <c r="X26" i="8"/>
  <c r="X57" i="24"/>
  <c r="X58" i="24" s="1"/>
  <c r="X27" i="8"/>
  <c r="Y51" i="7"/>
  <c r="Y23" i="7"/>
  <c r="Y96" i="24"/>
  <c r="X37" i="7"/>
  <c r="X32" i="7"/>
  <c r="X33" i="7" s="1"/>
  <c r="AD31" i="24"/>
  <c r="AC39" i="24"/>
  <c r="AC36" i="24"/>
  <c r="AC33" i="24"/>
  <c r="AC37" i="24"/>
  <c r="AC35" i="24"/>
  <c r="AC38" i="24"/>
  <c r="AC32" i="24"/>
  <c r="AC34" i="24"/>
  <c r="Y29" i="7"/>
  <c r="Y43" i="7" s="1"/>
  <c r="Y17" i="6" s="1"/>
  <c r="Y57" i="7"/>
  <c r="Y102" i="24"/>
  <c r="Y118" i="24" s="1"/>
  <c r="Z22" i="24"/>
  <c r="Z26" i="24"/>
  <c r="Z55" i="24" s="1"/>
  <c r="Z71" i="24" s="1"/>
  <c r="Z33" i="6" s="1"/>
  <c r="Z19" i="24"/>
  <c r="Z48" i="24" s="1"/>
  <c r="Z23" i="24"/>
  <c r="Z52" i="24" s="1"/>
  <c r="Z68" i="24" s="1"/>
  <c r="Z30" i="6" s="1"/>
  <c r="Z24" i="24"/>
  <c r="Z53" i="24" s="1"/>
  <c r="Z69" i="24" s="1"/>
  <c r="Z31" i="6" s="1"/>
  <c r="Z25" i="24"/>
  <c r="Z20" i="24"/>
  <c r="Z49" i="24" s="1"/>
  <c r="Z65" i="24" s="1"/>
  <c r="Z27" i="6" s="1"/>
  <c r="Z21" i="24"/>
  <c r="Z50" i="24" s="1"/>
  <c r="Z66" i="24" s="1"/>
  <c r="Z28" i="6" s="1"/>
  <c r="AA18" i="24"/>
  <c r="Y101" i="24"/>
  <c r="Y117" i="24" s="1"/>
  <c r="Y56" i="7"/>
  <c r="Y28" i="7"/>
  <c r="Y42" i="7" s="1"/>
  <c r="Y16" i="6" s="1"/>
  <c r="Y26" i="7"/>
  <c r="Y40" i="7" s="1"/>
  <c r="Y14" i="6" s="1"/>
  <c r="Y54" i="7"/>
  <c r="Y99" i="24"/>
  <c r="Y115" i="24" s="1"/>
  <c r="Y54" i="24"/>
  <c r="Y70" i="24" s="1"/>
  <c r="Y32" i="6" s="1"/>
  <c r="X26" i="6"/>
  <c r="X35" i="6" s="1"/>
  <c r="X16" i="12" s="1"/>
  <c r="Y50" i="12" s="1"/>
  <c r="X73" i="24"/>
  <c r="X15" i="12" s="1"/>
  <c r="AA12" i="7"/>
  <c r="AA9" i="7"/>
  <c r="AA11" i="7"/>
  <c r="AA14" i="7"/>
  <c r="AA16" i="7"/>
  <c r="AB8" i="7"/>
  <c r="AA13" i="7"/>
  <c r="AA15" i="7"/>
  <c r="AA10" i="7"/>
  <c r="V15" i="12"/>
  <c r="V74" i="24"/>
  <c r="W74" i="24" s="1"/>
  <c r="AB41" i="24"/>
  <c r="AB42" i="24" s="1"/>
  <c r="X32" i="8"/>
  <c r="V34" i="8"/>
  <c r="W25" i="8"/>
  <c r="Y24" i="7"/>
  <c r="Y38" i="7" s="1"/>
  <c r="Y12" i="6" s="1"/>
  <c r="Y97" i="24"/>
  <c r="Y113" i="24" s="1"/>
  <c r="Y52" i="7"/>
  <c r="Y48" i="24"/>
  <c r="AA47" i="24"/>
  <c r="Z18" i="7"/>
  <c r="Z19" i="7" s="1"/>
  <c r="Y30" i="7"/>
  <c r="Y44" i="7" s="1"/>
  <c r="Y18" i="6" s="1"/>
  <c r="Y58" i="7"/>
  <c r="Y103" i="24"/>
  <c r="Y119" i="24" s="1"/>
  <c r="X60" i="7"/>
  <c r="X61" i="7" s="1"/>
  <c r="Y25" i="7"/>
  <c r="Y39" i="7" s="1"/>
  <c r="Y13" i="6" s="1"/>
  <c r="Y98" i="24"/>
  <c r="Y114" i="24" s="1"/>
  <c r="Y53" i="7"/>
  <c r="Y27" i="7"/>
  <c r="Y41" i="7" s="1"/>
  <c r="Y15" i="6" s="1"/>
  <c r="Y100" i="24"/>
  <c r="Y116" i="24" s="1"/>
  <c r="Y55" i="7"/>
  <c r="Y49" i="24"/>
  <c r="Y65" i="24" s="1"/>
  <c r="Y27" i="6" s="1"/>
  <c r="X29" i="8"/>
  <c r="X112" i="24"/>
  <c r="X121" i="24" s="1"/>
  <c r="X105" i="24"/>
  <c r="X106" i="24" s="1"/>
  <c r="L18" i="8"/>
  <c r="M13" i="8"/>
  <c r="M15" i="8"/>
  <c r="N46" i="6"/>
  <c r="M12" i="8"/>
  <c r="M46" i="6"/>
  <c r="M10" i="8"/>
  <c r="N43" i="6"/>
  <c r="M41" i="6"/>
  <c r="N48" i="6"/>
  <c r="N42" i="6"/>
  <c r="M43" i="6"/>
  <c r="AS39" i="12"/>
  <c r="AT8" i="12"/>
  <c r="Y46" i="8" l="1"/>
  <c r="X40" i="8"/>
  <c r="X11" i="6"/>
  <c r="Y41" i="8"/>
  <c r="Y42" i="8"/>
  <c r="Y43" i="8"/>
  <c r="Y47" i="8"/>
  <c r="Y45" i="8"/>
  <c r="Y44" i="8"/>
  <c r="W47" i="7"/>
  <c r="W47" i="12"/>
  <c r="X46" i="7"/>
  <c r="X47" i="12" s="1"/>
  <c r="Y28" i="8"/>
  <c r="X122" i="24"/>
  <c r="Y30" i="8"/>
  <c r="Y27" i="8"/>
  <c r="Y26" i="8"/>
  <c r="Y29" i="8"/>
  <c r="X74" i="24"/>
  <c r="AA18" i="7"/>
  <c r="AA19" i="7" s="1"/>
  <c r="AB9" i="7"/>
  <c r="AB12" i="7"/>
  <c r="AB14" i="7"/>
  <c r="AB15" i="7"/>
  <c r="AB16" i="7"/>
  <c r="AB13" i="7"/>
  <c r="AB11" i="7"/>
  <c r="AB10" i="7"/>
  <c r="AC8" i="7"/>
  <c r="Z103" i="24"/>
  <c r="Z119" i="24" s="1"/>
  <c r="N47" i="13" s="1"/>
  <c r="Z58" i="7"/>
  <c r="Z30" i="7"/>
  <c r="Z44" i="7" s="1"/>
  <c r="Z18" i="6" s="1"/>
  <c r="Z64" i="24"/>
  <c r="Y57" i="24"/>
  <c r="Y58" i="24" s="1"/>
  <c r="Y64" i="24"/>
  <c r="Y32" i="8"/>
  <c r="AA21" i="24"/>
  <c r="AA50" i="24" s="1"/>
  <c r="AA66" i="24" s="1"/>
  <c r="AA28" i="6" s="1"/>
  <c r="AA25" i="24"/>
  <c r="AA54" i="24" s="1"/>
  <c r="AA70" i="24" s="1"/>
  <c r="AA32" i="6" s="1"/>
  <c r="AA22" i="24"/>
  <c r="AA51" i="24" s="1"/>
  <c r="AA67" i="24" s="1"/>
  <c r="AA29" i="6" s="1"/>
  <c r="AA26" i="24"/>
  <c r="AA19" i="24"/>
  <c r="AA48" i="24" s="1"/>
  <c r="AA20" i="24"/>
  <c r="AA49" i="24" s="1"/>
  <c r="AA65" i="24" s="1"/>
  <c r="AA27" i="6" s="1"/>
  <c r="AA23" i="24"/>
  <c r="AA24" i="24"/>
  <c r="AA53" i="24" s="1"/>
  <c r="AA69" i="24" s="1"/>
  <c r="AA31" i="6" s="1"/>
  <c r="AB18" i="24"/>
  <c r="Z26" i="7"/>
  <c r="Z40" i="7" s="1"/>
  <c r="Z14" i="6" s="1"/>
  <c r="Z54" i="7"/>
  <c r="Z99" i="24"/>
  <c r="Z115" i="24" s="1"/>
  <c r="N43" i="13" s="1"/>
  <c r="Y60" i="7"/>
  <c r="Y61" i="7" s="1"/>
  <c r="Z25" i="7"/>
  <c r="Z39" i="7" s="1"/>
  <c r="Z13" i="6" s="1"/>
  <c r="Z98" i="24"/>
  <c r="Z114" i="24" s="1"/>
  <c r="N42" i="13" s="1"/>
  <c r="Z53" i="7"/>
  <c r="Z55" i="7"/>
  <c r="Z27" i="7"/>
  <c r="Z41" i="7" s="1"/>
  <c r="Z15" i="6" s="1"/>
  <c r="Z100" i="24"/>
  <c r="Z116" i="24" s="1"/>
  <c r="N44" i="13" s="1"/>
  <c r="AE31" i="24"/>
  <c r="AD39" i="24"/>
  <c r="AD35" i="24"/>
  <c r="AD36" i="24"/>
  <c r="AD32" i="24"/>
  <c r="AD37" i="24"/>
  <c r="AD33" i="24"/>
  <c r="AD38" i="24"/>
  <c r="AD34" i="24"/>
  <c r="AB47" i="24"/>
  <c r="Z29" i="7"/>
  <c r="Z43" i="7" s="1"/>
  <c r="Z17" i="6" s="1"/>
  <c r="Z57" i="7"/>
  <c r="Z102" i="24"/>
  <c r="Z118" i="24" s="1"/>
  <c r="N46" i="13" s="1"/>
  <c r="Y37" i="7"/>
  <c r="Y32" i="7"/>
  <c r="Y33" i="7" s="1"/>
  <c r="Z54" i="24"/>
  <c r="Z70" i="24" s="1"/>
  <c r="Z32" i="6" s="1"/>
  <c r="Z28" i="7"/>
  <c r="Z42" i="7" s="1"/>
  <c r="Z16" i="6" s="1"/>
  <c r="Z56" i="7"/>
  <c r="Z101" i="24"/>
  <c r="Z117" i="24" s="1"/>
  <c r="N45" i="13" s="1"/>
  <c r="Z51" i="24"/>
  <c r="Z67" i="24" s="1"/>
  <c r="Z29" i="6" s="1"/>
  <c r="X25" i="8"/>
  <c r="W34" i="8"/>
  <c r="Z24" i="7"/>
  <c r="Z38" i="7" s="1"/>
  <c r="Z12" i="6" s="1"/>
  <c r="Z52" i="7"/>
  <c r="Z97" i="24"/>
  <c r="Z113" i="24" s="1"/>
  <c r="N41" i="13" s="1"/>
  <c r="Z23" i="7"/>
  <c r="Z96" i="24"/>
  <c r="Z51" i="7"/>
  <c r="Y31" i="8"/>
  <c r="AC41" i="24"/>
  <c r="AC42" i="24" s="1"/>
  <c r="Y112" i="24"/>
  <c r="Y121" i="24" s="1"/>
  <c r="Y105" i="24"/>
  <c r="Y106" i="24" s="1"/>
  <c r="M50" i="6"/>
  <c r="M11" i="8"/>
  <c r="N45" i="6"/>
  <c r="M20" i="6"/>
  <c r="M49" i="12" s="1"/>
  <c r="N17" i="12" s="1"/>
  <c r="N41" i="12" s="1"/>
  <c r="M9" i="8"/>
  <c r="N44" i="6"/>
  <c r="M14" i="8"/>
  <c r="O64" i="8"/>
  <c r="N47" i="6"/>
  <c r="M49" i="8"/>
  <c r="AU8" i="12"/>
  <c r="AT39" i="12"/>
  <c r="Z42" i="8" l="1"/>
  <c r="Y40" i="8"/>
  <c r="Y11" i="6"/>
  <c r="Z41" i="8"/>
  <c r="Z46" i="8"/>
  <c r="Z47" i="8"/>
  <c r="Z45" i="8"/>
  <c r="Z44" i="8"/>
  <c r="Z43" i="8"/>
  <c r="X47" i="7"/>
  <c r="Y46" i="7"/>
  <c r="Y47" i="12" s="1"/>
  <c r="Y122" i="24"/>
  <c r="Z32" i="8"/>
  <c r="Z30" i="8"/>
  <c r="Z57" i="24"/>
  <c r="Z58" i="24" s="1"/>
  <c r="AA30" i="7"/>
  <c r="AA44" i="7" s="1"/>
  <c r="AA18" i="6" s="1"/>
  <c r="AA103" i="24"/>
  <c r="AA119" i="24" s="1"/>
  <c r="AA58" i="7"/>
  <c r="Z26" i="6"/>
  <c r="Z35" i="6" s="1"/>
  <c r="Z73" i="24"/>
  <c r="Z15" i="12" s="1"/>
  <c r="AA64" i="24"/>
  <c r="AD41" i="24"/>
  <c r="AD42" i="24" s="1"/>
  <c r="AA54" i="7"/>
  <c r="AA26" i="7"/>
  <c r="AA40" i="7" s="1"/>
  <c r="AA14" i="6" s="1"/>
  <c r="AA99" i="24"/>
  <c r="AA115" i="24" s="1"/>
  <c r="AD8" i="7"/>
  <c r="AC11" i="7"/>
  <c r="AC10" i="7"/>
  <c r="AC16" i="7"/>
  <c r="AC9" i="7"/>
  <c r="AC12" i="7"/>
  <c r="AC15" i="7"/>
  <c r="AC13" i="7"/>
  <c r="AC14" i="7"/>
  <c r="AB18" i="7"/>
  <c r="AB19" i="7" s="1"/>
  <c r="Z26" i="8"/>
  <c r="Z60" i="7"/>
  <c r="Z61" i="7" s="1"/>
  <c r="X34" i="8"/>
  <c r="Y25" i="8"/>
  <c r="AA52" i="7"/>
  <c r="AA97" i="24"/>
  <c r="AA113" i="24" s="1"/>
  <c r="AA24" i="7"/>
  <c r="AA38" i="7" s="1"/>
  <c r="AA12" i="6" s="1"/>
  <c r="AA102" i="24"/>
  <c r="AA118" i="24" s="1"/>
  <c r="AA29" i="7"/>
  <c r="AA43" i="7" s="1"/>
  <c r="AA17" i="6" s="1"/>
  <c r="AA57" i="7"/>
  <c r="Y26" i="6"/>
  <c r="Y35" i="6" s="1"/>
  <c r="Y16" i="12" s="1"/>
  <c r="Z50" i="12" s="1"/>
  <c r="Y73" i="24"/>
  <c r="Z29" i="8"/>
  <c r="Z37" i="7"/>
  <c r="Z32" i="7"/>
  <c r="Z33" i="7" s="1"/>
  <c r="AC47" i="24"/>
  <c r="AA28" i="7"/>
  <c r="AA42" i="7" s="1"/>
  <c r="AA16" i="6" s="1"/>
  <c r="AA101" i="24"/>
  <c r="AA117" i="24" s="1"/>
  <c r="AA56" i="7"/>
  <c r="Z28" i="8"/>
  <c r="Z31" i="8"/>
  <c r="AF31" i="24"/>
  <c r="AE39" i="24"/>
  <c r="AE35" i="24"/>
  <c r="AE36" i="24"/>
  <c r="AE32" i="24"/>
  <c r="AE37" i="24"/>
  <c r="AE33" i="24"/>
  <c r="AE38" i="24"/>
  <c r="AE34" i="24"/>
  <c r="AA55" i="7"/>
  <c r="AA100" i="24"/>
  <c r="AA116" i="24" s="1"/>
  <c r="AA27" i="7"/>
  <c r="AA41" i="7" s="1"/>
  <c r="AA15" i="6" s="1"/>
  <c r="Z27" i="8"/>
  <c r="Z105" i="24"/>
  <c r="Z106" i="24" s="1"/>
  <c r="E31" i="13" s="1"/>
  <c r="Z112" i="24"/>
  <c r="AA52" i="24"/>
  <c r="AA68" i="24" s="1"/>
  <c r="AA30" i="6" s="1"/>
  <c r="AA55" i="24"/>
  <c r="AA71" i="24" s="1"/>
  <c r="AA33" i="6" s="1"/>
  <c r="AB21" i="24"/>
  <c r="AB25" i="24"/>
  <c r="AB54" i="24" s="1"/>
  <c r="AB70" i="24" s="1"/>
  <c r="AB32" i="6" s="1"/>
  <c r="AB22" i="24"/>
  <c r="AB51" i="24" s="1"/>
  <c r="AB67" i="24" s="1"/>
  <c r="AB29" i="6" s="1"/>
  <c r="AB26" i="24"/>
  <c r="AB55" i="24" s="1"/>
  <c r="AB71" i="24" s="1"/>
  <c r="AB33" i="6" s="1"/>
  <c r="AB19" i="24"/>
  <c r="AB20" i="24"/>
  <c r="AB49" i="24" s="1"/>
  <c r="AB65" i="24" s="1"/>
  <c r="AB27" i="6" s="1"/>
  <c r="AB23" i="24"/>
  <c r="AB24" i="24"/>
  <c r="AC18" i="24"/>
  <c r="AA51" i="7"/>
  <c r="AA23" i="7"/>
  <c r="AA96" i="24"/>
  <c r="AA98" i="24"/>
  <c r="AA114" i="24" s="1"/>
  <c r="AA53" i="7"/>
  <c r="AA25" i="7"/>
  <c r="AA39" i="7" s="1"/>
  <c r="AA13" i="6" s="1"/>
  <c r="N41" i="6"/>
  <c r="N50" i="6" s="1"/>
  <c r="N20" i="6"/>
  <c r="C18" i="14" s="1"/>
  <c r="O48" i="6"/>
  <c r="M18" i="8"/>
  <c r="N16" i="8"/>
  <c r="AV8" i="12"/>
  <c r="AU39" i="12"/>
  <c r="Z40" i="8" l="1"/>
  <c r="Z11" i="6"/>
  <c r="AA46" i="8"/>
  <c r="AA42" i="8"/>
  <c r="AA44" i="8"/>
  <c r="AA41" i="8"/>
  <c r="AA45" i="8"/>
  <c r="AA43" i="8"/>
  <c r="AA47" i="8"/>
  <c r="Y47" i="7"/>
  <c r="Z46" i="7"/>
  <c r="Z47" i="12" s="1"/>
  <c r="AA31" i="8"/>
  <c r="AA32" i="8"/>
  <c r="AA28" i="8"/>
  <c r="AA30" i="8"/>
  <c r="AA57" i="24"/>
  <c r="AA58" i="24" s="1"/>
  <c r="AA29" i="8"/>
  <c r="AB23" i="7"/>
  <c r="AB96" i="24"/>
  <c r="AB51" i="7"/>
  <c r="AB48" i="24"/>
  <c r="AB28" i="7"/>
  <c r="AB42" i="7" s="1"/>
  <c r="AB16" i="6" s="1"/>
  <c r="AB56" i="7"/>
  <c r="AB101" i="24"/>
  <c r="AB117" i="24" s="1"/>
  <c r="Z25" i="8"/>
  <c r="Y34" i="8"/>
  <c r="D34" i="14"/>
  <c r="Z16" i="12"/>
  <c r="AA50" i="12" s="1"/>
  <c r="AA37" i="7"/>
  <c r="AA32" i="7"/>
  <c r="AA33" i="7" s="1"/>
  <c r="AB27" i="7"/>
  <c r="AB41" i="7" s="1"/>
  <c r="AB15" i="6" s="1"/>
  <c r="AB55" i="7"/>
  <c r="AB100" i="24"/>
  <c r="AB116" i="24" s="1"/>
  <c r="AB54" i="7"/>
  <c r="AB26" i="7"/>
  <c r="AB40" i="7" s="1"/>
  <c r="AB14" i="6" s="1"/>
  <c r="AB99" i="24"/>
  <c r="AB115" i="24" s="1"/>
  <c r="Z121" i="24"/>
  <c r="Z122" i="24" s="1"/>
  <c r="N40" i="13"/>
  <c r="AC18" i="7"/>
  <c r="AC19" i="7" s="1"/>
  <c r="AD13" i="7"/>
  <c r="AD14" i="7"/>
  <c r="AE8" i="7"/>
  <c r="AD15" i="7"/>
  <c r="AD10" i="7"/>
  <c r="AD11" i="7"/>
  <c r="AD9" i="7"/>
  <c r="AD12" i="7"/>
  <c r="AD16" i="7"/>
  <c r="AA26" i="6"/>
  <c r="AA35" i="6" s="1"/>
  <c r="AA16" i="12" s="1"/>
  <c r="AB50" i="12" s="1"/>
  <c r="AA73" i="24"/>
  <c r="AC21" i="24"/>
  <c r="AC25" i="24"/>
  <c r="AC54" i="24" s="1"/>
  <c r="AC70" i="24" s="1"/>
  <c r="AC32" i="6" s="1"/>
  <c r="AC22" i="24"/>
  <c r="AC51" i="24" s="1"/>
  <c r="AC67" i="24" s="1"/>
  <c r="AC29" i="6" s="1"/>
  <c r="AC26" i="24"/>
  <c r="AC19" i="24"/>
  <c r="AC20" i="24"/>
  <c r="AC49" i="24" s="1"/>
  <c r="AC65" i="24" s="1"/>
  <c r="AC27" i="6" s="1"/>
  <c r="AC23" i="24"/>
  <c r="AC52" i="24" s="1"/>
  <c r="AC68" i="24" s="1"/>
  <c r="AC30" i="6" s="1"/>
  <c r="AC24" i="24"/>
  <c r="AC53" i="24" s="1"/>
  <c r="AC69" i="24" s="1"/>
  <c r="AC31" i="6" s="1"/>
  <c r="AD18" i="24"/>
  <c r="AB25" i="7"/>
  <c r="AB39" i="7" s="1"/>
  <c r="AB13" i="6" s="1"/>
  <c r="AB98" i="24"/>
  <c r="AB114" i="24" s="1"/>
  <c r="AB53" i="7"/>
  <c r="AA112" i="24"/>
  <c r="AA105" i="24"/>
  <c r="AA106" i="24" s="1"/>
  <c r="AB103" i="24"/>
  <c r="AB119" i="24" s="1"/>
  <c r="AB30" i="7"/>
  <c r="AB44" i="7" s="1"/>
  <c r="AB18" i="6" s="1"/>
  <c r="AB58" i="7"/>
  <c r="AE41" i="24"/>
  <c r="AE42" i="24" s="1"/>
  <c r="AG31" i="24"/>
  <c r="AF38" i="24"/>
  <c r="AF36" i="24"/>
  <c r="AF33" i="24"/>
  <c r="AF32" i="24"/>
  <c r="AF34" i="24"/>
  <c r="AF39" i="24"/>
  <c r="AF37" i="24"/>
  <c r="AF35" i="24"/>
  <c r="AB53" i="24"/>
  <c r="AB69" i="24" s="1"/>
  <c r="AB31" i="6" s="1"/>
  <c r="AA60" i="7"/>
  <c r="AA61" i="7" s="1"/>
  <c r="AB24" i="7"/>
  <c r="AB38" i="7" s="1"/>
  <c r="AB12" i="6" s="1"/>
  <c r="AB52" i="7"/>
  <c r="AB97" i="24"/>
  <c r="AB113" i="24" s="1"/>
  <c r="AB57" i="7"/>
  <c r="AB102" i="24"/>
  <c r="AB118" i="24" s="1"/>
  <c r="AB29" i="7"/>
  <c r="AB43" i="7" s="1"/>
  <c r="AB17" i="6" s="1"/>
  <c r="AA27" i="8"/>
  <c r="AB50" i="24"/>
  <c r="AB66" i="24" s="1"/>
  <c r="AB28" i="6" s="1"/>
  <c r="AB52" i="24"/>
  <c r="AB68" i="24" s="1"/>
  <c r="AB30" i="6" s="1"/>
  <c r="AD47" i="24"/>
  <c r="Y15" i="12"/>
  <c r="Y74" i="24"/>
  <c r="Z74" i="24" s="1"/>
  <c r="AA26" i="8"/>
  <c r="O16" i="8"/>
  <c r="O44" i="6"/>
  <c r="O47" i="6"/>
  <c r="N14" i="8"/>
  <c r="N49" i="12"/>
  <c r="O17" i="12" s="1"/>
  <c r="O41" i="12" s="1"/>
  <c r="N11" i="8"/>
  <c r="P48" i="6"/>
  <c r="O45" i="6"/>
  <c r="O42" i="6"/>
  <c r="N15" i="8"/>
  <c r="P64" i="8"/>
  <c r="O43" i="6"/>
  <c r="O46" i="6"/>
  <c r="N13" i="8"/>
  <c r="N10" i="8"/>
  <c r="N12" i="8"/>
  <c r="N49" i="8"/>
  <c r="C33" i="14" s="1"/>
  <c r="N9" i="8"/>
  <c r="AW8" i="12"/>
  <c r="AV39" i="12"/>
  <c r="AA40" i="8" l="1"/>
  <c r="AA11" i="6"/>
  <c r="AB42" i="8"/>
  <c r="AB46" i="8"/>
  <c r="AB44" i="8"/>
  <c r="AB41" i="8"/>
  <c r="AB45" i="8"/>
  <c r="AB43" i="8"/>
  <c r="AB47" i="8"/>
  <c r="Z47" i="7"/>
  <c r="AA46" i="7"/>
  <c r="AA47" i="7" s="1"/>
  <c r="AB28" i="8"/>
  <c r="AB31" i="8"/>
  <c r="AB32" i="8"/>
  <c r="O13" i="8"/>
  <c r="AC23" i="7"/>
  <c r="AC96" i="24"/>
  <c r="AC51" i="7"/>
  <c r="AD18" i="7"/>
  <c r="AD19" i="7" s="1"/>
  <c r="AB60" i="7"/>
  <c r="AB61" i="7" s="1"/>
  <c r="AB29" i="8"/>
  <c r="D9" i="1"/>
  <c r="D17" i="1"/>
  <c r="D14" i="1"/>
  <c r="D18" i="1"/>
  <c r="D11" i="1"/>
  <c r="AB27" i="8"/>
  <c r="AH31" i="24"/>
  <c r="AG35" i="24"/>
  <c r="AG32" i="24"/>
  <c r="AG34" i="24"/>
  <c r="AG38" i="24"/>
  <c r="AG39" i="24"/>
  <c r="AG36" i="24"/>
  <c r="AG37" i="24"/>
  <c r="AG33" i="24"/>
  <c r="AC30" i="7"/>
  <c r="AC44" i="7" s="1"/>
  <c r="AC18" i="6" s="1"/>
  <c r="AC103" i="24"/>
  <c r="AC119" i="24" s="1"/>
  <c r="AC58" i="7"/>
  <c r="AB64" i="24"/>
  <c r="AB57" i="24"/>
  <c r="AB58" i="24" s="1"/>
  <c r="AB112" i="24"/>
  <c r="AB121" i="24" s="1"/>
  <c r="AB105" i="24"/>
  <c r="AB106" i="24" s="1"/>
  <c r="AB26" i="8"/>
  <c r="AC48" i="24"/>
  <c r="AC55" i="7"/>
  <c r="AC27" i="7"/>
  <c r="AC41" i="7" s="1"/>
  <c r="AC15" i="6" s="1"/>
  <c r="AC100" i="24"/>
  <c r="AC116" i="24" s="1"/>
  <c r="AC54" i="7"/>
  <c r="AC26" i="7"/>
  <c r="AC40" i="7" s="1"/>
  <c r="AC14" i="6" s="1"/>
  <c r="AC99" i="24"/>
  <c r="AC115" i="24" s="1"/>
  <c r="D9" i="10"/>
  <c r="N39" i="13"/>
  <c r="AB37" i="7"/>
  <c r="AB32" i="7"/>
  <c r="AB33" i="7" s="1"/>
  <c r="AD21" i="24"/>
  <c r="AD50" i="24" s="1"/>
  <c r="AD66" i="24" s="1"/>
  <c r="AD28" i="6" s="1"/>
  <c r="AD25" i="24"/>
  <c r="AD54" i="24" s="1"/>
  <c r="AD70" i="24" s="1"/>
  <c r="AD32" i="6" s="1"/>
  <c r="AD22" i="24"/>
  <c r="AD51" i="24" s="1"/>
  <c r="AD67" i="24" s="1"/>
  <c r="AD29" i="6" s="1"/>
  <c r="AD26" i="24"/>
  <c r="AD55" i="24" s="1"/>
  <c r="AD71" i="24" s="1"/>
  <c r="AD33" i="6" s="1"/>
  <c r="AD19" i="24"/>
  <c r="AD48" i="24" s="1"/>
  <c r="AD20" i="24"/>
  <c r="AD23" i="24"/>
  <c r="AD24" i="24"/>
  <c r="AD53" i="24" s="1"/>
  <c r="AD69" i="24" s="1"/>
  <c r="AD31" i="6" s="1"/>
  <c r="AE18" i="24"/>
  <c r="AC25" i="7"/>
  <c r="AC39" i="7" s="1"/>
  <c r="AC13" i="6" s="1"/>
  <c r="AC53" i="7"/>
  <c r="AC98" i="24"/>
  <c r="AC114" i="24" s="1"/>
  <c r="AA74" i="24"/>
  <c r="AA15" i="12"/>
  <c r="AE11" i="7"/>
  <c r="AE10" i="7"/>
  <c r="AE15" i="7"/>
  <c r="AE13" i="7"/>
  <c r="AF8" i="7"/>
  <c r="AE14" i="7"/>
  <c r="AE9" i="7"/>
  <c r="AE12" i="7"/>
  <c r="AE16" i="7"/>
  <c r="AC50" i="24"/>
  <c r="AC66" i="24" s="1"/>
  <c r="AC28" i="6" s="1"/>
  <c r="AF41" i="24"/>
  <c r="AF42" i="24" s="1"/>
  <c r="AC28" i="7"/>
  <c r="AC42" i="7" s="1"/>
  <c r="AC16" i="6" s="1"/>
  <c r="AC56" i="7"/>
  <c r="AC101" i="24"/>
  <c r="AC117" i="24" s="1"/>
  <c r="AC55" i="24"/>
  <c r="AC71" i="24" s="1"/>
  <c r="AC33" i="6" s="1"/>
  <c r="AE47" i="24"/>
  <c r="AA121" i="24"/>
  <c r="AA122" i="24" s="1"/>
  <c r="AB30" i="8"/>
  <c r="AC24" i="7"/>
  <c r="AC38" i="7" s="1"/>
  <c r="AC12" i="6" s="1"/>
  <c r="AC97" i="24"/>
  <c r="AC113" i="24" s="1"/>
  <c r="AC52" i="7"/>
  <c r="AC29" i="7"/>
  <c r="AC43" i="7" s="1"/>
  <c r="AC17" i="6" s="1"/>
  <c r="AC102" i="24"/>
  <c r="AC118" i="24" s="1"/>
  <c r="AC57" i="7"/>
  <c r="Z34" i="8"/>
  <c r="D17" i="14" s="1"/>
  <c r="AA25" i="8"/>
  <c r="O10" i="8"/>
  <c r="P16" i="8"/>
  <c r="P43" i="6"/>
  <c r="P42" i="6"/>
  <c r="P44" i="6"/>
  <c r="P47" i="6"/>
  <c r="C12" i="10"/>
  <c r="C16" i="10" s="1"/>
  <c r="C13" i="18" s="1"/>
  <c r="C14" i="18" s="1"/>
  <c r="C21" i="25"/>
  <c r="C22" i="25" s="1"/>
  <c r="C23" i="25" s="1"/>
  <c r="P45" i="6"/>
  <c r="P46" i="6"/>
  <c r="N18" i="8"/>
  <c r="AW39" i="12"/>
  <c r="AX8" i="12"/>
  <c r="AC30" i="8" l="1"/>
  <c r="AB40" i="8"/>
  <c r="AB11" i="6"/>
  <c r="AC46" i="8"/>
  <c r="AC44" i="8"/>
  <c r="AC45" i="8"/>
  <c r="AC41" i="8"/>
  <c r="AC43" i="8"/>
  <c r="AC42" i="8"/>
  <c r="AC47" i="8"/>
  <c r="AA47" i="12"/>
  <c r="AB46" i="7"/>
  <c r="AB47" i="12" s="1"/>
  <c r="AC28" i="8"/>
  <c r="AG41" i="24"/>
  <c r="AG42" i="24" s="1"/>
  <c r="AF13" i="7"/>
  <c r="AF14" i="7"/>
  <c r="AG8" i="7"/>
  <c r="AF15" i="7"/>
  <c r="AF10" i="7"/>
  <c r="AF11" i="7"/>
  <c r="AF16" i="7"/>
  <c r="AF12" i="7"/>
  <c r="AF9" i="7"/>
  <c r="AD27" i="7"/>
  <c r="AD41" i="7" s="1"/>
  <c r="AD15" i="6" s="1"/>
  <c r="AD55" i="7"/>
  <c r="AD100" i="24"/>
  <c r="AD116" i="24" s="1"/>
  <c r="D31" i="10"/>
  <c r="D23" i="10"/>
  <c r="D17" i="10"/>
  <c r="D40" i="10"/>
  <c r="D13" i="10"/>
  <c r="D11" i="18"/>
  <c r="E29" i="13"/>
  <c r="D27" i="10"/>
  <c r="E30" i="13"/>
  <c r="D29" i="1"/>
  <c r="D15" i="10" s="1"/>
  <c r="AD9" i="1"/>
  <c r="AF9" i="1"/>
  <c r="X9" i="1"/>
  <c r="AA9" i="1"/>
  <c r="AB9" i="1"/>
  <c r="U9" i="1"/>
  <c r="Y9" i="1"/>
  <c r="AC9" i="1"/>
  <c r="W9" i="1"/>
  <c r="AE9" i="1"/>
  <c r="V9" i="1"/>
  <c r="Z9" i="1"/>
  <c r="AB122" i="24"/>
  <c r="AD29" i="7"/>
  <c r="AD43" i="7" s="1"/>
  <c r="AD17" i="6" s="1"/>
  <c r="AD102" i="24"/>
  <c r="AD118" i="24" s="1"/>
  <c r="AD57" i="7"/>
  <c r="AC26" i="8"/>
  <c r="AA18" i="1"/>
  <c r="W18" i="1"/>
  <c r="AD18" i="1"/>
  <c r="AC18" i="1"/>
  <c r="U18" i="1"/>
  <c r="AB18" i="1"/>
  <c r="V18" i="1"/>
  <c r="AE18" i="1"/>
  <c r="AF18" i="1"/>
  <c r="Z18" i="1"/>
  <c r="X18" i="1"/>
  <c r="Y18" i="1"/>
  <c r="AC112" i="24"/>
  <c r="AC105" i="24"/>
  <c r="AC106" i="24" s="1"/>
  <c r="AD64" i="24"/>
  <c r="AE18" i="7"/>
  <c r="AE19" i="7" s="1"/>
  <c r="AE21" i="24"/>
  <c r="AE50" i="24" s="1"/>
  <c r="AE66" i="24" s="1"/>
  <c r="AE28" i="6" s="1"/>
  <c r="AE25" i="24"/>
  <c r="AE54" i="24" s="1"/>
  <c r="AE70" i="24" s="1"/>
  <c r="AE32" i="6" s="1"/>
  <c r="AE22" i="24"/>
  <c r="AE26" i="24"/>
  <c r="AE19" i="24"/>
  <c r="AE48" i="24" s="1"/>
  <c r="AE20" i="24"/>
  <c r="AE49" i="24" s="1"/>
  <c r="AE65" i="24" s="1"/>
  <c r="AE27" i="6" s="1"/>
  <c r="AE23" i="24"/>
  <c r="AE52" i="24" s="1"/>
  <c r="AE68" i="24" s="1"/>
  <c r="AE30" i="6" s="1"/>
  <c r="AE24" i="24"/>
  <c r="AF18" i="24"/>
  <c r="AD23" i="7"/>
  <c r="AD51" i="7"/>
  <c r="AD96" i="24"/>
  <c r="AD53" i="7"/>
  <c r="AD25" i="7"/>
  <c r="AD39" i="7" s="1"/>
  <c r="AD13" i="6" s="1"/>
  <c r="AD98" i="24"/>
  <c r="AD114" i="24" s="1"/>
  <c r="AB26" i="6"/>
  <c r="AB35" i="6" s="1"/>
  <c r="AB16" i="12" s="1"/>
  <c r="AC50" i="12" s="1"/>
  <c r="AB73" i="24"/>
  <c r="AB15" i="12" s="1"/>
  <c r="AH39" i="24"/>
  <c r="AH35" i="24"/>
  <c r="AH36" i="24"/>
  <c r="AH32" i="24"/>
  <c r="AH37" i="24"/>
  <c r="AH33" i="24"/>
  <c r="AH38" i="24"/>
  <c r="AH34" i="24"/>
  <c r="AI31" i="24"/>
  <c r="AA14" i="1"/>
  <c r="U14" i="1"/>
  <c r="W14" i="1"/>
  <c r="AE14" i="1"/>
  <c r="V14" i="1"/>
  <c r="Y14" i="1"/>
  <c r="AC14" i="1"/>
  <c r="X14" i="1"/>
  <c r="AF14" i="1"/>
  <c r="AB14" i="1"/>
  <c r="Z14" i="1"/>
  <c r="AD14" i="1"/>
  <c r="AC29" i="8"/>
  <c r="AC32" i="7"/>
  <c r="AC33" i="7" s="1"/>
  <c r="AC37" i="7"/>
  <c r="AB25" i="8"/>
  <c r="AA34" i="8"/>
  <c r="AD26" i="7"/>
  <c r="AD40" i="7" s="1"/>
  <c r="AD14" i="6" s="1"/>
  <c r="AD54" i="7"/>
  <c r="AD99" i="24"/>
  <c r="AD115" i="24" s="1"/>
  <c r="AC57" i="24"/>
  <c r="AC58" i="24" s="1"/>
  <c r="AC64" i="24"/>
  <c r="W11" i="1"/>
  <c r="Y11" i="1"/>
  <c r="AF11" i="1"/>
  <c r="AB11" i="1"/>
  <c r="X11" i="1"/>
  <c r="AA11" i="1"/>
  <c r="AE11" i="1"/>
  <c r="AC11" i="1"/>
  <c r="AD11" i="1"/>
  <c r="Z11" i="1"/>
  <c r="U11" i="1"/>
  <c r="V11" i="1"/>
  <c r="AC60" i="7"/>
  <c r="AC61" i="7" s="1"/>
  <c r="AC32" i="8"/>
  <c r="AC31" i="8"/>
  <c r="AD52" i="24"/>
  <c r="AD68" i="24" s="1"/>
  <c r="AD30" i="6" s="1"/>
  <c r="AD24" i="7"/>
  <c r="AD38" i="7" s="1"/>
  <c r="AD12" i="6" s="1"/>
  <c r="AD52" i="7"/>
  <c r="AD97" i="24"/>
  <c r="AD113" i="24" s="1"/>
  <c r="AD49" i="24"/>
  <c r="AD65" i="24" s="1"/>
  <c r="AD27" i="6" s="1"/>
  <c r="AF47" i="24"/>
  <c r="AD56" i="7"/>
  <c r="AD101" i="24"/>
  <c r="AD117" i="24" s="1"/>
  <c r="AD28" i="7"/>
  <c r="AD42" i="7" s="1"/>
  <c r="AD16" i="6" s="1"/>
  <c r="AD30" i="7"/>
  <c r="AD44" i="7" s="1"/>
  <c r="AD18" i="6" s="1"/>
  <c r="AD58" i="7"/>
  <c r="AD103" i="24"/>
  <c r="AD119" i="24" s="1"/>
  <c r="O69" i="13"/>
  <c r="O57" i="13"/>
  <c r="O43" i="13"/>
  <c r="O70" i="13"/>
  <c r="O39" i="13"/>
  <c r="O67" i="13"/>
  <c r="O55" i="13"/>
  <c r="O41" i="13"/>
  <c r="O40" i="13"/>
  <c r="O62" i="13"/>
  <c r="O50" i="13"/>
  <c r="O45" i="13"/>
  <c r="O53" i="13"/>
  <c r="O71" i="13"/>
  <c r="O68" i="13"/>
  <c r="O65" i="13"/>
  <c r="O74" i="13"/>
  <c r="O60" i="13"/>
  <c r="O64" i="13"/>
  <c r="O47" i="13"/>
  <c r="O58" i="13"/>
  <c r="O49" i="13"/>
  <c r="O61" i="13"/>
  <c r="O56" i="13"/>
  <c r="O46" i="13"/>
  <c r="O73" i="13"/>
  <c r="O54" i="13"/>
  <c r="O63" i="13"/>
  <c r="O44" i="13"/>
  <c r="O59" i="13"/>
  <c r="O72" i="13"/>
  <c r="O42" i="13"/>
  <c r="O48" i="13"/>
  <c r="O52" i="13"/>
  <c r="O66" i="13"/>
  <c r="O51" i="13"/>
  <c r="AC27" i="8"/>
  <c r="Z17" i="1"/>
  <c r="U17" i="1"/>
  <c r="AB17" i="1"/>
  <c r="V17" i="1"/>
  <c r="AE17" i="1"/>
  <c r="AA17" i="1"/>
  <c r="W17" i="1"/>
  <c r="AD17" i="1"/>
  <c r="Y17" i="1"/>
  <c r="AC17" i="1"/>
  <c r="AF17" i="1"/>
  <c r="X17" i="1"/>
  <c r="P13" i="8"/>
  <c r="O15" i="8"/>
  <c r="O12" i="8"/>
  <c r="O49" i="8"/>
  <c r="O41" i="6"/>
  <c r="O50" i="6" s="1"/>
  <c r="O11" i="8"/>
  <c r="C33" i="10"/>
  <c r="E52" i="12"/>
  <c r="K52" i="12"/>
  <c r="J52" i="12"/>
  <c r="N52" i="12"/>
  <c r="F52" i="12"/>
  <c r="C19" i="10"/>
  <c r="C22" i="10" s="1"/>
  <c r="C24" i="25"/>
  <c r="F64" i="21" s="1"/>
  <c r="F89" i="21" s="1"/>
  <c r="C52" i="12"/>
  <c r="G52" i="12"/>
  <c r="L52" i="12"/>
  <c r="H52" i="12"/>
  <c r="D52" i="12"/>
  <c r="M52" i="12"/>
  <c r="I52" i="12"/>
  <c r="O14" i="8"/>
  <c r="C10" i="26"/>
  <c r="C19" i="8"/>
  <c r="Q64" i="8"/>
  <c r="AY8" i="12"/>
  <c r="AX39" i="12"/>
  <c r="F75" i="21" l="1"/>
  <c r="F100" i="21" s="1"/>
  <c r="I73" i="21"/>
  <c r="I98" i="21" s="1"/>
  <c r="C70" i="21"/>
  <c r="C95" i="21" s="1"/>
  <c r="H66" i="21"/>
  <c r="H91" i="21" s="1"/>
  <c r="H77" i="21"/>
  <c r="H102" i="21" s="1"/>
  <c r="I77" i="21"/>
  <c r="I102" i="21" s="1"/>
  <c r="C74" i="21"/>
  <c r="C99" i="21" s="1"/>
  <c r="H70" i="21"/>
  <c r="H95" i="21" s="1"/>
  <c r="L65" i="21"/>
  <c r="L90" i="21" s="1"/>
  <c r="B71" i="21"/>
  <c r="B96" i="21" s="1"/>
  <c r="D78" i="21"/>
  <c r="D103" i="21" s="1"/>
  <c r="L69" i="21"/>
  <c r="L94" i="21" s="1"/>
  <c r="M65" i="21"/>
  <c r="M90" i="21" s="1"/>
  <c r="B76" i="21"/>
  <c r="B101" i="21" s="1"/>
  <c r="B69" i="21"/>
  <c r="B94" i="21" s="1"/>
  <c r="L73" i="21"/>
  <c r="L98" i="21" s="1"/>
  <c r="C64" i="21"/>
  <c r="C89" i="21" s="1"/>
  <c r="K71" i="21"/>
  <c r="K96" i="21" s="1"/>
  <c r="L79" i="21"/>
  <c r="L104" i="21" s="1"/>
  <c r="E68" i="21"/>
  <c r="E93" i="21" s="1"/>
  <c r="F76" i="21"/>
  <c r="F101" i="21" s="1"/>
  <c r="J64" i="21"/>
  <c r="J89" i="21" s="1"/>
  <c r="M78" i="21"/>
  <c r="M103" i="21" s="1"/>
  <c r="F71" i="21"/>
  <c r="F96" i="21" s="1"/>
  <c r="G79" i="21"/>
  <c r="G104" i="21" s="1"/>
  <c r="K67" i="21"/>
  <c r="K92" i="21" s="1"/>
  <c r="L75" i="21"/>
  <c r="L100" i="21" s="1"/>
  <c r="E64" i="21"/>
  <c r="E89" i="21" s="1"/>
  <c r="F72" i="21"/>
  <c r="F97" i="21" s="1"/>
  <c r="B65" i="21"/>
  <c r="B90" i="21" s="1"/>
  <c r="D77" i="21"/>
  <c r="D102" i="21" s="1"/>
  <c r="D73" i="21"/>
  <c r="D98" i="21" s="1"/>
  <c r="K68" i="21"/>
  <c r="K93" i="21" s="1"/>
  <c r="B78" i="21"/>
  <c r="B103" i="21" s="1"/>
  <c r="H76" i="21"/>
  <c r="H101" i="21" s="1"/>
  <c r="J70" i="21"/>
  <c r="J95" i="21" s="1"/>
  <c r="L64" i="21"/>
  <c r="L89" i="21" s="1"/>
  <c r="K78" i="21"/>
  <c r="K103" i="21" s="1"/>
  <c r="M72" i="21"/>
  <c r="M97" i="21" s="1"/>
  <c r="D67" i="21"/>
  <c r="D92" i="21" s="1"/>
  <c r="B64" i="21"/>
  <c r="B89" i="21" s="1"/>
  <c r="E75" i="21"/>
  <c r="E100" i="21" s="1"/>
  <c r="G69" i="21"/>
  <c r="G94" i="21" s="1"/>
  <c r="I63" i="21"/>
  <c r="I88" i="21" s="1"/>
  <c r="J79" i="21"/>
  <c r="J104" i="21" s="1"/>
  <c r="J75" i="21"/>
  <c r="J100" i="21" s="1"/>
  <c r="J71" i="21"/>
  <c r="J96" i="21" s="1"/>
  <c r="M66" i="21"/>
  <c r="M91" i="21" s="1"/>
  <c r="H80" i="21"/>
  <c r="H105" i="21" s="1"/>
  <c r="J74" i="21"/>
  <c r="J99" i="21" s="1"/>
  <c r="L68" i="21"/>
  <c r="L93" i="21" s="1"/>
  <c r="C63" i="21"/>
  <c r="C88" i="21" s="1"/>
  <c r="M76" i="21"/>
  <c r="M101" i="21" s="1"/>
  <c r="D71" i="21"/>
  <c r="D96" i="21" s="1"/>
  <c r="F65" i="21"/>
  <c r="F90" i="21" s="1"/>
  <c r="E79" i="21"/>
  <c r="E104" i="21" s="1"/>
  <c r="G73" i="21"/>
  <c r="G98" i="21" s="1"/>
  <c r="I67" i="21"/>
  <c r="I92" i="21" s="1"/>
  <c r="B63" i="21"/>
  <c r="B88" i="21" s="1"/>
  <c r="G80" i="21"/>
  <c r="G105" i="21" s="1"/>
  <c r="I78" i="21"/>
  <c r="I103" i="21" s="1"/>
  <c r="K76" i="21"/>
  <c r="K101" i="21" s="1"/>
  <c r="I74" i="21"/>
  <c r="I99" i="21" s="1"/>
  <c r="K72" i="21"/>
  <c r="K97" i="21" s="1"/>
  <c r="M70" i="21"/>
  <c r="M95" i="21" s="1"/>
  <c r="G68" i="21"/>
  <c r="G93" i="21" s="1"/>
  <c r="H65" i="21"/>
  <c r="H90" i="21" s="1"/>
  <c r="B74" i="21"/>
  <c r="B99" i="21" s="1"/>
  <c r="C79" i="21"/>
  <c r="C104" i="21" s="1"/>
  <c r="D76" i="21"/>
  <c r="D101" i="21" s="1"/>
  <c r="E73" i="21"/>
  <c r="E98" i="21" s="1"/>
  <c r="F70" i="21"/>
  <c r="F95" i="21" s="1"/>
  <c r="G67" i="21"/>
  <c r="G92" i="21" s="1"/>
  <c r="H64" i="21"/>
  <c r="H89" i="21" s="1"/>
  <c r="B67" i="21"/>
  <c r="B92" i="21" s="1"/>
  <c r="G78" i="21"/>
  <c r="G103" i="21" s="1"/>
  <c r="H75" i="21"/>
  <c r="H100" i="21" s="1"/>
  <c r="I72" i="21"/>
  <c r="I97" i="21" s="1"/>
  <c r="J69" i="21"/>
  <c r="J94" i="21" s="1"/>
  <c r="K66" i="21"/>
  <c r="K91" i="21" s="1"/>
  <c r="L63" i="21"/>
  <c r="L88" i="21" s="1"/>
  <c r="J80" i="21"/>
  <c r="J105" i="21" s="1"/>
  <c r="K77" i="21"/>
  <c r="K102" i="21" s="1"/>
  <c r="L74" i="21"/>
  <c r="L99" i="21" s="1"/>
  <c r="M71" i="21"/>
  <c r="M96" i="21" s="1"/>
  <c r="C69" i="21"/>
  <c r="C94" i="21" s="1"/>
  <c r="D66" i="21"/>
  <c r="D91" i="21" s="1"/>
  <c r="E63" i="21"/>
  <c r="E88" i="21" s="1"/>
  <c r="B73" i="21"/>
  <c r="B98" i="21" s="1"/>
  <c r="C80" i="21"/>
  <c r="C105" i="21" s="1"/>
  <c r="E78" i="21"/>
  <c r="E103" i="21" s="1"/>
  <c r="C76" i="21"/>
  <c r="C101" i="21" s="1"/>
  <c r="E74" i="21"/>
  <c r="E99" i="21" s="1"/>
  <c r="G72" i="21"/>
  <c r="G97" i="21" s="1"/>
  <c r="E70" i="21"/>
  <c r="E95" i="21" s="1"/>
  <c r="F67" i="21"/>
  <c r="F92" i="21" s="1"/>
  <c r="G64" i="21"/>
  <c r="G89" i="21" s="1"/>
  <c r="L80" i="21"/>
  <c r="L105" i="21" s="1"/>
  <c r="M77" i="21"/>
  <c r="M102" i="21" s="1"/>
  <c r="C75" i="21"/>
  <c r="C100" i="21" s="1"/>
  <c r="D72" i="21"/>
  <c r="D97" i="21" s="1"/>
  <c r="E69" i="21"/>
  <c r="E94" i="21" s="1"/>
  <c r="F66" i="21"/>
  <c r="F91" i="21" s="1"/>
  <c r="G63" i="21"/>
  <c r="G88" i="21" s="1"/>
  <c r="E80" i="21"/>
  <c r="E105" i="21" s="1"/>
  <c r="F77" i="21"/>
  <c r="F102" i="21" s="1"/>
  <c r="G74" i="21"/>
  <c r="G99" i="21" s="1"/>
  <c r="H71" i="21"/>
  <c r="H96" i="21" s="1"/>
  <c r="I68" i="21"/>
  <c r="I93" i="21" s="1"/>
  <c r="J65" i="21"/>
  <c r="J90" i="21" s="1"/>
  <c r="B80" i="21"/>
  <c r="B105" i="21" s="1"/>
  <c r="I79" i="21"/>
  <c r="I104" i="21" s="1"/>
  <c r="J76" i="21"/>
  <c r="J101" i="21" s="1"/>
  <c r="K73" i="21"/>
  <c r="K98" i="21" s="1"/>
  <c r="L70" i="21"/>
  <c r="L95" i="21" s="1"/>
  <c r="M67" i="21"/>
  <c r="M92" i="21" s="1"/>
  <c r="C65" i="21"/>
  <c r="C90" i="21" s="1"/>
  <c r="B77" i="21"/>
  <c r="B102" i="21" s="1"/>
  <c r="K80" i="21"/>
  <c r="K105" i="21" s="1"/>
  <c r="F79" i="21"/>
  <c r="F104" i="21" s="1"/>
  <c r="L77" i="21"/>
  <c r="L102" i="21" s="1"/>
  <c r="G76" i="21"/>
  <c r="G101" i="21" s="1"/>
  <c r="M74" i="21"/>
  <c r="M99" i="21" s="1"/>
  <c r="H73" i="21"/>
  <c r="H98" i="21" s="1"/>
  <c r="C72" i="21"/>
  <c r="C97" i="21" s="1"/>
  <c r="I70" i="21"/>
  <c r="I95" i="21" s="1"/>
  <c r="D69" i="21"/>
  <c r="D94" i="21" s="1"/>
  <c r="J67" i="21"/>
  <c r="J92" i="21" s="1"/>
  <c r="E66" i="21"/>
  <c r="E91" i="21" s="1"/>
  <c r="K64" i="21"/>
  <c r="K89" i="21" s="1"/>
  <c r="F63" i="21"/>
  <c r="F88" i="21" s="1"/>
  <c r="B66" i="21"/>
  <c r="B91" i="21" s="1"/>
  <c r="K79" i="21"/>
  <c r="K104" i="21" s="1"/>
  <c r="F78" i="21"/>
  <c r="F103" i="21" s="1"/>
  <c r="L76" i="21"/>
  <c r="L101" i="21" s="1"/>
  <c r="G75" i="21"/>
  <c r="G100" i="21" s="1"/>
  <c r="M73" i="21"/>
  <c r="M98" i="21" s="1"/>
  <c r="H72" i="21"/>
  <c r="H97" i="21" s="1"/>
  <c r="C71" i="21"/>
  <c r="C96" i="21" s="1"/>
  <c r="I69" i="21"/>
  <c r="I94" i="21" s="1"/>
  <c r="D68" i="21"/>
  <c r="D93" i="21" s="1"/>
  <c r="J66" i="21"/>
  <c r="J91" i="21" s="1"/>
  <c r="E65" i="21"/>
  <c r="E90" i="21" s="1"/>
  <c r="K63" i="21"/>
  <c r="K88" i="21" s="1"/>
  <c r="B75" i="21"/>
  <c r="B100" i="21" s="1"/>
  <c r="I80" i="21"/>
  <c r="I105" i="21" s="1"/>
  <c r="D79" i="21"/>
  <c r="D104" i="21" s="1"/>
  <c r="J77" i="21"/>
  <c r="J102" i="21" s="1"/>
  <c r="E76" i="21"/>
  <c r="E101" i="21" s="1"/>
  <c r="K74" i="21"/>
  <c r="K99" i="21" s="1"/>
  <c r="F73" i="21"/>
  <c r="F98" i="21" s="1"/>
  <c r="L71" i="21"/>
  <c r="L96" i="21" s="1"/>
  <c r="G70" i="21"/>
  <c r="G95" i="21" s="1"/>
  <c r="M68" i="21"/>
  <c r="M93" i="21" s="1"/>
  <c r="H67" i="21"/>
  <c r="H92" i="21" s="1"/>
  <c r="C66" i="21"/>
  <c r="C91" i="21" s="1"/>
  <c r="I64" i="21"/>
  <c r="I89" i="21" s="1"/>
  <c r="D63" i="21"/>
  <c r="D88" i="21" s="1"/>
  <c r="B68" i="21"/>
  <c r="B93" i="21" s="1"/>
  <c r="M79" i="21"/>
  <c r="M104" i="21" s="1"/>
  <c r="H78" i="21"/>
  <c r="H103" i="21" s="1"/>
  <c r="C77" i="21"/>
  <c r="C102" i="21" s="1"/>
  <c r="I75" i="21"/>
  <c r="I100" i="21" s="1"/>
  <c r="D74" i="21"/>
  <c r="D99" i="21" s="1"/>
  <c r="J72" i="21"/>
  <c r="J97" i="21" s="1"/>
  <c r="E71" i="21"/>
  <c r="E96" i="21" s="1"/>
  <c r="K69" i="21"/>
  <c r="K94" i="21" s="1"/>
  <c r="F68" i="21"/>
  <c r="F93" i="21" s="1"/>
  <c r="L66" i="21"/>
  <c r="L91" i="21" s="1"/>
  <c r="G65" i="21"/>
  <c r="G90" i="21" s="1"/>
  <c r="M63" i="21"/>
  <c r="M88" i="21" s="1"/>
  <c r="H69" i="21"/>
  <c r="H94" i="21" s="1"/>
  <c r="C68" i="21"/>
  <c r="C93" i="21" s="1"/>
  <c r="I66" i="21"/>
  <c r="I91" i="21" s="1"/>
  <c r="D65" i="21"/>
  <c r="D90" i="21" s="1"/>
  <c r="J63" i="21"/>
  <c r="J88" i="21" s="1"/>
  <c r="B70" i="21"/>
  <c r="B95" i="21" s="1"/>
  <c r="D80" i="21"/>
  <c r="D105" i="21" s="1"/>
  <c r="J78" i="21"/>
  <c r="J103" i="21" s="1"/>
  <c r="E77" i="21"/>
  <c r="E102" i="21" s="1"/>
  <c r="K75" i="21"/>
  <c r="K100" i="21" s="1"/>
  <c r="F74" i="21"/>
  <c r="F99" i="21" s="1"/>
  <c r="L72" i="21"/>
  <c r="L97" i="21" s="1"/>
  <c r="G71" i="21"/>
  <c r="G96" i="21" s="1"/>
  <c r="M69" i="21"/>
  <c r="M94" i="21" s="1"/>
  <c r="H68" i="21"/>
  <c r="H93" i="21" s="1"/>
  <c r="C67" i="21"/>
  <c r="C92" i="21" s="1"/>
  <c r="I65" i="21"/>
  <c r="I90" i="21" s="1"/>
  <c r="D64" i="21"/>
  <c r="D89" i="21" s="1"/>
  <c r="B79" i="21"/>
  <c r="B104" i="21" s="1"/>
  <c r="M80" i="21"/>
  <c r="M105" i="21" s="1"/>
  <c r="H79" i="21"/>
  <c r="H104" i="21" s="1"/>
  <c r="C78" i="21"/>
  <c r="C103" i="21" s="1"/>
  <c r="I76" i="21"/>
  <c r="I101" i="21" s="1"/>
  <c r="D75" i="21"/>
  <c r="D100" i="21" s="1"/>
  <c r="J73" i="21"/>
  <c r="J98" i="21" s="1"/>
  <c r="E72" i="21"/>
  <c r="E97" i="21" s="1"/>
  <c r="K70" i="21"/>
  <c r="K95" i="21" s="1"/>
  <c r="F69" i="21"/>
  <c r="F94" i="21" s="1"/>
  <c r="L67" i="21"/>
  <c r="L92" i="21" s="1"/>
  <c r="G66" i="21"/>
  <c r="G91" i="21" s="1"/>
  <c r="M64" i="21"/>
  <c r="M89" i="21" s="1"/>
  <c r="H63" i="21"/>
  <c r="H88" i="21" s="1"/>
  <c r="B72" i="21"/>
  <c r="B97" i="21" s="1"/>
  <c r="F80" i="21"/>
  <c r="F105" i="21" s="1"/>
  <c r="L78" i="21"/>
  <c r="L103" i="21" s="1"/>
  <c r="G77" i="21"/>
  <c r="G102" i="21" s="1"/>
  <c r="M75" i="21"/>
  <c r="M100" i="21" s="1"/>
  <c r="H74" i="21"/>
  <c r="H99" i="21" s="1"/>
  <c r="C73" i="21"/>
  <c r="C98" i="21" s="1"/>
  <c r="I71" i="21"/>
  <c r="I96" i="21" s="1"/>
  <c r="D70" i="21"/>
  <c r="D95" i="21" s="1"/>
  <c r="J68" i="21"/>
  <c r="J93" i="21" s="1"/>
  <c r="E67" i="21"/>
  <c r="E92" i="21" s="1"/>
  <c r="K65" i="21"/>
  <c r="K90" i="21" s="1"/>
  <c r="AD30" i="8"/>
  <c r="AD46" i="8"/>
  <c r="AC40" i="8"/>
  <c r="AC11" i="6"/>
  <c r="AD44" i="8"/>
  <c r="AD41" i="8"/>
  <c r="AD43" i="8"/>
  <c r="AD42" i="8"/>
  <c r="AD47" i="8"/>
  <c r="AD45" i="8"/>
  <c r="AB47" i="7"/>
  <c r="AC46" i="7"/>
  <c r="AD28" i="8"/>
  <c r="AD27" i="8"/>
  <c r="AE29" i="1"/>
  <c r="Y48" i="12" s="1"/>
  <c r="AF29" i="1"/>
  <c r="Z48" i="12" s="1"/>
  <c r="AB74" i="24"/>
  <c r="U29" i="1"/>
  <c r="O48" i="12" s="1"/>
  <c r="AH41" i="24"/>
  <c r="AH42" i="24" s="1"/>
  <c r="AE28" i="7"/>
  <c r="AE42" i="7" s="1"/>
  <c r="AE16" i="6" s="1"/>
  <c r="AE101" i="24"/>
  <c r="AE117" i="24" s="1"/>
  <c r="AE56" i="7"/>
  <c r="AD60" i="7"/>
  <c r="AD61" i="7" s="1"/>
  <c r="AE54" i="7"/>
  <c r="AE99" i="24"/>
  <c r="AE115" i="24" s="1"/>
  <c r="AE26" i="7"/>
  <c r="AE40" i="7" s="1"/>
  <c r="AE14" i="6" s="1"/>
  <c r="AC121" i="24"/>
  <c r="AC122" i="24" s="1"/>
  <c r="W29" i="1"/>
  <c r="Q48" i="12" s="1"/>
  <c r="AB29" i="1"/>
  <c r="V48" i="12" s="1"/>
  <c r="AD29" i="1"/>
  <c r="X48" i="12" s="1"/>
  <c r="AH8" i="7"/>
  <c r="AG11" i="7"/>
  <c r="AG10" i="7"/>
  <c r="AG16" i="7"/>
  <c r="AG9" i="7"/>
  <c r="AG12" i="7"/>
  <c r="AG15" i="7"/>
  <c r="AG13" i="7"/>
  <c r="AG14" i="7"/>
  <c r="AE53" i="24"/>
  <c r="AE69" i="24" s="1"/>
  <c r="AE31" i="6" s="1"/>
  <c r="AD32" i="8"/>
  <c r="AB34" i="8"/>
  <c r="AC25" i="8"/>
  <c r="AD29" i="8"/>
  <c r="AD32" i="7"/>
  <c r="AD33" i="7" s="1"/>
  <c r="AD37" i="7"/>
  <c r="AE52" i="7"/>
  <c r="AE97" i="24"/>
  <c r="AE113" i="24" s="1"/>
  <c r="AE24" i="7"/>
  <c r="AE38" i="7" s="1"/>
  <c r="AE12" i="6" s="1"/>
  <c r="AE102" i="24"/>
  <c r="AE118" i="24" s="1"/>
  <c r="AE57" i="7"/>
  <c r="AE29" i="7"/>
  <c r="AE43" i="7" s="1"/>
  <c r="AE17" i="6" s="1"/>
  <c r="AD57" i="24"/>
  <c r="AD58" i="24" s="1"/>
  <c r="Z29" i="1"/>
  <c r="T48" i="12" s="1"/>
  <c r="AC29" i="1"/>
  <c r="W48" i="12" s="1"/>
  <c r="AA29" i="1"/>
  <c r="U48" i="12" s="1"/>
  <c r="AE64" i="24"/>
  <c r="AC26" i="6"/>
  <c r="AC35" i="6" s="1"/>
  <c r="AC16" i="12" s="1"/>
  <c r="AD50" i="12" s="1"/>
  <c r="AC73" i="24"/>
  <c r="AC15" i="12" s="1"/>
  <c r="AD112" i="24"/>
  <c r="AD121" i="24" s="1"/>
  <c r="AD105" i="24"/>
  <c r="AD106" i="24" s="1"/>
  <c r="AE58" i="7"/>
  <c r="AE103" i="24"/>
  <c r="AE119" i="24" s="1"/>
  <c r="AE30" i="7"/>
  <c r="AE44" i="7" s="1"/>
  <c r="AE18" i="6" s="1"/>
  <c r="AD31" i="8"/>
  <c r="AE100" i="24"/>
  <c r="AE116" i="24" s="1"/>
  <c r="AE55" i="7"/>
  <c r="AE27" i="7"/>
  <c r="AE41" i="7" s="1"/>
  <c r="AE15" i="6" s="1"/>
  <c r="AE55" i="24"/>
  <c r="AE71" i="24" s="1"/>
  <c r="AE33" i="6" s="1"/>
  <c r="AE51" i="24"/>
  <c r="AE67" i="24" s="1"/>
  <c r="AE29" i="6" s="1"/>
  <c r="AG47" i="24"/>
  <c r="AJ31" i="24"/>
  <c r="AI39" i="24"/>
  <c r="AI35" i="24"/>
  <c r="AI36" i="24"/>
  <c r="AI32" i="24"/>
  <c r="AI37" i="24"/>
  <c r="AI33" i="24"/>
  <c r="AI38" i="24"/>
  <c r="AI34" i="24"/>
  <c r="AF21" i="24"/>
  <c r="AF25" i="24"/>
  <c r="AF54" i="24" s="1"/>
  <c r="AF70" i="24" s="1"/>
  <c r="AF32" i="6" s="1"/>
  <c r="AF22" i="24"/>
  <c r="AF26" i="24"/>
  <c r="AF55" i="24" s="1"/>
  <c r="AF71" i="24" s="1"/>
  <c r="AF33" i="6" s="1"/>
  <c r="AF19" i="24"/>
  <c r="AF48" i="24" s="1"/>
  <c r="AF20" i="24"/>
  <c r="AF23" i="24"/>
  <c r="AF24" i="24"/>
  <c r="AG18" i="24"/>
  <c r="AE96" i="24"/>
  <c r="AE51" i="7"/>
  <c r="AE23" i="7"/>
  <c r="AE25" i="7"/>
  <c r="AE39" i="7" s="1"/>
  <c r="AE13" i="6" s="1"/>
  <c r="AE53" i="7"/>
  <c r="AE98" i="24"/>
  <c r="AE114" i="24" s="1"/>
  <c r="AD26" i="6"/>
  <c r="AD35" i="6" s="1"/>
  <c r="AD16" i="12" s="1"/>
  <c r="AE50" i="12" s="1"/>
  <c r="AD73" i="24"/>
  <c r="AD15" i="12" s="1"/>
  <c r="AD26" i="8"/>
  <c r="V29" i="1"/>
  <c r="P48" i="12" s="1"/>
  <c r="Y29" i="1"/>
  <c r="S48" i="12" s="1"/>
  <c r="X29" i="1"/>
  <c r="R48" i="12" s="1"/>
  <c r="AF18" i="7"/>
  <c r="AF19" i="7" s="1"/>
  <c r="P10" i="8"/>
  <c r="P49" i="8"/>
  <c r="P12" i="8"/>
  <c r="Q42" i="6"/>
  <c r="C26" i="10"/>
  <c r="C30" i="10" s="1"/>
  <c r="Q43" i="6"/>
  <c r="P41" i="6"/>
  <c r="P50" i="6" s="1"/>
  <c r="P11" i="8"/>
  <c r="P15" i="8"/>
  <c r="Q44" i="6"/>
  <c r="Q48" i="6"/>
  <c r="O9" i="8"/>
  <c r="Q47" i="6"/>
  <c r="P14" i="8"/>
  <c r="AZ8" i="12"/>
  <c r="AY39" i="12"/>
  <c r="AD40" i="8" l="1"/>
  <c r="AD11" i="6"/>
  <c r="AE43" i="8"/>
  <c r="AE44" i="8"/>
  <c r="AE42" i="8"/>
  <c r="AE47" i="8"/>
  <c r="AE46" i="8"/>
  <c r="AE45" i="8"/>
  <c r="AE41" i="8"/>
  <c r="AC47" i="7"/>
  <c r="AC47" i="12"/>
  <c r="AD46" i="7"/>
  <c r="AE27" i="8"/>
  <c r="O20" i="6"/>
  <c r="O49" i="12" s="1"/>
  <c r="P17" i="12" s="1"/>
  <c r="P41" i="12" s="1"/>
  <c r="AE26" i="8"/>
  <c r="AE60" i="7"/>
  <c r="AE61" i="7" s="1"/>
  <c r="AE30" i="8"/>
  <c r="AE28" i="8"/>
  <c r="AF28" i="7"/>
  <c r="AF42" i="7" s="1"/>
  <c r="AF16" i="6" s="1"/>
  <c r="AF101" i="24"/>
  <c r="AF117" i="24" s="1"/>
  <c r="AF56" i="7"/>
  <c r="AI41" i="24"/>
  <c r="AI42" i="24" s="1"/>
  <c r="AF53" i="24"/>
  <c r="AF69" i="24" s="1"/>
  <c r="AF31" i="6" s="1"/>
  <c r="AH47" i="24"/>
  <c r="AF100" i="24"/>
  <c r="AF116" i="24" s="1"/>
  <c r="AF27" i="7"/>
  <c r="AF41" i="7" s="1"/>
  <c r="AF15" i="6" s="1"/>
  <c r="AF55" i="7"/>
  <c r="AF26" i="7"/>
  <c r="AF40" i="7" s="1"/>
  <c r="AF14" i="6" s="1"/>
  <c r="AF54" i="7"/>
  <c r="AF99" i="24"/>
  <c r="AF115" i="24" s="1"/>
  <c r="AH13" i="7"/>
  <c r="AH14" i="7"/>
  <c r="AI8" i="7"/>
  <c r="AH15" i="7"/>
  <c r="AH10" i="7"/>
  <c r="AH12" i="7"/>
  <c r="AH9" i="7"/>
  <c r="AH11" i="7"/>
  <c r="AH16" i="7"/>
  <c r="AE112" i="24"/>
  <c r="AE121" i="24" s="1"/>
  <c r="AE105" i="24"/>
  <c r="AE106" i="24" s="1"/>
  <c r="AF49" i="24"/>
  <c r="AF65" i="24" s="1"/>
  <c r="AF27" i="6" s="1"/>
  <c r="AF24" i="7"/>
  <c r="AF38" i="7" s="1"/>
  <c r="AF12" i="6" s="1"/>
  <c r="AF97" i="24"/>
  <c r="AF113" i="24" s="1"/>
  <c r="AF52" i="7"/>
  <c r="AF57" i="7"/>
  <c r="AF102" i="24"/>
  <c r="AF118" i="24" s="1"/>
  <c r="AF29" i="7"/>
  <c r="AF43" i="7" s="1"/>
  <c r="AF17" i="6" s="1"/>
  <c r="AF52" i="24"/>
  <c r="AF68" i="24" s="1"/>
  <c r="AF30" i="6" s="1"/>
  <c r="AC74" i="24"/>
  <c r="AD74" i="24" s="1"/>
  <c r="AE73" i="24"/>
  <c r="AE15" i="12" s="1"/>
  <c r="AE26" i="6"/>
  <c r="AE35" i="6" s="1"/>
  <c r="AE16" i="12" s="1"/>
  <c r="AF50" i="12" s="1"/>
  <c r="AD122" i="24"/>
  <c r="AE29" i="8"/>
  <c r="AE37" i="7"/>
  <c r="AE32" i="7"/>
  <c r="AE33" i="7" s="1"/>
  <c r="AF30" i="7"/>
  <c r="AF44" i="7" s="1"/>
  <c r="AF18" i="6" s="1"/>
  <c r="AF58" i="7"/>
  <c r="AF103" i="24"/>
  <c r="AF119" i="24" s="1"/>
  <c r="AJ37" i="24"/>
  <c r="AJ35" i="24"/>
  <c r="AJ38" i="24"/>
  <c r="AJ39" i="24"/>
  <c r="AJ36" i="24"/>
  <c r="AK31" i="24"/>
  <c r="AJ32" i="24"/>
  <c r="AJ34" i="24"/>
  <c r="AJ33" i="24"/>
  <c r="P20" i="6"/>
  <c r="P49" i="12" s="1"/>
  <c r="Q17" i="12" s="1"/>
  <c r="Q41" i="12" s="1"/>
  <c r="AF64" i="24"/>
  <c r="AE31" i="8"/>
  <c r="AE32" i="8"/>
  <c r="AG18" i="7"/>
  <c r="AG19" i="7" s="1"/>
  <c r="AG21" i="24"/>
  <c r="AG50" i="24" s="1"/>
  <c r="AG66" i="24" s="1"/>
  <c r="AG28" i="6" s="1"/>
  <c r="AG25" i="24"/>
  <c r="AG22" i="24"/>
  <c r="AG51" i="24" s="1"/>
  <c r="AG67" i="24" s="1"/>
  <c r="AG29" i="6" s="1"/>
  <c r="AG26" i="24"/>
  <c r="AG55" i="24" s="1"/>
  <c r="AG71" i="24" s="1"/>
  <c r="AG33" i="6" s="1"/>
  <c r="AG19" i="24"/>
  <c r="AG20" i="24"/>
  <c r="AG23" i="24"/>
  <c r="AG52" i="24" s="1"/>
  <c r="AG68" i="24" s="1"/>
  <c r="AG30" i="6" s="1"/>
  <c r="AG24" i="24"/>
  <c r="AH18" i="24"/>
  <c r="AF51" i="7"/>
  <c r="AF23" i="7"/>
  <c r="AF96" i="24"/>
  <c r="AF25" i="7"/>
  <c r="AF39" i="7" s="1"/>
  <c r="AF13" i="6" s="1"/>
  <c r="AF53" i="7"/>
  <c r="AF98" i="24"/>
  <c r="AF114" i="24" s="1"/>
  <c r="AF51" i="24"/>
  <c r="AF67" i="24" s="1"/>
  <c r="AF29" i="6" s="1"/>
  <c r="AF50" i="24"/>
  <c r="AF66" i="24" s="1"/>
  <c r="AF28" i="6" s="1"/>
  <c r="AE57" i="24"/>
  <c r="AE58" i="24" s="1"/>
  <c r="AC34" i="8"/>
  <c r="AD25" i="8"/>
  <c r="Q11" i="8"/>
  <c r="N74" i="21"/>
  <c r="C106" i="21"/>
  <c r="D51" i="12" s="1"/>
  <c r="D73" i="12" s="1"/>
  <c r="N99" i="21"/>
  <c r="E106" i="21"/>
  <c r="F51" i="12" s="1"/>
  <c r="F73" i="12" s="1"/>
  <c r="N69" i="21"/>
  <c r="M106" i="21"/>
  <c r="N51" i="12" s="1"/>
  <c r="N73" i="21"/>
  <c r="N95" i="21"/>
  <c r="N98" i="21"/>
  <c r="N71" i="21"/>
  <c r="K106" i="21"/>
  <c r="N41" i="30" s="1"/>
  <c r="N78" i="21"/>
  <c r="N66" i="21"/>
  <c r="E81" i="21"/>
  <c r="J81" i="21"/>
  <c r="N100" i="21"/>
  <c r="G81" i="21"/>
  <c r="N103" i="21"/>
  <c r="N102" i="21"/>
  <c r="K81" i="21"/>
  <c r="M81" i="21"/>
  <c r="N105" i="21"/>
  <c r="F106" i="21"/>
  <c r="G51" i="12" s="1"/>
  <c r="G73" i="12" s="1"/>
  <c r="N63" i="21"/>
  <c r="N75" i="21"/>
  <c r="F81" i="21"/>
  <c r="N68" i="21"/>
  <c r="H106" i="21"/>
  <c r="I51" i="12" s="1"/>
  <c r="I73" i="12" s="1"/>
  <c r="N77" i="21"/>
  <c r="D106" i="21"/>
  <c r="E51" i="12" s="1"/>
  <c r="E73" i="12" s="1"/>
  <c r="N94" i="21"/>
  <c r="N97" i="21"/>
  <c r="I106" i="21"/>
  <c r="L41" i="30" s="1"/>
  <c r="G106" i="21"/>
  <c r="H51" i="12" s="1"/>
  <c r="H73" i="12" s="1"/>
  <c r="I81" i="21"/>
  <c r="N90" i="21"/>
  <c r="N104" i="21"/>
  <c r="N91" i="21"/>
  <c r="D81" i="21"/>
  <c r="N72" i="21"/>
  <c r="N70" i="21"/>
  <c r="C81" i="21"/>
  <c r="N89" i="21"/>
  <c r="L106" i="21"/>
  <c r="O41" i="30" s="1"/>
  <c r="N101" i="21"/>
  <c r="N67" i="21"/>
  <c r="H81" i="21"/>
  <c r="N64" i="21"/>
  <c r="B81" i="21"/>
  <c r="L81" i="21"/>
  <c r="N65" i="21"/>
  <c r="N79" i="21"/>
  <c r="N76" i="21"/>
  <c r="N92" i="21"/>
  <c r="J106" i="21"/>
  <c r="M41" i="30" s="1"/>
  <c r="N93" i="21"/>
  <c r="N96" i="21"/>
  <c r="Q45" i="6"/>
  <c r="R48" i="6"/>
  <c r="N80" i="21"/>
  <c r="C35" i="10"/>
  <c r="R64" i="8"/>
  <c r="P9" i="8"/>
  <c r="BA8" i="12"/>
  <c r="AZ39" i="12"/>
  <c r="AE40" i="8" l="1"/>
  <c r="AE11" i="6"/>
  <c r="AF47" i="8"/>
  <c r="AF46" i="8"/>
  <c r="AF43" i="8"/>
  <c r="AF45" i="8"/>
  <c r="AF44" i="8"/>
  <c r="AF41" i="8"/>
  <c r="AF42" i="8"/>
  <c r="AD47" i="7"/>
  <c r="AD47" i="12"/>
  <c r="AE46" i="7"/>
  <c r="AE47" i="12" s="1"/>
  <c r="O18" i="8"/>
  <c r="AF26" i="8"/>
  <c r="AE122" i="24"/>
  <c r="I41" i="30"/>
  <c r="M51" i="12"/>
  <c r="M73" i="12" s="1"/>
  <c r="AJ41" i="24"/>
  <c r="AJ42" i="24" s="1"/>
  <c r="AF30" i="8"/>
  <c r="AF60" i="7"/>
  <c r="AF61" i="7" s="1"/>
  <c r="AG29" i="7"/>
  <c r="AG43" i="7" s="1"/>
  <c r="AG17" i="6" s="1"/>
  <c r="AG57" i="7"/>
  <c r="AG102" i="24"/>
  <c r="AG118" i="24" s="1"/>
  <c r="AF57" i="24"/>
  <c r="AF58" i="24" s="1"/>
  <c r="AH21" i="24"/>
  <c r="AH50" i="24" s="1"/>
  <c r="AH66" i="24" s="1"/>
  <c r="AH28" i="6" s="1"/>
  <c r="AH25" i="24"/>
  <c r="AH54" i="24" s="1"/>
  <c r="AH70" i="24" s="1"/>
  <c r="AH32" i="6" s="1"/>
  <c r="AH22" i="24"/>
  <c r="AH51" i="24" s="1"/>
  <c r="AH67" i="24" s="1"/>
  <c r="AH29" i="6" s="1"/>
  <c r="AH26" i="24"/>
  <c r="AH55" i="24" s="1"/>
  <c r="AH71" i="24" s="1"/>
  <c r="AH33" i="6" s="1"/>
  <c r="AH19" i="24"/>
  <c r="AH48" i="24" s="1"/>
  <c r="AH20" i="24"/>
  <c r="AH49" i="24" s="1"/>
  <c r="AH65" i="24" s="1"/>
  <c r="AH27" i="6" s="1"/>
  <c r="AH23" i="24"/>
  <c r="AH52" i="24" s="1"/>
  <c r="AH68" i="24" s="1"/>
  <c r="AH30" i="6" s="1"/>
  <c r="AH24" i="24"/>
  <c r="AI18" i="24"/>
  <c r="AG25" i="7"/>
  <c r="AG39" i="7" s="1"/>
  <c r="AG13" i="6" s="1"/>
  <c r="AG53" i="7"/>
  <c r="AG98" i="24"/>
  <c r="AG114" i="24" s="1"/>
  <c r="AF27" i="8"/>
  <c r="AF112" i="24"/>
  <c r="AF105" i="24"/>
  <c r="AF106" i="24" s="1"/>
  <c r="AG28" i="7"/>
  <c r="AG42" i="7" s="1"/>
  <c r="AG16" i="6" s="1"/>
  <c r="AG56" i="7"/>
  <c r="AG101" i="24"/>
  <c r="AG117" i="24" s="1"/>
  <c r="AG103" i="24"/>
  <c r="AG119" i="24" s="1"/>
  <c r="AG58" i="7"/>
  <c r="AG30" i="7"/>
  <c r="AG44" i="7" s="1"/>
  <c r="AG18" i="6" s="1"/>
  <c r="AF31" i="8"/>
  <c r="AL31" i="24"/>
  <c r="AK39" i="24"/>
  <c r="AK36" i="24"/>
  <c r="AK33" i="24"/>
  <c r="AK37" i="24"/>
  <c r="AK35" i="24"/>
  <c r="AK38" i="24"/>
  <c r="AK32" i="24"/>
  <c r="AK34" i="24"/>
  <c r="AG53" i="24"/>
  <c r="AG69" i="24" s="1"/>
  <c r="AG31" i="6" s="1"/>
  <c r="AD34" i="8"/>
  <c r="AE25" i="8"/>
  <c r="AG52" i="7"/>
  <c r="AG97" i="24"/>
  <c r="AG113" i="24" s="1"/>
  <c r="AG24" i="7"/>
  <c r="AG38" i="7" s="1"/>
  <c r="AG12" i="6" s="1"/>
  <c r="AI47" i="24"/>
  <c r="AG51" i="7"/>
  <c r="AG23" i="7"/>
  <c r="AG96" i="24"/>
  <c r="AF32" i="8"/>
  <c r="AF29" i="8"/>
  <c r="AE74" i="24"/>
  <c r="AG54" i="24"/>
  <c r="AG70" i="24" s="1"/>
  <c r="AG32" i="6" s="1"/>
  <c r="AF28" i="8"/>
  <c r="P18" i="8"/>
  <c r="AF37" i="7"/>
  <c r="AF32" i="7"/>
  <c r="AF33" i="7" s="1"/>
  <c r="AG55" i="7"/>
  <c r="AG27" i="7"/>
  <c r="AG41" i="7" s="1"/>
  <c r="AG15" i="6" s="1"/>
  <c r="AG100" i="24"/>
  <c r="AG116" i="24" s="1"/>
  <c r="AG26" i="7"/>
  <c r="AG40" i="7" s="1"/>
  <c r="AG14" i="6" s="1"/>
  <c r="AG54" i="7"/>
  <c r="AG99" i="24"/>
  <c r="AG115" i="24" s="1"/>
  <c r="AF26" i="6"/>
  <c r="AF35" i="6" s="1"/>
  <c r="AF16" i="12" s="1"/>
  <c r="AG50" i="12" s="1"/>
  <c r="AF73" i="24"/>
  <c r="AF15" i="12" s="1"/>
  <c r="AH18" i="7"/>
  <c r="AH19" i="7" s="1"/>
  <c r="AI12" i="7"/>
  <c r="AI11" i="7"/>
  <c r="AI10" i="7"/>
  <c r="AI13" i="7"/>
  <c r="AI16" i="7"/>
  <c r="AJ8" i="7"/>
  <c r="AI9" i="7"/>
  <c r="AI14" i="7"/>
  <c r="AI15" i="7"/>
  <c r="AG49" i="24"/>
  <c r="AG65" i="24" s="1"/>
  <c r="AG27" i="6" s="1"/>
  <c r="AG48" i="24"/>
  <c r="G41" i="30"/>
  <c r="F41" i="30"/>
  <c r="P41" i="30"/>
  <c r="J51" i="12"/>
  <c r="J73" i="12" s="1"/>
  <c r="J41" i="30"/>
  <c r="L51" i="12"/>
  <c r="L73" i="12" s="1"/>
  <c r="H41" i="30"/>
  <c r="K41" i="30"/>
  <c r="N88" i="21"/>
  <c r="B106" i="21"/>
  <c r="N106" i="21" s="1"/>
  <c r="L57" i="13" s="1"/>
  <c r="L66" i="13" s="1"/>
  <c r="N81" i="21"/>
  <c r="K51" i="12"/>
  <c r="K73" i="12" s="1"/>
  <c r="Q16" i="8"/>
  <c r="C25" i="25"/>
  <c r="Q46" i="6"/>
  <c r="R47" i="6"/>
  <c r="R45" i="6"/>
  <c r="R46" i="6"/>
  <c r="R44" i="6"/>
  <c r="Q41" i="6"/>
  <c r="BA39" i="12"/>
  <c r="BB8" i="12"/>
  <c r="AF40" i="8" l="1"/>
  <c r="AF11" i="6"/>
  <c r="AG46" i="8"/>
  <c r="AG45" i="8"/>
  <c r="AG44" i="8"/>
  <c r="AG47" i="8"/>
  <c r="AG41" i="8"/>
  <c r="AG42" i="8"/>
  <c r="AG43" i="8"/>
  <c r="AE47" i="7"/>
  <c r="AF46" i="7"/>
  <c r="AG28" i="8"/>
  <c r="AG30" i="8"/>
  <c r="AG32" i="8"/>
  <c r="AF74" i="24"/>
  <c r="AG31" i="8"/>
  <c r="AG112" i="24"/>
  <c r="AG121" i="24" s="1"/>
  <c r="AG105" i="24"/>
  <c r="AG106" i="24" s="1"/>
  <c r="AH56" i="7"/>
  <c r="AH28" i="7"/>
  <c r="AH42" i="7" s="1"/>
  <c r="AH16" i="6" s="1"/>
  <c r="AH101" i="24"/>
  <c r="AH117" i="24" s="1"/>
  <c r="D41" i="13"/>
  <c r="D54" i="13" s="1"/>
  <c r="D45" i="13"/>
  <c r="D58" i="13" s="1"/>
  <c r="D40" i="13"/>
  <c r="D53" i="13" s="1"/>
  <c r="D44" i="13"/>
  <c r="D57" i="13" s="1"/>
  <c r="D43" i="13"/>
  <c r="D56" i="13" s="1"/>
  <c r="D39" i="13"/>
  <c r="D46" i="13"/>
  <c r="D59" i="13" s="1"/>
  <c r="D42" i="13"/>
  <c r="D55" i="13" s="1"/>
  <c r="AG29" i="8"/>
  <c r="AJ47" i="24"/>
  <c r="AF25" i="8"/>
  <c r="AE34" i="8"/>
  <c r="AG27" i="8"/>
  <c r="AH55" i="7"/>
  <c r="AH100" i="24"/>
  <c r="AH116" i="24" s="1"/>
  <c r="AH27" i="7"/>
  <c r="AH41" i="7" s="1"/>
  <c r="AH15" i="6" s="1"/>
  <c r="AJ9" i="7"/>
  <c r="AJ12" i="7"/>
  <c r="AJ14" i="7"/>
  <c r="AJ15" i="7"/>
  <c r="AJ16" i="7"/>
  <c r="AJ11" i="7"/>
  <c r="AJ10" i="7"/>
  <c r="AJ13" i="7"/>
  <c r="AK8" i="7"/>
  <c r="AG60" i="7"/>
  <c r="AG61" i="7" s="1"/>
  <c r="AH64" i="24"/>
  <c r="AH97" i="24"/>
  <c r="AH113" i="24" s="1"/>
  <c r="AH52" i="7"/>
  <c r="AH24" i="7"/>
  <c r="AH38" i="7" s="1"/>
  <c r="AH12" i="6" s="1"/>
  <c r="AH29" i="7"/>
  <c r="AH43" i="7" s="1"/>
  <c r="AH17" i="6" s="1"/>
  <c r="AH57" i="7"/>
  <c r="AH102" i="24"/>
  <c r="AH118" i="24" s="1"/>
  <c r="AM31" i="24"/>
  <c r="AL39" i="24"/>
  <c r="AL35" i="24"/>
  <c r="AL36" i="24"/>
  <c r="AL32" i="24"/>
  <c r="AL37" i="24"/>
  <c r="AL33" i="24"/>
  <c r="AL38" i="24"/>
  <c r="AL34" i="24"/>
  <c r="AH30" i="7"/>
  <c r="AH44" i="7" s="1"/>
  <c r="AH18" i="6" s="1"/>
  <c r="AH103" i="24"/>
  <c r="AH119" i="24" s="1"/>
  <c r="AH58" i="7"/>
  <c r="AI18" i="7"/>
  <c r="AI19" i="7" s="1"/>
  <c r="AG37" i="7"/>
  <c r="AG32" i="7"/>
  <c r="AG33" i="7" s="1"/>
  <c r="AK41" i="24"/>
  <c r="AK42" i="24" s="1"/>
  <c r="AH99" i="24"/>
  <c r="AH115" i="24" s="1"/>
  <c r="AH26" i="7"/>
  <c r="AH40" i="7" s="1"/>
  <c r="AH14" i="6" s="1"/>
  <c r="AH54" i="7"/>
  <c r="AG64" i="24"/>
  <c r="AG57" i="24"/>
  <c r="AG58" i="24" s="1"/>
  <c r="AH53" i="24"/>
  <c r="AH69" i="24" s="1"/>
  <c r="AH31" i="6" s="1"/>
  <c r="AF121" i="24"/>
  <c r="AF122" i="24" s="1"/>
  <c r="AG26" i="8"/>
  <c r="AI21" i="24"/>
  <c r="AI25" i="24"/>
  <c r="AI22" i="24"/>
  <c r="AI51" i="24" s="1"/>
  <c r="AI67" i="24" s="1"/>
  <c r="AI29" i="6" s="1"/>
  <c r="AI26" i="24"/>
  <c r="AI55" i="24" s="1"/>
  <c r="AI71" i="24" s="1"/>
  <c r="AI33" i="6" s="1"/>
  <c r="AI19" i="24"/>
  <c r="AI20" i="24"/>
  <c r="AI49" i="24" s="1"/>
  <c r="AI65" i="24" s="1"/>
  <c r="AI27" i="6" s="1"/>
  <c r="AI23" i="24"/>
  <c r="AI52" i="24" s="1"/>
  <c r="AI68" i="24" s="1"/>
  <c r="AI30" i="6" s="1"/>
  <c r="AI24" i="24"/>
  <c r="AJ18" i="24"/>
  <c r="AH51" i="7"/>
  <c r="AH23" i="7"/>
  <c r="AH96" i="24"/>
  <c r="AH53" i="7"/>
  <c r="AH25" i="7"/>
  <c r="AH39" i="7" s="1"/>
  <c r="AH13" i="6" s="1"/>
  <c r="AH98" i="24"/>
  <c r="AH114" i="24" s="1"/>
  <c r="Q20" i="6"/>
  <c r="Q49" i="12" s="1"/>
  <c r="R17" i="12" s="1"/>
  <c r="R41" i="12" s="1"/>
  <c r="L59" i="13"/>
  <c r="L68" i="13" s="1"/>
  <c r="L58" i="13"/>
  <c r="L67" i="13" s="1"/>
  <c r="C8" i="11"/>
  <c r="C51" i="12"/>
  <c r="C73" i="12" s="1"/>
  <c r="C75" i="12" s="1"/>
  <c r="E53" i="30" s="1"/>
  <c r="E57" i="30" s="1"/>
  <c r="L62" i="13"/>
  <c r="L71" i="13" s="1"/>
  <c r="C9" i="11"/>
  <c r="E41" i="30"/>
  <c r="E42" i="30" s="1"/>
  <c r="L60" i="13"/>
  <c r="L69" i="13" s="1"/>
  <c r="L61" i="13"/>
  <c r="L70" i="13" s="1"/>
  <c r="L63" i="13"/>
  <c r="L72" i="13" s="1"/>
  <c r="L65" i="13"/>
  <c r="L74" i="13" s="1"/>
  <c r="C32" i="11"/>
  <c r="C33" i="11" s="1"/>
  <c r="C37" i="11" s="1"/>
  <c r="C38" i="11" s="1"/>
  <c r="C41" i="11" s="1"/>
  <c r="L64" i="13"/>
  <c r="L73" i="13" s="1"/>
  <c r="Q50" i="6"/>
  <c r="R43" i="6"/>
  <c r="Q13" i="8"/>
  <c r="C36" i="10"/>
  <c r="C35" i="14" s="1"/>
  <c r="Q15" i="8"/>
  <c r="S64" i="8"/>
  <c r="Q49" i="8"/>
  <c r="Q9" i="8"/>
  <c r="R16" i="8"/>
  <c r="Q14" i="8"/>
  <c r="Q12" i="8"/>
  <c r="R42" i="6"/>
  <c r="Q10" i="8"/>
  <c r="BB39" i="12"/>
  <c r="BC8" i="12"/>
  <c r="AG40" i="8" l="1"/>
  <c r="AG11" i="6"/>
  <c r="C36" i="14"/>
  <c r="AH46" i="8"/>
  <c r="AH41" i="8"/>
  <c r="AH45" i="8"/>
  <c r="AH42" i="8"/>
  <c r="AH44" i="8"/>
  <c r="AH43" i="8"/>
  <c r="AH47" i="8"/>
  <c r="AF47" i="7"/>
  <c r="AF47" i="12"/>
  <c r="AG46" i="7"/>
  <c r="AG47" i="12" s="1"/>
  <c r="AH28" i="8"/>
  <c r="AH32" i="8"/>
  <c r="AH27" i="8"/>
  <c r="AH29" i="8"/>
  <c r="AH31" i="8"/>
  <c r="AH60" i="7"/>
  <c r="AH61" i="7" s="1"/>
  <c r="AH30" i="8"/>
  <c r="AI57" i="7"/>
  <c r="AI29" i="7"/>
  <c r="AI43" i="7" s="1"/>
  <c r="AI17" i="6" s="1"/>
  <c r="AI102" i="24"/>
  <c r="AI118" i="24" s="1"/>
  <c r="AN31" i="24"/>
  <c r="AM39" i="24"/>
  <c r="AM35" i="24"/>
  <c r="AM36" i="24"/>
  <c r="AM32" i="24"/>
  <c r="AM37" i="24"/>
  <c r="AM33" i="24"/>
  <c r="AM38" i="24"/>
  <c r="AM34" i="24"/>
  <c r="AI23" i="7"/>
  <c r="AI96" i="24"/>
  <c r="AI51" i="7"/>
  <c r="AH73" i="24"/>
  <c r="AH15" i="12" s="1"/>
  <c r="AH26" i="6"/>
  <c r="AH35" i="6" s="1"/>
  <c r="AH16" i="12" s="1"/>
  <c r="AI50" i="12" s="1"/>
  <c r="AH112" i="24"/>
  <c r="AH121" i="24" s="1"/>
  <c r="AH105" i="24"/>
  <c r="AH106" i="24" s="1"/>
  <c r="AI28" i="7"/>
  <c r="AI42" i="7" s="1"/>
  <c r="AI16" i="6" s="1"/>
  <c r="AI56" i="7"/>
  <c r="AI101" i="24"/>
  <c r="AI117" i="24" s="1"/>
  <c r="AI58" i="7"/>
  <c r="AI30" i="7"/>
  <c r="AI44" i="7" s="1"/>
  <c r="AI18" i="6" s="1"/>
  <c r="AI103" i="24"/>
  <c r="AI119" i="24" s="1"/>
  <c r="AH26" i="8"/>
  <c r="AH57" i="24"/>
  <c r="AH58" i="24" s="1"/>
  <c r="AG25" i="8"/>
  <c r="AF34" i="8"/>
  <c r="AI48" i="24"/>
  <c r="AI24" i="7"/>
  <c r="AI38" i="7" s="1"/>
  <c r="AI12" i="6" s="1"/>
  <c r="AI52" i="7"/>
  <c r="AI97" i="24"/>
  <c r="AI113" i="24" s="1"/>
  <c r="AG122" i="24"/>
  <c r="AG26" i="6"/>
  <c r="AG35" i="6" s="1"/>
  <c r="AG16" i="12" s="1"/>
  <c r="AH50" i="12" s="1"/>
  <c r="AG73" i="24"/>
  <c r="AL41" i="24"/>
  <c r="AL42" i="24" s="1"/>
  <c r="AJ21" i="24"/>
  <c r="AJ50" i="24" s="1"/>
  <c r="AJ66" i="24" s="1"/>
  <c r="AJ28" i="6" s="1"/>
  <c r="AJ25" i="24"/>
  <c r="AJ54" i="24" s="1"/>
  <c r="AJ70" i="24" s="1"/>
  <c r="AJ32" i="6" s="1"/>
  <c r="AJ22" i="24"/>
  <c r="AJ26" i="24"/>
  <c r="AJ55" i="24" s="1"/>
  <c r="AJ71" i="24" s="1"/>
  <c r="AJ33" i="6" s="1"/>
  <c r="AJ19" i="24"/>
  <c r="AJ48" i="24" s="1"/>
  <c r="AJ20" i="24"/>
  <c r="AJ49" i="24" s="1"/>
  <c r="AJ65" i="24" s="1"/>
  <c r="AJ27" i="6" s="1"/>
  <c r="AJ23" i="24"/>
  <c r="AJ24" i="24"/>
  <c r="AK18" i="24"/>
  <c r="AI25" i="7"/>
  <c r="AI39" i="7" s="1"/>
  <c r="AI13" i="6" s="1"/>
  <c r="AI98" i="24"/>
  <c r="AI114" i="24" s="1"/>
  <c r="AI53" i="7"/>
  <c r="AI54" i="24"/>
  <c r="AI70" i="24" s="1"/>
  <c r="AI32" i="6" s="1"/>
  <c r="AH37" i="7"/>
  <c r="AH32" i="7"/>
  <c r="AH33" i="7" s="1"/>
  <c r="AI27" i="7"/>
  <c r="AI41" i="7" s="1"/>
  <c r="AI15" i="6" s="1"/>
  <c r="AI100" i="24"/>
  <c r="AI116" i="24" s="1"/>
  <c r="AI55" i="7"/>
  <c r="AI26" i="7"/>
  <c r="AI40" i="7" s="1"/>
  <c r="AI14" i="6" s="1"/>
  <c r="AI54" i="7"/>
  <c r="AI99" i="24"/>
  <c r="AI115" i="24" s="1"/>
  <c r="AI28" i="8" s="1"/>
  <c r="AL8" i="7"/>
  <c r="AK11" i="7"/>
  <c r="AK10" i="7"/>
  <c r="AK16" i="7"/>
  <c r="AK9" i="7"/>
  <c r="AK12" i="7"/>
  <c r="AK14" i="7"/>
  <c r="AK13" i="7"/>
  <c r="AK15" i="7"/>
  <c r="AJ18" i="7"/>
  <c r="AJ19" i="7" s="1"/>
  <c r="AI53" i="24"/>
  <c r="AI69" i="24" s="1"/>
  <c r="AI31" i="6" s="1"/>
  <c r="AI50" i="24"/>
  <c r="AI66" i="24" s="1"/>
  <c r="AI28" i="6" s="1"/>
  <c r="AK47" i="24"/>
  <c r="AJ52" i="24"/>
  <c r="AJ68" i="24" s="1"/>
  <c r="AJ30" i="6" s="1"/>
  <c r="AJ53" i="24"/>
  <c r="AJ69" i="24" s="1"/>
  <c r="AJ31" i="6" s="1"/>
  <c r="D52" i="13"/>
  <c r="C13" i="11"/>
  <c r="C14" i="11" s="1"/>
  <c r="C17" i="11" s="1"/>
  <c r="C22" i="11" s="1"/>
  <c r="C25" i="11" s="1"/>
  <c r="C20" i="14" s="1"/>
  <c r="D10" i="12"/>
  <c r="D75" i="12" s="1"/>
  <c r="E10" i="12" s="1"/>
  <c r="E75" i="12" s="1"/>
  <c r="E47" i="30"/>
  <c r="F42" i="30"/>
  <c r="D47" i="13"/>
  <c r="Q18" i="8"/>
  <c r="R10" i="8"/>
  <c r="R14" i="8"/>
  <c r="C38" i="10"/>
  <c r="N71" i="12" s="1"/>
  <c r="N73" i="12" s="1"/>
  <c r="C34" i="26"/>
  <c r="S48" i="6"/>
  <c r="R12" i="8"/>
  <c r="S47" i="6"/>
  <c r="S42" i="6"/>
  <c r="R15" i="8"/>
  <c r="R13" i="8"/>
  <c r="S43" i="6"/>
  <c r="BD8" i="12"/>
  <c r="BC39" i="12"/>
  <c r="AI46" i="8" l="1"/>
  <c r="AH40" i="8"/>
  <c r="AH11" i="6"/>
  <c r="AI42" i="8"/>
  <c r="AI44" i="8"/>
  <c r="AI43" i="8"/>
  <c r="AI41" i="8"/>
  <c r="AI47" i="8"/>
  <c r="AI45" i="8"/>
  <c r="AG47" i="7"/>
  <c r="AH46" i="7"/>
  <c r="AH47" i="12" s="1"/>
  <c r="AI32" i="8"/>
  <c r="AI29" i="8"/>
  <c r="AI31" i="8"/>
  <c r="AI30" i="8"/>
  <c r="AI27" i="8"/>
  <c r="F53" i="30"/>
  <c r="F57" i="30" s="1"/>
  <c r="AL13" i="7"/>
  <c r="AL9" i="7"/>
  <c r="AM8" i="7"/>
  <c r="AL15" i="7"/>
  <c r="AL16" i="7"/>
  <c r="AL10" i="7"/>
  <c r="AL12" i="7"/>
  <c r="AL14" i="7"/>
  <c r="AL11" i="7"/>
  <c r="AJ27" i="7"/>
  <c r="AJ41" i="7" s="1"/>
  <c r="AJ15" i="6" s="1"/>
  <c r="AJ55" i="7"/>
  <c r="AJ100" i="24"/>
  <c r="AJ116" i="24" s="1"/>
  <c r="AG15" i="12"/>
  <c r="AG74" i="24"/>
  <c r="AH74" i="24" s="1"/>
  <c r="AJ64" i="24"/>
  <c r="AJ29" i="7"/>
  <c r="AJ43" i="7" s="1"/>
  <c r="AJ17" i="6" s="1"/>
  <c r="AJ57" i="7"/>
  <c r="AJ102" i="24"/>
  <c r="AJ118" i="24" s="1"/>
  <c r="AI60" i="7"/>
  <c r="AI61" i="7" s="1"/>
  <c r="AO31" i="24"/>
  <c r="AN38" i="24"/>
  <c r="AN39" i="24"/>
  <c r="AN36" i="24"/>
  <c r="AN33" i="24"/>
  <c r="AN35" i="24"/>
  <c r="AN32" i="24"/>
  <c r="AN37" i="24"/>
  <c r="AN34" i="24"/>
  <c r="AL47" i="24"/>
  <c r="AK21" i="24"/>
  <c r="AK50" i="24" s="1"/>
  <c r="AK66" i="24" s="1"/>
  <c r="AK28" i="6" s="1"/>
  <c r="AK25" i="24"/>
  <c r="AK54" i="24" s="1"/>
  <c r="AK70" i="24" s="1"/>
  <c r="AK32" i="6" s="1"/>
  <c r="AK22" i="24"/>
  <c r="AK51" i="24" s="1"/>
  <c r="AK67" i="24" s="1"/>
  <c r="AK29" i="6" s="1"/>
  <c r="AK26" i="24"/>
  <c r="AK19" i="24"/>
  <c r="AK48" i="24" s="1"/>
  <c r="AK20" i="24"/>
  <c r="AK23" i="24"/>
  <c r="AK24" i="24"/>
  <c r="AK53" i="24" s="1"/>
  <c r="AK69" i="24" s="1"/>
  <c r="AK31" i="6" s="1"/>
  <c r="AL18" i="24"/>
  <c r="AJ23" i="7"/>
  <c r="AJ51" i="7"/>
  <c r="AJ96" i="24"/>
  <c r="AJ53" i="7"/>
  <c r="AJ98" i="24"/>
  <c r="AJ114" i="24" s="1"/>
  <c r="AJ25" i="7"/>
  <c r="AJ39" i="7" s="1"/>
  <c r="AJ13" i="6" s="1"/>
  <c r="AH122" i="24"/>
  <c r="AI112" i="24"/>
  <c r="AI121" i="24" s="1"/>
  <c r="AI105" i="24"/>
  <c r="AI106" i="24" s="1"/>
  <c r="AK18" i="7"/>
  <c r="AK19" i="7" s="1"/>
  <c r="AJ54" i="7"/>
  <c r="AJ26" i="7"/>
  <c r="AJ40" i="7" s="1"/>
  <c r="AJ14" i="6" s="1"/>
  <c r="AJ99" i="24"/>
  <c r="AJ115" i="24" s="1"/>
  <c r="AJ24" i="7"/>
  <c r="AJ38" i="7" s="1"/>
  <c r="AJ12" i="6" s="1"/>
  <c r="AJ52" i="7"/>
  <c r="AJ97" i="24"/>
  <c r="AJ113" i="24" s="1"/>
  <c r="AI64" i="24"/>
  <c r="AI57" i="24"/>
  <c r="AI58" i="24" s="1"/>
  <c r="AM41" i="24"/>
  <c r="AM42" i="24" s="1"/>
  <c r="AJ51" i="24"/>
  <c r="AJ67" i="24" s="1"/>
  <c r="AJ29" i="6" s="1"/>
  <c r="AJ56" i="7"/>
  <c r="AJ28" i="7"/>
  <c r="AJ42" i="7" s="1"/>
  <c r="AJ16" i="6" s="1"/>
  <c r="AJ101" i="24"/>
  <c r="AJ117" i="24" s="1"/>
  <c r="AJ103" i="24"/>
  <c r="AJ119" i="24" s="1"/>
  <c r="AJ58" i="7"/>
  <c r="AJ30" i="7"/>
  <c r="AJ44" i="7" s="1"/>
  <c r="AJ18" i="6" s="1"/>
  <c r="AH25" i="8"/>
  <c r="AG34" i="8"/>
  <c r="AI26" i="8"/>
  <c r="AI32" i="7"/>
  <c r="AI33" i="7" s="1"/>
  <c r="AI37" i="7"/>
  <c r="S16" i="8"/>
  <c r="F47" i="30"/>
  <c r="G42" i="30"/>
  <c r="T48" i="6"/>
  <c r="C37" i="10"/>
  <c r="R11" i="8"/>
  <c r="T64" i="8"/>
  <c r="R49" i="8"/>
  <c r="C21" i="11"/>
  <c r="F10" i="12"/>
  <c r="F75" i="12" s="1"/>
  <c r="G53" i="30"/>
  <c r="G57" i="30" s="1"/>
  <c r="S45" i="6"/>
  <c r="S44" i="6"/>
  <c r="R41" i="6"/>
  <c r="R50" i="6" s="1"/>
  <c r="R20" i="6"/>
  <c r="R49" i="12" s="1"/>
  <c r="S17" i="12" s="1"/>
  <c r="S41" i="12" s="1"/>
  <c r="BE8" i="12"/>
  <c r="AI40" i="8" l="1"/>
  <c r="AI11" i="6"/>
  <c r="AJ42" i="8"/>
  <c r="AJ43" i="8"/>
  <c r="AJ46" i="8"/>
  <c r="AJ41" i="8"/>
  <c r="AJ47" i="8"/>
  <c r="AJ45" i="8"/>
  <c r="AJ44" i="8"/>
  <c r="AH47" i="7"/>
  <c r="AJ32" i="8"/>
  <c r="AI46" i="7"/>
  <c r="AI47" i="12" s="1"/>
  <c r="AJ30" i="8"/>
  <c r="AJ28" i="8"/>
  <c r="AJ29" i="8"/>
  <c r="AJ26" i="8"/>
  <c r="AJ27" i="8"/>
  <c r="AJ31" i="8"/>
  <c r="AK27" i="7"/>
  <c r="AK41" i="7" s="1"/>
  <c r="AK15" i="6" s="1"/>
  <c r="AK100" i="24"/>
  <c r="AK116" i="24" s="1"/>
  <c r="AK55" i="7"/>
  <c r="AL18" i="7"/>
  <c r="AL19" i="7" s="1"/>
  <c r="AK52" i="7"/>
  <c r="AK24" i="7"/>
  <c r="AK38" i="7" s="1"/>
  <c r="AK12" i="6" s="1"/>
  <c r="AK97" i="24"/>
  <c r="AK113" i="24" s="1"/>
  <c r="AN41" i="24"/>
  <c r="AN42" i="24" s="1"/>
  <c r="AP31" i="24"/>
  <c r="AO35" i="24"/>
  <c r="AO32" i="24"/>
  <c r="AO34" i="24"/>
  <c r="AO39" i="24"/>
  <c r="AO36" i="24"/>
  <c r="AO33" i="24"/>
  <c r="AO38" i="24"/>
  <c r="AO37" i="24"/>
  <c r="AJ57" i="24"/>
  <c r="AJ58" i="24" s="1"/>
  <c r="AI26" i="6"/>
  <c r="AI35" i="6" s="1"/>
  <c r="AI16" i="12" s="1"/>
  <c r="AJ50" i="12" s="1"/>
  <c r="AI73" i="24"/>
  <c r="AI15" i="12" s="1"/>
  <c r="AI122" i="24"/>
  <c r="AL21" i="24"/>
  <c r="AL50" i="24" s="1"/>
  <c r="AL66" i="24" s="1"/>
  <c r="AL28" i="6" s="1"/>
  <c r="AL25" i="24"/>
  <c r="AL54" i="24" s="1"/>
  <c r="AL70" i="24" s="1"/>
  <c r="AL32" i="6" s="1"/>
  <c r="AL22" i="24"/>
  <c r="AL51" i="24" s="1"/>
  <c r="AL67" i="24" s="1"/>
  <c r="AL29" i="6" s="1"/>
  <c r="AL26" i="24"/>
  <c r="AL19" i="24"/>
  <c r="AL20" i="24"/>
  <c r="AL49" i="24" s="1"/>
  <c r="AL65" i="24" s="1"/>
  <c r="AL27" i="6" s="1"/>
  <c r="AL23" i="24"/>
  <c r="AL52" i="24" s="1"/>
  <c r="AL68" i="24" s="1"/>
  <c r="AL30" i="6" s="1"/>
  <c r="AL24" i="24"/>
  <c r="AM18" i="24"/>
  <c r="AK96" i="24"/>
  <c r="AK23" i="7"/>
  <c r="AK51" i="7"/>
  <c r="AK25" i="7"/>
  <c r="AK39" i="7" s="1"/>
  <c r="AK13" i="6" s="1"/>
  <c r="AK53" i="7"/>
  <c r="AK98" i="24"/>
  <c r="AK114" i="24" s="1"/>
  <c r="AM47" i="24"/>
  <c r="AL48" i="24"/>
  <c r="AJ26" i="6"/>
  <c r="AJ35" i="6" s="1"/>
  <c r="AJ16" i="12" s="1"/>
  <c r="AK50" i="12" s="1"/>
  <c r="AJ73" i="24"/>
  <c r="AJ15" i="12" s="1"/>
  <c r="AJ60" i="7"/>
  <c r="AJ61" i="7" s="1"/>
  <c r="AK26" i="7"/>
  <c r="AK40" i="7" s="1"/>
  <c r="AK14" i="6" s="1"/>
  <c r="AK99" i="24"/>
  <c r="AK115" i="24" s="1"/>
  <c r="AK54" i="7"/>
  <c r="AJ32" i="7"/>
  <c r="AJ33" i="7" s="1"/>
  <c r="AJ37" i="7"/>
  <c r="AK57" i="7"/>
  <c r="AK29" i="7"/>
  <c r="AK43" i="7" s="1"/>
  <c r="AK17" i="6" s="1"/>
  <c r="AK102" i="24"/>
  <c r="AK118" i="24" s="1"/>
  <c r="AK64" i="24"/>
  <c r="AH34" i="8"/>
  <c r="AI25" i="8"/>
  <c r="AJ112" i="24"/>
  <c r="AJ121" i="24" s="1"/>
  <c r="AJ105" i="24"/>
  <c r="AJ106" i="24" s="1"/>
  <c r="AK28" i="7"/>
  <c r="AK42" i="7" s="1"/>
  <c r="AK16" i="6" s="1"/>
  <c r="AK56" i="7"/>
  <c r="AK101" i="24"/>
  <c r="AK117" i="24" s="1"/>
  <c r="AK55" i="24"/>
  <c r="AK71" i="24" s="1"/>
  <c r="AK33" i="6" s="1"/>
  <c r="AK103" i="24"/>
  <c r="AK119" i="24" s="1"/>
  <c r="AK30" i="7"/>
  <c r="AK44" i="7" s="1"/>
  <c r="AK18" i="6" s="1"/>
  <c r="AK58" i="7"/>
  <c r="AK49" i="24"/>
  <c r="AK65" i="24" s="1"/>
  <c r="AK27" i="6" s="1"/>
  <c r="AK52" i="24"/>
  <c r="AK68" i="24" s="1"/>
  <c r="AK30" i="6" s="1"/>
  <c r="AM12" i="7"/>
  <c r="AM9" i="7"/>
  <c r="AM11" i="7"/>
  <c r="AM13" i="7"/>
  <c r="AM15" i="7"/>
  <c r="AN8" i="7"/>
  <c r="AM10" i="7"/>
  <c r="AM14" i="7"/>
  <c r="AM16" i="7"/>
  <c r="T16" i="8"/>
  <c r="G47" i="30"/>
  <c r="H42" i="30"/>
  <c r="S41" i="6"/>
  <c r="S9" i="8" s="1"/>
  <c r="T45" i="6"/>
  <c r="T47" i="6"/>
  <c r="S46" i="6"/>
  <c r="G10" i="12"/>
  <c r="G75" i="12" s="1"/>
  <c r="H53" i="30"/>
  <c r="H57" i="30" s="1"/>
  <c r="S11" i="8"/>
  <c r="T46" i="6"/>
  <c r="S15" i="8"/>
  <c r="T44" i="6"/>
  <c r="D34" i="10"/>
  <c r="C39" i="10"/>
  <c r="C28" i="14" s="1"/>
  <c r="R9" i="8"/>
  <c r="R18" i="8" s="1"/>
  <c r="BE39" i="12"/>
  <c r="BF8" i="12"/>
  <c r="AJ40" i="8" l="1"/>
  <c r="AJ11" i="6"/>
  <c r="AK46" i="8"/>
  <c r="AK42" i="8"/>
  <c r="AK47" i="8"/>
  <c r="AK43" i="8"/>
  <c r="AK45" i="8"/>
  <c r="AK44" i="8"/>
  <c r="AK41" i="8"/>
  <c r="AI47" i="7"/>
  <c r="AJ46" i="7"/>
  <c r="AJ47" i="12" s="1"/>
  <c r="AK30" i="8"/>
  <c r="AK28" i="8"/>
  <c r="AK32" i="8"/>
  <c r="AK57" i="24"/>
  <c r="AK58" i="24" s="1"/>
  <c r="AI74" i="24"/>
  <c r="AJ74" i="24" s="1"/>
  <c r="AK31" i="8"/>
  <c r="AK26" i="8"/>
  <c r="AK60" i="7"/>
  <c r="AK61" i="7" s="1"/>
  <c r="AL30" i="7"/>
  <c r="AL44" i="7" s="1"/>
  <c r="AL18" i="6" s="1"/>
  <c r="AL103" i="24"/>
  <c r="AL119" i="24" s="1"/>
  <c r="P47" i="13" s="1"/>
  <c r="AL58" i="7"/>
  <c r="AK26" i="6"/>
  <c r="AK35" i="6" s="1"/>
  <c r="AK16" i="12" s="1"/>
  <c r="AL50" i="12" s="1"/>
  <c r="AK73" i="24"/>
  <c r="AK15" i="12" s="1"/>
  <c r="AL100" i="24"/>
  <c r="AL116" i="24" s="1"/>
  <c r="P44" i="13" s="1"/>
  <c r="AL55" i="7"/>
  <c r="AL27" i="7"/>
  <c r="AL41" i="7" s="1"/>
  <c r="AL15" i="6" s="1"/>
  <c r="AL26" i="7"/>
  <c r="AL40" i="7" s="1"/>
  <c r="AL14" i="6" s="1"/>
  <c r="AL54" i="7"/>
  <c r="AL99" i="24"/>
  <c r="AL115" i="24" s="1"/>
  <c r="AN13" i="7"/>
  <c r="AN10" i="7"/>
  <c r="AO8" i="7"/>
  <c r="AN15" i="7"/>
  <c r="AN16" i="7"/>
  <c r="AN12" i="7"/>
  <c r="AN11" i="7"/>
  <c r="AN14" i="7"/>
  <c r="AN9" i="7"/>
  <c r="AM18" i="7"/>
  <c r="AM19" i="7" s="1"/>
  <c r="AL55" i="24"/>
  <c r="AL71" i="24" s="1"/>
  <c r="AL33" i="6" s="1"/>
  <c r="AL64" i="24"/>
  <c r="AK112" i="24"/>
  <c r="AK121" i="24" s="1"/>
  <c r="AK105" i="24"/>
  <c r="AK106" i="24" s="1"/>
  <c r="AL52" i="7"/>
  <c r="AL97" i="24"/>
  <c r="AL113" i="24" s="1"/>
  <c r="P41" i="13" s="1"/>
  <c r="AL24" i="7"/>
  <c r="AL38" i="7" s="1"/>
  <c r="AL12" i="6" s="1"/>
  <c r="AL29" i="7"/>
  <c r="AL43" i="7" s="1"/>
  <c r="AL17" i="6" s="1"/>
  <c r="AL57" i="7"/>
  <c r="AL102" i="24"/>
  <c r="AL118" i="24" s="1"/>
  <c r="P46" i="13" s="1"/>
  <c r="AQ31" i="24"/>
  <c r="AP39" i="24"/>
  <c r="AP35" i="24"/>
  <c r="AP36" i="24"/>
  <c r="AP32" i="24"/>
  <c r="AP37" i="24"/>
  <c r="AP33" i="24"/>
  <c r="AP38" i="24"/>
  <c r="AP34" i="24"/>
  <c r="AK29" i="8"/>
  <c r="AK27" i="8"/>
  <c r="AN47" i="24"/>
  <c r="AL28" i="7"/>
  <c r="AL42" i="7" s="1"/>
  <c r="AL16" i="6" s="1"/>
  <c r="AL101" i="24"/>
  <c r="AL117" i="24" s="1"/>
  <c r="P45" i="13" s="1"/>
  <c r="AL56" i="7"/>
  <c r="AO41" i="24"/>
  <c r="AO42" i="24" s="1"/>
  <c r="AK37" i="7"/>
  <c r="AK32" i="7"/>
  <c r="AK33" i="7" s="1"/>
  <c r="AJ25" i="8"/>
  <c r="AI34" i="8"/>
  <c r="AL53" i="24"/>
  <c r="AL69" i="24" s="1"/>
  <c r="AL31" i="6" s="1"/>
  <c r="AM22" i="24"/>
  <c r="AM26" i="24"/>
  <c r="AM55" i="24" s="1"/>
  <c r="AM71" i="24" s="1"/>
  <c r="AM33" i="6" s="1"/>
  <c r="AM19" i="24"/>
  <c r="AM23" i="24"/>
  <c r="AM52" i="24" s="1"/>
  <c r="AM68" i="24" s="1"/>
  <c r="AM30" i="6" s="1"/>
  <c r="AM20" i="24"/>
  <c r="AM49" i="24" s="1"/>
  <c r="AM65" i="24" s="1"/>
  <c r="AM27" i="6" s="1"/>
  <c r="AM21" i="24"/>
  <c r="AM50" i="24" s="1"/>
  <c r="AM66" i="24" s="1"/>
  <c r="AM28" i="6" s="1"/>
  <c r="AM24" i="24"/>
  <c r="AM25" i="24"/>
  <c r="AM54" i="24" s="1"/>
  <c r="AM70" i="24" s="1"/>
  <c r="AM32" i="6" s="1"/>
  <c r="AN18" i="24"/>
  <c r="AL23" i="7"/>
  <c r="AL96" i="24"/>
  <c r="AL51" i="7"/>
  <c r="AL98" i="24"/>
  <c r="AL114" i="24" s="1"/>
  <c r="P42" i="13" s="1"/>
  <c r="AL53" i="7"/>
  <c r="AL25" i="7"/>
  <c r="AL39" i="7" s="1"/>
  <c r="AL13" i="6" s="1"/>
  <c r="AJ122" i="24"/>
  <c r="C29" i="14"/>
  <c r="C37" i="14" s="1"/>
  <c r="S49" i="8"/>
  <c r="H47" i="30"/>
  <c r="I42" i="30"/>
  <c r="T15" i="8"/>
  <c r="U64" i="8"/>
  <c r="S14" i="8"/>
  <c r="S20" i="6"/>
  <c r="S49" i="12" s="1"/>
  <c r="T17" i="12" s="1"/>
  <c r="C18" i="26"/>
  <c r="C19" i="26" s="1"/>
  <c r="C32" i="26"/>
  <c r="C35" i="26" s="1"/>
  <c r="S10" i="8"/>
  <c r="S13" i="8"/>
  <c r="I53" i="30"/>
  <c r="I57" i="30" s="1"/>
  <c r="H10" i="12"/>
  <c r="H75" i="12" s="1"/>
  <c r="T42" i="6"/>
  <c r="S12" i="8"/>
  <c r="S50" i="6"/>
  <c r="BG8" i="12"/>
  <c r="BF39" i="12"/>
  <c r="AK40" i="8" l="1"/>
  <c r="AK11" i="6"/>
  <c r="AL47" i="8"/>
  <c r="AL42" i="8"/>
  <c r="AL46" i="8"/>
  <c r="AL44" i="8"/>
  <c r="AL45" i="8"/>
  <c r="AL41" i="8"/>
  <c r="AL43" i="8"/>
  <c r="AJ47" i="7"/>
  <c r="AK46" i="7"/>
  <c r="AL28" i="8"/>
  <c r="AL29" i="8"/>
  <c r="AK74" i="24"/>
  <c r="AM28" i="7"/>
  <c r="AM42" i="7" s="1"/>
  <c r="AM16" i="6" s="1"/>
  <c r="AM101" i="24"/>
  <c r="AM117" i="24" s="1"/>
  <c r="AM56" i="7"/>
  <c r="AO47" i="24"/>
  <c r="AP8" i="7"/>
  <c r="AO10" i="7"/>
  <c r="AO12" i="7"/>
  <c r="AO15" i="7"/>
  <c r="AO9" i="7"/>
  <c r="AO13" i="7"/>
  <c r="AO16" i="7"/>
  <c r="AO11" i="7"/>
  <c r="AO14" i="7"/>
  <c r="AM98" i="24"/>
  <c r="AM114" i="24" s="1"/>
  <c r="AM25" i="7"/>
  <c r="AM39" i="7" s="1"/>
  <c r="AM13" i="6" s="1"/>
  <c r="AM53" i="7"/>
  <c r="AM53" i="24"/>
  <c r="AM69" i="24" s="1"/>
  <c r="AM31" i="6" s="1"/>
  <c r="AP41" i="24"/>
  <c r="AP42" i="24" s="1"/>
  <c r="AR31" i="24"/>
  <c r="AQ39" i="24"/>
  <c r="AQ35" i="24"/>
  <c r="AQ36" i="24"/>
  <c r="AQ32" i="24"/>
  <c r="AQ37" i="24"/>
  <c r="AQ33" i="24"/>
  <c r="AQ38" i="24"/>
  <c r="AQ34" i="24"/>
  <c r="AL32" i="8"/>
  <c r="AN22" i="24"/>
  <c r="AN26" i="24"/>
  <c r="AN55" i="24" s="1"/>
  <c r="AN71" i="24" s="1"/>
  <c r="AN33" i="6" s="1"/>
  <c r="AN19" i="24"/>
  <c r="AN23" i="24"/>
  <c r="AN52" i="24" s="1"/>
  <c r="AN68" i="24" s="1"/>
  <c r="AN30" i="6" s="1"/>
  <c r="AN20" i="24"/>
  <c r="AN49" i="24" s="1"/>
  <c r="AN65" i="24" s="1"/>
  <c r="AN27" i="6" s="1"/>
  <c r="AN21" i="24"/>
  <c r="AN50" i="24" s="1"/>
  <c r="AN66" i="24" s="1"/>
  <c r="AN28" i="6" s="1"/>
  <c r="AN24" i="24"/>
  <c r="AN25" i="24"/>
  <c r="AN54" i="24" s="1"/>
  <c r="AN70" i="24" s="1"/>
  <c r="AN32" i="6" s="1"/>
  <c r="AO18" i="24"/>
  <c r="AM24" i="7"/>
  <c r="AM38" i="7" s="1"/>
  <c r="AM12" i="6" s="1"/>
  <c r="AM52" i="7"/>
  <c r="AM97" i="24"/>
  <c r="AM113" i="24" s="1"/>
  <c r="AM26" i="7"/>
  <c r="AM40" i="7" s="1"/>
  <c r="AM14" i="6" s="1"/>
  <c r="AM54" i="7"/>
  <c r="AM99" i="24"/>
  <c r="AM115" i="24" s="1"/>
  <c r="AJ34" i="8"/>
  <c r="AK25" i="8"/>
  <c r="AL27" i="8"/>
  <c r="AL57" i="24"/>
  <c r="AL58" i="24" s="1"/>
  <c r="AN18" i="7"/>
  <c r="AN19" i="7" s="1"/>
  <c r="AL26" i="8"/>
  <c r="AL30" i="8"/>
  <c r="AL112" i="24"/>
  <c r="P40" i="13" s="1"/>
  <c r="AL105" i="24"/>
  <c r="AL106" i="24" s="1"/>
  <c r="F31" i="13" s="1"/>
  <c r="AM23" i="7"/>
  <c r="AM96" i="24"/>
  <c r="AM51" i="7"/>
  <c r="AL32" i="7"/>
  <c r="AL33" i="7" s="1"/>
  <c r="AL37" i="7"/>
  <c r="AM58" i="7"/>
  <c r="AM103" i="24"/>
  <c r="AM119" i="24" s="1"/>
  <c r="AM30" i="7"/>
  <c r="AM44" i="7" s="1"/>
  <c r="AM18" i="6" s="1"/>
  <c r="AK122" i="24"/>
  <c r="AL60" i="7"/>
  <c r="AL61" i="7" s="1"/>
  <c r="AM29" i="7"/>
  <c r="AM43" i="7" s="1"/>
  <c r="AM17" i="6" s="1"/>
  <c r="AM102" i="24"/>
  <c r="AM118" i="24" s="1"/>
  <c r="AM57" i="7"/>
  <c r="AM27" i="7"/>
  <c r="AM41" i="7" s="1"/>
  <c r="AM15" i="6" s="1"/>
  <c r="AM100" i="24"/>
  <c r="AM116" i="24" s="1"/>
  <c r="AM55" i="7"/>
  <c r="AM51" i="24"/>
  <c r="AM67" i="24" s="1"/>
  <c r="AM29" i="6" s="1"/>
  <c r="AM48" i="24"/>
  <c r="AL26" i="6"/>
  <c r="AL35" i="6" s="1"/>
  <c r="AL73" i="24"/>
  <c r="AL15" i="12" s="1"/>
  <c r="P43" i="13"/>
  <c r="AL31" i="8"/>
  <c r="J42" i="30"/>
  <c r="I47" i="30"/>
  <c r="S18" i="8"/>
  <c r="C37" i="26"/>
  <c r="C39" i="26" s="1"/>
  <c r="D38" i="26" s="1"/>
  <c r="U42" i="6"/>
  <c r="J53" i="30"/>
  <c r="J57" i="30" s="1"/>
  <c r="I10" i="12"/>
  <c r="I75" i="12" s="1"/>
  <c r="U44" i="6"/>
  <c r="T14" i="8"/>
  <c r="T12" i="8"/>
  <c r="U46" i="6"/>
  <c r="U43" i="6"/>
  <c r="U45" i="6"/>
  <c r="T43" i="6"/>
  <c r="T41" i="6"/>
  <c r="T13" i="8"/>
  <c r="BH8" i="12"/>
  <c r="BG39" i="12"/>
  <c r="AL40" i="8" l="1"/>
  <c r="AL11" i="6"/>
  <c r="AM46" i="8"/>
  <c r="AM41" i="8"/>
  <c r="AM47" i="8"/>
  <c r="AM45" i="8"/>
  <c r="AM42" i="8"/>
  <c r="AM43" i="8"/>
  <c r="AM44" i="8"/>
  <c r="AK47" i="7"/>
  <c r="AK47" i="12"/>
  <c r="AL46" i="7"/>
  <c r="AL47" i="12" s="1"/>
  <c r="AM26" i="8"/>
  <c r="U12" i="8"/>
  <c r="AL74" i="24"/>
  <c r="E18" i="1" s="1"/>
  <c r="AL121" i="24"/>
  <c r="AL122" i="24" s="1"/>
  <c r="AM27" i="8"/>
  <c r="AM31" i="8"/>
  <c r="AN101" i="24"/>
  <c r="AN117" i="24" s="1"/>
  <c r="AN28" i="7"/>
  <c r="AN42" i="7" s="1"/>
  <c r="AN16" i="6" s="1"/>
  <c r="AN56" i="7"/>
  <c r="AM29" i="8"/>
  <c r="AM28" i="8"/>
  <c r="AN58" i="7"/>
  <c r="AN103" i="24"/>
  <c r="AN119" i="24" s="1"/>
  <c r="AN30" i="7"/>
  <c r="AN44" i="7" s="1"/>
  <c r="AN18" i="6" s="1"/>
  <c r="AM32" i="8"/>
  <c r="AM60" i="7"/>
  <c r="AM61" i="7" s="1"/>
  <c r="AM30" i="8"/>
  <c r="AK34" i="8"/>
  <c r="AL25" i="8"/>
  <c r="AO22" i="24"/>
  <c r="AO51" i="24" s="1"/>
  <c r="AO67" i="24" s="1"/>
  <c r="AO29" i="6" s="1"/>
  <c r="AO26" i="24"/>
  <c r="AO55" i="24" s="1"/>
  <c r="AO71" i="24" s="1"/>
  <c r="AO33" i="6" s="1"/>
  <c r="AO19" i="24"/>
  <c r="AO23" i="24"/>
  <c r="AO52" i="24" s="1"/>
  <c r="AO68" i="24" s="1"/>
  <c r="AO30" i="6" s="1"/>
  <c r="AO20" i="24"/>
  <c r="AO49" i="24" s="1"/>
  <c r="AO65" i="24" s="1"/>
  <c r="AO27" i="6" s="1"/>
  <c r="AO21" i="24"/>
  <c r="AO50" i="24" s="1"/>
  <c r="AO66" i="24" s="1"/>
  <c r="AO28" i="6" s="1"/>
  <c r="AO24" i="24"/>
  <c r="AO53" i="24" s="1"/>
  <c r="AO69" i="24" s="1"/>
  <c r="AO31" i="6" s="1"/>
  <c r="AO25" i="24"/>
  <c r="AP18" i="24"/>
  <c r="AN52" i="7"/>
  <c r="AN97" i="24"/>
  <c r="AN113" i="24" s="1"/>
  <c r="AN24" i="7"/>
  <c r="AN38" i="7" s="1"/>
  <c r="AN12" i="6" s="1"/>
  <c r="AN26" i="7"/>
  <c r="AN40" i="7" s="1"/>
  <c r="AN14" i="6" s="1"/>
  <c r="AN99" i="24"/>
  <c r="AN115" i="24" s="1"/>
  <c r="AN54" i="7"/>
  <c r="AO18" i="7"/>
  <c r="AO19" i="7" s="1"/>
  <c r="AP13" i="7"/>
  <c r="AP16" i="7"/>
  <c r="AQ8" i="7"/>
  <c r="AP15" i="7"/>
  <c r="AP14" i="7"/>
  <c r="AP11" i="7"/>
  <c r="AP9" i="7"/>
  <c r="AP10" i="7"/>
  <c r="AP12" i="7"/>
  <c r="AN51" i="24"/>
  <c r="AN67" i="24" s="1"/>
  <c r="AN29" i="6" s="1"/>
  <c r="E34" i="14"/>
  <c r="AL16" i="12"/>
  <c r="AM50" i="12" s="1"/>
  <c r="AM32" i="7"/>
  <c r="AM33" i="7" s="1"/>
  <c r="AM37" i="7"/>
  <c r="AN23" i="7"/>
  <c r="AN96" i="24"/>
  <c r="AN51" i="7"/>
  <c r="AM57" i="24"/>
  <c r="AM58" i="24" s="1"/>
  <c r="AM64" i="24"/>
  <c r="AN53" i="7"/>
  <c r="AN98" i="24"/>
  <c r="AN114" i="24" s="1"/>
  <c r="AN25" i="7"/>
  <c r="AN39" i="7" s="1"/>
  <c r="AN13" i="6" s="1"/>
  <c r="AM105" i="24"/>
  <c r="AM106" i="24" s="1"/>
  <c r="AM112" i="24"/>
  <c r="AN57" i="7"/>
  <c r="AN102" i="24"/>
  <c r="AN118" i="24" s="1"/>
  <c r="AN29" i="7"/>
  <c r="AN43" i="7" s="1"/>
  <c r="AN17" i="6" s="1"/>
  <c r="AN100" i="24"/>
  <c r="AN116" i="24" s="1"/>
  <c r="AN55" i="7"/>
  <c r="AN27" i="7"/>
  <c r="AN41" i="7" s="1"/>
  <c r="AN15" i="6" s="1"/>
  <c r="AQ41" i="24"/>
  <c r="AQ42" i="24" s="1"/>
  <c r="AS31" i="24"/>
  <c r="AR37" i="24"/>
  <c r="AR35" i="24"/>
  <c r="AR38" i="24"/>
  <c r="AR39" i="24"/>
  <c r="AR36" i="24"/>
  <c r="AR32" i="24"/>
  <c r="AR34" i="24"/>
  <c r="AR33" i="24"/>
  <c r="AN53" i="24"/>
  <c r="AN69" i="24" s="1"/>
  <c r="AN31" i="6" s="1"/>
  <c r="AN48" i="24"/>
  <c r="AP47" i="24"/>
  <c r="U13" i="8"/>
  <c r="U14" i="8"/>
  <c r="J47" i="30"/>
  <c r="K42" i="30"/>
  <c r="T10" i="8"/>
  <c r="U47" i="6"/>
  <c r="U48" i="6"/>
  <c r="T50" i="6"/>
  <c r="T49" i="8"/>
  <c r="V48" i="6"/>
  <c r="K53" i="30"/>
  <c r="K57" i="30" s="1"/>
  <c r="J10" i="12"/>
  <c r="J75" i="12" s="1"/>
  <c r="T20" i="6"/>
  <c r="T49" i="12" s="1"/>
  <c r="U17" i="12" s="1"/>
  <c r="U41" i="12" s="1"/>
  <c r="T9" i="8"/>
  <c r="T11" i="8"/>
  <c r="V64" i="8"/>
  <c r="BI8" i="12"/>
  <c r="BH39" i="12"/>
  <c r="AN41" i="8" l="1"/>
  <c r="AN46" i="8"/>
  <c r="AM40" i="8"/>
  <c r="AM11" i="6"/>
  <c r="AN47" i="8"/>
  <c r="AN43" i="8"/>
  <c r="AN42" i="8"/>
  <c r="AN44" i="8"/>
  <c r="AN45" i="8"/>
  <c r="AL47" i="7"/>
  <c r="AM46" i="7"/>
  <c r="AM47" i="7" s="1"/>
  <c r="AN26" i="8"/>
  <c r="AN28" i="8"/>
  <c r="AN27" i="8"/>
  <c r="AN31" i="8"/>
  <c r="E11" i="1"/>
  <c r="AQ11" i="1" s="1"/>
  <c r="E17" i="1"/>
  <c r="AQ17" i="1" s="1"/>
  <c r="E9" i="1"/>
  <c r="AK9" i="1" s="1"/>
  <c r="E14" i="1"/>
  <c r="AK14" i="1" s="1"/>
  <c r="AN32" i="8"/>
  <c r="AQ47" i="24"/>
  <c r="AM121" i="24"/>
  <c r="AM122" i="24" s="1"/>
  <c r="AN32" i="7"/>
  <c r="AN33" i="7" s="1"/>
  <c r="AN37" i="7"/>
  <c r="AO27" i="7"/>
  <c r="AO41" i="7" s="1"/>
  <c r="AO15" i="6" s="1"/>
  <c r="AO55" i="7"/>
  <c r="AO100" i="24"/>
  <c r="AO116" i="24" s="1"/>
  <c r="AM25" i="8"/>
  <c r="AL34" i="8"/>
  <c r="E17" i="14" s="1"/>
  <c r="AN57" i="24"/>
  <c r="AN58" i="24" s="1"/>
  <c r="AN64" i="24"/>
  <c r="AL18" i="1"/>
  <c r="AP18" i="1"/>
  <c r="AQ18" i="1"/>
  <c r="AI18" i="1"/>
  <c r="AR18" i="1"/>
  <c r="AK18" i="1"/>
  <c r="AO18" i="1"/>
  <c r="AN18" i="1"/>
  <c r="AM18" i="1"/>
  <c r="AG18" i="1"/>
  <c r="AH18" i="1"/>
  <c r="AJ18" i="1"/>
  <c r="AQ10" i="7"/>
  <c r="AQ12" i="7"/>
  <c r="AQ15" i="7"/>
  <c r="AQ16" i="7"/>
  <c r="AQ11" i="7"/>
  <c r="AQ13" i="7"/>
  <c r="AR8" i="7"/>
  <c r="AQ9" i="7"/>
  <c r="AQ14" i="7"/>
  <c r="AO51" i="7"/>
  <c r="AO23" i="7"/>
  <c r="AO96" i="24"/>
  <c r="E9" i="10"/>
  <c r="P39" i="13"/>
  <c r="AO48" i="24"/>
  <c r="AN60" i="7"/>
  <c r="AN61" i="7" s="1"/>
  <c r="AO98" i="24"/>
  <c r="AO114" i="24" s="1"/>
  <c r="AO53" i="7"/>
  <c r="AO25" i="7"/>
  <c r="AO39" i="7" s="1"/>
  <c r="AO13" i="6" s="1"/>
  <c r="AO30" i="7"/>
  <c r="AO44" i="7" s="1"/>
  <c r="AO18" i="6" s="1"/>
  <c r="AO103" i="24"/>
  <c r="AO119" i="24" s="1"/>
  <c r="AO58" i="7"/>
  <c r="AN30" i="8"/>
  <c r="AO29" i="7"/>
  <c r="AO43" i="7" s="1"/>
  <c r="AO17" i="6" s="1"/>
  <c r="AO57" i="7"/>
  <c r="AO102" i="24"/>
  <c r="AO118" i="24" s="1"/>
  <c r="AT31" i="24"/>
  <c r="AS39" i="24"/>
  <c r="AS36" i="24"/>
  <c r="AS33" i="24"/>
  <c r="AS37" i="24"/>
  <c r="AS35" i="24"/>
  <c r="AS38" i="24"/>
  <c r="AS32" i="24"/>
  <c r="AS34" i="24"/>
  <c r="AP18" i="7"/>
  <c r="AP19" i="7" s="1"/>
  <c r="AO56" i="7"/>
  <c r="AO28" i="7"/>
  <c r="AO42" i="7" s="1"/>
  <c r="AO16" i="6" s="1"/>
  <c r="AO101" i="24"/>
  <c r="AO117" i="24" s="1"/>
  <c r="AO54" i="24"/>
  <c r="AO70" i="24" s="1"/>
  <c r="AO32" i="6" s="1"/>
  <c r="AR41" i="24"/>
  <c r="AR42" i="24" s="1"/>
  <c r="AM26" i="6"/>
  <c r="AM35" i="6" s="1"/>
  <c r="AM16" i="12" s="1"/>
  <c r="AN50" i="12" s="1"/>
  <c r="AM73" i="24"/>
  <c r="AN105" i="24"/>
  <c r="AN106" i="24" s="1"/>
  <c r="AN112" i="24"/>
  <c r="AN121" i="24" s="1"/>
  <c r="AP22" i="24"/>
  <c r="AP26" i="24"/>
  <c r="AP55" i="24" s="1"/>
  <c r="AP71" i="24" s="1"/>
  <c r="AP33" i="6" s="1"/>
  <c r="AP19" i="24"/>
  <c r="AP48" i="24" s="1"/>
  <c r="AP23" i="24"/>
  <c r="AP20" i="24"/>
  <c r="AP21" i="24"/>
  <c r="AP50" i="24" s="1"/>
  <c r="AP66" i="24" s="1"/>
  <c r="AP28" i="6" s="1"/>
  <c r="AP24" i="24"/>
  <c r="AP25" i="24"/>
  <c r="AP54" i="24" s="1"/>
  <c r="AP70" i="24" s="1"/>
  <c r="AP32" i="6" s="1"/>
  <c r="AQ18" i="24"/>
  <c r="AO24" i="7"/>
  <c r="AO38" i="7" s="1"/>
  <c r="AO12" i="6" s="1"/>
  <c r="AO97" i="24"/>
  <c r="AO113" i="24" s="1"/>
  <c r="AO52" i="7"/>
  <c r="AO26" i="7"/>
  <c r="AO40" i="7" s="1"/>
  <c r="AO14" i="6" s="1"/>
  <c r="AO54" i="7"/>
  <c r="AO99" i="24"/>
  <c r="AO115" i="24" s="1"/>
  <c r="AN29" i="8"/>
  <c r="L42" i="30"/>
  <c r="K47" i="30"/>
  <c r="V43" i="6"/>
  <c r="V44" i="6"/>
  <c r="V47" i="6"/>
  <c r="U16" i="8"/>
  <c r="U10" i="8"/>
  <c r="T18" i="8"/>
  <c r="U49" i="8"/>
  <c r="V46" i="6"/>
  <c r="U41" i="6"/>
  <c r="U50" i="6" s="1"/>
  <c r="U20" i="6"/>
  <c r="U49" i="12" s="1"/>
  <c r="V17" i="12" s="1"/>
  <c r="V41" i="12" s="1"/>
  <c r="U11" i="8"/>
  <c r="L53" i="30"/>
  <c r="L57" i="30" s="1"/>
  <c r="K10" i="12"/>
  <c r="K75" i="12" s="1"/>
  <c r="BI39" i="12"/>
  <c r="BJ8" i="12"/>
  <c r="BJ39" i="12" s="1"/>
  <c r="AN40" i="8" l="1"/>
  <c r="AN11" i="6"/>
  <c r="AO41" i="8"/>
  <c r="AO47" i="8"/>
  <c r="AO44" i="8"/>
  <c r="AO43" i="8"/>
  <c r="AO46" i="8"/>
  <c r="AO45" i="8"/>
  <c r="AO42" i="8"/>
  <c r="AH9" i="1"/>
  <c r="AM47" i="12"/>
  <c r="AO28" i="8"/>
  <c r="AN46" i="7"/>
  <c r="AN47" i="12" s="1"/>
  <c r="AM17" i="1"/>
  <c r="AM14" i="1"/>
  <c r="AG17" i="1"/>
  <c r="AK17" i="1"/>
  <c r="AO9" i="1"/>
  <c r="AR9" i="1"/>
  <c r="AR17" i="1"/>
  <c r="AI9" i="1"/>
  <c r="AP17" i="1"/>
  <c r="AN17" i="1"/>
  <c r="AH17" i="1"/>
  <c r="AJ9" i="1"/>
  <c r="AL9" i="1"/>
  <c r="AP9" i="1"/>
  <c r="AJ17" i="1"/>
  <c r="AL17" i="1"/>
  <c r="AG9" i="1"/>
  <c r="AN9" i="1"/>
  <c r="AO17" i="1"/>
  <c r="AI17" i="1"/>
  <c r="AM9" i="1"/>
  <c r="AQ9" i="1"/>
  <c r="AL11" i="1"/>
  <c r="AG14" i="1"/>
  <c r="AK11" i="1"/>
  <c r="AP14" i="1"/>
  <c r="AI11" i="1"/>
  <c r="AH14" i="1"/>
  <c r="AR11" i="1"/>
  <c r="AM11" i="1"/>
  <c r="AN11" i="1"/>
  <c r="AH11" i="1"/>
  <c r="AG11" i="1"/>
  <c r="AO11" i="1"/>
  <c r="AQ14" i="1"/>
  <c r="AN14" i="1"/>
  <c r="AJ11" i="1"/>
  <c r="AP11" i="1"/>
  <c r="AO14" i="1"/>
  <c r="AL14" i="1"/>
  <c r="AI14" i="1"/>
  <c r="AO31" i="8"/>
  <c r="E29" i="1"/>
  <c r="E15" i="10" s="1"/>
  <c r="AJ14" i="1"/>
  <c r="AR14" i="1"/>
  <c r="AQ22" i="24"/>
  <c r="AQ26" i="24"/>
  <c r="AQ55" i="24" s="1"/>
  <c r="AQ71" i="24" s="1"/>
  <c r="AQ33" i="6" s="1"/>
  <c r="AQ19" i="24"/>
  <c r="AQ48" i="24" s="1"/>
  <c r="AQ23" i="24"/>
  <c r="AQ20" i="24"/>
  <c r="AQ21" i="24"/>
  <c r="AQ50" i="24" s="1"/>
  <c r="AQ66" i="24" s="1"/>
  <c r="AQ28" i="6" s="1"/>
  <c r="AQ24" i="24"/>
  <c r="AQ53" i="24" s="1"/>
  <c r="AQ69" i="24" s="1"/>
  <c r="AQ31" i="6" s="1"/>
  <c r="AQ25" i="24"/>
  <c r="AR18" i="24"/>
  <c r="AP54" i="7"/>
  <c r="AP99" i="24"/>
  <c r="AP115" i="24" s="1"/>
  <c r="AP26" i="7"/>
  <c r="AP40" i="7" s="1"/>
  <c r="AP14" i="6" s="1"/>
  <c r="AT39" i="24"/>
  <c r="AT35" i="24"/>
  <c r="AT36" i="24"/>
  <c r="AT32" i="24"/>
  <c r="AT37" i="24"/>
  <c r="AT33" i="24"/>
  <c r="AT38" i="24"/>
  <c r="AT34" i="24"/>
  <c r="AU31" i="24"/>
  <c r="AO64" i="24"/>
  <c r="AO57" i="24"/>
  <c r="AO58" i="24" s="1"/>
  <c r="AO60" i="7"/>
  <c r="AO61" i="7" s="1"/>
  <c r="AN25" i="8"/>
  <c r="AM34" i="8"/>
  <c r="AR47" i="24"/>
  <c r="AP100" i="24"/>
  <c r="AP116" i="24" s="1"/>
  <c r="AP27" i="7"/>
  <c r="AP41" i="7" s="1"/>
  <c r="AP15" i="6" s="1"/>
  <c r="AP55" i="7"/>
  <c r="AM74" i="24"/>
  <c r="AM15" i="12"/>
  <c r="AS41" i="24"/>
  <c r="AS42" i="24" s="1"/>
  <c r="E13" i="10"/>
  <c r="E31" i="10"/>
  <c r="E23" i="10"/>
  <c r="E11" i="18"/>
  <c r="E17" i="10"/>
  <c r="F29" i="13"/>
  <c r="F30" i="13"/>
  <c r="E40" i="10"/>
  <c r="E27" i="10"/>
  <c r="AP64" i="24"/>
  <c r="AP52" i="24"/>
  <c r="AP68" i="24" s="1"/>
  <c r="AP30" i="6" s="1"/>
  <c r="AO27" i="8"/>
  <c r="AP28" i="7"/>
  <c r="AP42" i="7" s="1"/>
  <c r="AP16" i="6" s="1"/>
  <c r="AP56" i="7"/>
  <c r="AP101" i="24"/>
  <c r="AP117" i="24" s="1"/>
  <c r="AP51" i="7"/>
  <c r="AP96" i="24"/>
  <c r="AP23" i="7"/>
  <c r="AO112" i="24"/>
  <c r="AO121" i="24" s="1"/>
  <c r="AO105" i="24"/>
  <c r="AO106" i="24" s="1"/>
  <c r="AQ18" i="7"/>
  <c r="AQ19" i="7" s="1"/>
  <c r="AP53" i="24"/>
  <c r="AP69" i="24" s="1"/>
  <c r="AP31" i="6" s="1"/>
  <c r="AO26" i="8"/>
  <c r="AP24" i="7"/>
  <c r="AP38" i="7" s="1"/>
  <c r="AP12" i="6" s="1"/>
  <c r="AP52" i="7"/>
  <c r="AP97" i="24"/>
  <c r="AP113" i="24" s="1"/>
  <c r="Q66" i="13"/>
  <c r="Q53" i="13"/>
  <c r="Q43" i="13"/>
  <c r="Q60" i="13"/>
  <c r="Q52" i="13"/>
  <c r="Q72" i="13"/>
  <c r="Q51" i="13"/>
  <c r="Q57" i="13"/>
  <c r="Q56" i="13"/>
  <c r="Q74" i="13"/>
  <c r="Q68" i="13"/>
  <c r="Q69" i="13"/>
  <c r="Q40" i="13"/>
  <c r="Q46" i="13"/>
  <c r="Q70" i="13"/>
  <c r="Q42" i="13"/>
  <c r="Q47" i="13"/>
  <c r="Q50" i="13"/>
  <c r="Q63" i="13"/>
  <c r="Q55" i="13"/>
  <c r="Q73" i="13"/>
  <c r="Q45" i="13"/>
  <c r="Q65" i="13"/>
  <c r="Q54" i="13"/>
  <c r="Q67" i="13"/>
  <c r="Q62" i="13"/>
  <c r="Q71" i="13"/>
  <c r="Q41" i="13"/>
  <c r="Q44" i="13"/>
  <c r="Q49" i="13"/>
  <c r="Q64" i="13"/>
  <c r="Q61" i="13"/>
  <c r="Q39" i="13"/>
  <c r="Q48" i="13"/>
  <c r="Q59" i="13"/>
  <c r="Q58" i="13"/>
  <c r="AP29" i="7"/>
  <c r="AP43" i="7" s="1"/>
  <c r="AP17" i="6" s="1"/>
  <c r="AP102" i="24"/>
  <c r="AP118" i="24" s="1"/>
  <c r="AP57" i="7"/>
  <c r="AO29" i="8"/>
  <c r="AP25" i="7"/>
  <c r="AP39" i="7" s="1"/>
  <c r="AP13" i="6" s="1"/>
  <c r="AP53" i="7"/>
  <c r="AP98" i="24"/>
  <c r="AP114" i="24" s="1"/>
  <c r="AP58" i="7"/>
  <c r="AP103" i="24"/>
  <c r="AP119" i="24" s="1"/>
  <c r="AP30" i="7"/>
  <c r="AP44" i="7" s="1"/>
  <c r="AP18" i="6" s="1"/>
  <c r="AN122" i="24"/>
  <c r="AO30" i="8"/>
  <c r="AO32" i="8"/>
  <c r="AO37" i="7"/>
  <c r="AO32" i="7"/>
  <c r="AO33" i="7" s="1"/>
  <c r="AR13" i="7"/>
  <c r="AR10" i="7"/>
  <c r="AR15" i="7"/>
  <c r="AR16" i="7"/>
  <c r="AR12" i="7"/>
  <c r="AR9" i="7"/>
  <c r="AR11" i="7"/>
  <c r="AR14" i="7"/>
  <c r="AS8" i="7"/>
  <c r="AN73" i="24"/>
  <c r="AN15" i="12" s="1"/>
  <c r="AN26" i="6"/>
  <c r="AN35" i="6" s="1"/>
  <c r="AN16" i="12" s="1"/>
  <c r="AO50" i="12" s="1"/>
  <c r="AP51" i="24"/>
  <c r="AP67" i="24" s="1"/>
  <c r="AP29" i="6" s="1"/>
  <c r="AP49" i="24"/>
  <c r="AP65" i="24" s="1"/>
  <c r="AP27" i="6" s="1"/>
  <c r="L47" i="30"/>
  <c r="M42" i="30"/>
  <c r="V11" i="8"/>
  <c r="W64" i="8"/>
  <c r="V16" i="8"/>
  <c r="U9" i="8"/>
  <c r="L10" i="12"/>
  <c r="L75" i="12" s="1"/>
  <c r="M53" i="30"/>
  <c r="M57" i="30" s="1"/>
  <c r="U15" i="8"/>
  <c r="AO40" i="8" l="1"/>
  <c r="AO11" i="6"/>
  <c r="AP45" i="8"/>
  <c r="AP41" i="8"/>
  <c r="AP47" i="8"/>
  <c r="AP43" i="8"/>
  <c r="AP44" i="8"/>
  <c r="AP42" i="8"/>
  <c r="AP46" i="8"/>
  <c r="AN47" i="7"/>
  <c r="AO46" i="7"/>
  <c r="AO47" i="12" s="1"/>
  <c r="AK29" i="1"/>
  <c r="AE48" i="12" s="1"/>
  <c r="AQ29" i="1"/>
  <c r="AK48" i="12" s="1"/>
  <c r="AP29" i="1"/>
  <c r="AJ48" i="12" s="1"/>
  <c r="AM29" i="1"/>
  <c r="AG48" i="12" s="1"/>
  <c r="AI29" i="1"/>
  <c r="AC48" i="12" s="1"/>
  <c r="AG29" i="1"/>
  <c r="AA48" i="12" s="1"/>
  <c r="AH29" i="1"/>
  <c r="AB48" i="12" s="1"/>
  <c r="AR29" i="1"/>
  <c r="AL48" i="12" s="1"/>
  <c r="AN29" i="1"/>
  <c r="AH48" i="12" s="1"/>
  <c r="AL29" i="1"/>
  <c r="AF48" i="12" s="1"/>
  <c r="AO29" i="1"/>
  <c r="AI48" i="12" s="1"/>
  <c r="AJ29" i="1"/>
  <c r="AD48" i="12" s="1"/>
  <c r="AP28" i="8"/>
  <c r="AP32" i="8"/>
  <c r="AP30" i="8"/>
  <c r="AP29" i="8"/>
  <c r="AP112" i="24"/>
  <c r="AP105" i="24"/>
  <c r="AP106" i="24" s="1"/>
  <c r="AQ64" i="24"/>
  <c r="AT41" i="24"/>
  <c r="AT42" i="24" s="1"/>
  <c r="AQ24" i="7"/>
  <c r="AQ38" i="7" s="1"/>
  <c r="AQ12" i="6" s="1"/>
  <c r="AQ52" i="7"/>
  <c r="AQ97" i="24"/>
  <c r="AQ113" i="24" s="1"/>
  <c r="AQ26" i="7"/>
  <c r="AQ40" i="7" s="1"/>
  <c r="AQ14" i="6" s="1"/>
  <c r="AQ54" i="7"/>
  <c r="AQ99" i="24"/>
  <c r="AQ115" i="24" s="1"/>
  <c r="AP60" i="7"/>
  <c r="AP61" i="7" s="1"/>
  <c r="AP57" i="24"/>
  <c r="AP58" i="24" s="1"/>
  <c r="AO25" i="8"/>
  <c r="AN34" i="8"/>
  <c r="AO26" i="6"/>
  <c r="AO35" i="6" s="1"/>
  <c r="AO16" i="12" s="1"/>
  <c r="AP50" i="12" s="1"/>
  <c r="AO73" i="24"/>
  <c r="AO15" i="12" s="1"/>
  <c r="AQ57" i="7"/>
  <c r="AQ29" i="7"/>
  <c r="AQ43" i="7" s="1"/>
  <c r="AQ17" i="6" s="1"/>
  <c r="AQ102" i="24"/>
  <c r="AQ118" i="24" s="1"/>
  <c r="AQ55" i="7"/>
  <c r="AQ27" i="7"/>
  <c r="AQ41" i="7" s="1"/>
  <c r="AQ15" i="6" s="1"/>
  <c r="AQ100" i="24"/>
  <c r="AQ116" i="24" s="1"/>
  <c r="AT8" i="7"/>
  <c r="AS11" i="7"/>
  <c r="AS9" i="7"/>
  <c r="AS16" i="7"/>
  <c r="AS12" i="7"/>
  <c r="AS14" i="7"/>
  <c r="AS15" i="7"/>
  <c r="AS10" i="7"/>
  <c r="AS13" i="7"/>
  <c r="AP26" i="8"/>
  <c r="AP26" i="6"/>
  <c r="AP35" i="6" s="1"/>
  <c r="AP16" i="12" s="1"/>
  <c r="AQ50" i="12" s="1"/>
  <c r="AP73" i="24"/>
  <c r="AP15" i="12" s="1"/>
  <c r="AQ52" i="24"/>
  <c r="AQ68" i="24" s="1"/>
  <c r="AQ30" i="6" s="1"/>
  <c r="AQ54" i="24"/>
  <c r="AQ70" i="24" s="1"/>
  <c r="AQ32" i="6" s="1"/>
  <c r="AQ28" i="7"/>
  <c r="AQ42" i="7" s="1"/>
  <c r="AQ16" i="6" s="1"/>
  <c r="AQ101" i="24"/>
  <c r="AQ117" i="24" s="1"/>
  <c r="AQ56" i="7"/>
  <c r="AQ51" i="7"/>
  <c r="AQ96" i="24"/>
  <c r="AQ23" i="7"/>
  <c r="AP31" i="8"/>
  <c r="AR22" i="24"/>
  <c r="AR51" i="24" s="1"/>
  <c r="AR67" i="24" s="1"/>
  <c r="AR29" i="6" s="1"/>
  <c r="AR26" i="24"/>
  <c r="AR55" i="24" s="1"/>
  <c r="AR71" i="24" s="1"/>
  <c r="AR33" i="6" s="1"/>
  <c r="AR19" i="24"/>
  <c r="AR23" i="24"/>
  <c r="AR52" i="24" s="1"/>
  <c r="AR68" i="24" s="1"/>
  <c r="AR30" i="6" s="1"/>
  <c r="AR20" i="24"/>
  <c r="AR49" i="24" s="1"/>
  <c r="AR65" i="24" s="1"/>
  <c r="AR27" i="6" s="1"/>
  <c r="AR21" i="24"/>
  <c r="AR50" i="24" s="1"/>
  <c r="AR66" i="24" s="1"/>
  <c r="AR28" i="6" s="1"/>
  <c r="AR24" i="24"/>
  <c r="AR25" i="24"/>
  <c r="AR54" i="24" s="1"/>
  <c r="AR70" i="24" s="1"/>
  <c r="AR32" i="6" s="1"/>
  <c r="AS18" i="24"/>
  <c r="AR18" i="7"/>
  <c r="AR19" i="7" s="1"/>
  <c r="AO122" i="24"/>
  <c r="AP37" i="7"/>
  <c r="AP32" i="7"/>
  <c r="AP33" i="7" s="1"/>
  <c r="AP27" i="8"/>
  <c r="AN74" i="24"/>
  <c r="AQ49" i="24"/>
  <c r="AQ65" i="24" s="1"/>
  <c r="AQ27" i="6" s="1"/>
  <c r="AQ51" i="24"/>
  <c r="AQ67" i="24" s="1"/>
  <c r="AQ29" i="6" s="1"/>
  <c r="AS47" i="24"/>
  <c r="AV31" i="24"/>
  <c r="AU39" i="24"/>
  <c r="AU35" i="24"/>
  <c r="AU36" i="24"/>
  <c r="AU32" i="24"/>
  <c r="AU37" i="24"/>
  <c r="AU33" i="24"/>
  <c r="AU38" i="24"/>
  <c r="AU34" i="24"/>
  <c r="AQ25" i="7"/>
  <c r="AQ39" i="7" s="1"/>
  <c r="AQ13" i="6" s="1"/>
  <c r="AQ98" i="24"/>
  <c r="AQ114" i="24" s="1"/>
  <c r="AQ53" i="7"/>
  <c r="AQ30" i="7"/>
  <c r="AQ44" i="7" s="1"/>
  <c r="AQ18" i="6" s="1"/>
  <c r="AQ103" i="24"/>
  <c r="AQ119" i="24" s="1"/>
  <c r="AQ58" i="7"/>
  <c r="M47" i="30"/>
  <c r="N42" i="30"/>
  <c r="V45" i="6"/>
  <c r="V15" i="8"/>
  <c r="W46" i="6"/>
  <c r="W42" i="6"/>
  <c r="V42" i="6"/>
  <c r="V12" i="8"/>
  <c r="W45" i="6"/>
  <c r="M10" i="12"/>
  <c r="M75" i="12" s="1"/>
  <c r="N53" i="30"/>
  <c r="N57" i="30" s="1"/>
  <c r="V14" i="8"/>
  <c r="U18" i="8"/>
  <c r="AQ45" i="8" l="1"/>
  <c r="AP40" i="8"/>
  <c r="AP11" i="6"/>
  <c r="AQ43" i="8"/>
  <c r="AQ41" i="8"/>
  <c r="AQ47" i="8"/>
  <c r="AQ42" i="8"/>
  <c r="AQ46" i="8"/>
  <c r="AQ44" i="8"/>
  <c r="AO47" i="7"/>
  <c r="AP46" i="7"/>
  <c r="AP47" i="12" s="1"/>
  <c r="AQ30" i="8"/>
  <c r="AQ29" i="8"/>
  <c r="AQ26" i="8"/>
  <c r="AR56" i="7"/>
  <c r="AR101" i="24"/>
  <c r="AR117" i="24" s="1"/>
  <c r="AR28" i="7"/>
  <c r="AR42" i="7" s="1"/>
  <c r="AR16" i="6" s="1"/>
  <c r="AQ60" i="7"/>
  <c r="AQ61" i="7" s="1"/>
  <c r="AQ26" i="6"/>
  <c r="AQ35" i="6" s="1"/>
  <c r="AQ16" i="12" s="1"/>
  <c r="AR50" i="12" s="1"/>
  <c r="AQ73" i="24"/>
  <c r="AQ15" i="12" s="1"/>
  <c r="AR53" i="7"/>
  <c r="AR25" i="7"/>
  <c r="AR39" i="7" s="1"/>
  <c r="AR13" i="6" s="1"/>
  <c r="AR98" i="24"/>
  <c r="AR114" i="24" s="1"/>
  <c r="AQ31" i="8"/>
  <c r="AS18" i="7"/>
  <c r="AS19" i="7" s="1"/>
  <c r="AQ28" i="8"/>
  <c r="AU41" i="24"/>
  <c r="AU42" i="24" s="1"/>
  <c r="AW31" i="24"/>
  <c r="AV38" i="24"/>
  <c r="AV36" i="24"/>
  <c r="AV35" i="24"/>
  <c r="AV32" i="24"/>
  <c r="AV34" i="24"/>
  <c r="AV39" i="24"/>
  <c r="AV33" i="24"/>
  <c r="AV37" i="24"/>
  <c r="AO74" i="24"/>
  <c r="AP74" i="24" s="1"/>
  <c r="AS22" i="24"/>
  <c r="AS51" i="24" s="1"/>
  <c r="AS67" i="24" s="1"/>
  <c r="AS29" i="6" s="1"/>
  <c r="AS26" i="24"/>
  <c r="AS55" i="24" s="1"/>
  <c r="AS71" i="24" s="1"/>
  <c r="AS33" i="6" s="1"/>
  <c r="AS19" i="24"/>
  <c r="AS48" i="24" s="1"/>
  <c r="AS23" i="24"/>
  <c r="AS52" i="24" s="1"/>
  <c r="AS68" i="24" s="1"/>
  <c r="AS30" i="6" s="1"/>
  <c r="AS20" i="24"/>
  <c r="AS49" i="24" s="1"/>
  <c r="AS65" i="24" s="1"/>
  <c r="AS27" i="6" s="1"/>
  <c r="AS21" i="24"/>
  <c r="AS50" i="24" s="1"/>
  <c r="AS66" i="24" s="1"/>
  <c r="AS28" i="6" s="1"/>
  <c r="AS24" i="24"/>
  <c r="AS53" i="24" s="1"/>
  <c r="AS69" i="24" s="1"/>
  <c r="AS31" i="6" s="1"/>
  <c r="AS25" i="24"/>
  <c r="AS54" i="24" s="1"/>
  <c r="AS70" i="24" s="1"/>
  <c r="AS32" i="6" s="1"/>
  <c r="AT18" i="24"/>
  <c r="AR97" i="24"/>
  <c r="AR113" i="24" s="1"/>
  <c r="AR24" i="7"/>
  <c r="AR38" i="7" s="1"/>
  <c r="AR12" i="6" s="1"/>
  <c r="AR52" i="7"/>
  <c r="AR26" i="7"/>
  <c r="AR40" i="7" s="1"/>
  <c r="AR14" i="6" s="1"/>
  <c r="AR99" i="24"/>
  <c r="AR115" i="24" s="1"/>
  <c r="AR54" i="7"/>
  <c r="AQ37" i="7"/>
  <c r="AQ32" i="7"/>
  <c r="AQ33" i="7" s="1"/>
  <c r="AP121" i="24"/>
  <c r="AP122" i="24" s="1"/>
  <c r="AR96" i="24"/>
  <c r="AR51" i="7"/>
  <c r="AR23" i="7"/>
  <c r="AO34" i="8"/>
  <c r="AP25" i="8"/>
  <c r="AR53" i="24"/>
  <c r="AR69" i="24" s="1"/>
  <c r="AR31" i="6" s="1"/>
  <c r="AR30" i="7"/>
  <c r="AR44" i="7" s="1"/>
  <c r="AR18" i="6" s="1"/>
  <c r="AR58" i="7"/>
  <c r="AR103" i="24"/>
  <c r="AR119" i="24" s="1"/>
  <c r="AR48" i="24"/>
  <c r="AT47" i="24"/>
  <c r="AQ27" i="8"/>
  <c r="AR29" i="7"/>
  <c r="AR43" i="7" s="1"/>
  <c r="AR17" i="6" s="1"/>
  <c r="AR57" i="7"/>
  <c r="AR102" i="24"/>
  <c r="AR118" i="24" s="1"/>
  <c r="AR55" i="7"/>
  <c r="AR100" i="24"/>
  <c r="AR116" i="24" s="1"/>
  <c r="AR27" i="7"/>
  <c r="AR41" i="7" s="1"/>
  <c r="AR15" i="6" s="1"/>
  <c r="AQ112" i="24"/>
  <c r="AQ121" i="24" s="1"/>
  <c r="AQ105" i="24"/>
  <c r="AQ106" i="24" s="1"/>
  <c r="AT13" i="7"/>
  <c r="AT10" i="7"/>
  <c r="AU8" i="7"/>
  <c r="AT15" i="7"/>
  <c r="AT16" i="7"/>
  <c r="AT11" i="7"/>
  <c r="AT9" i="7"/>
  <c r="AT12" i="7"/>
  <c r="AT14" i="7"/>
  <c r="AQ32" i="8"/>
  <c r="AQ57" i="24"/>
  <c r="AQ58" i="24" s="1"/>
  <c r="W14" i="8"/>
  <c r="O42" i="30"/>
  <c r="N47" i="30"/>
  <c r="V41" i="6"/>
  <c r="V50" i="6" s="1"/>
  <c r="V20" i="6"/>
  <c r="V49" i="12" s="1"/>
  <c r="W17" i="12" s="1"/>
  <c r="W41" i="12" s="1"/>
  <c r="V49" i="8"/>
  <c r="X64" i="8"/>
  <c r="X48" i="6"/>
  <c r="W48" i="6"/>
  <c r="V13" i="8"/>
  <c r="O53" i="30"/>
  <c r="O57" i="30" s="1"/>
  <c r="N10" i="12"/>
  <c r="N75" i="12" s="1"/>
  <c r="C19" i="14" s="1"/>
  <c r="V10" i="8"/>
  <c r="AR41" i="8" l="1"/>
  <c r="AQ40" i="8"/>
  <c r="AQ11" i="6"/>
  <c r="AR42" i="8"/>
  <c r="AR47" i="8"/>
  <c r="AR45" i="8"/>
  <c r="AR43" i="8"/>
  <c r="AR46" i="8"/>
  <c r="AR44" i="8"/>
  <c r="AP47" i="7"/>
  <c r="AR28" i="8"/>
  <c r="AQ46" i="7"/>
  <c r="AQ47" i="12" s="1"/>
  <c r="AR26" i="8"/>
  <c r="AR27" i="8"/>
  <c r="AQ122" i="24"/>
  <c r="AR30" i="8"/>
  <c r="AR29" i="8"/>
  <c r="AR37" i="7"/>
  <c r="AR32" i="7"/>
  <c r="AR33" i="7" s="1"/>
  <c r="AS27" i="7"/>
  <c r="AS41" i="7" s="1"/>
  <c r="AS15" i="6" s="1"/>
  <c r="AS55" i="7"/>
  <c r="AS100" i="24"/>
  <c r="AS116" i="24" s="1"/>
  <c r="AV41" i="24"/>
  <c r="AV42" i="24" s="1"/>
  <c r="AS64" i="24"/>
  <c r="AS57" i="24"/>
  <c r="AR64" i="24"/>
  <c r="AR57" i="24"/>
  <c r="AR58" i="24" s="1"/>
  <c r="AR60" i="7"/>
  <c r="AR61" i="7" s="1"/>
  <c r="AS23" i="7"/>
  <c r="AS51" i="7"/>
  <c r="AS96" i="24"/>
  <c r="AR32" i="8"/>
  <c r="AT18" i="7"/>
  <c r="AT19" i="7" s="1"/>
  <c r="AU11" i="7"/>
  <c r="AU9" i="7"/>
  <c r="AU16" i="7"/>
  <c r="AU15" i="7"/>
  <c r="AV8" i="7"/>
  <c r="AU12" i="7"/>
  <c r="AU10" i="7"/>
  <c r="AU14" i="7"/>
  <c r="AU13" i="7"/>
  <c r="AQ25" i="8"/>
  <c r="AP34" i="8"/>
  <c r="AR112" i="24"/>
  <c r="AR121" i="24" s="1"/>
  <c r="AR105" i="24"/>
  <c r="AR106" i="24" s="1"/>
  <c r="AS53" i="7"/>
  <c r="AS98" i="24"/>
  <c r="AS114" i="24" s="1"/>
  <c r="AS25" i="7"/>
  <c r="AS39" i="7" s="1"/>
  <c r="AS13" i="6" s="1"/>
  <c r="AS103" i="24"/>
  <c r="AS119" i="24" s="1"/>
  <c r="AS58" i="7"/>
  <c r="AS30" i="7"/>
  <c r="AS44" i="7" s="1"/>
  <c r="AS18" i="6" s="1"/>
  <c r="AU47" i="24"/>
  <c r="AS29" i="7"/>
  <c r="AS43" i="7" s="1"/>
  <c r="AS17" i="6" s="1"/>
  <c r="AS102" i="24"/>
  <c r="AS118" i="24" s="1"/>
  <c r="AS57" i="7"/>
  <c r="AX31" i="24"/>
  <c r="AW35" i="24"/>
  <c r="AW32" i="24"/>
  <c r="AW34" i="24"/>
  <c r="AW38" i="24"/>
  <c r="AW36" i="24"/>
  <c r="AW37" i="24"/>
  <c r="AW39" i="24"/>
  <c r="AW33" i="24"/>
  <c r="AS101" i="24"/>
  <c r="AS117" i="24" s="1"/>
  <c r="AS56" i="7"/>
  <c r="AS28" i="7"/>
  <c r="AS42" i="7" s="1"/>
  <c r="AS16" i="6" s="1"/>
  <c r="AR31" i="8"/>
  <c r="AT22" i="24"/>
  <c r="AT26" i="24"/>
  <c r="AT19" i="24"/>
  <c r="AT23" i="24"/>
  <c r="AT52" i="24" s="1"/>
  <c r="AT68" i="24" s="1"/>
  <c r="AT30" i="6" s="1"/>
  <c r="AT20" i="24"/>
  <c r="AT49" i="24" s="1"/>
  <c r="AT65" i="24" s="1"/>
  <c r="AT27" i="6" s="1"/>
  <c r="AT21" i="24"/>
  <c r="AT24" i="24"/>
  <c r="AT53" i="24" s="1"/>
  <c r="AT69" i="24" s="1"/>
  <c r="AT31" i="6" s="1"/>
  <c r="AU18" i="24"/>
  <c r="AT25" i="24"/>
  <c r="AT54" i="24" s="1"/>
  <c r="AT70" i="24" s="1"/>
  <c r="AT32" i="6" s="1"/>
  <c r="AS52" i="7"/>
  <c r="AS97" i="24"/>
  <c r="AS113" i="24" s="1"/>
  <c r="AS24" i="7"/>
  <c r="AS38" i="7" s="1"/>
  <c r="AS12" i="6" s="1"/>
  <c r="AS26" i="7"/>
  <c r="AS40" i="7" s="1"/>
  <c r="AS14" i="6" s="1"/>
  <c r="AS54" i="7"/>
  <c r="AS99" i="24"/>
  <c r="AS115" i="24" s="1"/>
  <c r="AQ74" i="24"/>
  <c r="C21" i="14"/>
  <c r="C22" i="14" s="1"/>
  <c r="V9" i="8"/>
  <c r="V18" i="8" s="1"/>
  <c r="O47" i="30"/>
  <c r="P42" i="30"/>
  <c r="P47" i="30" s="1"/>
  <c r="W41" i="6"/>
  <c r="X45" i="6"/>
  <c r="O10" i="12"/>
  <c r="P53" i="30"/>
  <c r="P57" i="30" s="1"/>
  <c r="W43" i="6"/>
  <c r="X43" i="6"/>
  <c r="W10" i="8"/>
  <c r="W44" i="6"/>
  <c r="X44" i="6"/>
  <c r="W16" i="8"/>
  <c r="W47" i="6"/>
  <c r="X47" i="6"/>
  <c r="W13" i="8"/>
  <c r="AR40" i="8" l="1"/>
  <c r="AR11" i="6"/>
  <c r="AS43" i="8"/>
  <c r="AS41" i="8"/>
  <c r="AS45" i="8"/>
  <c r="AS47" i="8"/>
  <c r="AS42" i="8"/>
  <c r="AS46" i="8"/>
  <c r="AS44" i="8"/>
  <c r="AS28" i="8"/>
  <c r="AQ47" i="7"/>
  <c r="AR46" i="7"/>
  <c r="AS29" i="8"/>
  <c r="AS26" i="8"/>
  <c r="AR122" i="24"/>
  <c r="AS30" i="8"/>
  <c r="AS27" i="8"/>
  <c r="AS31" i="8"/>
  <c r="AU22" i="24"/>
  <c r="AU51" i="24" s="1"/>
  <c r="AU67" i="24" s="1"/>
  <c r="AU29" i="6" s="1"/>
  <c r="AU26" i="24"/>
  <c r="AU55" i="24" s="1"/>
  <c r="AU71" i="24" s="1"/>
  <c r="AU33" i="6" s="1"/>
  <c r="AU19" i="24"/>
  <c r="AU23" i="24"/>
  <c r="AU20" i="24"/>
  <c r="AU49" i="24" s="1"/>
  <c r="AU65" i="24" s="1"/>
  <c r="AU27" i="6" s="1"/>
  <c r="AU21" i="24"/>
  <c r="AU50" i="24" s="1"/>
  <c r="AU66" i="24" s="1"/>
  <c r="AU28" i="6" s="1"/>
  <c r="AU24" i="24"/>
  <c r="AU25" i="24"/>
  <c r="AU54" i="24" s="1"/>
  <c r="AU70" i="24" s="1"/>
  <c r="AU32" i="6" s="1"/>
  <c r="AV18" i="24"/>
  <c r="AY31" i="24"/>
  <c r="AX39" i="24"/>
  <c r="AX35" i="24"/>
  <c r="AX36" i="24"/>
  <c r="AX32" i="24"/>
  <c r="AX37" i="24"/>
  <c r="AX33" i="24"/>
  <c r="AX38" i="24"/>
  <c r="AX34" i="24"/>
  <c r="AS37" i="7"/>
  <c r="AS32" i="7"/>
  <c r="AS33" i="7" s="1"/>
  <c r="AS58" i="24"/>
  <c r="AT51" i="7"/>
  <c r="AT23" i="7"/>
  <c r="AT96" i="24"/>
  <c r="AW41" i="24"/>
  <c r="AW42" i="24" s="1"/>
  <c r="AS26" i="6"/>
  <c r="AS35" i="6" s="1"/>
  <c r="AS16" i="12" s="1"/>
  <c r="AT50" i="12" s="1"/>
  <c r="AS73" i="24"/>
  <c r="AS15" i="12" s="1"/>
  <c r="AT50" i="24"/>
  <c r="AT66" i="24" s="1"/>
  <c r="AT28" i="6" s="1"/>
  <c r="AT98" i="24"/>
  <c r="AT114" i="24" s="1"/>
  <c r="AT53" i="7"/>
  <c r="AT25" i="7"/>
  <c r="AT39" i="7" s="1"/>
  <c r="AT13" i="6" s="1"/>
  <c r="AT103" i="24"/>
  <c r="AT119" i="24" s="1"/>
  <c r="AT58" i="7"/>
  <c r="AT30" i="7"/>
  <c r="AT44" i="7" s="1"/>
  <c r="AT18" i="6" s="1"/>
  <c r="AT48" i="24"/>
  <c r="AQ34" i="8"/>
  <c r="AR25" i="8"/>
  <c r="AS32" i="8"/>
  <c r="AS112" i="24"/>
  <c r="AS121" i="24" s="1"/>
  <c r="AS105" i="24"/>
  <c r="AS106" i="24" s="1"/>
  <c r="AT27" i="7"/>
  <c r="AT41" i="7" s="1"/>
  <c r="AT15" i="6" s="1"/>
  <c r="AT55" i="7"/>
  <c r="AT100" i="24"/>
  <c r="AT116" i="24" s="1"/>
  <c r="AT29" i="8" s="1"/>
  <c r="AV47" i="24"/>
  <c r="AV9" i="7"/>
  <c r="AV12" i="7"/>
  <c r="AW8" i="7"/>
  <c r="AV14" i="7"/>
  <c r="AV11" i="7"/>
  <c r="AV16" i="7"/>
  <c r="AV10" i="7"/>
  <c r="AV15" i="7"/>
  <c r="AV13" i="7"/>
  <c r="AT28" i="7"/>
  <c r="AT42" i="7" s="1"/>
  <c r="AT16" i="6" s="1"/>
  <c r="AT101" i="24"/>
  <c r="AT117" i="24" s="1"/>
  <c r="AT56" i="7"/>
  <c r="AT57" i="7"/>
  <c r="AT29" i="7"/>
  <c r="AT43" i="7" s="1"/>
  <c r="AT17" i="6" s="1"/>
  <c r="AT102" i="24"/>
  <c r="AT118" i="24" s="1"/>
  <c r="AT24" i="7"/>
  <c r="AT38" i="7" s="1"/>
  <c r="AT12" i="6" s="1"/>
  <c r="AT97" i="24"/>
  <c r="AT113" i="24" s="1"/>
  <c r="AT52" i="7"/>
  <c r="AT54" i="7"/>
  <c r="AT99" i="24"/>
  <c r="AT115" i="24" s="1"/>
  <c r="AT26" i="7"/>
  <c r="AT40" i="7" s="1"/>
  <c r="AT14" i="6" s="1"/>
  <c r="AT51" i="24"/>
  <c r="AT67" i="24" s="1"/>
  <c r="AT29" i="6" s="1"/>
  <c r="AT55" i="24"/>
  <c r="AT71" i="24" s="1"/>
  <c r="AT33" i="6" s="1"/>
  <c r="AU18" i="7"/>
  <c r="AU19" i="7" s="1"/>
  <c r="AS60" i="7"/>
  <c r="AS61" i="7" s="1"/>
  <c r="AR26" i="6"/>
  <c r="AR35" i="6" s="1"/>
  <c r="AR16" i="12" s="1"/>
  <c r="AS50" i="12" s="1"/>
  <c r="AR73" i="24"/>
  <c r="AR15" i="12" s="1"/>
  <c r="X13" i="8"/>
  <c r="W50" i="6"/>
  <c r="W49" i="8"/>
  <c r="X42" i="6"/>
  <c r="W15" i="8"/>
  <c r="X16" i="8"/>
  <c r="W12" i="8"/>
  <c r="W9" i="8"/>
  <c r="W11" i="8"/>
  <c r="Y64" i="8"/>
  <c r="N56" i="13"/>
  <c r="W20" i="6"/>
  <c r="W49" i="12" s="1"/>
  <c r="AT41" i="8" l="1"/>
  <c r="AT42" i="8"/>
  <c r="AS40" i="8"/>
  <c r="AS11" i="6"/>
  <c r="AT43" i="8"/>
  <c r="AT45" i="8"/>
  <c r="AT46" i="8"/>
  <c r="AT47" i="8"/>
  <c r="AT44" i="8"/>
  <c r="AR47" i="7"/>
  <c r="AR47" i="12"/>
  <c r="AS46" i="7"/>
  <c r="AT31" i="8"/>
  <c r="AS122" i="24"/>
  <c r="AT26" i="8"/>
  <c r="AT27" i="8"/>
  <c r="AT30" i="8"/>
  <c r="AR74" i="24"/>
  <c r="AS74" i="24" s="1"/>
  <c r="AT28" i="8"/>
  <c r="AV18" i="7"/>
  <c r="AV19" i="7" s="1"/>
  <c r="AT32" i="8"/>
  <c r="AU52" i="24"/>
  <c r="AU68" i="24" s="1"/>
  <c r="AU30" i="6" s="1"/>
  <c r="AU27" i="7"/>
  <c r="AU41" i="7" s="1"/>
  <c r="AU15" i="6" s="1"/>
  <c r="AU55" i="7"/>
  <c r="AU100" i="24"/>
  <c r="AU116" i="24" s="1"/>
  <c r="AS25" i="8"/>
  <c r="AR34" i="8"/>
  <c r="AT112" i="24"/>
  <c r="AT121" i="24" s="1"/>
  <c r="AT105" i="24"/>
  <c r="AT106" i="24" s="1"/>
  <c r="AX41" i="24"/>
  <c r="AX42" i="24" s="1"/>
  <c r="AZ31" i="24"/>
  <c r="AY39" i="24"/>
  <c r="AY35" i="24"/>
  <c r="AY36" i="24"/>
  <c r="AY32" i="24"/>
  <c r="AY37" i="24"/>
  <c r="AY33" i="24"/>
  <c r="AY38" i="24"/>
  <c r="AY34" i="24"/>
  <c r="AU56" i="7"/>
  <c r="AU28" i="7"/>
  <c r="AU42" i="7" s="1"/>
  <c r="AU16" i="6" s="1"/>
  <c r="AU101" i="24"/>
  <c r="AU117" i="24" s="1"/>
  <c r="AU48" i="24"/>
  <c r="AU23" i="7"/>
  <c r="AU96" i="24"/>
  <c r="AU51" i="7"/>
  <c r="AX8" i="7"/>
  <c r="AW13" i="7"/>
  <c r="AW11" i="7"/>
  <c r="AW15" i="7"/>
  <c r="AW14" i="7"/>
  <c r="AW12" i="7"/>
  <c r="AW9" i="7"/>
  <c r="AW10" i="7"/>
  <c r="AW16" i="7"/>
  <c r="AT57" i="24"/>
  <c r="AT58" i="24" s="1"/>
  <c r="AT64" i="24"/>
  <c r="AT37" i="7"/>
  <c r="AT32" i="7"/>
  <c r="AT33" i="7" s="1"/>
  <c r="AU53" i="7"/>
  <c r="AU25" i="7"/>
  <c r="AU39" i="7" s="1"/>
  <c r="AU13" i="6" s="1"/>
  <c r="AU98" i="24"/>
  <c r="AU114" i="24" s="1"/>
  <c r="AU103" i="24"/>
  <c r="AU119" i="24" s="1"/>
  <c r="AU30" i="7"/>
  <c r="AU44" i="7" s="1"/>
  <c r="AU18" i="6" s="1"/>
  <c r="AU58" i="7"/>
  <c r="AW47" i="24"/>
  <c r="AU57" i="7"/>
  <c r="AU29" i="7"/>
  <c r="AU43" i="7" s="1"/>
  <c r="AU17" i="6" s="1"/>
  <c r="AU102" i="24"/>
  <c r="AU118" i="24" s="1"/>
  <c r="AU53" i="24"/>
  <c r="AU69" i="24" s="1"/>
  <c r="AU31" i="6" s="1"/>
  <c r="AT60" i="7"/>
  <c r="AT61" i="7" s="1"/>
  <c r="AV22" i="24"/>
  <c r="AV51" i="24" s="1"/>
  <c r="AV67" i="24" s="1"/>
  <c r="AV29" i="6" s="1"/>
  <c r="AV26" i="24"/>
  <c r="AV19" i="24"/>
  <c r="AV23" i="24"/>
  <c r="AV20" i="24"/>
  <c r="AV49" i="24" s="1"/>
  <c r="AV65" i="24" s="1"/>
  <c r="AV27" i="6" s="1"/>
  <c r="AV21" i="24"/>
  <c r="AV24" i="24"/>
  <c r="AV53" i="24" s="1"/>
  <c r="AV69" i="24" s="1"/>
  <c r="AV31" i="6" s="1"/>
  <c r="AV25" i="24"/>
  <c r="AV54" i="24" s="1"/>
  <c r="AV70" i="24" s="1"/>
  <c r="AV32" i="6" s="1"/>
  <c r="AW18" i="24"/>
  <c r="AU52" i="7"/>
  <c r="AU24" i="7"/>
  <c r="AU38" i="7" s="1"/>
  <c r="AU12" i="6" s="1"/>
  <c r="AU97" i="24"/>
  <c r="AU113" i="24" s="1"/>
  <c r="AU26" i="8" s="1"/>
  <c r="AU26" i="7"/>
  <c r="AU40" i="7" s="1"/>
  <c r="AU14" i="6" s="1"/>
  <c r="AU54" i="7"/>
  <c r="AU99" i="24"/>
  <c r="AU115" i="24" s="1"/>
  <c r="Y48" i="6"/>
  <c r="X15" i="8"/>
  <c r="N53" i="13"/>
  <c r="X11" i="8"/>
  <c r="N51" i="13"/>
  <c r="N54" i="13"/>
  <c r="N55" i="13"/>
  <c r="X46" i="6"/>
  <c r="N49" i="13"/>
  <c r="X17" i="12"/>
  <c r="X41" i="12" s="1"/>
  <c r="N52" i="13"/>
  <c r="Y46" i="6"/>
  <c r="X12" i="8"/>
  <c r="Y47" i="6"/>
  <c r="N50" i="13"/>
  <c r="Y42" i="6"/>
  <c r="W18" i="8"/>
  <c r="AU47" i="8" l="1"/>
  <c r="AT40" i="8"/>
  <c r="AT11" i="6"/>
  <c r="AU43" i="8"/>
  <c r="AU46" i="8"/>
  <c r="AU41" i="8"/>
  <c r="AU45" i="8"/>
  <c r="AU42" i="8"/>
  <c r="AU44" i="8"/>
  <c r="AS47" i="7"/>
  <c r="AS47" i="12"/>
  <c r="AT46" i="7"/>
  <c r="AT122" i="24"/>
  <c r="AU31" i="8"/>
  <c r="AU28" i="8"/>
  <c r="AU27" i="8"/>
  <c r="AU29" i="8"/>
  <c r="AU60" i="7"/>
  <c r="AU61" i="7" s="1"/>
  <c r="AU30" i="8"/>
  <c r="AV23" i="7"/>
  <c r="AV51" i="7"/>
  <c r="AV96" i="24"/>
  <c r="AV30" i="7"/>
  <c r="AV44" i="7" s="1"/>
  <c r="AV18" i="6" s="1"/>
  <c r="AV58" i="7"/>
  <c r="AV103" i="24"/>
  <c r="AV119" i="24" s="1"/>
  <c r="AV48" i="24"/>
  <c r="AY8" i="7"/>
  <c r="AX10" i="7"/>
  <c r="AX9" i="7"/>
  <c r="AX16" i="7"/>
  <c r="AX14" i="7"/>
  <c r="AX15" i="7"/>
  <c r="AX12" i="7"/>
  <c r="AX13" i="7"/>
  <c r="AX11" i="7"/>
  <c r="AU105" i="24"/>
  <c r="AU106" i="24" s="1"/>
  <c r="AU112" i="24"/>
  <c r="AU121" i="24" s="1"/>
  <c r="AU122" i="24" s="1"/>
  <c r="AW22" i="24"/>
  <c r="AW51" i="24" s="1"/>
  <c r="AW67" i="24" s="1"/>
  <c r="AW29" i="6" s="1"/>
  <c r="AW26" i="24"/>
  <c r="AW55" i="24" s="1"/>
  <c r="AW71" i="24" s="1"/>
  <c r="AW33" i="6" s="1"/>
  <c r="AW19" i="24"/>
  <c r="AW48" i="24" s="1"/>
  <c r="AW23" i="24"/>
  <c r="AW20" i="24"/>
  <c r="AW49" i="24" s="1"/>
  <c r="AW65" i="24" s="1"/>
  <c r="AW27" i="6" s="1"/>
  <c r="AW21" i="24"/>
  <c r="AW50" i="24" s="1"/>
  <c r="AW66" i="24" s="1"/>
  <c r="AW28" i="6" s="1"/>
  <c r="AW24" i="24"/>
  <c r="AW53" i="24" s="1"/>
  <c r="AW69" i="24" s="1"/>
  <c r="AW31" i="6" s="1"/>
  <c r="AW25" i="24"/>
  <c r="AW54" i="24" s="1"/>
  <c r="AW70" i="24" s="1"/>
  <c r="AW32" i="6" s="1"/>
  <c r="AX18" i="24"/>
  <c r="AV52" i="7"/>
  <c r="AV24" i="7"/>
  <c r="AV38" i="7" s="1"/>
  <c r="AV12" i="6" s="1"/>
  <c r="AV97" i="24"/>
  <c r="AV113" i="24" s="1"/>
  <c r="AV26" i="8" s="1"/>
  <c r="AV26" i="7"/>
  <c r="AV40" i="7" s="1"/>
  <c r="AV14" i="6" s="1"/>
  <c r="AV99" i="24"/>
  <c r="AV115" i="24" s="1"/>
  <c r="AV54" i="7"/>
  <c r="AV55" i="24"/>
  <c r="AV71" i="24" s="1"/>
  <c r="AV33" i="6" s="1"/>
  <c r="AU37" i="7"/>
  <c r="AU32" i="7"/>
  <c r="AU33" i="7" s="1"/>
  <c r="AY41" i="24"/>
  <c r="AY42" i="24" s="1"/>
  <c r="BA31" i="24"/>
  <c r="AZ37" i="24"/>
  <c r="AZ35" i="24"/>
  <c r="AZ38" i="24"/>
  <c r="AZ39" i="24"/>
  <c r="AZ36" i="24"/>
  <c r="AZ32" i="24"/>
  <c r="AZ34" i="24"/>
  <c r="AZ33" i="24"/>
  <c r="AT25" i="8"/>
  <c r="AS34" i="8"/>
  <c r="AU32" i="8"/>
  <c r="AV28" i="7"/>
  <c r="AV42" i="7" s="1"/>
  <c r="AV16" i="6" s="1"/>
  <c r="AV56" i="7"/>
  <c r="AV101" i="24"/>
  <c r="AV117" i="24" s="1"/>
  <c r="AV98" i="24"/>
  <c r="AV114" i="24" s="1"/>
  <c r="AV53" i="7"/>
  <c r="AV25" i="7"/>
  <c r="AV39" i="7" s="1"/>
  <c r="AV13" i="6" s="1"/>
  <c r="AV57" i="7"/>
  <c r="AV102" i="24"/>
  <c r="AV118" i="24" s="1"/>
  <c r="AV29" i="7"/>
  <c r="AV43" i="7" s="1"/>
  <c r="AV17" i="6" s="1"/>
  <c r="AV27" i="7"/>
  <c r="AV41" i="7" s="1"/>
  <c r="AV15" i="6" s="1"/>
  <c r="AV100" i="24"/>
  <c r="AV116" i="24" s="1"/>
  <c r="AV55" i="7"/>
  <c r="AV52" i="24"/>
  <c r="AV68" i="24" s="1"/>
  <c r="AV30" i="6" s="1"/>
  <c r="AV50" i="24"/>
  <c r="AV66" i="24" s="1"/>
  <c r="AV28" i="6" s="1"/>
  <c r="AX47" i="24"/>
  <c r="AT73" i="24"/>
  <c r="AT26" i="6"/>
  <c r="AT35" i="6" s="1"/>
  <c r="AT16" i="12" s="1"/>
  <c r="AU50" i="12" s="1"/>
  <c r="AW18" i="7"/>
  <c r="AW19" i="7" s="1"/>
  <c r="AU57" i="24"/>
  <c r="AU58" i="24" s="1"/>
  <c r="AU64" i="24"/>
  <c r="Y15" i="8"/>
  <c r="Z48" i="6"/>
  <c r="Z64" i="8"/>
  <c r="X41" i="6"/>
  <c r="X50" i="6" s="1"/>
  <c r="X20" i="6"/>
  <c r="X49" i="12" s="1"/>
  <c r="Y17" i="12" s="1"/>
  <c r="Y41" i="12" s="1"/>
  <c r="Y44" i="6"/>
  <c r="X10" i="8"/>
  <c r="X14" i="8"/>
  <c r="X49" i="8"/>
  <c r="AU40" i="8" l="1"/>
  <c r="AU11" i="6"/>
  <c r="AV46" i="8"/>
  <c r="AV41" i="8"/>
  <c r="AV43" i="8"/>
  <c r="AV45" i="8"/>
  <c r="AV42" i="8"/>
  <c r="AV47" i="8"/>
  <c r="AV44" i="8"/>
  <c r="AT47" i="7"/>
  <c r="AT47" i="12"/>
  <c r="AU46" i="7"/>
  <c r="D16" i="14"/>
  <c r="D11" i="10"/>
  <c r="N48" i="13"/>
  <c r="AV31" i="8"/>
  <c r="AV28" i="8"/>
  <c r="AV30" i="8"/>
  <c r="Y12" i="8"/>
  <c r="AV29" i="8"/>
  <c r="AV27" i="8"/>
  <c r="AU26" i="6"/>
  <c r="AU35" i="6" s="1"/>
  <c r="AU16" i="12" s="1"/>
  <c r="AV50" i="12" s="1"/>
  <c r="AU73" i="24"/>
  <c r="AU15" i="12" s="1"/>
  <c r="AT15" i="12"/>
  <c r="AT74" i="24"/>
  <c r="AW64" i="24"/>
  <c r="AZ41" i="24"/>
  <c r="AZ42" i="24" s="1"/>
  <c r="AW29" i="7"/>
  <c r="AW43" i="7" s="1"/>
  <c r="AW17" i="6" s="1"/>
  <c r="AW57" i="7"/>
  <c r="AW102" i="24"/>
  <c r="AW118" i="24" s="1"/>
  <c r="AW100" i="24"/>
  <c r="AW116" i="24" s="1"/>
  <c r="AW27" i="7"/>
  <c r="AW41" i="7" s="1"/>
  <c r="AW15" i="6" s="1"/>
  <c r="AW55" i="7"/>
  <c r="AV32" i="7"/>
  <c r="AV33" i="7" s="1"/>
  <c r="AV37" i="7"/>
  <c r="AW101" i="24"/>
  <c r="AW117" i="24" s="1"/>
  <c r="AW28" i="7"/>
  <c r="AW42" i="7" s="1"/>
  <c r="AW16" i="6" s="1"/>
  <c r="AW56" i="7"/>
  <c r="AW51" i="7"/>
  <c r="AW23" i="7"/>
  <c r="AW96" i="24"/>
  <c r="AY16" i="7"/>
  <c r="AY13" i="7"/>
  <c r="AY10" i="7"/>
  <c r="AY9" i="7"/>
  <c r="AY14" i="7"/>
  <c r="AZ8" i="7"/>
  <c r="AY11" i="7"/>
  <c r="AY12" i="7"/>
  <c r="AY15" i="7"/>
  <c r="AY47" i="24"/>
  <c r="AW53" i="7"/>
  <c r="AW98" i="24"/>
  <c r="AW114" i="24" s="1"/>
  <c r="AW25" i="7"/>
  <c r="AW39" i="7" s="1"/>
  <c r="AW13" i="6" s="1"/>
  <c r="AW103" i="24"/>
  <c r="AW119" i="24" s="1"/>
  <c r="AW58" i="7"/>
  <c r="AW30" i="7"/>
  <c r="AW44" i="7" s="1"/>
  <c r="AW18" i="6" s="1"/>
  <c r="AV64" i="24"/>
  <c r="AV57" i="24"/>
  <c r="AV58" i="24" s="1"/>
  <c r="AV112" i="24"/>
  <c r="AV121" i="24" s="1"/>
  <c r="AV122" i="24" s="1"/>
  <c r="AV105" i="24"/>
  <c r="AV106" i="24" s="1"/>
  <c r="AT34" i="8"/>
  <c r="AU25" i="8"/>
  <c r="AW52" i="24"/>
  <c r="AW68" i="24" s="1"/>
  <c r="AW30" i="6" s="1"/>
  <c r="AV32" i="8"/>
  <c r="BB31" i="24"/>
  <c r="BA39" i="24"/>
  <c r="BA36" i="24"/>
  <c r="BA33" i="24"/>
  <c r="BA37" i="24"/>
  <c r="BA35" i="24"/>
  <c r="BA38" i="24"/>
  <c r="BA32" i="24"/>
  <c r="BA34" i="24"/>
  <c r="AX22" i="24"/>
  <c r="AX51" i="24" s="1"/>
  <c r="AX67" i="24" s="1"/>
  <c r="AX29" i="6" s="1"/>
  <c r="AX26" i="24"/>
  <c r="AX55" i="24" s="1"/>
  <c r="AX71" i="24" s="1"/>
  <c r="AX33" i="6" s="1"/>
  <c r="AX19" i="24"/>
  <c r="AX48" i="24" s="1"/>
  <c r="AX23" i="24"/>
  <c r="AX20" i="24"/>
  <c r="AX21" i="24"/>
  <c r="AX50" i="24" s="1"/>
  <c r="AX66" i="24" s="1"/>
  <c r="AX28" i="6" s="1"/>
  <c r="AX24" i="24"/>
  <c r="AX25" i="24"/>
  <c r="AY18" i="24"/>
  <c r="AW24" i="7"/>
  <c r="AW38" i="7" s="1"/>
  <c r="AW12" i="6" s="1"/>
  <c r="AW97" i="24"/>
  <c r="AW113" i="24" s="1"/>
  <c r="AW26" i="8" s="1"/>
  <c r="AW52" i="7"/>
  <c r="AW26" i="7"/>
  <c r="AW40" i="7" s="1"/>
  <c r="AW14" i="6" s="1"/>
  <c r="AW99" i="24"/>
  <c r="AW115" i="24" s="1"/>
  <c r="AW54" i="7"/>
  <c r="AX18" i="7"/>
  <c r="AX19" i="7" s="1"/>
  <c r="AV60" i="7"/>
  <c r="AV61" i="7" s="1"/>
  <c r="X9" i="8"/>
  <c r="X18" i="8" s="1"/>
  <c r="Z44" i="6"/>
  <c r="Y16" i="8"/>
  <c r="Y41" i="6"/>
  <c r="Y14" i="8"/>
  <c r="Y45" i="6"/>
  <c r="Z42" i="6"/>
  <c r="Y43" i="6"/>
  <c r="Z43" i="6"/>
  <c r="Z45" i="6"/>
  <c r="Y10" i="8"/>
  <c r="AW43" i="8" l="1"/>
  <c r="AW41" i="8"/>
  <c r="AV40" i="8"/>
  <c r="AV11" i="6"/>
  <c r="AW46" i="8"/>
  <c r="AW44" i="8"/>
  <c r="AW45" i="8"/>
  <c r="AW42" i="8"/>
  <c r="AW47" i="8"/>
  <c r="AU47" i="7"/>
  <c r="AW30" i="8"/>
  <c r="AU47" i="12"/>
  <c r="AV46" i="7"/>
  <c r="AW31" i="8"/>
  <c r="AW28" i="8"/>
  <c r="AW27" i="8"/>
  <c r="AX54" i="24"/>
  <c r="AX70" i="24" s="1"/>
  <c r="AX32" i="6" s="1"/>
  <c r="AX57" i="7"/>
  <c r="AX102" i="24"/>
  <c r="AX118" i="24" s="1"/>
  <c r="R46" i="13" s="1"/>
  <c r="AX29" i="7"/>
  <c r="AX43" i="7" s="1"/>
  <c r="AX17" i="6" s="1"/>
  <c r="AX27" i="7"/>
  <c r="AX41" i="7" s="1"/>
  <c r="AX15" i="6" s="1"/>
  <c r="AX55" i="7"/>
  <c r="AX100" i="24"/>
  <c r="AX116" i="24" s="1"/>
  <c r="R44" i="13" s="1"/>
  <c r="BC31" i="24"/>
  <c r="BB39" i="24"/>
  <c r="BB35" i="24"/>
  <c r="BB36" i="24"/>
  <c r="BB32" i="24"/>
  <c r="BB37" i="24"/>
  <c r="BB33" i="24"/>
  <c r="BB38" i="24"/>
  <c r="BB34" i="24"/>
  <c r="AZ11" i="7"/>
  <c r="AZ15" i="7"/>
  <c r="AZ10" i="7"/>
  <c r="AZ16" i="7"/>
  <c r="AZ14" i="7"/>
  <c r="AZ13" i="7"/>
  <c r="AZ9" i="7"/>
  <c r="AZ12" i="7"/>
  <c r="BA8" i="7"/>
  <c r="AW60" i="7"/>
  <c r="AW61" i="7" s="1"/>
  <c r="AW29" i="8"/>
  <c r="AW57" i="24"/>
  <c r="AW58" i="24" s="1"/>
  <c r="AX52" i="7"/>
  <c r="AX24" i="7"/>
  <c r="AX38" i="7" s="1"/>
  <c r="AX12" i="6" s="1"/>
  <c r="AX97" i="24"/>
  <c r="AX113" i="24" s="1"/>
  <c r="R41" i="13" s="1"/>
  <c r="AX54" i="7"/>
  <c r="AX26" i="7"/>
  <c r="AX40" i="7" s="1"/>
  <c r="AX14" i="6" s="1"/>
  <c r="AX99" i="24"/>
  <c r="AX115" i="24" s="1"/>
  <c r="R43" i="13" s="1"/>
  <c r="AW37" i="7"/>
  <c r="AW32" i="7"/>
  <c r="AW33" i="7" s="1"/>
  <c r="AX56" i="7"/>
  <c r="AX101" i="24"/>
  <c r="AX117" i="24" s="1"/>
  <c r="R45" i="13" s="1"/>
  <c r="AX28" i="7"/>
  <c r="AX42" i="7" s="1"/>
  <c r="AX16" i="6" s="1"/>
  <c r="AX23" i="7"/>
  <c r="AX96" i="24"/>
  <c r="AX51" i="7"/>
  <c r="BA41" i="24"/>
  <c r="BA42" i="24" s="1"/>
  <c r="AX53" i="24"/>
  <c r="AX69" i="24" s="1"/>
  <c r="AX31" i="6" s="1"/>
  <c r="AZ47" i="24"/>
  <c r="AW26" i="6"/>
  <c r="AW35" i="6" s="1"/>
  <c r="AW16" i="12" s="1"/>
  <c r="AX50" i="12" s="1"/>
  <c r="AW73" i="24"/>
  <c r="AW15" i="12" s="1"/>
  <c r="AY20" i="24"/>
  <c r="AY49" i="24" s="1"/>
  <c r="AY65" i="24" s="1"/>
  <c r="AY27" i="6" s="1"/>
  <c r="AY24" i="24"/>
  <c r="AY21" i="24"/>
  <c r="AY50" i="24" s="1"/>
  <c r="AY66" i="24" s="1"/>
  <c r="AY28" i="6" s="1"/>
  <c r="AY25" i="24"/>
  <c r="AY54" i="24" s="1"/>
  <c r="AY70" i="24" s="1"/>
  <c r="AY32" i="6" s="1"/>
  <c r="AY22" i="24"/>
  <c r="AY23" i="24"/>
  <c r="AY52" i="24" s="1"/>
  <c r="AY68" i="24" s="1"/>
  <c r="AY30" i="6" s="1"/>
  <c r="AY26" i="24"/>
  <c r="AY55" i="24" s="1"/>
  <c r="AY71" i="24" s="1"/>
  <c r="AY33" i="6" s="1"/>
  <c r="AZ18" i="24"/>
  <c r="AY19" i="24"/>
  <c r="AV26" i="6"/>
  <c r="AV35" i="6" s="1"/>
  <c r="AV16" i="12" s="1"/>
  <c r="AW50" i="12" s="1"/>
  <c r="AV73" i="24"/>
  <c r="AV15" i="12" s="1"/>
  <c r="AX64" i="24"/>
  <c r="AX98" i="24"/>
  <c r="AX114" i="24" s="1"/>
  <c r="R42" i="13" s="1"/>
  <c r="AX25" i="7"/>
  <c r="AX39" i="7" s="1"/>
  <c r="AX13" i="6" s="1"/>
  <c r="AX53" i="7"/>
  <c r="AX103" i="24"/>
  <c r="AX119" i="24" s="1"/>
  <c r="R47" i="13" s="1"/>
  <c r="AX58" i="7"/>
  <c r="AX30" i="7"/>
  <c r="AX44" i="7" s="1"/>
  <c r="AX18" i="6" s="1"/>
  <c r="AW32" i="8"/>
  <c r="AV25" i="8"/>
  <c r="AU34" i="8"/>
  <c r="AX52" i="24"/>
  <c r="AX68" i="24" s="1"/>
  <c r="AX30" i="6" s="1"/>
  <c r="AX49" i="24"/>
  <c r="AX65" i="24" s="1"/>
  <c r="AX27" i="6" s="1"/>
  <c r="AY18" i="7"/>
  <c r="AY19" i="7" s="1"/>
  <c r="AW112" i="24"/>
  <c r="AW121" i="24" s="1"/>
  <c r="AW122" i="24" s="1"/>
  <c r="AW105" i="24"/>
  <c r="AW106" i="24" s="1"/>
  <c r="AU74" i="24"/>
  <c r="Z16" i="8"/>
  <c r="Y50" i="6"/>
  <c r="Y13" i="8"/>
  <c r="Z47" i="6"/>
  <c r="Y9" i="8"/>
  <c r="Z46" i="6"/>
  <c r="Y20" i="6"/>
  <c r="Y49" i="12" s="1"/>
  <c r="Z17" i="12" s="1"/>
  <c r="Z41" i="12" s="1"/>
  <c r="AA64" i="8"/>
  <c r="Y11" i="8"/>
  <c r="Y49" i="8"/>
  <c r="AW40" i="8" l="1"/>
  <c r="AW11" i="6"/>
  <c r="AX41" i="8"/>
  <c r="AX43" i="8"/>
  <c r="AX46" i="8"/>
  <c r="AX44" i="8"/>
  <c r="AX45" i="8"/>
  <c r="AX42" i="8"/>
  <c r="AX47" i="8"/>
  <c r="AV47" i="7"/>
  <c r="AV47" i="12"/>
  <c r="AW46" i="7"/>
  <c r="AV74" i="24"/>
  <c r="AW74" i="24" s="1"/>
  <c r="AX28" i="8"/>
  <c r="AX32" i="8"/>
  <c r="AX26" i="8"/>
  <c r="AY51" i="7"/>
  <c r="AY23" i="7"/>
  <c r="AY96" i="24"/>
  <c r="AY51" i="24"/>
  <c r="AY67" i="24" s="1"/>
  <c r="AY29" i="6" s="1"/>
  <c r="AY54" i="7"/>
  <c r="AY99" i="24"/>
  <c r="AY115" i="24" s="1"/>
  <c r="AY26" i="7"/>
  <c r="AY40" i="7" s="1"/>
  <c r="AY14" i="6" s="1"/>
  <c r="BA47" i="24"/>
  <c r="BB8" i="7"/>
  <c r="BA14" i="7"/>
  <c r="BA10" i="7"/>
  <c r="BA13" i="7"/>
  <c r="BA9" i="7"/>
  <c r="BA12" i="7"/>
  <c r="BA16" i="7"/>
  <c r="BA11" i="7"/>
  <c r="BA15" i="7"/>
  <c r="AZ20" i="24"/>
  <c r="AZ24" i="24"/>
  <c r="AZ53" i="24" s="1"/>
  <c r="AZ69" i="24" s="1"/>
  <c r="AZ31" i="6" s="1"/>
  <c r="AZ21" i="24"/>
  <c r="AZ25" i="24"/>
  <c r="AZ54" i="24" s="1"/>
  <c r="AZ70" i="24" s="1"/>
  <c r="AZ32" i="6" s="1"/>
  <c r="AZ22" i="24"/>
  <c r="AZ23" i="24"/>
  <c r="AZ52" i="24" s="1"/>
  <c r="AZ68" i="24" s="1"/>
  <c r="AZ30" i="6" s="1"/>
  <c r="AZ19" i="24"/>
  <c r="AZ48" i="24" s="1"/>
  <c r="AZ26" i="24"/>
  <c r="AZ55" i="24" s="1"/>
  <c r="AZ71" i="24" s="1"/>
  <c r="AZ33" i="6" s="1"/>
  <c r="BA18" i="24"/>
  <c r="AY57" i="7"/>
  <c r="AY29" i="7"/>
  <c r="AY43" i="7" s="1"/>
  <c r="AY17" i="6" s="1"/>
  <c r="AY102" i="24"/>
  <c r="AY118" i="24" s="1"/>
  <c r="AY48" i="24"/>
  <c r="AX60" i="7"/>
  <c r="AX61" i="7" s="1"/>
  <c r="AX27" i="8"/>
  <c r="AW25" i="8"/>
  <c r="AV34" i="8"/>
  <c r="AX57" i="24"/>
  <c r="AX58" i="24" s="1"/>
  <c r="AY58" i="7"/>
  <c r="AY103" i="24"/>
  <c r="AY119" i="24" s="1"/>
  <c r="AY30" i="7"/>
  <c r="AY44" i="7" s="1"/>
  <c r="AY18" i="6" s="1"/>
  <c r="AY53" i="7"/>
  <c r="AY98" i="24"/>
  <c r="AY114" i="24" s="1"/>
  <c r="AY25" i="7"/>
  <c r="AY39" i="7" s="1"/>
  <c r="AY13" i="6" s="1"/>
  <c r="AX112" i="24"/>
  <c r="AX105" i="24"/>
  <c r="AX106" i="24" s="1"/>
  <c r="G31" i="13" s="1"/>
  <c r="AX29" i="8"/>
  <c r="AZ18" i="7"/>
  <c r="AZ19" i="7" s="1"/>
  <c r="AY24" i="7"/>
  <c r="AY38" i="7" s="1"/>
  <c r="AY12" i="6" s="1"/>
  <c r="AY52" i="7"/>
  <c r="AY97" i="24"/>
  <c r="AY113" i="24" s="1"/>
  <c r="AY26" i="8" s="1"/>
  <c r="AX26" i="6"/>
  <c r="AX35" i="6" s="1"/>
  <c r="AX73" i="24"/>
  <c r="AX15" i="12" s="1"/>
  <c r="AY55" i="7"/>
  <c r="AY27" i="7"/>
  <c r="AY41" i="7" s="1"/>
  <c r="AY15" i="6" s="1"/>
  <c r="AY100" i="24"/>
  <c r="AY116" i="24" s="1"/>
  <c r="AY56" i="7"/>
  <c r="AY101" i="24"/>
  <c r="AY117" i="24" s="1"/>
  <c r="AY28" i="7"/>
  <c r="AY42" i="7" s="1"/>
  <c r="AY16" i="6" s="1"/>
  <c r="AY53" i="24"/>
  <c r="AY69" i="24" s="1"/>
  <c r="AY31" i="6" s="1"/>
  <c r="AX32" i="7"/>
  <c r="AX33" i="7" s="1"/>
  <c r="AX37" i="7"/>
  <c r="BB41" i="24"/>
  <c r="BB42" i="24" s="1"/>
  <c r="BD31" i="24"/>
  <c r="BC39" i="24"/>
  <c r="BC35" i="24"/>
  <c r="BC36" i="24"/>
  <c r="BC32" i="24"/>
  <c r="BC37" i="24"/>
  <c r="BC33" i="24"/>
  <c r="BC38" i="24"/>
  <c r="BC34" i="24"/>
  <c r="AX31" i="8"/>
  <c r="AX30" i="8"/>
  <c r="Z11" i="8"/>
  <c r="Y18" i="8"/>
  <c r="AA48" i="6"/>
  <c r="AX40" i="8" l="1"/>
  <c r="AX11" i="6"/>
  <c r="AY46" i="8"/>
  <c r="AY43" i="8"/>
  <c r="AY41" i="8"/>
  <c r="AY42" i="8"/>
  <c r="AY45" i="8"/>
  <c r="AY47" i="8"/>
  <c r="AY44" i="8"/>
  <c r="AW47" i="7"/>
  <c r="AW47" i="12"/>
  <c r="AX46" i="7"/>
  <c r="AX47" i="12" s="1"/>
  <c r="AY32" i="8"/>
  <c r="AY30" i="8"/>
  <c r="AY31" i="8"/>
  <c r="AY27" i="8"/>
  <c r="AZ64" i="24"/>
  <c r="AX121" i="24"/>
  <c r="AX122" i="24" s="1"/>
  <c r="R40" i="13"/>
  <c r="AY57" i="24"/>
  <c r="AY58" i="24" s="1"/>
  <c r="AY64" i="24"/>
  <c r="BA20" i="24"/>
  <c r="BA49" i="24" s="1"/>
  <c r="BA65" i="24" s="1"/>
  <c r="BA27" i="6" s="1"/>
  <c r="BA24" i="24"/>
  <c r="BA21" i="24"/>
  <c r="BA50" i="24" s="1"/>
  <c r="BA66" i="24" s="1"/>
  <c r="BA28" i="6" s="1"/>
  <c r="BA25" i="24"/>
  <c r="BA54" i="24" s="1"/>
  <c r="BA70" i="24" s="1"/>
  <c r="BA32" i="6" s="1"/>
  <c r="BA22" i="24"/>
  <c r="BA51" i="24" s="1"/>
  <c r="BA67" i="24" s="1"/>
  <c r="BA29" i="6" s="1"/>
  <c r="BA23" i="24"/>
  <c r="BA26" i="24"/>
  <c r="BA19" i="24"/>
  <c r="BA48" i="24" s="1"/>
  <c r="BB18" i="24"/>
  <c r="AZ54" i="7"/>
  <c r="AZ99" i="24"/>
  <c r="AZ115" i="24" s="1"/>
  <c r="AZ26" i="7"/>
  <c r="AZ40" i="7" s="1"/>
  <c r="AZ14" i="6" s="1"/>
  <c r="AZ49" i="24"/>
  <c r="AZ65" i="24" s="1"/>
  <c r="AZ27" i="6" s="1"/>
  <c r="AZ97" i="24"/>
  <c r="AZ113" i="24" s="1"/>
  <c r="AZ52" i="7"/>
  <c r="AZ24" i="7"/>
  <c r="AZ38" i="7" s="1"/>
  <c r="AZ12" i="6" s="1"/>
  <c r="BB47" i="24"/>
  <c r="BA53" i="24"/>
  <c r="BA69" i="24" s="1"/>
  <c r="BA31" i="6" s="1"/>
  <c r="AY28" i="8"/>
  <c r="F34" i="14"/>
  <c r="AX16" i="12"/>
  <c r="AY50" i="12" s="1"/>
  <c r="AY29" i="8"/>
  <c r="AZ58" i="7"/>
  <c r="AZ30" i="7"/>
  <c r="AZ44" i="7" s="1"/>
  <c r="AZ18" i="6" s="1"/>
  <c r="AZ103" i="24"/>
  <c r="AZ119" i="24" s="1"/>
  <c r="AZ29" i="7"/>
  <c r="AZ43" i="7" s="1"/>
  <c r="AZ17" i="6" s="1"/>
  <c r="AZ57" i="7"/>
  <c r="AZ102" i="24"/>
  <c r="AZ118" i="24" s="1"/>
  <c r="AY105" i="24"/>
  <c r="AY106" i="24" s="1"/>
  <c r="AY112" i="24"/>
  <c r="AX74" i="24"/>
  <c r="BC41" i="24"/>
  <c r="BC42" i="24" s="1"/>
  <c r="BD38" i="24"/>
  <c r="BD39" i="24"/>
  <c r="BD36" i="24"/>
  <c r="BD33" i="24"/>
  <c r="BD35" i="24"/>
  <c r="BD37" i="24"/>
  <c r="BD32" i="24"/>
  <c r="BD34" i="24"/>
  <c r="BE31" i="24"/>
  <c r="AW34" i="8"/>
  <c r="AX25" i="8"/>
  <c r="AZ51" i="7"/>
  <c r="AZ23" i="7"/>
  <c r="AZ96" i="24"/>
  <c r="AZ25" i="7"/>
  <c r="AZ39" i="7" s="1"/>
  <c r="AZ13" i="6" s="1"/>
  <c r="AZ98" i="24"/>
  <c r="AZ114" i="24" s="1"/>
  <c r="AZ53" i="7"/>
  <c r="AZ50" i="24"/>
  <c r="AZ66" i="24" s="1"/>
  <c r="AZ28" i="6" s="1"/>
  <c r="AY37" i="7"/>
  <c r="AY32" i="7"/>
  <c r="AY33" i="7" s="1"/>
  <c r="AZ27" i="7"/>
  <c r="AZ41" i="7" s="1"/>
  <c r="AZ15" i="6" s="1"/>
  <c r="AZ55" i="7"/>
  <c r="AZ100" i="24"/>
  <c r="AZ116" i="24" s="1"/>
  <c r="AZ56" i="7"/>
  <c r="AZ28" i="7"/>
  <c r="AZ42" i="7" s="1"/>
  <c r="AZ16" i="6" s="1"/>
  <c r="AZ101" i="24"/>
  <c r="AZ117" i="24" s="1"/>
  <c r="BA18" i="7"/>
  <c r="BA19" i="7" s="1"/>
  <c r="BC8" i="7"/>
  <c r="BB14" i="7"/>
  <c r="BB13" i="7"/>
  <c r="BB15" i="7"/>
  <c r="BB10" i="7"/>
  <c r="BB11" i="7"/>
  <c r="BB9" i="7"/>
  <c r="BB16" i="7"/>
  <c r="BB12" i="7"/>
  <c r="AZ51" i="24"/>
  <c r="AZ67" i="24" s="1"/>
  <c r="AZ29" i="6" s="1"/>
  <c r="AY60" i="7"/>
  <c r="AY61" i="7" s="1"/>
  <c r="AB64" i="8"/>
  <c r="AA44" i="6"/>
  <c r="AA47" i="6"/>
  <c r="AA42" i="6"/>
  <c r="Z41" i="6"/>
  <c r="Z50" i="6" s="1"/>
  <c r="Z20" i="6"/>
  <c r="D18" i="14" s="1"/>
  <c r="Z15" i="8"/>
  <c r="Z10" i="8"/>
  <c r="Z13" i="8"/>
  <c r="AA46" i="6"/>
  <c r="AA45" i="6"/>
  <c r="Z12" i="8"/>
  <c r="Z49" i="8"/>
  <c r="D33" i="14" s="1"/>
  <c r="AB48" i="6"/>
  <c r="Z14" i="8"/>
  <c r="AA43" i="6"/>
  <c r="AY40" i="8" l="1"/>
  <c r="AY11" i="6"/>
  <c r="AZ46" i="8"/>
  <c r="AZ43" i="8"/>
  <c r="AZ42" i="8"/>
  <c r="AZ47" i="8"/>
  <c r="AZ45" i="8"/>
  <c r="AZ44" i="8"/>
  <c r="AZ41" i="8"/>
  <c r="AX47" i="7"/>
  <c r="AY46" i="7"/>
  <c r="AY47" i="12" s="1"/>
  <c r="AZ31" i="8"/>
  <c r="AZ32" i="8"/>
  <c r="AZ28" i="8"/>
  <c r="AZ26" i="8"/>
  <c r="AZ30" i="8"/>
  <c r="AZ27" i="8"/>
  <c r="AZ60" i="7"/>
  <c r="AZ61" i="7" s="1"/>
  <c r="F17" i="1"/>
  <c r="F11" i="1"/>
  <c r="F9" i="1"/>
  <c r="F18" i="1"/>
  <c r="F14" i="1"/>
  <c r="AZ29" i="8"/>
  <c r="BA64" i="24"/>
  <c r="AY73" i="24"/>
  <c r="AY26" i="6"/>
  <c r="AY35" i="6" s="1"/>
  <c r="AY16" i="12" s="1"/>
  <c r="AZ50" i="12" s="1"/>
  <c r="BC9" i="7"/>
  <c r="BC14" i="7"/>
  <c r="BC12" i="7"/>
  <c r="BC16" i="7"/>
  <c r="BD8" i="7"/>
  <c r="BC10" i="7"/>
  <c r="BC13" i="7"/>
  <c r="BC15" i="7"/>
  <c r="BC11" i="7"/>
  <c r="AZ37" i="7"/>
  <c r="AZ32" i="7"/>
  <c r="AZ33" i="7" s="1"/>
  <c r="BE35" i="24"/>
  <c r="BE32" i="24"/>
  <c r="BE34" i="24"/>
  <c r="BE39" i="24"/>
  <c r="BE36" i="24"/>
  <c r="BE33" i="24"/>
  <c r="BF31" i="24"/>
  <c r="BE38" i="24"/>
  <c r="BE37" i="24"/>
  <c r="BB20" i="24"/>
  <c r="BB24" i="24"/>
  <c r="BB53" i="24" s="1"/>
  <c r="BB69" i="24" s="1"/>
  <c r="BB31" i="6" s="1"/>
  <c r="BB21" i="24"/>
  <c r="BB50" i="24" s="1"/>
  <c r="BB66" i="24" s="1"/>
  <c r="BB28" i="6" s="1"/>
  <c r="BB25" i="24"/>
  <c r="BB54" i="24" s="1"/>
  <c r="BB70" i="24" s="1"/>
  <c r="BB32" i="6" s="1"/>
  <c r="BB22" i="24"/>
  <c r="BB51" i="24" s="1"/>
  <c r="BB67" i="24" s="1"/>
  <c r="BB29" i="6" s="1"/>
  <c r="BB23" i="24"/>
  <c r="BB19" i="24"/>
  <c r="BB48" i="24" s="1"/>
  <c r="BB26" i="24"/>
  <c r="BB55" i="24" s="1"/>
  <c r="BB71" i="24" s="1"/>
  <c r="BB33" i="6" s="1"/>
  <c r="BC18" i="24"/>
  <c r="BA54" i="7"/>
  <c r="BA99" i="24"/>
  <c r="BA115" i="24" s="1"/>
  <c r="BA26" i="7"/>
  <c r="BA40" i="7" s="1"/>
  <c r="BA14" i="6" s="1"/>
  <c r="BA24" i="7"/>
  <c r="BA38" i="7" s="1"/>
  <c r="BA12" i="6" s="1"/>
  <c r="BA52" i="7"/>
  <c r="BA97" i="24"/>
  <c r="BA113" i="24" s="1"/>
  <c r="F9" i="10"/>
  <c r="R39" i="13"/>
  <c r="BB18" i="7"/>
  <c r="BB19" i="7" s="1"/>
  <c r="BD41" i="24"/>
  <c r="BD42" i="24" s="1"/>
  <c r="AY121" i="24"/>
  <c r="AY122" i="24" s="1"/>
  <c r="BA58" i="7"/>
  <c r="BA30" i="7"/>
  <c r="BA44" i="7" s="1"/>
  <c r="BA18" i="6" s="1"/>
  <c r="BA103" i="24"/>
  <c r="BA119" i="24" s="1"/>
  <c r="BA25" i="7"/>
  <c r="BA39" i="7" s="1"/>
  <c r="BA13" i="6" s="1"/>
  <c r="BA53" i="7"/>
  <c r="BA98" i="24"/>
  <c r="BA114" i="24" s="1"/>
  <c r="AZ73" i="24"/>
  <c r="AZ15" i="12" s="1"/>
  <c r="AZ26" i="6"/>
  <c r="AZ35" i="6" s="1"/>
  <c r="AZ16" i="12" s="1"/>
  <c r="BA50" i="12" s="1"/>
  <c r="AX34" i="8"/>
  <c r="F17" i="14" s="1"/>
  <c r="AY25" i="8"/>
  <c r="BA96" i="24"/>
  <c r="BA51" i="7"/>
  <c r="BA23" i="7"/>
  <c r="BA29" i="7"/>
  <c r="BA43" i="7" s="1"/>
  <c r="BA17" i="6" s="1"/>
  <c r="BA57" i="7"/>
  <c r="BA102" i="24"/>
  <c r="BA118" i="24" s="1"/>
  <c r="AZ105" i="24"/>
  <c r="AZ106" i="24" s="1"/>
  <c r="AZ112" i="24"/>
  <c r="AZ121" i="24" s="1"/>
  <c r="BA55" i="24"/>
  <c r="BA71" i="24" s="1"/>
  <c r="BA33" i="6" s="1"/>
  <c r="BC47" i="24"/>
  <c r="BA52" i="24"/>
  <c r="BA68" i="24" s="1"/>
  <c r="BA30" i="6" s="1"/>
  <c r="BA100" i="24"/>
  <c r="BA116" i="24" s="1"/>
  <c r="BA55" i="7"/>
  <c r="BA27" i="7"/>
  <c r="BA41" i="7" s="1"/>
  <c r="BA15" i="6" s="1"/>
  <c r="BA101" i="24"/>
  <c r="BA117" i="24" s="1"/>
  <c r="BA56" i="7"/>
  <c r="BA28" i="7"/>
  <c r="BA42" i="7" s="1"/>
  <c r="BA16" i="6" s="1"/>
  <c r="AZ57" i="24"/>
  <c r="AZ58" i="24" s="1"/>
  <c r="AA12" i="8"/>
  <c r="AA14" i="8"/>
  <c r="Z9" i="8"/>
  <c r="Z18" i="8" s="1"/>
  <c r="AA10" i="8"/>
  <c r="AA13" i="8"/>
  <c r="AB42" i="6"/>
  <c r="Z49" i="12"/>
  <c r="AA17" i="12" s="1"/>
  <c r="AA41" i="12" s="1"/>
  <c r="AB44" i="6"/>
  <c r="AB47" i="6"/>
  <c r="AB43" i="6"/>
  <c r="AA16" i="8"/>
  <c r="AB45" i="6"/>
  <c r="AB46" i="6"/>
  <c r="D12" i="10"/>
  <c r="D16" i="10" s="1"/>
  <c r="D13" i="18" s="1"/>
  <c r="D14" i="18" s="1"/>
  <c r="D21" i="25"/>
  <c r="D22" i="25" s="1"/>
  <c r="D23" i="25" s="1"/>
  <c r="AZ40" i="8" l="1"/>
  <c r="AZ11" i="6"/>
  <c r="BA43" i="8"/>
  <c r="BA46" i="8"/>
  <c r="BA47" i="8"/>
  <c r="BA45" i="8"/>
  <c r="BA44" i="8"/>
  <c r="BA41" i="8"/>
  <c r="BA42" i="8"/>
  <c r="AY47" i="7"/>
  <c r="AZ46" i="7"/>
  <c r="AZ47" i="12" s="1"/>
  <c r="BA31" i="8"/>
  <c r="BA28" i="8"/>
  <c r="AZ122" i="24"/>
  <c r="BA30" i="8"/>
  <c r="BB64" i="24"/>
  <c r="BA112" i="24"/>
  <c r="BA121" i="24" s="1"/>
  <c r="BA105" i="24"/>
  <c r="BA106" i="24" s="1"/>
  <c r="BB55" i="7"/>
  <c r="BB27" i="7"/>
  <c r="BB41" i="7" s="1"/>
  <c r="BB15" i="6" s="1"/>
  <c r="BB100" i="24"/>
  <c r="BB116" i="24" s="1"/>
  <c r="BB28" i="7"/>
  <c r="BB42" i="7" s="1"/>
  <c r="BB16" i="6" s="1"/>
  <c r="BB56" i="7"/>
  <c r="BB101" i="24"/>
  <c r="BB117" i="24" s="1"/>
  <c r="BA57" i="24"/>
  <c r="BA58" i="24" s="1"/>
  <c r="AT18" i="1"/>
  <c r="AS18" i="1"/>
  <c r="BA18" i="1"/>
  <c r="AX18" i="1"/>
  <c r="AY18" i="1"/>
  <c r="AW18" i="1"/>
  <c r="BC18" i="1"/>
  <c r="AV18" i="1"/>
  <c r="BD18" i="1"/>
  <c r="AZ18" i="1"/>
  <c r="BB18" i="1"/>
  <c r="AU18" i="1"/>
  <c r="BA32" i="8"/>
  <c r="BD47" i="24"/>
  <c r="BC20" i="24"/>
  <c r="BC24" i="24"/>
  <c r="BC21" i="24"/>
  <c r="BC50" i="24" s="1"/>
  <c r="BC66" i="24" s="1"/>
  <c r="BC28" i="6" s="1"/>
  <c r="BC25" i="24"/>
  <c r="BC54" i="24" s="1"/>
  <c r="BC70" i="24" s="1"/>
  <c r="BC32" i="6" s="1"/>
  <c r="BC22" i="24"/>
  <c r="BC51" i="24" s="1"/>
  <c r="BC67" i="24" s="1"/>
  <c r="BC29" i="6" s="1"/>
  <c r="BC23" i="24"/>
  <c r="BC26" i="24"/>
  <c r="BC55" i="24" s="1"/>
  <c r="BC71" i="24" s="1"/>
  <c r="BC33" i="6" s="1"/>
  <c r="BC19" i="24"/>
  <c r="BC48" i="24" s="1"/>
  <c r="BD18" i="24"/>
  <c r="BC18" i="7"/>
  <c r="BC19" i="7" s="1"/>
  <c r="AT9" i="1"/>
  <c r="AS9" i="1"/>
  <c r="AY9" i="1"/>
  <c r="BB9" i="1"/>
  <c r="BD9" i="1"/>
  <c r="BC9" i="1"/>
  <c r="AZ9" i="1"/>
  <c r="AW9" i="1"/>
  <c r="AU9" i="1"/>
  <c r="BA9" i="1"/>
  <c r="AX9" i="1"/>
  <c r="AV9" i="1"/>
  <c r="F29" i="1"/>
  <c r="F15" i="10" s="1"/>
  <c r="BA37" i="7"/>
  <c r="BA32" i="7"/>
  <c r="BA33" i="7" s="1"/>
  <c r="BA27" i="8"/>
  <c r="S51" i="13"/>
  <c r="S63" i="13"/>
  <c r="S66" i="13"/>
  <c r="S41" i="13"/>
  <c r="S72" i="13"/>
  <c r="S53" i="13"/>
  <c r="S64" i="13"/>
  <c r="S62" i="13"/>
  <c r="S65" i="13"/>
  <c r="S45" i="13"/>
  <c r="S40" i="13"/>
  <c r="S42" i="13"/>
  <c r="S67" i="13"/>
  <c r="S43" i="13"/>
  <c r="S52" i="13"/>
  <c r="S57" i="13"/>
  <c r="S48" i="13"/>
  <c r="S44" i="13"/>
  <c r="S55" i="13"/>
  <c r="S61" i="13"/>
  <c r="S47" i="13"/>
  <c r="S60" i="13"/>
  <c r="S68" i="13"/>
  <c r="S50" i="13"/>
  <c r="S59" i="13"/>
  <c r="S71" i="13"/>
  <c r="S39" i="13"/>
  <c r="S73" i="13"/>
  <c r="S74" i="13"/>
  <c r="S58" i="13"/>
  <c r="S49" i="13"/>
  <c r="S56" i="13"/>
  <c r="S69" i="13"/>
  <c r="S70" i="13"/>
  <c r="S46" i="13"/>
  <c r="S54" i="13"/>
  <c r="BB30" i="7"/>
  <c r="BB44" i="7" s="1"/>
  <c r="BB18" i="6" s="1"/>
  <c r="BB58" i="7"/>
  <c r="BB103" i="24"/>
  <c r="BB119" i="24" s="1"/>
  <c r="BB57" i="7"/>
  <c r="BB29" i="7"/>
  <c r="BB43" i="7" s="1"/>
  <c r="BB17" i="6" s="1"/>
  <c r="BB102" i="24"/>
  <c r="BB118" i="24" s="1"/>
  <c r="BG31" i="24"/>
  <c r="BF39" i="24"/>
  <c r="BF35" i="24"/>
  <c r="BF36" i="24"/>
  <c r="BF32" i="24"/>
  <c r="BF37" i="24"/>
  <c r="BF33" i="24"/>
  <c r="BF38" i="24"/>
  <c r="BF34" i="24"/>
  <c r="BA29" i="8"/>
  <c r="BC11" i="1"/>
  <c r="BA11" i="1"/>
  <c r="AS11" i="1"/>
  <c r="BD11" i="1"/>
  <c r="AT11" i="1"/>
  <c r="AV11" i="1"/>
  <c r="AW11" i="1"/>
  <c r="AU11" i="1"/>
  <c r="AZ11" i="1"/>
  <c r="AX11" i="1"/>
  <c r="AY11" i="1"/>
  <c r="BB11" i="1"/>
  <c r="AY34" i="8"/>
  <c r="AZ25" i="8"/>
  <c r="BB26" i="7"/>
  <c r="BB40" i="7" s="1"/>
  <c r="BB14" i="6" s="1"/>
  <c r="BB54" i="7"/>
  <c r="BB99" i="24"/>
  <c r="BB115" i="24" s="1"/>
  <c r="BB49" i="24"/>
  <c r="BB65" i="24" s="1"/>
  <c r="BB27" i="6" s="1"/>
  <c r="BB52" i="7"/>
  <c r="BB97" i="24"/>
  <c r="BB113" i="24" s="1"/>
  <c r="BB24" i="7"/>
  <c r="BB38" i="7" s="1"/>
  <c r="BB12" i="6" s="1"/>
  <c r="BE8" i="7"/>
  <c r="BD16" i="7"/>
  <c r="BD14" i="7"/>
  <c r="BD10" i="7"/>
  <c r="BD11" i="7"/>
  <c r="BD13" i="7"/>
  <c r="BD12" i="7"/>
  <c r="BD15" i="7"/>
  <c r="BD9" i="7"/>
  <c r="BA26" i="6"/>
  <c r="BA35" i="6" s="1"/>
  <c r="BA16" i="12" s="1"/>
  <c r="BB50" i="12" s="1"/>
  <c r="BA73" i="24"/>
  <c r="BA15" i="12" s="1"/>
  <c r="BB52" i="24"/>
  <c r="BB68" i="24" s="1"/>
  <c r="BB30" i="6" s="1"/>
  <c r="BA60" i="7"/>
  <c r="BA61" i="7" s="1"/>
  <c r="F27" i="10"/>
  <c r="F31" i="10"/>
  <c r="F17" i="10"/>
  <c r="F40" i="10"/>
  <c r="G29" i="13"/>
  <c r="G30" i="13"/>
  <c r="F11" i="18"/>
  <c r="F23" i="10"/>
  <c r="F13" i="10"/>
  <c r="BB51" i="7"/>
  <c r="BB96" i="24"/>
  <c r="BB23" i="7"/>
  <c r="BB53" i="7"/>
  <c r="BB25" i="7"/>
  <c r="BB39" i="7" s="1"/>
  <c r="BB13" i="6" s="1"/>
  <c r="BB98" i="24"/>
  <c r="BB114" i="24" s="1"/>
  <c r="BE41" i="24"/>
  <c r="BE42" i="24" s="1"/>
  <c r="AY15" i="12"/>
  <c r="AY74" i="24"/>
  <c r="AZ74" i="24" s="1"/>
  <c r="AY14" i="1"/>
  <c r="AW14" i="1"/>
  <c r="BD14" i="1"/>
  <c r="BC14" i="1"/>
  <c r="AV14" i="1"/>
  <c r="AZ14" i="1"/>
  <c r="AX14" i="1"/>
  <c r="BB14" i="1"/>
  <c r="AT14" i="1"/>
  <c r="AS14" i="1"/>
  <c r="AU14" i="1"/>
  <c r="BA14" i="1"/>
  <c r="AS17" i="1"/>
  <c r="AY17" i="1"/>
  <c r="BD17" i="1"/>
  <c r="BB17" i="1"/>
  <c r="AX17" i="1"/>
  <c r="AV17" i="1"/>
  <c r="AT17" i="1"/>
  <c r="BC17" i="1"/>
  <c r="AU17" i="1"/>
  <c r="AW17" i="1"/>
  <c r="AZ17" i="1"/>
  <c r="BA17" i="1"/>
  <c r="BA26" i="8"/>
  <c r="AB12" i="8"/>
  <c r="AB10" i="8"/>
  <c r="AA49" i="8"/>
  <c r="AB14" i="8"/>
  <c r="AB13" i="8"/>
  <c r="AA41" i="6"/>
  <c r="AA20" i="6"/>
  <c r="AA49" i="12" s="1"/>
  <c r="AB17" i="12" s="1"/>
  <c r="AB41" i="12" s="1"/>
  <c r="D10" i="26"/>
  <c r="O19" i="8"/>
  <c r="AB16" i="8"/>
  <c r="AC48" i="6"/>
  <c r="D33" i="10"/>
  <c r="Y52" i="12"/>
  <c r="O52" i="12"/>
  <c r="R52" i="12"/>
  <c r="U52" i="12"/>
  <c r="X52" i="12"/>
  <c r="S52" i="12"/>
  <c r="V52" i="12"/>
  <c r="D24" i="25"/>
  <c r="R64" i="21" s="1"/>
  <c r="R89" i="21" s="1"/>
  <c r="P52" i="12"/>
  <c r="D19" i="10"/>
  <c r="D22" i="10" s="1"/>
  <c r="Q52" i="12"/>
  <c r="T52" i="12"/>
  <c r="W52" i="12"/>
  <c r="Z52" i="12"/>
  <c r="AA15" i="8"/>
  <c r="AC64" i="8"/>
  <c r="AA11" i="8"/>
  <c r="W80" i="21" l="1"/>
  <c r="W105" i="21" s="1"/>
  <c r="Y74" i="21"/>
  <c r="Y99" i="21" s="1"/>
  <c r="P69" i="21"/>
  <c r="P94" i="21" s="1"/>
  <c r="R63" i="21"/>
  <c r="R88" i="21" s="1"/>
  <c r="U77" i="21"/>
  <c r="U102" i="21" s="1"/>
  <c r="W71" i="21"/>
  <c r="W96" i="21" s="1"/>
  <c r="U65" i="21"/>
  <c r="U90" i="21" s="1"/>
  <c r="Y80" i="21"/>
  <c r="Y105" i="21" s="1"/>
  <c r="Z77" i="21"/>
  <c r="Z102" i="21" s="1"/>
  <c r="P75" i="21"/>
  <c r="P100" i="21" s="1"/>
  <c r="Q72" i="21"/>
  <c r="Q97" i="21" s="1"/>
  <c r="R69" i="21"/>
  <c r="R94" i="21" s="1"/>
  <c r="S66" i="21"/>
  <c r="S91" i="21" s="1"/>
  <c r="T63" i="21"/>
  <c r="T88" i="21" s="1"/>
  <c r="Q78" i="21"/>
  <c r="Q103" i="21" s="1"/>
  <c r="S72" i="21"/>
  <c r="S97" i="21" s="1"/>
  <c r="U66" i="21"/>
  <c r="U91" i="21" s="1"/>
  <c r="P80" i="21"/>
  <c r="P105" i="21" s="1"/>
  <c r="R74" i="21"/>
  <c r="R99" i="21" s="1"/>
  <c r="X68" i="21"/>
  <c r="X93" i="21" s="1"/>
  <c r="O79" i="21"/>
  <c r="O104" i="21" s="1"/>
  <c r="U79" i="21"/>
  <c r="U104" i="21" s="1"/>
  <c r="V76" i="21"/>
  <c r="V101" i="21" s="1"/>
  <c r="W73" i="21"/>
  <c r="W98" i="21" s="1"/>
  <c r="X70" i="21"/>
  <c r="X95" i="21" s="1"/>
  <c r="Y67" i="21"/>
  <c r="Y92" i="21" s="1"/>
  <c r="T66" i="21"/>
  <c r="T91" i="21" s="1"/>
  <c r="U63" i="21"/>
  <c r="U88" i="21" s="1"/>
  <c r="O68" i="21"/>
  <c r="O93" i="21" s="1"/>
  <c r="V75" i="21"/>
  <c r="V100" i="21" s="1"/>
  <c r="X69" i="21"/>
  <c r="X94" i="21" s="1"/>
  <c r="Z63" i="21"/>
  <c r="Z88" i="21" s="1"/>
  <c r="R78" i="21"/>
  <c r="R103" i="21" s="1"/>
  <c r="T72" i="21"/>
  <c r="T97" i="21" s="1"/>
  <c r="R66" i="21"/>
  <c r="R91" i="21" s="1"/>
  <c r="O66" i="21"/>
  <c r="O91" i="21" s="1"/>
  <c r="X79" i="21"/>
  <c r="X104" i="21" s="1"/>
  <c r="Y76" i="21"/>
  <c r="Y101" i="21" s="1"/>
  <c r="U72" i="21"/>
  <c r="U97" i="21" s="1"/>
  <c r="V69" i="21"/>
  <c r="V94" i="21" s="1"/>
  <c r="W66" i="21"/>
  <c r="W91" i="21" s="1"/>
  <c r="X63" i="21"/>
  <c r="X88" i="21" s="1"/>
  <c r="Y78" i="21"/>
  <c r="Y103" i="21" s="1"/>
  <c r="P73" i="21"/>
  <c r="P98" i="21" s="1"/>
  <c r="R67" i="21"/>
  <c r="R92" i="21" s="1"/>
  <c r="X80" i="21"/>
  <c r="X105" i="21" s="1"/>
  <c r="Z74" i="21"/>
  <c r="Z99" i="21" s="1"/>
  <c r="Q69" i="21"/>
  <c r="Q94" i="21" s="1"/>
  <c r="W63" i="21"/>
  <c r="W88" i="21" s="1"/>
  <c r="Y79" i="21"/>
  <c r="Y104" i="21" s="1"/>
  <c r="Z76" i="21"/>
  <c r="Z101" i="21" s="1"/>
  <c r="U75" i="21"/>
  <c r="U100" i="21" s="1"/>
  <c r="V72" i="21"/>
  <c r="V97" i="21" s="1"/>
  <c r="W69" i="21"/>
  <c r="W94" i="21" s="1"/>
  <c r="R68" i="21"/>
  <c r="R93" i="21" s="1"/>
  <c r="X66" i="21"/>
  <c r="X91" i="21" s="1"/>
  <c r="Y63" i="21"/>
  <c r="Y88" i="21" s="1"/>
  <c r="O76" i="21"/>
  <c r="O101" i="21" s="1"/>
  <c r="S76" i="21"/>
  <c r="S101" i="21" s="1"/>
  <c r="W64" i="21"/>
  <c r="W89" i="21" s="1"/>
  <c r="Z79" i="21"/>
  <c r="Z104" i="21" s="1"/>
  <c r="P77" i="21"/>
  <c r="P102" i="21" s="1"/>
  <c r="Q74" i="21"/>
  <c r="Q99" i="21" s="1"/>
  <c r="R71" i="21"/>
  <c r="R96" i="21" s="1"/>
  <c r="S68" i="21"/>
  <c r="S93" i="21" s="1"/>
  <c r="T65" i="21"/>
  <c r="T90" i="21" s="1"/>
  <c r="O63" i="21"/>
  <c r="O88" i="21" s="1"/>
  <c r="W79" i="21"/>
  <c r="W104" i="21" s="1"/>
  <c r="X76" i="21"/>
  <c r="X101" i="21" s="1"/>
  <c r="Y73" i="21"/>
  <c r="Y98" i="21" s="1"/>
  <c r="Z70" i="21"/>
  <c r="Z95" i="21" s="1"/>
  <c r="W67" i="21"/>
  <c r="W92" i="21" s="1"/>
  <c r="X64" i="21"/>
  <c r="X89" i="21" s="1"/>
  <c r="O74" i="21"/>
  <c r="O99" i="21" s="1"/>
  <c r="U80" i="21"/>
  <c r="U105" i="21" s="1"/>
  <c r="P79" i="21"/>
  <c r="P104" i="21" s="1"/>
  <c r="V77" i="21"/>
  <c r="V102" i="21" s="1"/>
  <c r="Q76" i="21"/>
  <c r="Q101" i="21" s="1"/>
  <c r="W74" i="21"/>
  <c r="W99" i="21" s="1"/>
  <c r="R73" i="21"/>
  <c r="R98" i="21" s="1"/>
  <c r="X71" i="21"/>
  <c r="X96" i="21" s="1"/>
  <c r="S70" i="21"/>
  <c r="S95" i="21" s="1"/>
  <c r="Y68" i="21"/>
  <c r="Y93" i="21" s="1"/>
  <c r="T67" i="21"/>
  <c r="T92" i="21" s="1"/>
  <c r="Z65" i="21"/>
  <c r="Z90" i="21" s="1"/>
  <c r="U64" i="21"/>
  <c r="U89" i="21" s="1"/>
  <c r="P63" i="21"/>
  <c r="P88" i="21" s="1"/>
  <c r="S80" i="21"/>
  <c r="S105" i="21" s="1"/>
  <c r="T77" i="21"/>
  <c r="T102" i="21" s="1"/>
  <c r="U74" i="21"/>
  <c r="U99" i="21" s="1"/>
  <c r="V71" i="21"/>
  <c r="V96" i="21" s="1"/>
  <c r="W68" i="21"/>
  <c r="W93" i="21" s="1"/>
  <c r="X65" i="21"/>
  <c r="X90" i="21" s="1"/>
  <c r="O77" i="21"/>
  <c r="O102" i="21" s="1"/>
  <c r="S79" i="21"/>
  <c r="S104" i="21" s="1"/>
  <c r="T76" i="21"/>
  <c r="T101" i="21" s="1"/>
  <c r="U73" i="21"/>
  <c r="U98" i="21" s="1"/>
  <c r="V70" i="21"/>
  <c r="V95" i="21" s="1"/>
  <c r="P68" i="21"/>
  <c r="P93" i="21" s="1"/>
  <c r="Q65" i="21"/>
  <c r="Q90" i="21" s="1"/>
  <c r="O75" i="21"/>
  <c r="O100" i="21" s="1"/>
  <c r="V80" i="21"/>
  <c r="V105" i="21" s="1"/>
  <c r="Q79" i="21"/>
  <c r="Q104" i="21" s="1"/>
  <c r="W77" i="21"/>
  <c r="W102" i="21" s="1"/>
  <c r="R76" i="21"/>
  <c r="R101" i="21" s="1"/>
  <c r="X74" i="21"/>
  <c r="X99" i="21" s="1"/>
  <c r="S73" i="21"/>
  <c r="S98" i="21" s="1"/>
  <c r="Y71" i="21"/>
  <c r="Y96" i="21" s="1"/>
  <c r="T70" i="21"/>
  <c r="T95" i="21" s="1"/>
  <c r="Z68" i="21"/>
  <c r="Z93" i="21" s="1"/>
  <c r="U67" i="21"/>
  <c r="U92" i="21" s="1"/>
  <c r="P66" i="21"/>
  <c r="P91" i="21" s="1"/>
  <c r="V64" i="21"/>
  <c r="V89" i="21" s="1"/>
  <c r="Q63" i="21"/>
  <c r="Q88" i="21" s="1"/>
  <c r="X77" i="21"/>
  <c r="X102" i="21" s="1"/>
  <c r="Z71" i="21"/>
  <c r="Z96" i="21" s="1"/>
  <c r="Q66" i="21"/>
  <c r="Q91" i="21" s="1"/>
  <c r="T80" i="21"/>
  <c r="T105" i="21" s="1"/>
  <c r="V74" i="21"/>
  <c r="V99" i="21" s="1"/>
  <c r="T68" i="21"/>
  <c r="T93" i="21" s="1"/>
  <c r="O78" i="21"/>
  <c r="O103" i="21" s="1"/>
  <c r="T79" i="21"/>
  <c r="T104" i="21" s="1"/>
  <c r="U76" i="21"/>
  <c r="U101" i="21" s="1"/>
  <c r="V73" i="21"/>
  <c r="V98" i="21" s="1"/>
  <c r="W70" i="21"/>
  <c r="W95" i="21" s="1"/>
  <c r="X67" i="21"/>
  <c r="X92" i="21" s="1"/>
  <c r="Y64" i="21"/>
  <c r="Y89" i="21" s="1"/>
  <c r="O64" i="21"/>
  <c r="O89" i="21" s="1"/>
  <c r="R75" i="21"/>
  <c r="R100" i="21" s="1"/>
  <c r="T69" i="21"/>
  <c r="T94" i="21" s="1"/>
  <c r="V63" i="21"/>
  <c r="V88" i="21" s="1"/>
  <c r="Q77" i="21"/>
  <c r="Q102" i="21" s="1"/>
  <c r="S71" i="21"/>
  <c r="S96" i="21" s="1"/>
  <c r="Y65" i="21"/>
  <c r="Y90" i="21" s="1"/>
  <c r="Z80" i="21"/>
  <c r="Z105" i="21" s="1"/>
  <c r="P78" i="21"/>
  <c r="P103" i="21" s="1"/>
  <c r="Q75" i="21"/>
  <c r="Q100" i="21" s="1"/>
  <c r="R72" i="21"/>
  <c r="R97" i="21" s="1"/>
  <c r="S69" i="21"/>
  <c r="S94" i="21" s="1"/>
  <c r="Z64" i="21"/>
  <c r="Z89" i="21" s="1"/>
  <c r="U78" i="21"/>
  <c r="U103" i="21" s="1"/>
  <c r="W72" i="21"/>
  <c r="W97" i="21" s="1"/>
  <c r="Y66" i="21"/>
  <c r="Y91" i="21" s="1"/>
  <c r="O65" i="21"/>
  <c r="O90" i="21" s="1"/>
  <c r="S75" i="21"/>
  <c r="S100" i="21" s="1"/>
  <c r="U69" i="21"/>
  <c r="U94" i="21" s="1"/>
  <c r="S63" i="21"/>
  <c r="S88" i="21" s="1"/>
  <c r="S78" i="21"/>
  <c r="S103" i="21" s="1"/>
  <c r="T75" i="21"/>
  <c r="T100" i="21" s="1"/>
  <c r="Z73" i="21"/>
  <c r="Z98" i="21" s="1"/>
  <c r="P71" i="21"/>
  <c r="P96" i="21" s="1"/>
  <c r="Q68" i="21"/>
  <c r="Q93" i="21" s="1"/>
  <c r="R65" i="21"/>
  <c r="R90" i="21" s="1"/>
  <c r="O72" i="21"/>
  <c r="O97" i="21" s="1"/>
  <c r="Z75" i="21"/>
  <c r="Z100" i="21" s="1"/>
  <c r="Q70" i="21"/>
  <c r="Q95" i="21" s="1"/>
  <c r="S64" i="21"/>
  <c r="S89" i="21" s="1"/>
  <c r="Y77" i="21"/>
  <c r="Y102" i="21" s="1"/>
  <c r="P72" i="21"/>
  <c r="P97" i="21" s="1"/>
  <c r="V66" i="21"/>
  <c r="V91" i="21" s="1"/>
  <c r="O67" i="21"/>
  <c r="O92" i="21" s="1"/>
  <c r="T78" i="21"/>
  <c r="T103" i="21" s="1"/>
  <c r="P74" i="21"/>
  <c r="P99" i="21" s="1"/>
  <c r="Q71" i="21"/>
  <c r="Q96" i="21" s="1"/>
  <c r="S65" i="21"/>
  <c r="S90" i="21" s="1"/>
  <c r="R79" i="21"/>
  <c r="R104" i="21" s="1"/>
  <c r="T73" i="21"/>
  <c r="T98" i="21" s="1"/>
  <c r="U70" i="21"/>
  <c r="U95" i="21" s="1"/>
  <c r="V67" i="21"/>
  <c r="V92" i="21" s="1"/>
  <c r="O73" i="21"/>
  <c r="O98" i="21" s="1"/>
  <c r="Z78" i="21"/>
  <c r="Z103" i="21" s="1"/>
  <c r="P76" i="21"/>
  <c r="P101" i="21" s="1"/>
  <c r="Q73" i="21"/>
  <c r="Q98" i="21" s="1"/>
  <c r="R70" i="21"/>
  <c r="R95" i="21" s="1"/>
  <c r="Z66" i="21"/>
  <c r="Z91" i="21" s="1"/>
  <c r="P64" i="21"/>
  <c r="P89" i="21" s="1"/>
  <c r="O70" i="21"/>
  <c r="O95" i="21" s="1"/>
  <c r="Q80" i="21"/>
  <c r="Q105" i="21" s="1"/>
  <c r="W78" i="21"/>
  <c r="W103" i="21" s="1"/>
  <c r="R77" i="21"/>
  <c r="R102" i="21" s="1"/>
  <c r="X75" i="21"/>
  <c r="X100" i="21" s="1"/>
  <c r="S74" i="21"/>
  <c r="S99" i="21" s="1"/>
  <c r="Y72" i="21"/>
  <c r="Y97" i="21" s="1"/>
  <c r="T71" i="21"/>
  <c r="T96" i="21" s="1"/>
  <c r="Z69" i="21"/>
  <c r="Z94" i="21" s="1"/>
  <c r="U68" i="21"/>
  <c r="U93" i="21" s="1"/>
  <c r="P67" i="21"/>
  <c r="P92" i="21" s="1"/>
  <c r="V65" i="21"/>
  <c r="V90" i="21" s="1"/>
  <c r="Q64" i="21"/>
  <c r="Q89" i="21" s="1"/>
  <c r="O80" i="21"/>
  <c r="O105" i="21" s="1"/>
  <c r="V79" i="21"/>
  <c r="V104" i="21" s="1"/>
  <c r="W76" i="21"/>
  <c r="W101" i="21" s="1"/>
  <c r="X73" i="21"/>
  <c r="X98" i="21" s="1"/>
  <c r="Y70" i="21"/>
  <c r="Y95" i="21" s="1"/>
  <c r="Z67" i="21"/>
  <c r="Z92" i="21" s="1"/>
  <c r="P65" i="21"/>
  <c r="P90" i="21" s="1"/>
  <c r="O69" i="21"/>
  <c r="O94" i="21" s="1"/>
  <c r="V78" i="21"/>
  <c r="V103" i="21" s="1"/>
  <c r="W75" i="21"/>
  <c r="W100" i="21" s="1"/>
  <c r="X72" i="21"/>
  <c r="X97" i="21" s="1"/>
  <c r="Y69" i="21"/>
  <c r="Y94" i="21" s="1"/>
  <c r="S67" i="21"/>
  <c r="S92" i="21" s="1"/>
  <c r="T64" i="21"/>
  <c r="T89" i="21" s="1"/>
  <c r="O71" i="21"/>
  <c r="O96" i="21" s="1"/>
  <c r="R80" i="21"/>
  <c r="R105" i="21" s="1"/>
  <c r="X78" i="21"/>
  <c r="X103" i="21" s="1"/>
  <c r="S77" i="21"/>
  <c r="S102" i="21" s="1"/>
  <c r="Y75" i="21"/>
  <c r="Y100" i="21" s="1"/>
  <c r="T74" i="21"/>
  <c r="T99" i="21" s="1"/>
  <c r="Z72" i="21"/>
  <c r="Z97" i="21" s="1"/>
  <c r="U71" i="21"/>
  <c r="U96" i="21" s="1"/>
  <c r="P70" i="21"/>
  <c r="P95" i="21" s="1"/>
  <c r="V68" i="21"/>
  <c r="V93" i="21" s="1"/>
  <c r="Q67" i="21"/>
  <c r="Q92" i="21" s="1"/>
  <c r="W65" i="21"/>
  <c r="W90" i="21" s="1"/>
  <c r="BA40" i="8"/>
  <c r="BA11" i="6"/>
  <c r="BB46" i="8"/>
  <c r="BB43" i="8"/>
  <c r="BB41" i="8"/>
  <c r="BB45" i="8"/>
  <c r="BB44" i="8"/>
  <c r="BB42" i="8"/>
  <c r="BB47" i="8"/>
  <c r="AZ47" i="7"/>
  <c r="BA46" i="7"/>
  <c r="BA47" i="12" s="1"/>
  <c r="BB31" i="8"/>
  <c r="BA122" i="24"/>
  <c r="BB28" i="8"/>
  <c r="BB30" i="8"/>
  <c r="BB57" i="24"/>
  <c r="BB58" i="24" s="1"/>
  <c r="BC64" i="24"/>
  <c r="BA74" i="24"/>
  <c r="BB37" i="7"/>
  <c r="BB32" i="7"/>
  <c r="BB33" i="7" s="1"/>
  <c r="BB27" i="8"/>
  <c r="BA29" i="1"/>
  <c r="AU48" i="12" s="1"/>
  <c r="BC29" i="1"/>
  <c r="AW48" i="12" s="1"/>
  <c r="AS29" i="1"/>
  <c r="AM48" i="12" s="1"/>
  <c r="BC55" i="7"/>
  <c r="BC27" i="7"/>
  <c r="BC41" i="7" s="1"/>
  <c r="BC15" i="6" s="1"/>
  <c r="BC100" i="24"/>
  <c r="BC116" i="24" s="1"/>
  <c r="BC101" i="24"/>
  <c r="BC117" i="24" s="1"/>
  <c r="BC56" i="7"/>
  <c r="BC28" i="7"/>
  <c r="BC42" i="7" s="1"/>
  <c r="BC16" i="6" s="1"/>
  <c r="BB32" i="8"/>
  <c r="BB112" i="24"/>
  <c r="BB121" i="24" s="1"/>
  <c r="BB105" i="24"/>
  <c r="BB106" i="24" s="1"/>
  <c r="BD29" i="1"/>
  <c r="AX48" i="12" s="1"/>
  <c r="AT29" i="1"/>
  <c r="AN48" i="12" s="1"/>
  <c r="BC97" i="24"/>
  <c r="BC113" i="24" s="1"/>
  <c r="BC52" i="7"/>
  <c r="BC24" i="7"/>
  <c r="BC38" i="7" s="1"/>
  <c r="BC12" i="6" s="1"/>
  <c r="BB60" i="7"/>
  <c r="BB61" i="7" s="1"/>
  <c r="BA25" i="8"/>
  <c r="AZ34" i="8"/>
  <c r="BF41" i="24"/>
  <c r="BF42" i="24" s="1"/>
  <c r="BH31" i="24"/>
  <c r="BG39" i="24"/>
  <c r="BG35" i="24"/>
  <c r="BG36" i="24"/>
  <c r="BG32" i="24"/>
  <c r="BG37" i="24"/>
  <c r="BG33" i="24"/>
  <c r="BG38" i="24"/>
  <c r="BG34" i="24"/>
  <c r="AV29" i="1"/>
  <c r="AP48" i="12" s="1"/>
  <c r="AW29" i="1"/>
  <c r="AQ48" i="12" s="1"/>
  <c r="BB29" i="1"/>
  <c r="AV48" i="12" s="1"/>
  <c r="BC23" i="7"/>
  <c r="BC51" i="7"/>
  <c r="BC96" i="24"/>
  <c r="BC29" i="7"/>
  <c r="BC43" i="7" s="1"/>
  <c r="BC17" i="6" s="1"/>
  <c r="BC57" i="7"/>
  <c r="BC102" i="24"/>
  <c r="BC118" i="24" s="1"/>
  <c r="BC49" i="24"/>
  <c r="BC65" i="24" s="1"/>
  <c r="BC27" i="6" s="1"/>
  <c r="BB26" i="6"/>
  <c r="BB35" i="6" s="1"/>
  <c r="BB16" i="12" s="1"/>
  <c r="BC50" i="12" s="1"/>
  <c r="BB73" i="24"/>
  <c r="BB15" i="12" s="1"/>
  <c r="AU29" i="1"/>
  <c r="AO48" i="12" s="1"/>
  <c r="BD20" i="24"/>
  <c r="BD49" i="24" s="1"/>
  <c r="BD65" i="24" s="1"/>
  <c r="BD27" i="6" s="1"/>
  <c r="BD24" i="24"/>
  <c r="BD53" i="24" s="1"/>
  <c r="BD69" i="24" s="1"/>
  <c r="BD31" i="6" s="1"/>
  <c r="BD21" i="24"/>
  <c r="BD25" i="24"/>
  <c r="BD54" i="24" s="1"/>
  <c r="BD70" i="24" s="1"/>
  <c r="BD32" i="6" s="1"/>
  <c r="BD22" i="24"/>
  <c r="BD51" i="24" s="1"/>
  <c r="BD67" i="24" s="1"/>
  <c r="BD29" i="6" s="1"/>
  <c r="BD23" i="24"/>
  <c r="BD19" i="24"/>
  <c r="BD48" i="24" s="1"/>
  <c r="BD26" i="24"/>
  <c r="BD55" i="24" s="1"/>
  <c r="BD71" i="24" s="1"/>
  <c r="BD33" i="6" s="1"/>
  <c r="BE18" i="24"/>
  <c r="BC26" i="7"/>
  <c r="BC40" i="7" s="1"/>
  <c r="BC14" i="6" s="1"/>
  <c r="BC54" i="7"/>
  <c r="BC99" i="24"/>
  <c r="BC115" i="24" s="1"/>
  <c r="BB26" i="8"/>
  <c r="BD18" i="7"/>
  <c r="BD19" i="7" s="1"/>
  <c r="BF8" i="7"/>
  <c r="BE16" i="7"/>
  <c r="BE15" i="7"/>
  <c r="BE10" i="7"/>
  <c r="BE9" i="7"/>
  <c r="BE13" i="7"/>
  <c r="BE11" i="7"/>
  <c r="BE12" i="7"/>
  <c r="BE14" i="7"/>
  <c r="BB29" i="8"/>
  <c r="AX29" i="1"/>
  <c r="AR48" i="12" s="1"/>
  <c r="AZ29" i="1"/>
  <c r="AT48" i="12" s="1"/>
  <c r="AY29" i="1"/>
  <c r="AS48" i="12" s="1"/>
  <c r="BC58" i="7"/>
  <c r="BC30" i="7"/>
  <c r="BC44" i="7" s="1"/>
  <c r="BC18" i="6" s="1"/>
  <c r="BC103" i="24"/>
  <c r="BC119" i="24" s="1"/>
  <c r="BC53" i="7"/>
  <c r="BC25" i="7"/>
  <c r="BC39" i="7" s="1"/>
  <c r="BC13" i="6" s="1"/>
  <c r="BC98" i="24"/>
  <c r="BC114" i="24" s="1"/>
  <c r="BC53" i="24"/>
  <c r="BC69" i="24" s="1"/>
  <c r="BC31" i="6" s="1"/>
  <c r="BC52" i="24"/>
  <c r="BC68" i="24" s="1"/>
  <c r="BC30" i="6" s="1"/>
  <c r="BE47" i="24"/>
  <c r="AB49" i="8"/>
  <c r="D26" i="10"/>
  <c r="D30" i="10" s="1"/>
  <c r="AC45" i="6"/>
  <c r="AB15" i="8"/>
  <c r="AB41" i="6"/>
  <c r="AB20" i="6"/>
  <c r="AB49" i="12" s="1"/>
  <c r="AC17" i="12" s="1"/>
  <c r="AC41" i="12" s="1"/>
  <c r="AA9" i="8"/>
  <c r="AA18" i="8" s="1"/>
  <c r="AA50" i="6"/>
  <c r="AC47" i="6"/>
  <c r="AB11" i="8"/>
  <c r="AC43" i="6"/>
  <c r="AC44" i="6"/>
  <c r="BB40" i="8" l="1"/>
  <c r="BB11" i="6"/>
  <c r="BC46" i="8"/>
  <c r="BC41" i="8"/>
  <c r="BC43" i="8"/>
  <c r="BC42" i="8"/>
  <c r="BC44" i="8"/>
  <c r="BC47" i="8"/>
  <c r="BC45" i="8"/>
  <c r="BC28" i="8"/>
  <c r="BA47" i="7"/>
  <c r="BB46" i="7"/>
  <c r="BB47" i="12" s="1"/>
  <c r="BB122" i="24"/>
  <c r="BC57" i="24"/>
  <c r="BC58" i="24" s="1"/>
  <c r="BC30" i="8"/>
  <c r="BC32" i="8"/>
  <c r="BF47" i="24"/>
  <c r="BD100" i="24"/>
  <c r="BD116" i="24" s="1"/>
  <c r="BD27" i="7"/>
  <c r="BD41" i="7" s="1"/>
  <c r="BD15" i="6" s="1"/>
  <c r="BD55" i="7"/>
  <c r="BD56" i="7"/>
  <c r="BD28" i="7"/>
  <c r="BD42" i="7" s="1"/>
  <c r="BD16" i="6" s="1"/>
  <c r="BD101" i="24"/>
  <c r="BD117" i="24" s="1"/>
  <c r="BC105" i="24"/>
  <c r="BC106" i="24" s="1"/>
  <c r="BC112" i="24"/>
  <c r="BC121" i="24" s="1"/>
  <c r="BA34" i="8"/>
  <c r="BB25" i="8"/>
  <c r="BD64" i="24"/>
  <c r="BD25" i="7"/>
  <c r="BD39" i="7" s="1"/>
  <c r="BD13" i="6" s="1"/>
  <c r="BD53" i="7"/>
  <c r="BD98" i="24"/>
  <c r="BD114" i="24" s="1"/>
  <c r="BC29" i="8"/>
  <c r="BE20" i="24"/>
  <c r="BE24" i="24"/>
  <c r="BE21" i="24"/>
  <c r="BE25" i="24"/>
  <c r="BE54" i="24" s="1"/>
  <c r="BE70" i="24" s="1"/>
  <c r="BE32" i="6" s="1"/>
  <c r="BE22" i="24"/>
  <c r="BE23" i="24"/>
  <c r="BE26" i="24"/>
  <c r="BE55" i="24" s="1"/>
  <c r="BE71" i="24" s="1"/>
  <c r="BE33" i="6" s="1"/>
  <c r="BE19" i="24"/>
  <c r="BE48" i="24" s="1"/>
  <c r="BF18" i="24"/>
  <c r="BD26" i="7"/>
  <c r="BD40" i="7" s="1"/>
  <c r="BD14" i="6" s="1"/>
  <c r="BD99" i="24"/>
  <c r="BD115" i="24" s="1"/>
  <c r="BD54" i="7"/>
  <c r="BD24" i="7"/>
  <c r="BD38" i="7" s="1"/>
  <c r="BD12" i="6" s="1"/>
  <c r="BD52" i="7"/>
  <c r="BD97" i="24"/>
  <c r="BD113" i="24" s="1"/>
  <c r="BC31" i="8"/>
  <c r="BC60" i="7"/>
  <c r="BC61" i="7" s="1"/>
  <c r="BG41" i="24"/>
  <c r="BG42" i="24" s="1"/>
  <c r="BI31" i="24"/>
  <c r="BH37" i="24"/>
  <c r="BH35" i="24"/>
  <c r="BH38" i="24"/>
  <c r="BH39" i="24"/>
  <c r="BH36" i="24"/>
  <c r="BH32" i="24"/>
  <c r="BH34" i="24"/>
  <c r="BH33" i="24"/>
  <c r="BB74" i="24"/>
  <c r="BD51" i="7"/>
  <c r="BD23" i="7"/>
  <c r="BD96" i="24"/>
  <c r="BD52" i="24"/>
  <c r="BD68" i="24" s="1"/>
  <c r="BD30" i="6" s="1"/>
  <c r="BD50" i="24"/>
  <c r="BD66" i="24" s="1"/>
  <c r="BD28" i="6" s="1"/>
  <c r="BE18" i="7"/>
  <c r="BE19" i="7" s="1"/>
  <c r="BG8" i="7"/>
  <c r="BF10" i="7"/>
  <c r="BF11" i="7"/>
  <c r="BF9" i="7"/>
  <c r="BF15" i="7"/>
  <c r="BF12" i="7"/>
  <c r="BF14" i="7"/>
  <c r="BF13" i="7"/>
  <c r="BF16" i="7"/>
  <c r="BC26" i="8"/>
  <c r="BD30" i="7"/>
  <c r="BD44" i="7" s="1"/>
  <c r="BD18" i="6" s="1"/>
  <c r="BD103" i="24"/>
  <c r="BD119" i="24" s="1"/>
  <c r="BD58" i="7"/>
  <c r="BD57" i="7"/>
  <c r="BD29" i="7"/>
  <c r="BD43" i="7" s="1"/>
  <c r="BD17" i="6" s="1"/>
  <c r="BD102" i="24"/>
  <c r="BD118" i="24" s="1"/>
  <c r="BC32" i="7"/>
  <c r="BC33" i="7" s="1"/>
  <c r="BC37" i="7"/>
  <c r="BC27" i="8"/>
  <c r="BC26" i="6"/>
  <c r="BC35" i="6" s="1"/>
  <c r="BC16" i="12" s="1"/>
  <c r="BD50" i="12" s="1"/>
  <c r="BC73" i="24"/>
  <c r="BC15" i="12" s="1"/>
  <c r="AA63" i="21"/>
  <c r="X106" i="21"/>
  <c r="X51" i="12" s="1"/>
  <c r="X73" i="12" s="1"/>
  <c r="X81" i="21"/>
  <c r="AA70" i="21"/>
  <c r="AA72" i="21"/>
  <c r="AA79" i="21"/>
  <c r="AA64" i="21"/>
  <c r="AA97" i="21"/>
  <c r="AA73" i="21"/>
  <c r="AA95" i="21"/>
  <c r="AA93" i="21"/>
  <c r="AA67" i="21"/>
  <c r="AA101" i="21"/>
  <c r="AA68" i="21"/>
  <c r="T81" i="21"/>
  <c r="AA78" i="21"/>
  <c r="W106" i="21"/>
  <c r="W51" i="12" s="1"/>
  <c r="W73" i="12" s="1"/>
  <c r="O81" i="21"/>
  <c r="AA92" i="21"/>
  <c r="Y106" i="21"/>
  <c r="Y51" i="12" s="1"/>
  <c r="Y73" i="12" s="1"/>
  <c r="R81" i="21"/>
  <c r="AA103" i="21"/>
  <c r="U106" i="21"/>
  <c r="U51" i="12" s="1"/>
  <c r="U73" i="12" s="1"/>
  <c r="U81" i="21"/>
  <c r="AA76" i="21"/>
  <c r="AA89" i="21"/>
  <c r="AA65" i="21"/>
  <c r="W81" i="21"/>
  <c r="S106" i="21"/>
  <c r="S51" i="12" s="1"/>
  <c r="S73" i="12" s="1"/>
  <c r="AA98" i="21"/>
  <c r="AA104" i="21"/>
  <c r="R106" i="21"/>
  <c r="R51" i="12" s="1"/>
  <c r="R73" i="12" s="1"/>
  <c r="AA69" i="21"/>
  <c r="S81" i="21"/>
  <c r="AA91" i="21"/>
  <c r="AA77" i="21"/>
  <c r="Q81" i="21"/>
  <c r="AA94" i="21"/>
  <c r="AA66" i="21"/>
  <c r="Y81" i="21"/>
  <c r="Z106" i="21"/>
  <c r="Z51" i="12" s="1"/>
  <c r="AA96" i="21"/>
  <c r="P106" i="21"/>
  <c r="P51" i="12" s="1"/>
  <c r="P73" i="12" s="1"/>
  <c r="V106" i="21"/>
  <c r="V51" i="12" s="1"/>
  <c r="V73" i="12" s="1"/>
  <c r="AA105" i="21"/>
  <c r="Z81" i="21"/>
  <c r="AA71" i="21"/>
  <c r="P81" i="21"/>
  <c r="V81" i="21"/>
  <c r="AC15" i="8"/>
  <c r="AA99" i="21"/>
  <c r="AA100" i="21"/>
  <c r="AA80" i="21"/>
  <c r="AA75" i="21"/>
  <c r="T106" i="21"/>
  <c r="T51" i="12" s="1"/>
  <c r="T73" i="12" s="1"/>
  <c r="AA90" i="21"/>
  <c r="AA102" i="21"/>
  <c r="Q106" i="21"/>
  <c r="Q51" i="12" s="1"/>
  <c r="Q73" i="12" s="1"/>
  <c r="AA74" i="21"/>
  <c r="AD64" i="8"/>
  <c r="AC46" i="6"/>
  <c r="D35" i="10"/>
  <c r="AC42" i="6"/>
  <c r="AB9" i="8"/>
  <c r="AB18" i="8" s="1"/>
  <c r="AB50" i="6"/>
  <c r="BD41" i="8" l="1"/>
  <c r="BD44" i="8"/>
  <c r="BC40" i="8"/>
  <c r="BC11" i="6"/>
  <c r="BD46" i="8"/>
  <c r="BD42" i="8"/>
  <c r="BD47" i="8"/>
  <c r="BD45" i="8"/>
  <c r="BD43" i="8"/>
  <c r="BD28" i="8"/>
  <c r="BB47" i="7"/>
  <c r="BC46" i="7"/>
  <c r="BC122" i="24"/>
  <c r="BD32" i="8"/>
  <c r="BD30" i="8"/>
  <c r="BD60" i="7"/>
  <c r="BD61" i="7" s="1"/>
  <c r="BH41" i="24"/>
  <c r="BE64" i="24"/>
  <c r="BE53" i="7"/>
  <c r="BE25" i="7"/>
  <c r="BE39" i="7" s="1"/>
  <c r="BE13" i="6" s="1"/>
  <c r="BE98" i="24"/>
  <c r="BE114" i="24" s="1"/>
  <c r="BD29" i="8"/>
  <c r="BD57" i="24"/>
  <c r="BD58" i="24" s="1"/>
  <c r="BG47" i="24"/>
  <c r="BD26" i="8"/>
  <c r="BC74" i="24"/>
  <c r="BE52" i="24"/>
  <c r="BE68" i="24" s="1"/>
  <c r="BE30" i="6" s="1"/>
  <c r="BE27" i="7"/>
  <c r="BE41" i="7" s="1"/>
  <c r="BE15" i="6" s="1"/>
  <c r="BE100" i="24"/>
  <c r="BE116" i="24" s="1"/>
  <c r="BE55" i="7"/>
  <c r="BE28" i="7"/>
  <c r="BE42" i="7" s="1"/>
  <c r="BE16" i="6" s="1"/>
  <c r="BE56" i="7"/>
  <c r="BE101" i="24"/>
  <c r="BE117" i="24" s="1"/>
  <c r="BC25" i="8"/>
  <c r="BB34" i="8"/>
  <c r="BE53" i="24"/>
  <c r="BE69" i="24" s="1"/>
  <c r="BE31" i="6" s="1"/>
  <c r="BH42" i="24"/>
  <c r="BG16" i="7"/>
  <c r="BG15" i="7"/>
  <c r="BG10" i="7"/>
  <c r="BG12" i="7"/>
  <c r="BG13" i="7"/>
  <c r="BH8" i="7"/>
  <c r="BG11" i="7"/>
  <c r="BG9" i="7"/>
  <c r="BG14" i="7"/>
  <c r="BD105" i="24"/>
  <c r="BD106" i="24" s="1"/>
  <c r="BD112" i="24"/>
  <c r="BJ31" i="24"/>
  <c r="BI39" i="24"/>
  <c r="BI36" i="24"/>
  <c r="BI33" i="24"/>
  <c r="BI37" i="24"/>
  <c r="BI35" i="24"/>
  <c r="BI32" i="24"/>
  <c r="BI34" i="24"/>
  <c r="BI38" i="24"/>
  <c r="BD31" i="8"/>
  <c r="BF20" i="24"/>
  <c r="BF24" i="24"/>
  <c r="BF21" i="24"/>
  <c r="BF25" i="24"/>
  <c r="BF54" i="24" s="1"/>
  <c r="BF70" i="24" s="1"/>
  <c r="BF32" i="6" s="1"/>
  <c r="BF22" i="24"/>
  <c r="BF23" i="24"/>
  <c r="BF19" i="24"/>
  <c r="BF48" i="24" s="1"/>
  <c r="BF26" i="24"/>
  <c r="BG18" i="24"/>
  <c r="BE54" i="7"/>
  <c r="BE26" i="7"/>
  <c r="BE40" i="7" s="1"/>
  <c r="BE14" i="6" s="1"/>
  <c r="BE99" i="24"/>
  <c r="BE115" i="24" s="1"/>
  <c r="BE97" i="24"/>
  <c r="BE113" i="24" s="1"/>
  <c r="BE52" i="7"/>
  <c r="BE24" i="7"/>
  <c r="BE38" i="7" s="1"/>
  <c r="BE12" i="6" s="1"/>
  <c r="BE51" i="24"/>
  <c r="BE67" i="24" s="1"/>
  <c r="BE29" i="6" s="1"/>
  <c r="BE30" i="7"/>
  <c r="BE44" i="7" s="1"/>
  <c r="BE18" i="6" s="1"/>
  <c r="BE103" i="24"/>
  <c r="BE119" i="24" s="1"/>
  <c r="BE58" i="7"/>
  <c r="BD27" i="8"/>
  <c r="BF18" i="7"/>
  <c r="BF19" i="7" s="1"/>
  <c r="BD37" i="7"/>
  <c r="BD32" i="7"/>
  <c r="BD33" i="7" s="1"/>
  <c r="BE23" i="7"/>
  <c r="BE96" i="24"/>
  <c r="BE51" i="7"/>
  <c r="BE29" i="7"/>
  <c r="BE43" i="7" s="1"/>
  <c r="BE17" i="6" s="1"/>
  <c r="BE57" i="7"/>
  <c r="BE102" i="24"/>
  <c r="BE118" i="24" s="1"/>
  <c r="BD26" i="6"/>
  <c r="BD35" i="6" s="1"/>
  <c r="BD16" i="12" s="1"/>
  <c r="BE50" i="12" s="1"/>
  <c r="BD73" i="24"/>
  <c r="BD15" i="12" s="1"/>
  <c r="BE50" i="24"/>
  <c r="BE66" i="24" s="1"/>
  <c r="BE28" i="6" s="1"/>
  <c r="BE49" i="24"/>
  <c r="BE65" i="24" s="1"/>
  <c r="BE27" i="6" s="1"/>
  <c r="AA88" i="21"/>
  <c r="AA81" i="21"/>
  <c r="O106" i="21"/>
  <c r="AA106" i="21" s="1"/>
  <c r="N57" i="13" s="1"/>
  <c r="N66" i="13" s="1"/>
  <c r="AD45" i="6"/>
  <c r="AC11" i="8"/>
  <c r="AC41" i="6"/>
  <c r="AC50" i="6" s="1"/>
  <c r="AC20" i="6"/>
  <c r="AC49" i="12" s="1"/>
  <c r="AD17" i="12" s="1"/>
  <c r="AD41" i="12" s="1"/>
  <c r="D25" i="25"/>
  <c r="AD48" i="6"/>
  <c r="AC12" i="8"/>
  <c r="AC16" i="8"/>
  <c r="AD46" i="6"/>
  <c r="AD42" i="6"/>
  <c r="AD44" i="6"/>
  <c r="BD40" i="8" l="1"/>
  <c r="BD11" i="6"/>
  <c r="BE41" i="8"/>
  <c r="BE46" i="8"/>
  <c r="BE44" i="8"/>
  <c r="BE47" i="8"/>
  <c r="BE45" i="8"/>
  <c r="BE43" i="8"/>
  <c r="BE42" i="8"/>
  <c r="BC47" i="7"/>
  <c r="BC47" i="12"/>
  <c r="BD46" i="7"/>
  <c r="BE32" i="8"/>
  <c r="BE28" i="8"/>
  <c r="BE30" i="8"/>
  <c r="BE31" i="8"/>
  <c r="BF64" i="24"/>
  <c r="BF55" i="7"/>
  <c r="BF100" i="24"/>
  <c r="BF116" i="24" s="1"/>
  <c r="BF27" i="7"/>
  <c r="BF41" i="7" s="1"/>
  <c r="BF15" i="6" s="1"/>
  <c r="BF56" i="7"/>
  <c r="BF28" i="7"/>
  <c r="BF42" i="7" s="1"/>
  <c r="BF16" i="6" s="1"/>
  <c r="BF101" i="24"/>
  <c r="BF117" i="24" s="1"/>
  <c r="BH47" i="24"/>
  <c r="E41" i="13"/>
  <c r="E54" i="13" s="1"/>
  <c r="E39" i="13"/>
  <c r="E43" i="13"/>
  <c r="E56" i="13" s="1"/>
  <c r="E44" i="13"/>
  <c r="E57" i="13" s="1"/>
  <c r="E40" i="13"/>
  <c r="E53" i="13" s="1"/>
  <c r="E45" i="13"/>
  <c r="E58" i="13" s="1"/>
  <c r="E42" i="13"/>
  <c r="E55" i="13" s="1"/>
  <c r="E46" i="13"/>
  <c r="E59" i="13" s="1"/>
  <c r="BG20" i="24"/>
  <c r="BG49" i="24" s="1"/>
  <c r="BG65" i="24" s="1"/>
  <c r="BG27" i="6" s="1"/>
  <c r="BG24" i="24"/>
  <c r="BG53" i="24" s="1"/>
  <c r="BG69" i="24" s="1"/>
  <c r="BG31" i="6" s="1"/>
  <c r="BG21" i="24"/>
  <c r="BG25" i="24"/>
  <c r="BG54" i="24" s="1"/>
  <c r="BG70" i="24" s="1"/>
  <c r="BG32" i="6" s="1"/>
  <c r="BG22" i="24"/>
  <c r="BG23" i="24"/>
  <c r="BG26" i="24"/>
  <c r="BG55" i="24" s="1"/>
  <c r="BG71" i="24" s="1"/>
  <c r="BG33" i="6" s="1"/>
  <c r="BG19" i="24"/>
  <c r="BG48" i="24" s="1"/>
  <c r="BH18" i="24"/>
  <c r="BF54" i="7"/>
  <c r="BF99" i="24"/>
  <c r="BF115" i="24" s="1"/>
  <c r="BF26" i="7"/>
  <c r="BF40" i="7" s="1"/>
  <c r="BF14" i="6" s="1"/>
  <c r="BF52" i="7"/>
  <c r="BF24" i="7"/>
  <c r="BF38" i="7" s="1"/>
  <c r="BF12" i="6" s="1"/>
  <c r="BF97" i="24"/>
  <c r="BF113" i="24" s="1"/>
  <c r="BI41" i="24"/>
  <c r="BI42" i="24" s="1"/>
  <c r="BD121" i="24"/>
  <c r="BD122" i="24" s="1"/>
  <c r="BG18" i="7"/>
  <c r="BG19" i="7" s="1"/>
  <c r="BD74" i="24"/>
  <c r="BF52" i="24"/>
  <c r="BF68" i="24" s="1"/>
  <c r="BF30" i="6" s="1"/>
  <c r="BE57" i="24"/>
  <c r="BE58" i="24" s="1"/>
  <c r="BE60" i="7"/>
  <c r="BE61" i="7" s="1"/>
  <c r="BF103" i="24"/>
  <c r="BF119" i="24" s="1"/>
  <c r="BF58" i="7"/>
  <c r="BF30" i="7"/>
  <c r="BF44" i="7" s="1"/>
  <c r="BF18" i="6" s="1"/>
  <c r="BF29" i="7"/>
  <c r="BF43" i="7" s="1"/>
  <c r="BF17" i="6" s="1"/>
  <c r="BF57" i="7"/>
  <c r="BF102" i="24"/>
  <c r="BF118" i="24" s="1"/>
  <c r="BF49" i="24"/>
  <c r="BF65" i="24" s="1"/>
  <c r="BF27" i="6" s="1"/>
  <c r="BF55" i="24"/>
  <c r="BF71" i="24" s="1"/>
  <c r="BF33" i="6" s="1"/>
  <c r="BE29" i="8"/>
  <c r="BE26" i="6"/>
  <c r="BE35" i="6" s="1"/>
  <c r="BE16" i="12" s="1"/>
  <c r="BF50" i="12" s="1"/>
  <c r="BE73" i="24"/>
  <c r="BE15" i="12" s="1"/>
  <c r="BE32" i="7"/>
  <c r="BE33" i="7" s="1"/>
  <c r="BE37" i="7"/>
  <c r="BF53" i="24"/>
  <c r="BF69" i="24" s="1"/>
  <c r="BF31" i="6" s="1"/>
  <c r="BE112" i="24"/>
  <c r="BE121" i="24" s="1"/>
  <c r="BE105" i="24"/>
  <c r="BE106" i="24" s="1"/>
  <c r="BE27" i="8"/>
  <c r="BF96" i="24"/>
  <c r="BF51" i="7"/>
  <c r="BF23" i="7"/>
  <c r="BF98" i="24"/>
  <c r="BF114" i="24" s="1"/>
  <c r="BF53" i="7"/>
  <c r="BF25" i="7"/>
  <c r="BF39" i="7" s="1"/>
  <c r="BF13" i="6" s="1"/>
  <c r="BJ39" i="24"/>
  <c r="BJ35" i="24"/>
  <c r="BJ36" i="24"/>
  <c r="BJ32" i="24"/>
  <c r="BJ37" i="24"/>
  <c r="BJ33" i="24"/>
  <c r="BJ38" i="24"/>
  <c r="BJ34" i="24"/>
  <c r="BH10" i="7"/>
  <c r="BH11" i="7"/>
  <c r="BH12" i="7"/>
  <c r="BH14" i="7"/>
  <c r="BH15" i="7"/>
  <c r="BH9" i="7"/>
  <c r="BH13" i="7"/>
  <c r="BH16" i="7"/>
  <c r="BI8" i="7"/>
  <c r="BC34" i="8"/>
  <c r="BD25" i="8"/>
  <c r="BE26" i="8"/>
  <c r="BF51" i="24"/>
  <c r="BF67" i="24" s="1"/>
  <c r="BF29" i="6" s="1"/>
  <c r="BF50" i="24"/>
  <c r="BF66" i="24" s="1"/>
  <c r="BF28" i="6" s="1"/>
  <c r="N64" i="13"/>
  <c r="N73" i="13" s="1"/>
  <c r="D9" i="11"/>
  <c r="N65" i="13"/>
  <c r="N74" i="13" s="1"/>
  <c r="AC9" i="8"/>
  <c r="O51" i="12"/>
  <c r="O73" i="12" s="1"/>
  <c r="O75" i="12" s="1"/>
  <c r="P10" i="12" s="1"/>
  <c r="P75" i="12" s="1"/>
  <c r="Q10" i="12" s="1"/>
  <c r="Q75" i="12" s="1"/>
  <c r="R10" i="12" s="1"/>
  <c r="R75" i="12" s="1"/>
  <c r="S10" i="12" s="1"/>
  <c r="S75" i="12" s="1"/>
  <c r="T10" i="12" s="1"/>
  <c r="N63" i="13"/>
  <c r="N72" i="13" s="1"/>
  <c r="N62" i="13"/>
  <c r="N71" i="13" s="1"/>
  <c r="D32" i="11"/>
  <c r="D33" i="11" s="1"/>
  <c r="D37" i="11" s="1"/>
  <c r="D38" i="11" s="1"/>
  <c r="D41" i="11" s="1"/>
  <c r="N58" i="13"/>
  <c r="N67" i="13" s="1"/>
  <c r="N60" i="13"/>
  <c r="N69" i="13" s="1"/>
  <c r="N61" i="13"/>
  <c r="N70" i="13" s="1"/>
  <c r="N59" i="13"/>
  <c r="N68" i="13" s="1"/>
  <c r="D8" i="11"/>
  <c r="AD47" i="6"/>
  <c r="AC10" i="8"/>
  <c r="AD43" i="6"/>
  <c r="AC13" i="8"/>
  <c r="D36" i="10"/>
  <c r="D35" i="14" s="1"/>
  <c r="D36" i="14" s="1"/>
  <c r="AE64" i="8"/>
  <c r="AE48" i="6"/>
  <c r="AC14" i="8"/>
  <c r="AC49" i="8"/>
  <c r="BF46" i="8" l="1"/>
  <c r="BF47" i="8"/>
  <c r="BE40" i="8"/>
  <c r="BE11" i="6"/>
  <c r="BF44" i="8"/>
  <c r="BF41" i="8"/>
  <c r="BF45" i="8"/>
  <c r="BF43" i="8"/>
  <c r="BF42" i="8"/>
  <c r="BD47" i="7"/>
  <c r="BD47" i="12"/>
  <c r="BE46" i="7"/>
  <c r="BE47" i="12" s="1"/>
  <c r="BF32" i="8"/>
  <c r="BF60" i="7"/>
  <c r="BF61" i="7" s="1"/>
  <c r="BF27" i="8"/>
  <c r="BF29" i="8"/>
  <c r="BF30" i="8"/>
  <c r="BF26" i="8"/>
  <c r="BF31" i="8"/>
  <c r="BG64" i="24"/>
  <c r="BF26" i="6"/>
  <c r="BF35" i="6" s="1"/>
  <c r="BF16" i="12" s="1"/>
  <c r="BG50" i="12" s="1"/>
  <c r="BF73" i="24"/>
  <c r="BF15" i="12" s="1"/>
  <c r="BF105" i="24"/>
  <c r="BF106" i="24" s="1"/>
  <c r="BF112" i="24"/>
  <c r="BF121" i="24" s="1"/>
  <c r="BG30" i="7"/>
  <c r="BG44" i="7" s="1"/>
  <c r="BG18" i="6" s="1"/>
  <c r="BG58" i="7"/>
  <c r="BG103" i="24"/>
  <c r="BG119" i="24" s="1"/>
  <c r="BG25" i="7"/>
  <c r="BG39" i="7" s="1"/>
  <c r="BG13" i="6" s="1"/>
  <c r="BG53" i="7"/>
  <c r="BG98" i="24"/>
  <c r="BG114" i="24" s="1"/>
  <c r="BF28" i="8"/>
  <c r="BE25" i="8"/>
  <c r="BD34" i="8"/>
  <c r="BH18" i="7"/>
  <c r="BH19" i="7" s="1"/>
  <c r="BG27" i="7"/>
  <c r="BG41" i="7" s="1"/>
  <c r="BG15" i="6" s="1"/>
  <c r="BG55" i="7"/>
  <c r="BG100" i="24"/>
  <c r="BG116" i="24" s="1"/>
  <c r="BG101" i="24"/>
  <c r="BG117" i="24" s="1"/>
  <c r="BG28" i="7"/>
  <c r="BG42" i="7" s="1"/>
  <c r="BG16" i="6" s="1"/>
  <c r="BG56" i="7"/>
  <c r="BG50" i="24"/>
  <c r="BG66" i="24" s="1"/>
  <c r="BG28" i="6" s="1"/>
  <c r="BJ41" i="24"/>
  <c r="BJ42" i="24" s="1"/>
  <c r="BG23" i="7"/>
  <c r="BG51" i="7"/>
  <c r="BG96" i="24"/>
  <c r="BG29" i="7"/>
  <c r="BG43" i="7" s="1"/>
  <c r="BG17" i="6" s="1"/>
  <c r="BG102" i="24"/>
  <c r="BG118" i="24" s="1"/>
  <c r="BG57" i="7"/>
  <c r="BJ8" i="7"/>
  <c r="BI16" i="7"/>
  <c r="BI15" i="7"/>
  <c r="BI11" i="7"/>
  <c r="BI12" i="7"/>
  <c r="BI13" i="7"/>
  <c r="BI10" i="7"/>
  <c r="BI9" i="7"/>
  <c r="BI14" i="7"/>
  <c r="BF37" i="7"/>
  <c r="BF32" i="7"/>
  <c r="BF33" i="7" s="1"/>
  <c r="BE74" i="24"/>
  <c r="BE122" i="24"/>
  <c r="BH20" i="24"/>
  <c r="BH49" i="24" s="1"/>
  <c r="BH65" i="24" s="1"/>
  <c r="BH27" i="6" s="1"/>
  <c r="BH24" i="24"/>
  <c r="BH53" i="24" s="1"/>
  <c r="BH69" i="24" s="1"/>
  <c r="BH31" i="6" s="1"/>
  <c r="BH21" i="24"/>
  <c r="BH50" i="24" s="1"/>
  <c r="BH66" i="24" s="1"/>
  <c r="BH28" i="6" s="1"/>
  <c r="BH25" i="24"/>
  <c r="BH54" i="24" s="1"/>
  <c r="BH70" i="24" s="1"/>
  <c r="BH32" i="6" s="1"/>
  <c r="BH22" i="24"/>
  <c r="BH51" i="24" s="1"/>
  <c r="BH67" i="24" s="1"/>
  <c r="BH29" i="6" s="1"/>
  <c r="BH23" i="24"/>
  <c r="BH52" i="24" s="1"/>
  <c r="BH68" i="24" s="1"/>
  <c r="BH30" i="6" s="1"/>
  <c r="BH19" i="24"/>
  <c r="BH26" i="24"/>
  <c r="BI18" i="24"/>
  <c r="BG26" i="7"/>
  <c r="BG40" i="7" s="1"/>
  <c r="BG14" i="6" s="1"/>
  <c r="BG99" i="24"/>
  <c r="BG115" i="24" s="1"/>
  <c r="BG54" i="7"/>
  <c r="BG97" i="24"/>
  <c r="BG113" i="24" s="1"/>
  <c r="BG24" i="7"/>
  <c r="BG38" i="7" s="1"/>
  <c r="BG12" i="6" s="1"/>
  <c r="BG52" i="7"/>
  <c r="BG51" i="24"/>
  <c r="BG67" i="24" s="1"/>
  <c r="BG29" i="6" s="1"/>
  <c r="BG52" i="24"/>
  <c r="BG68" i="24" s="1"/>
  <c r="BG30" i="6" s="1"/>
  <c r="BI47" i="24"/>
  <c r="BH48" i="24"/>
  <c r="BH55" i="24"/>
  <c r="BH71" i="24" s="1"/>
  <c r="BH33" i="6" s="1"/>
  <c r="BF57" i="24"/>
  <c r="BF58" i="24" s="1"/>
  <c r="D13" i="11"/>
  <c r="D14" i="11" s="1"/>
  <c r="D17" i="11" s="1"/>
  <c r="D22" i="11" s="1"/>
  <c r="D25" i="11" s="1"/>
  <c r="E52" i="13"/>
  <c r="AD11" i="8"/>
  <c r="E47" i="13"/>
  <c r="AC18" i="8"/>
  <c r="AD41" i="6"/>
  <c r="AD50" i="6" s="1"/>
  <c r="AD20" i="6"/>
  <c r="AD49" i="12" s="1"/>
  <c r="AE17" i="12" s="1"/>
  <c r="AE41" i="12" s="1"/>
  <c r="AE47" i="6"/>
  <c r="AD13" i="8"/>
  <c r="AD16" i="8"/>
  <c r="AD14" i="8"/>
  <c r="D38" i="10"/>
  <c r="Z71" i="12" s="1"/>
  <c r="Z73" i="12" s="1"/>
  <c r="D34" i="26"/>
  <c r="AD10" i="8"/>
  <c r="AE46" i="6"/>
  <c r="AE44" i="6"/>
  <c r="AE43" i="6"/>
  <c r="BG41" i="8" l="1"/>
  <c r="BG45" i="8"/>
  <c r="BF40" i="8"/>
  <c r="BF11" i="6"/>
  <c r="BG44" i="8"/>
  <c r="BG46" i="8"/>
  <c r="BG47" i="8"/>
  <c r="BG43" i="8"/>
  <c r="BG42" i="8"/>
  <c r="BE47" i="7"/>
  <c r="BF46" i="7"/>
  <c r="BG32" i="8"/>
  <c r="BG26" i="8"/>
  <c r="BG28" i="8"/>
  <c r="BG30" i="8"/>
  <c r="BF122" i="24"/>
  <c r="BG31" i="8"/>
  <c r="BJ47" i="24"/>
  <c r="BH27" i="7"/>
  <c r="BH41" i="7" s="1"/>
  <c r="BH15" i="6" s="1"/>
  <c r="BH55" i="7"/>
  <c r="BH100" i="24"/>
  <c r="BH116" i="24" s="1"/>
  <c r="BH28" i="7"/>
  <c r="BH42" i="7" s="1"/>
  <c r="BH16" i="6" s="1"/>
  <c r="BH101" i="24"/>
  <c r="BH117" i="24" s="1"/>
  <c r="BH56" i="7"/>
  <c r="BJ12" i="7"/>
  <c r="BJ11" i="7"/>
  <c r="BJ13" i="7"/>
  <c r="BJ15" i="7"/>
  <c r="BJ16" i="7"/>
  <c r="BJ9" i="7"/>
  <c r="BJ14" i="7"/>
  <c r="BJ10" i="7"/>
  <c r="BG112" i="24"/>
  <c r="BG121" i="24" s="1"/>
  <c r="BG105" i="24"/>
  <c r="BG106" i="24" s="1"/>
  <c r="BE34" i="8"/>
  <c r="BF25" i="8"/>
  <c r="BG57" i="24"/>
  <c r="BG58" i="24" s="1"/>
  <c r="BH24" i="7"/>
  <c r="BH38" i="7" s="1"/>
  <c r="BH12" i="6" s="1"/>
  <c r="BH52" i="7"/>
  <c r="BH97" i="24"/>
  <c r="BH113" i="24" s="1"/>
  <c r="BI18" i="7"/>
  <c r="BI19" i="7" s="1"/>
  <c r="BG29" i="8"/>
  <c r="BG26" i="6"/>
  <c r="BG35" i="6" s="1"/>
  <c r="BG16" i="12" s="1"/>
  <c r="BH50" i="12" s="1"/>
  <c r="BG73" i="24"/>
  <c r="BG15" i="12" s="1"/>
  <c r="BH30" i="7"/>
  <c r="BH44" i="7" s="1"/>
  <c r="BH18" i="6" s="1"/>
  <c r="BH58" i="7"/>
  <c r="BH103" i="24"/>
  <c r="BH119" i="24" s="1"/>
  <c r="BH29" i="7"/>
  <c r="BH43" i="7" s="1"/>
  <c r="BH17" i="6" s="1"/>
  <c r="BH57" i="7"/>
  <c r="BH102" i="24"/>
  <c r="BH118" i="24" s="1"/>
  <c r="BG32" i="7"/>
  <c r="BG33" i="7" s="1"/>
  <c r="BG37" i="7"/>
  <c r="BI20" i="24"/>
  <c r="BI49" i="24" s="1"/>
  <c r="BI65" i="24" s="1"/>
  <c r="BI27" i="6" s="1"/>
  <c r="BI24" i="24"/>
  <c r="BI53" i="24" s="1"/>
  <c r="BI69" i="24" s="1"/>
  <c r="BI31" i="6" s="1"/>
  <c r="BI21" i="24"/>
  <c r="BI25" i="24"/>
  <c r="BI54" i="24" s="1"/>
  <c r="BI70" i="24" s="1"/>
  <c r="BI32" i="6" s="1"/>
  <c r="BI22" i="24"/>
  <c r="BI23" i="24"/>
  <c r="BI52" i="24" s="1"/>
  <c r="BI68" i="24" s="1"/>
  <c r="BI30" i="6" s="1"/>
  <c r="BI26" i="24"/>
  <c r="BI19" i="24"/>
  <c r="BJ18" i="24"/>
  <c r="BH26" i="7"/>
  <c r="BH40" i="7" s="1"/>
  <c r="BH14" i="6" s="1"/>
  <c r="BH99" i="24"/>
  <c r="BH115" i="24" s="1"/>
  <c r="BH54" i="7"/>
  <c r="BG60" i="7"/>
  <c r="BG61" i="7" s="1"/>
  <c r="BG27" i="8"/>
  <c r="BH64" i="24"/>
  <c r="BH57" i="24"/>
  <c r="BH51" i="7"/>
  <c r="BH23" i="7"/>
  <c r="BH96" i="24"/>
  <c r="BH53" i="7"/>
  <c r="BH25" i="7"/>
  <c r="BH39" i="7" s="1"/>
  <c r="BH13" i="6" s="1"/>
  <c r="BH98" i="24"/>
  <c r="BH114" i="24" s="1"/>
  <c r="BF74" i="24"/>
  <c r="D37" i="10"/>
  <c r="D21" i="11"/>
  <c r="AE14" i="8"/>
  <c r="AE11" i="8"/>
  <c r="AE16" i="8"/>
  <c r="AF64" i="8"/>
  <c r="AD49" i="8"/>
  <c r="AD9" i="8"/>
  <c r="AF48" i="6"/>
  <c r="AE45" i="6"/>
  <c r="AD12" i="8"/>
  <c r="AE42" i="6"/>
  <c r="AD15" i="8"/>
  <c r="BG40" i="8" l="1"/>
  <c r="BG11" i="6"/>
  <c r="BH46" i="8"/>
  <c r="BH41" i="8"/>
  <c r="BH45" i="8"/>
  <c r="BH44" i="8"/>
  <c r="BH43" i="8"/>
  <c r="BH47" i="8"/>
  <c r="BH42" i="8"/>
  <c r="BF47" i="7"/>
  <c r="BF47" i="12"/>
  <c r="BG46" i="7"/>
  <c r="BG47" i="12" s="1"/>
  <c r="BH30" i="8"/>
  <c r="BH26" i="8"/>
  <c r="BH32" i="8"/>
  <c r="BH28" i="8"/>
  <c r="BG122" i="24"/>
  <c r="BH58" i="24"/>
  <c r="BH31" i="8"/>
  <c r="BG74" i="24"/>
  <c r="BH112" i="24"/>
  <c r="BH121" i="24" s="1"/>
  <c r="BH105" i="24"/>
  <c r="BH106" i="24" s="1"/>
  <c r="BH26" i="6"/>
  <c r="BH35" i="6" s="1"/>
  <c r="BH16" i="12" s="1"/>
  <c r="BI50" i="12" s="1"/>
  <c r="BH73" i="24"/>
  <c r="BH15" i="12" s="1"/>
  <c r="BI103" i="24"/>
  <c r="BI119" i="24" s="1"/>
  <c r="BI58" i="7"/>
  <c r="BI30" i="7"/>
  <c r="BI44" i="7" s="1"/>
  <c r="BI18" i="6" s="1"/>
  <c r="BI25" i="7"/>
  <c r="BI39" i="7" s="1"/>
  <c r="BI13" i="6" s="1"/>
  <c r="BI53" i="7"/>
  <c r="BI98" i="24"/>
  <c r="BI114" i="24" s="1"/>
  <c r="BH29" i="8"/>
  <c r="BG25" i="8"/>
  <c r="BF34" i="8"/>
  <c r="BI55" i="7"/>
  <c r="BI100" i="24"/>
  <c r="BI116" i="24" s="1"/>
  <c r="BI27" i="7"/>
  <c r="BI41" i="7" s="1"/>
  <c r="BI15" i="6" s="1"/>
  <c r="BH60" i="7"/>
  <c r="BH61" i="7" s="1"/>
  <c r="BJ20" i="24"/>
  <c r="BJ24" i="24"/>
  <c r="BJ21" i="24"/>
  <c r="BJ25" i="24"/>
  <c r="BJ54" i="24" s="1"/>
  <c r="BJ70" i="24" s="1"/>
  <c r="BJ32" i="6" s="1"/>
  <c r="BJ22" i="24"/>
  <c r="BJ51" i="24" s="1"/>
  <c r="BJ67" i="24" s="1"/>
  <c r="BJ29" i="6" s="1"/>
  <c r="BJ23" i="24"/>
  <c r="BJ19" i="24"/>
  <c r="BJ26" i="24"/>
  <c r="BI99" i="24"/>
  <c r="BI115" i="24" s="1"/>
  <c r="BI54" i="7"/>
  <c r="BI26" i="7"/>
  <c r="BI40" i="7" s="1"/>
  <c r="BI14" i="6" s="1"/>
  <c r="BI52" i="7"/>
  <c r="BI24" i="7"/>
  <c r="BI38" i="7" s="1"/>
  <c r="BI12" i="6" s="1"/>
  <c r="BI97" i="24"/>
  <c r="BI113" i="24" s="1"/>
  <c r="BI50" i="24"/>
  <c r="BI66" i="24" s="1"/>
  <c r="BI28" i="6" s="1"/>
  <c r="BI51" i="24"/>
  <c r="BI67" i="24" s="1"/>
  <c r="BI29" i="6" s="1"/>
  <c r="BH37" i="7"/>
  <c r="BH32" i="7"/>
  <c r="BH33" i="7" s="1"/>
  <c r="BI28" i="7"/>
  <c r="BI42" i="7" s="1"/>
  <c r="BI16" i="6" s="1"/>
  <c r="BI101" i="24"/>
  <c r="BI117" i="24" s="1"/>
  <c r="BI56" i="7"/>
  <c r="BH27" i="8"/>
  <c r="BI23" i="7"/>
  <c r="BI51" i="7"/>
  <c r="BI96" i="24"/>
  <c r="BI57" i="7"/>
  <c r="BI29" i="7"/>
  <c r="BI43" i="7" s="1"/>
  <c r="BI17" i="6" s="1"/>
  <c r="BI102" i="24"/>
  <c r="BI118" i="24" s="1"/>
  <c r="BJ18" i="7"/>
  <c r="BJ19" i="7" s="1"/>
  <c r="BI48" i="24"/>
  <c r="BI55" i="24"/>
  <c r="BI71" i="24" s="1"/>
  <c r="BI33" i="6" s="1"/>
  <c r="T39" i="12"/>
  <c r="D20" i="14" s="1"/>
  <c r="E34" i="10"/>
  <c r="D39" i="10"/>
  <c r="D28" i="14" s="1"/>
  <c r="AE15" i="8"/>
  <c r="AF42" i="6"/>
  <c r="AE12" i="8"/>
  <c r="AF45" i="6"/>
  <c r="AF44" i="6"/>
  <c r="AD18" i="8"/>
  <c r="AE41" i="6"/>
  <c r="AE50" i="6" s="1"/>
  <c r="AE20" i="6"/>
  <c r="AE49" i="12" s="1"/>
  <c r="AF17" i="12" s="1"/>
  <c r="BH40" i="8" l="1"/>
  <c r="BH11" i="6"/>
  <c r="BI45" i="8"/>
  <c r="BI46" i="8"/>
  <c r="BI41" i="8"/>
  <c r="BI44" i="8"/>
  <c r="BI47" i="8"/>
  <c r="BI43" i="8"/>
  <c r="BI42" i="8"/>
  <c r="BG47" i="7"/>
  <c r="BI26" i="8"/>
  <c r="BH46" i="7"/>
  <c r="BH47" i="12" s="1"/>
  <c r="BI30" i="8"/>
  <c r="BI29" i="8"/>
  <c r="BH122" i="24"/>
  <c r="BI32" i="8"/>
  <c r="D32" i="26"/>
  <c r="BI27" i="8"/>
  <c r="BI31" i="8"/>
  <c r="BI60" i="7"/>
  <c r="BI61" i="7" s="1"/>
  <c r="BJ30" i="7"/>
  <c r="BJ44" i="7" s="1"/>
  <c r="BJ18" i="6" s="1"/>
  <c r="BJ58" i="7"/>
  <c r="BJ103" i="24"/>
  <c r="BJ119" i="24" s="1"/>
  <c r="T47" i="13" s="1"/>
  <c r="BJ102" i="24"/>
  <c r="BJ118" i="24" s="1"/>
  <c r="BJ57" i="7"/>
  <c r="BJ29" i="7"/>
  <c r="BJ43" i="7" s="1"/>
  <c r="BJ17" i="6" s="1"/>
  <c r="BJ55" i="24"/>
  <c r="BJ71" i="24" s="1"/>
  <c r="BJ33" i="6" s="1"/>
  <c r="BI32" i="7"/>
  <c r="BI33" i="7" s="1"/>
  <c r="BI37" i="7"/>
  <c r="BJ25" i="7"/>
  <c r="BJ39" i="7" s="1"/>
  <c r="BJ13" i="6" s="1"/>
  <c r="BJ98" i="24"/>
  <c r="BJ114" i="24" s="1"/>
  <c r="BJ53" i="7"/>
  <c r="BJ50" i="24"/>
  <c r="BJ66" i="24" s="1"/>
  <c r="BJ28" i="6" s="1"/>
  <c r="BJ55" i="7"/>
  <c r="BJ100" i="24"/>
  <c r="BJ116" i="24" s="1"/>
  <c r="BJ27" i="7"/>
  <c r="BJ41" i="7" s="1"/>
  <c r="BJ15" i="6" s="1"/>
  <c r="BJ28" i="7"/>
  <c r="BJ42" i="7" s="1"/>
  <c r="BJ16" i="6" s="1"/>
  <c r="BJ101" i="24"/>
  <c r="BJ117" i="24" s="1"/>
  <c r="T45" i="13" s="1"/>
  <c r="BJ56" i="7"/>
  <c r="BJ52" i="24"/>
  <c r="BJ68" i="24" s="1"/>
  <c r="BJ30" i="6" s="1"/>
  <c r="BJ53" i="24"/>
  <c r="BJ69" i="24" s="1"/>
  <c r="BJ31" i="6" s="1"/>
  <c r="BH74" i="24"/>
  <c r="BI64" i="24"/>
  <c r="BI57" i="24"/>
  <c r="BI58" i="24" s="1"/>
  <c r="BJ23" i="7"/>
  <c r="BJ51" i="7"/>
  <c r="BJ96" i="24"/>
  <c r="BI28" i="8"/>
  <c r="BI112" i="24"/>
  <c r="BI121" i="24" s="1"/>
  <c r="BI105" i="24"/>
  <c r="BI106" i="24" s="1"/>
  <c r="BJ26" i="7"/>
  <c r="BJ40" i="7" s="1"/>
  <c r="BJ14" i="6" s="1"/>
  <c r="BJ54" i="7"/>
  <c r="BJ99" i="24"/>
  <c r="BJ115" i="24" s="1"/>
  <c r="T43" i="13" s="1"/>
  <c r="BJ52" i="7"/>
  <c r="BJ97" i="24"/>
  <c r="BJ113" i="24" s="1"/>
  <c r="T41" i="13" s="1"/>
  <c r="BJ24" i="7"/>
  <c r="BJ38" i="7" s="1"/>
  <c r="BJ12" i="6" s="1"/>
  <c r="BJ48" i="24"/>
  <c r="BJ49" i="24"/>
  <c r="BJ65" i="24" s="1"/>
  <c r="BJ27" i="6" s="1"/>
  <c r="BG34" i="8"/>
  <c r="BH25" i="8"/>
  <c r="D18" i="26"/>
  <c r="D19" i="26" s="1"/>
  <c r="D33" i="26"/>
  <c r="T41" i="12"/>
  <c r="T75" i="12" s="1"/>
  <c r="U10" i="12" s="1"/>
  <c r="U75" i="12" s="1"/>
  <c r="V10" i="12" s="1"/>
  <c r="V75" i="12" s="1"/>
  <c r="W10" i="12" s="1"/>
  <c r="W75" i="12" s="1"/>
  <c r="X10" i="12" s="1"/>
  <c r="X75" i="12" s="1"/>
  <c r="Y10" i="12" s="1"/>
  <c r="Y75" i="12" s="1"/>
  <c r="Z10" i="12" s="1"/>
  <c r="Z75" i="12" s="1"/>
  <c r="D19" i="14" s="1"/>
  <c r="D21" i="14" s="1"/>
  <c r="D22" i="14" s="1"/>
  <c r="D29" i="14"/>
  <c r="D37" i="14" s="1"/>
  <c r="AE49" i="8"/>
  <c r="AG64" i="8"/>
  <c r="AF16" i="8"/>
  <c r="AE10" i="8"/>
  <c r="AE13" i="8"/>
  <c r="AE9" i="8"/>
  <c r="BJ46" i="8" l="1"/>
  <c r="BI40" i="8"/>
  <c r="BI11" i="6"/>
  <c r="BJ44" i="8"/>
  <c r="BJ45" i="8"/>
  <c r="BJ41" i="8"/>
  <c r="BJ43" i="8"/>
  <c r="BJ42" i="8"/>
  <c r="BJ47" i="8"/>
  <c r="BI122" i="24"/>
  <c r="BH47" i="7"/>
  <c r="BI46" i="7"/>
  <c r="BI47" i="12" s="1"/>
  <c r="D35" i="26"/>
  <c r="D37" i="26" s="1"/>
  <c r="D39" i="26" s="1"/>
  <c r="E38" i="26" s="1"/>
  <c r="BJ28" i="8"/>
  <c r="BJ112" i="24"/>
  <c r="T40" i="13" s="1"/>
  <c r="BJ105" i="24"/>
  <c r="BJ106" i="24" s="1"/>
  <c r="H31" i="13" s="1"/>
  <c r="BI26" i="6"/>
  <c r="BI35" i="6" s="1"/>
  <c r="BI16" i="12" s="1"/>
  <c r="BJ50" i="12" s="1"/>
  <c r="BI73" i="24"/>
  <c r="BI15" i="12" s="1"/>
  <c r="BJ32" i="8"/>
  <c r="BJ30" i="8"/>
  <c r="BJ64" i="24"/>
  <c r="BJ57" i="24"/>
  <c r="BJ58" i="24" s="1"/>
  <c r="BJ32" i="7"/>
  <c r="BJ33" i="7" s="1"/>
  <c r="BJ37" i="7"/>
  <c r="T44" i="13"/>
  <c r="BJ29" i="8"/>
  <c r="BJ121" i="24"/>
  <c r="T42" i="13"/>
  <c r="BJ27" i="8"/>
  <c r="BJ26" i="8"/>
  <c r="BJ60" i="7"/>
  <c r="BJ61" i="7" s="1"/>
  <c r="T46" i="13"/>
  <c r="BJ31" i="8"/>
  <c r="BI25" i="8"/>
  <c r="BH34" i="8"/>
  <c r="AA10" i="12"/>
  <c r="AE18" i="8"/>
  <c r="AG46" i="6"/>
  <c r="AF41" i="6"/>
  <c r="AG42" i="6"/>
  <c r="AF47" i="6"/>
  <c r="AF12" i="8"/>
  <c r="AF10" i="8"/>
  <c r="AG43" i="6"/>
  <c r="AF46" i="6"/>
  <c r="AF13" i="8"/>
  <c r="AF43" i="6"/>
  <c r="AF49" i="8"/>
  <c r="AG47" i="6"/>
  <c r="AG48" i="6"/>
  <c r="BJ40" i="8" l="1"/>
  <c r="BJ11" i="6"/>
  <c r="BJ122" i="24"/>
  <c r="T39" i="13" s="1"/>
  <c r="BI47" i="7"/>
  <c r="BJ46" i="7"/>
  <c r="BI74" i="24"/>
  <c r="BJ26" i="6"/>
  <c r="BJ35" i="6" s="1"/>
  <c r="BJ73" i="24"/>
  <c r="BJ15" i="12" s="1"/>
  <c r="BI34" i="8"/>
  <c r="BJ25" i="8"/>
  <c r="BJ34" i="8" s="1"/>
  <c r="G17" i="14" s="1"/>
  <c r="AG10" i="8"/>
  <c r="AF50" i="6"/>
  <c r="AF9" i="8"/>
  <c r="AH48" i="6"/>
  <c r="AF15" i="8"/>
  <c r="AF20" i="6"/>
  <c r="AF49" i="12" s="1"/>
  <c r="AG17" i="12" s="1"/>
  <c r="AG41" i="12" s="1"/>
  <c r="AF11" i="8"/>
  <c r="AF14" i="8"/>
  <c r="AG44" i="6"/>
  <c r="AH64" i="8"/>
  <c r="G9" i="10" l="1"/>
  <c r="H29" i="13" s="1"/>
  <c r="BJ47" i="7"/>
  <c r="BJ47" i="12"/>
  <c r="G34" i="14"/>
  <c r="BJ16" i="12"/>
  <c r="U70" i="13"/>
  <c r="U45" i="13"/>
  <c r="U57" i="13"/>
  <c r="U43" i="13"/>
  <c r="U69" i="13"/>
  <c r="U55" i="13"/>
  <c r="U62" i="13"/>
  <c r="U42" i="13"/>
  <c r="U59" i="13"/>
  <c r="U41" i="13"/>
  <c r="U63" i="13"/>
  <c r="U67" i="13"/>
  <c r="U56" i="13"/>
  <c r="U39" i="13"/>
  <c r="U68" i="13"/>
  <c r="U46" i="13"/>
  <c r="U60" i="13"/>
  <c r="U58" i="13"/>
  <c r="U74" i="13"/>
  <c r="U51" i="13"/>
  <c r="U65" i="13"/>
  <c r="U50" i="13"/>
  <c r="U73" i="13"/>
  <c r="U53" i="13"/>
  <c r="U52" i="13"/>
  <c r="U72" i="13"/>
  <c r="U64" i="13"/>
  <c r="U66" i="13"/>
  <c r="U47" i="13"/>
  <c r="U71" i="13"/>
  <c r="U54" i="13"/>
  <c r="U44" i="13"/>
  <c r="U49" i="13"/>
  <c r="U61" i="13"/>
  <c r="U48" i="13"/>
  <c r="U40" i="13"/>
  <c r="BJ74" i="24"/>
  <c r="AG12" i="8"/>
  <c r="AH44" i="6"/>
  <c r="AH42" i="6"/>
  <c r="AH45" i="6"/>
  <c r="AG45" i="6"/>
  <c r="AG14" i="8"/>
  <c r="AG16" i="8"/>
  <c r="AG15" i="8"/>
  <c r="AG11" i="8"/>
  <c r="AF18" i="8"/>
  <c r="G27" i="10" l="1"/>
  <c r="G31" i="10"/>
  <c r="G11" i="18"/>
  <c r="G40" i="10"/>
  <c r="G13" i="10"/>
  <c r="G23" i="10"/>
  <c r="H30" i="13"/>
  <c r="G17" i="10"/>
  <c r="G18" i="1"/>
  <c r="G11" i="1"/>
  <c r="G14" i="1"/>
  <c r="G17" i="1"/>
  <c r="G9" i="1"/>
  <c r="AH12" i="8"/>
  <c r="AG49" i="8"/>
  <c r="AH16" i="8"/>
  <c r="AI64" i="8"/>
  <c r="AG13" i="8"/>
  <c r="AG41" i="6"/>
  <c r="AG50" i="6" s="1"/>
  <c r="AG20" i="6"/>
  <c r="AG49" i="12" s="1"/>
  <c r="AH17" i="12" s="1"/>
  <c r="AH41" i="12" s="1"/>
  <c r="BP17" i="1" l="1"/>
  <c r="BL17" i="1"/>
  <c r="BG17" i="1"/>
  <c r="BO17" i="1"/>
  <c r="BF17" i="1"/>
  <c r="BE17" i="1"/>
  <c r="BM17" i="1"/>
  <c r="BK17" i="1"/>
  <c r="BN17" i="1"/>
  <c r="BH17" i="1"/>
  <c r="BJ17" i="1"/>
  <c r="BI17" i="1"/>
  <c r="BJ14" i="1"/>
  <c r="BL14" i="1"/>
  <c r="BP14" i="1"/>
  <c r="BH14" i="1"/>
  <c r="BE14" i="1"/>
  <c r="BF14" i="1"/>
  <c r="BI14" i="1"/>
  <c r="BK14" i="1"/>
  <c r="BO14" i="1"/>
  <c r="BG14" i="1"/>
  <c r="BM14" i="1"/>
  <c r="BN14" i="1"/>
  <c r="BN11" i="1"/>
  <c r="BE11" i="1"/>
  <c r="BG11" i="1"/>
  <c r="BF11" i="1"/>
  <c r="BL11" i="1"/>
  <c r="BK11" i="1"/>
  <c r="BI11" i="1"/>
  <c r="BH11" i="1"/>
  <c r="BO11" i="1"/>
  <c r="BM11" i="1"/>
  <c r="BP11" i="1"/>
  <c r="BJ11" i="1"/>
  <c r="G29" i="1"/>
  <c r="G15" i="10" s="1"/>
  <c r="BM9" i="1"/>
  <c r="BN9" i="1"/>
  <c r="BP9" i="1"/>
  <c r="BI9" i="1"/>
  <c r="BO9" i="1"/>
  <c r="BE9" i="1"/>
  <c r="BF9" i="1"/>
  <c r="BG9" i="1"/>
  <c r="BL9" i="1"/>
  <c r="BH9" i="1"/>
  <c r="BJ9" i="1"/>
  <c r="BK9" i="1"/>
  <c r="BH18" i="1"/>
  <c r="BG18" i="1"/>
  <c r="BL18" i="1"/>
  <c r="BO18" i="1"/>
  <c r="BI18" i="1"/>
  <c r="BN18" i="1"/>
  <c r="BP18" i="1"/>
  <c r="BF18" i="1"/>
  <c r="BM18" i="1"/>
  <c r="BK18" i="1"/>
  <c r="BE18" i="1"/>
  <c r="BJ18" i="1"/>
  <c r="AH13" i="8"/>
  <c r="AH46" i="6"/>
  <c r="AH47" i="6"/>
  <c r="AH10" i="8"/>
  <c r="AI47" i="6"/>
  <c r="AH41" i="6"/>
  <c r="AI43" i="6"/>
  <c r="AH43" i="6"/>
  <c r="AI46" i="6"/>
  <c r="AI48" i="6"/>
  <c r="AG9" i="8"/>
  <c r="AG18" i="8" s="1"/>
  <c r="BG29" i="1" l="1"/>
  <c r="BA48" i="12" s="1"/>
  <c r="BJ29" i="1"/>
  <c r="BD48" i="12" s="1"/>
  <c r="BF29" i="1"/>
  <c r="AZ48" i="12" s="1"/>
  <c r="BP29" i="1"/>
  <c r="BJ48" i="12" s="1"/>
  <c r="BH29" i="1"/>
  <c r="BB48" i="12" s="1"/>
  <c r="BE29" i="1"/>
  <c r="AY48" i="12" s="1"/>
  <c r="BN29" i="1"/>
  <c r="BH48" i="12" s="1"/>
  <c r="BL29" i="1"/>
  <c r="BF48" i="12" s="1"/>
  <c r="BO29" i="1"/>
  <c r="BI48" i="12" s="1"/>
  <c r="BM29" i="1"/>
  <c r="BG48" i="12" s="1"/>
  <c r="BK29" i="1"/>
  <c r="BE48" i="12" s="1"/>
  <c r="BI29" i="1"/>
  <c r="BC48" i="12" s="1"/>
  <c r="AJ48" i="6"/>
  <c r="AH14" i="8"/>
  <c r="AH20" i="6"/>
  <c r="AH49" i="12" s="1"/>
  <c r="AI17" i="12" s="1"/>
  <c r="AI41" i="12" s="1"/>
  <c r="AH11" i="8"/>
  <c r="AI42" i="6"/>
  <c r="AH15" i="8"/>
  <c r="AH49" i="8"/>
  <c r="AI44" i="6"/>
  <c r="AJ64" i="8"/>
  <c r="AH50" i="6"/>
  <c r="AH9" i="8"/>
  <c r="AH18" i="8" l="1"/>
  <c r="AI15" i="8"/>
  <c r="AJ42" i="6"/>
  <c r="AI11" i="8"/>
  <c r="AI14" i="8"/>
  <c r="AJ44" i="6"/>
  <c r="AJ46" i="6"/>
  <c r="AI16" i="8"/>
  <c r="AJ45" i="6"/>
  <c r="AI45" i="6"/>
  <c r="AK64" i="8" l="1"/>
  <c r="AI41" i="6"/>
  <c r="AI50" i="6" s="1"/>
  <c r="AI20" i="6"/>
  <c r="AI49" i="12" s="1"/>
  <c r="AJ17" i="12" s="1"/>
  <c r="AJ41" i="12" s="1"/>
  <c r="AI13" i="8"/>
  <c r="P56" i="13"/>
  <c r="AI49" i="8"/>
  <c r="AI10" i="8"/>
  <c r="AJ16" i="8"/>
  <c r="AI12" i="8"/>
  <c r="AI9" i="8" l="1"/>
  <c r="AI18" i="8" s="1"/>
  <c r="P51" i="13"/>
  <c r="P55" i="13"/>
  <c r="AJ41" i="6"/>
  <c r="AJ9" i="8" s="1"/>
  <c r="AK42" i="6"/>
  <c r="AK44" i="6"/>
  <c r="P54" i="13"/>
  <c r="AJ47" i="6"/>
  <c r="AJ13" i="8"/>
  <c r="AJ14" i="8"/>
  <c r="AJ12" i="8"/>
  <c r="AK43" i="6"/>
  <c r="P49" i="13"/>
  <c r="AK47" i="6"/>
  <c r="AJ10" i="8"/>
  <c r="AK46" i="6"/>
  <c r="P53" i="13"/>
  <c r="AK45" i="6"/>
  <c r="AJ43" i="6"/>
  <c r="P50" i="13"/>
  <c r="P52" i="13"/>
  <c r="AK10" i="8" l="1"/>
  <c r="AK14" i="8"/>
  <c r="AK12" i="8"/>
  <c r="AJ15" i="8"/>
  <c r="AJ50" i="6"/>
  <c r="AJ11" i="8"/>
  <c r="AJ20" i="6"/>
  <c r="AJ49" i="12" s="1"/>
  <c r="AK17" i="12" s="1"/>
  <c r="AK41" i="12" s="1"/>
  <c r="AK48" i="6"/>
  <c r="AJ49" i="8"/>
  <c r="AL64" i="8"/>
  <c r="AL48" i="6"/>
  <c r="E16" i="14" l="1"/>
  <c r="E11" i="10"/>
  <c r="P48" i="13"/>
  <c r="AJ18" i="8"/>
  <c r="AK49" i="8"/>
  <c r="AL47" i="6"/>
  <c r="AK15" i="8"/>
  <c r="AK16" i="8"/>
  <c r="AK41" i="6"/>
  <c r="AK20" i="6"/>
  <c r="AK49" i="12" s="1"/>
  <c r="AL17" i="12" s="1"/>
  <c r="AL41" i="12" s="1"/>
  <c r="AK13" i="8"/>
  <c r="AK11" i="8"/>
  <c r="AL45" i="6" l="1"/>
  <c r="AL43" i="6"/>
  <c r="AL46" i="6"/>
  <c r="AK50" i="6"/>
  <c r="AK9" i="8"/>
  <c r="AK18" i="8" s="1"/>
  <c r="AM64" i="8"/>
  <c r="AL44" i="6"/>
  <c r="AL42" i="6"/>
  <c r="AL16" i="8" l="1"/>
  <c r="AM48" i="6"/>
  <c r="AM16" i="8" l="1"/>
  <c r="AL49" i="8"/>
  <c r="E33" i="14" s="1"/>
  <c r="AM46" i="6"/>
  <c r="AM45" i="6"/>
  <c r="AM42" i="6"/>
  <c r="AM47" i="6"/>
  <c r="AL41" i="6"/>
  <c r="AL50" i="6" s="1"/>
  <c r="AL20" i="6"/>
  <c r="E18" i="14" s="1"/>
  <c r="AL11" i="8"/>
  <c r="AN48" i="6"/>
  <c r="AL10" i="8"/>
  <c r="AL12" i="8"/>
  <c r="AL14" i="8"/>
  <c r="AN64" i="8"/>
  <c r="AL15" i="8"/>
  <c r="AL13" i="8"/>
  <c r="AM44" i="6"/>
  <c r="AM43" i="6"/>
  <c r="AM10" i="8" l="1"/>
  <c r="AM12" i="8"/>
  <c r="AM15" i="8"/>
  <c r="AN16" i="8"/>
  <c r="AN45" i="6"/>
  <c r="AL9" i="8"/>
  <c r="AL18" i="8" s="1"/>
  <c r="AM13" i="8"/>
  <c r="E12" i="10"/>
  <c r="E16" i="10" s="1"/>
  <c r="E13" i="18" s="1"/>
  <c r="E14" i="18" s="1"/>
  <c r="E21" i="25"/>
  <c r="E22" i="25" s="1"/>
  <c r="E23" i="25" s="1"/>
  <c r="AN47" i="6"/>
  <c r="AN43" i="6"/>
  <c r="AL49" i="12"/>
  <c r="AM17" i="12" s="1"/>
  <c r="AM41" i="12" s="1"/>
  <c r="AM14" i="8"/>
  <c r="AN46" i="6"/>
  <c r="AN44" i="6"/>
  <c r="AN42" i="6"/>
  <c r="AN12" i="8" l="1"/>
  <c r="AN10" i="8"/>
  <c r="AN15" i="8"/>
  <c r="E10" i="26"/>
  <c r="AA19" i="8"/>
  <c r="AM41" i="6"/>
  <c r="AM50" i="6" s="1"/>
  <c r="AM20" i="6"/>
  <c r="AM49" i="12" s="1"/>
  <c r="AN17" i="12" s="1"/>
  <c r="AN41" i="12" s="1"/>
  <c r="AM11" i="8"/>
  <c r="AM49" i="8"/>
  <c r="E19" i="10"/>
  <c r="E22" i="10" s="1"/>
  <c r="E24" i="25"/>
  <c r="AC75" i="21" s="1"/>
  <c r="AC100" i="21" s="1"/>
  <c r="E33" i="10"/>
  <c r="AE52" i="12"/>
  <c r="AB52" i="12"/>
  <c r="AG52" i="12"/>
  <c r="AJ52" i="12"/>
  <c r="AA52" i="12"/>
  <c r="AD52" i="12"/>
  <c r="AK52" i="12"/>
  <c r="AH52" i="12"/>
  <c r="AL52" i="12"/>
  <c r="AC52" i="12"/>
  <c r="AF52" i="12"/>
  <c r="AI52" i="12"/>
  <c r="AO64" i="8"/>
  <c r="AC76" i="21" l="1"/>
  <c r="AC101" i="21" s="1"/>
  <c r="AC66" i="21"/>
  <c r="AC91" i="21" s="1"/>
  <c r="AC67" i="21"/>
  <c r="AC92" i="21" s="1"/>
  <c r="AB65" i="21"/>
  <c r="AB90" i="21" s="1"/>
  <c r="AB66" i="21"/>
  <c r="AB91" i="21" s="1"/>
  <c r="AB63" i="21"/>
  <c r="AB88" i="21" s="1"/>
  <c r="AC69" i="21"/>
  <c r="AC94" i="21" s="1"/>
  <c r="AB64" i="21"/>
  <c r="AB89" i="21" s="1"/>
  <c r="AC72" i="21"/>
  <c r="AC97" i="21" s="1"/>
  <c r="AB67" i="21"/>
  <c r="AB92" i="21" s="1"/>
  <c r="AC65" i="21"/>
  <c r="AC90" i="21" s="1"/>
  <c r="AC70" i="21"/>
  <c r="AC95" i="21" s="1"/>
  <c r="AB70" i="21"/>
  <c r="AB95" i="21" s="1"/>
  <c r="AC64" i="21"/>
  <c r="AC89" i="21" s="1"/>
  <c r="AC77" i="21"/>
  <c r="AC102" i="21" s="1"/>
  <c r="AB77" i="21"/>
  <c r="AB102" i="21" s="1"/>
  <c r="AC78" i="21"/>
  <c r="AC103" i="21" s="1"/>
  <c r="AB79" i="21"/>
  <c r="AB104" i="21" s="1"/>
  <c r="AC68" i="21"/>
  <c r="AC93" i="21" s="1"/>
  <c r="AB78" i="21"/>
  <c r="AB103" i="21" s="1"/>
  <c r="AC79" i="21"/>
  <c r="AC104" i="21" s="1"/>
  <c r="AC63" i="21"/>
  <c r="AC88" i="21" s="1"/>
  <c r="AB72" i="21"/>
  <c r="AB97" i="21" s="1"/>
  <c r="AB69" i="21"/>
  <c r="AB94" i="21" s="1"/>
  <c r="AC80" i="21"/>
  <c r="AC105" i="21" s="1"/>
  <c r="AB68" i="21"/>
  <c r="AB93" i="21" s="1"/>
  <c r="AC71" i="21"/>
  <c r="AC96" i="21" s="1"/>
  <c r="AB75" i="21"/>
  <c r="AB100" i="21" s="1"/>
  <c r="AB80" i="21"/>
  <c r="AB105" i="21" s="1"/>
  <c r="AC73" i="21"/>
  <c r="AC98" i="21" s="1"/>
  <c r="AB73" i="21"/>
  <c r="AB98" i="21" s="1"/>
  <c r="AC74" i="21"/>
  <c r="AC99" i="21" s="1"/>
  <c r="AB71" i="21"/>
  <c r="AB96" i="21" s="1"/>
  <c r="AB76" i="21"/>
  <c r="AB101" i="21" s="1"/>
  <c r="AB74" i="21"/>
  <c r="AB99" i="21" s="1"/>
  <c r="AM9" i="8"/>
  <c r="AM18" i="8" s="1"/>
  <c r="AN14" i="8"/>
  <c r="E26" i="10"/>
  <c r="E30" i="10" s="1"/>
  <c r="AN11" i="8"/>
  <c r="AN49" i="8"/>
  <c r="AN13" i="8"/>
  <c r="AO43" i="6"/>
  <c r="AO47" i="6"/>
  <c r="AO48" i="6"/>
  <c r="AN41" i="6"/>
  <c r="AN50" i="6" s="1"/>
  <c r="AN20" i="6"/>
  <c r="AN49" i="12" s="1"/>
  <c r="AO17" i="12" s="1"/>
  <c r="AO41" i="12" s="1"/>
  <c r="AO11" i="8" l="1"/>
  <c r="AO16" i="8"/>
  <c r="AD67" i="21"/>
  <c r="AD102" i="21"/>
  <c r="AD65" i="21"/>
  <c r="AD90" i="21"/>
  <c r="AP64" i="8"/>
  <c r="AO46" i="6"/>
  <c r="AD91" i="21"/>
  <c r="AD66" i="21"/>
  <c r="AD101" i="21"/>
  <c r="AD76" i="21"/>
  <c r="AO45" i="6"/>
  <c r="AD99" i="21"/>
  <c r="AD74" i="21"/>
  <c r="AB81" i="21"/>
  <c r="AD97" i="21"/>
  <c r="AD92" i="21"/>
  <c r="AP48" i="6"/>
  <c r="AD63" i="21"/>
  <c r="AC81" i="21"/>
  <c r="AD71" i="21"/>
  <c r="AD96" i="21"/>
  <c r="AD80" i="21"/>
  <c r="AD105" i="21"/>
  <c r="AD103" i="21"/>
  <c r="AD78" i="21"/>
  <c r="AO42" i="6"/>
  <c r="AO44" i="6"/>
  <c r="AD89" i="21"/>
  <c r="AD104" i="21"/>
  <c r="AD79" i="21"/>
  <c r="AD98" i="21"/>
  <c r="AD94" i="21"/>
  <c r="AD77" i="21"/>
  <c r="AD100" i="21"/>
  <c r="AD75" i="21"/>
  <c r="AD93" i="21"/>
  <c r="AD68" i="21"/>
  <c r="AD95" i="21"/>
  <c r="AD70" i="21"/>
  <c r="E35" i="10"/>
  <c r="AN9" i="8"/>
  <c r="AN18" i="8" s="1"/>
  <c r="AD72" i="21"/>
  <c r="AD73" i="21"/>
  <c r="AD64" i="21"/>
  <c r="AD69" i="21"/>
  <c r="AO14" i="8" l="1"/>
  <c r="AO13" i="8"/>
  <c r="AP44" i="6"/>
  <c r="E36" i="10"/>
  <c r="E35" i="14" s="1"/>
  <c r="E36" i="14" s="1"/>
  <c r="E25" i="25"/>
  <c r="AD88" i="21"/>
  <c r="AC106" i="21"/>
  <c r="AP45" i="6"/>
  <c r="AO41" i="6"/>
  <c r="AO50" i="6" s="1"/>
  <c r="AO20" i="6"/>
  <c r="AO49" i="12" s="1"/>
  <c r="AP17" i="12" s="1"/>
  <c r="AP41" i="12" s="1"/>
  <c r="AB106" i="21"/>
  <c r="AO15" i="8"/>
  <c r="AP42" i="6"/>
  <c r="AP46" i="6"/>
  <c r="AD81" i="21"/>
  <c r="F43" i="13" l="1"/>
  <c r="F42" i="13"/>
  <c r="F41" i="13"/>
  <c r="F39" i="13"/>
  <c r="F45" i="13"/>
  <c r="F46" i="13"/>
  <c r="F44" i="13"/>
  <c r="F40" i="13"/>
  <c r="E34" i="26"/>
  <c r="AG51" i="12"/>
  <c r="AG73" i="12" s="1"/>
  <c r="AI51" i="12"/>
  <c r="AI73" i="12" s="1"/>
  <c r="AK51" i="12"/>
  <c r="AK73" i="12" s="1"/>
  <c r="AJ51" i="12"/>
  <c r="AJ73" i="12" s="1"/>
  <c r="AH51" i="12"/>
  <c r="AH73" i="12" s="1"/>
  <c r="AL51" i="12"/>
  <c r="AP43" i="6"/>
  <c r="AC51" i="12"/>
  <c r="AC73" i="12" s="1"/>
  <c r="AE51" i="12"/>
  <c r="AE73" i="12" s="1"/>
  <c r="AB51" i="12"/>
  <c r="AB73" i="12" s="1"/>
  <c r="AD51" i="12"/>
  <c r="AD73" i="12" s="1"/>
  <c r="AD106" i="21"/>
  <c r="P57" i="13" s="1"/>
  <c r="P66" i="13" s="1"/>
  <c r="AA51" i="12"/>
  <c r="AA73" i="12" s="1"/>
  <c r="AA75" i="12" s="1"/>
  <c r="AB10" i="12" s="1"/>
  <c r="AF51" i="12"/>
  <c r="AF73" i="12" s="1"/>
  <c r="E9" i="11"/>
  <c r="E32" i="11"/>
  <c r="E33" i="11" s="1"/>
  <c r="E37" i="11" s="1"/>
  <c r="E38" i="11" s="1"/>
  <c r="E41" i="11" s="1"/>
  <c r="E38" i="10" s="1"/>
  <c r="AL71" i="12" s="1"/>
  <c r="E8" i="11"/>
  <c r="P65" i="13"/>
  <c r="P74" i="13" s="1"/>
  <c r="P61" i="13"/>
  <c r="P70" i="13" s="1"/>
  <c r="P62" i="13"/>
  <c r="P71" i="13" s="1"/>
  <c r="P59" i="13"/>
  <c r="P68" i="13" s="1"/>
  <c r="P64" i="13"/>
  <c r="P73" i="13" s="1"/>
  <c r="P60" i="13"/>
  <c r="P69" i="13" s="1"/>
  <c r="P63" i="13"/>
  <c r="P72" i="13" s="1"/>
  <c r="P58" i="13"/>
  <c r="P67" i="13" s="1"/>
  <c r="AO12" i="8"/>
  <c r="AO49" i="8"/>
  <c r="AO9" i="8"/>
  <c r="AQ48" i="6"/>
  <c r="AQ64" i="8"/>
  <c r="AO10" i="8"/>
  <c r="E13" i="11" l="1"/>
  <c r="E14" i="11" s="1"/>
  <c r="E17" i="11" s="1"/>
  <c r="E22" i="11" s="1"/>
  <c r="E25" i="11" s="1"/>
  <c r="AL73" i="12"/>
  <c r="AB75" i="12"/>
  <c r="AC10" i="12" s="1"/>
  <c r="AC75" i="12" s="1"/>
  <c r="AD10" i="12" s="1"/>
  <c r="AD75" i="12" s="1"/>
  <c r="AE10" i="12" s="1"/>
  <c r="AE75" i="12" s="1"/>
  <c r="AF10" i="12" s="1"/>
  <c r="F56" i="13"/>
  <c r="AP13" i="8"/>
  <c r="AP14" i="8"/>
  <c r="F54" i="13"/>
  <c r="F47" i="13"/>
  <c r="F52" i="13"/>
  <c r="F53" i="13"/>
  <c r="AQ42" i="6"/>
  <c r="AP47" i="6"/>
  <c r="AQ47" i="6"/>
  <c r="AO18" i="8"/>
  <c r="AP16" i="8"/>
  <c r="F58" i="13"/>
  <c r="AQ43" i="6"/>
  <c r="AP10" i="8"/>
  <c r="AP12" i="8"/>
  <c r="F59" i="13"/>
  <c r="F57" i="13"/>
  <c r="F55" i="13"/>
  <c r="E21" i="11" l="1"/>
  <c r="AR64" i="8"/>
  <c r="E37" i="10"/>
  <c r="AP11" i="8"/>
  <c r="AQ16" i="8"/>
  <c r="AP15" i="8"/>
  <c r="AP49" i="8"/>
  <c r="AP41" i="6"/>
  <c r="AP50" i="6" s="1"/>
  <c r="AP20" i="6"/>
  <c r="AP49" i="12" s="1"/>
  <c r="AQ17" i="12" s="1"/>
  <c r="AQ41" i="12" s="1"/>
  <c r="AQ46" i="6"/>
  <c r="AQ45" i="6"/>
  <c r="AQ44" i="6"/>
  <c r="AQ13" i="8" l="1"/>
  <c r="AR46" i="6"/>
  <c r="AQ11" i="8"/>
  <c r="AP9" i="8"/>
  <c r="AP18" i="8" s="1"/>
  <c r="AQ41" i="6"/>
  <c r="AQ50" i="6" s="1"/>
  <c r="AQ20" i="6"/>
  <c r="AQ49" i="12" s="1"/>
  <c r="AR17" i="12" s="1"/>
  <c r="AQ15" i="8"/>
  <c r="AR44" i="6"/>
  <c r="AR45" i="6"/>
  <c r="AF39" i="12"/>
  <c r="E20" i="14" s="1"/>
  <c r="F34" i="10"/>
  <c r="E39" i="10"/>
  <c r="E28" i="14" s="1"/>
  <c r="E29" i="14" l="1"/>
  <c r="E37" i="14" s="1"/>
  <c r="AQ49" i="8"/>
  <c r="AQ9" i="8"/>
  <c r="AR48" i="6"/>
  <c r="E33" i="26"/>
  <c r="AF41" i="12"/>
  <c r="AF75" i="12" s="1"/>
  <c r="AG10" i="12" s="1"/>
  <c r="AG75" i="12" s="1"/>
  <c r="AH10" i="12" s="1"/>
  <c r="AH75" i="12" s="1"/>
  <c r="AI10" i="12" s="1"/>
  <c r="AI75" i="12" s="1"/>
  <c r="AJ10" i="12" s="1"/>
  <c r="AJ75" i="12" s="1"/>
  <c r="AK10" i="12" s="1"/>
  <c r="AK75" i="12" s="1"/>
  <c r="AL10" i="12" s="1"/>
  <c r="AL75" i="12" s="1"/>
  <c r="E19" i="14" s="1"/>
  <c r="AS64" i="8"/>
  <c r="AR42" i="6"/>
  <c r="AS48" i="6"/>
  <c r="AQ12" i="8"/>
  <c r="AQ14" i="8"/>
  <c r="E18" i="26"/>
  <c r="E19" i="26" s="1"/>
  <c r="E32" i="26"/>
  <c r="AQ10" i="8"/>
  <c r="E21" i="14" l="1"/>
  <c r="E22" i="14" s="1"/>
  <c r="AR10" i="8"/>
  <c r="E35" i="26"/>
  <c r="E37" i="26" s="1"/>
  <c r="E39" i="26" s="1"/>
  <c r="F38" i="26" s="1"/>
  <c r="AR16" i="8"/>
  <c r="AR12" i="8"/>
  <c r="AR47" i="6"/>
  <c r="AS47" i="6"/>
  <c r="AR14" i="8"/>
  <c r="AS43" i="6"/>
  <c r="AR41" i="6"/>
  <c r="AR9" i="8" s="1"/>
  <c r="AS42" i="6"/>
  <c r="AS45" i="6"/>
  <c r="AR43" i="6"/>
  <c r="AR13" i="8"/>
  <c r="AM10" i="12"/>
  <c r="AQ18" i="8"/>
  <c r="AR50" i="6" l="1"/>
  <c r="AS13" i="8"/>
  <c r="AS10" i="8"/>
  <c r="AR15" i="8"/>
  <c r="AT64" i="8"/>
  <c r="AS16" i="8"/>
  <c r="AR49" i="8"/>
  <c r="AR11" i="8"/>
  <c r="AS44" i="6"/>
  <c r="AR20" i="6"/>
  <c r="AR49" i="12" s="1"/>
  <c r="AS17" i="12" s="1"/>
  <c r="AS41" i="12" s="1"/>
  <c r="AS12" i="8" l="1"/>
  <c r="AR18" i="8"/>
  <c r="AT46" i="6"/>
  <c r="AT44" i="6"/>
  <c r="AT43" i="6"/>
  <c r="AS41" i="6"/>
  <c r="AS9" i="8" s="1"/>
  <c r="AS11" i="8"/>
  <c r="AS46" i="6"/>
  <c r="AS15" i="8"/>
  <c r="AS49" i="8" l="1"/>
  <c r="AT12" i="8"/>
  <c r="AT11" i="8"/>
  <c r="AU48" i="6"/>
  <c r="AT42" i="6"/>
  <c r="AT45" i="6"/>
  <c r="AU64" i="8"/>
  <c r="AS20" i="6"/>
  <c r="AS49" i="12" s="1"/>
  <c r="AT17" i="12" s="1"/>
  <c r="AT41" i="12" s="1"/>
  <c r="AS14" i="8"/>
  <c r="AT48" i="6"/>
  <c r="AS50" i="6"/>
  <c r="AT10" i="8" l="1"/>
  <c r="AS18" i="8"/>
  <c r="AT47" i="6"/>
  <c r="AT14" i="8"/>
  <c r="AU42" i="6"/>
  <c r="AT13" i="8"/>
  <c r="AU44" i="6"/>
  <c r="AU47" i="6"/>
  <c r="AT16" i="8"/>
  <c r="AV48" i="6" l="1"/>
  <c r="AU46" i="6"/>
  <c r="AT15" i="8"/>
  <c r="AU16" i="8"/>
  <c r="AT49" i="8"/>
  <c r="AT41" i="6"/>
  <c r="AT50" i="6" s="1"/>
  <c r="AT20" i="6"/>
  <c r="AT49" i="12" s="1"/>
  <c r="AU17" i="12" s="1"/>
  <c r="AU41" i="12" s="1"/>
  <c r="AU45" i="6"/>
  <c r="AV64" i="8"/>
  <c r="AV43" i="6" l="1"/>
  <c r="AU10" i="8"/>
  <c r="AV45" i="6"/>
  <c r="AU12" i="8"/>
  <c r="AV16" i="8"/>
  <c r="AU43" i="6"/>
  <c r="AT9" i="8"/>
  <c r="AT18" i="8" s="1"/>
  <c r="AV46" i="6"/>
  <c r="AU41" i="6"/>
  <c r="AU15" i="8"/>
  <c r="AU20" i="6" l="1"/>
  <c r="AU49" i="12" s="1"/>
  <c r="AV17" i="12" s="1"/>
  <c r="AV41" i="12" s="1"/>
  <c r="AU50" i="6"/>
  <c r="AU11" i="8"/>
  <c r="AU13" i="8"/>
  <c r="AU9" i="8"/>
  <c r="AW64" i="8"/>
  <c r="AU14" i="8"/>
  <c r="R56" i="13"/>
  <c r="AV42" i="6"/>
  <c r="AU49" i="8"/>
  <c r="AU18" i="8" l="1"/>
  <c r="R51" i="13"/>
  <c r="AV41" i="6"/>
  <c r="R49" i="13"/>
  <c r="AW46" i="6"/>
  <c r="AW47" i="6"/>
  <c r="AW43" i="6"/>
  <c r="R53" i="13"/>
  <c r="R52" i="13"/>
  <c r="AV14" i="8"/>
  <c r="AV13" i="8"/>
  <c r="AV11" i="8"/>
  <c r="AV44" i="6"/>
  <c r="AW42" i="6"/>
  <c r="R55" i="13"/>
  <c r="AW45" i="6"/>
  <c r="AW44" i="6"/>
  <c r="R54" i="13"/>
  <c r="R50" i="13"/>
  <c r="AV47" i="6"/>
  <c r="AW14" i="8" l="1"/>
  <c r="AW11" i="8"/>
  <c r="AV50" i="6"/>
  <c r="AV9" i="8"/>
  <c r="AV10" i="8"/>
  <c r="AV49" i="8"/>
  <c r="AX64" i="8"/>
  <c r="AV20" i="6"/>
  <c r="AV49" i="12" s="1"/>
  <c r="AW17" i="12" s="1"/>
  <c r="AW41" i="12" s="1"/>
  <c r="AX48" i="6"/>
  <c r="AV15" i="8"/>
  <c r="AW48" i="6"/>
  <c r="AV12" i="8"/>
  <c r="F16" i="14" l="1"/>
  <c r="F11" i="10"/>
  <c r="R48" i="13"/>
  <c r="AW12" i="8"/>
  <c r="AW16" i="8"/>
  <c r="AW41" i="6"/>
  <c r="AW50" i="6" s="1"/>
  <c r="AW20" i="6"/>
  <c r="AW49" i="12" s="1"/>
  <c r="AX17" i="12" s="1"/>
  <c r="AX41" i="12" s="1"/>
  <c r="AX43" i="6"/>
  <c r="AV18" i="8"/>
  <c r="AW10" i="8"/>
  <c r="AW13" i="8"/>
  <c r="AW15" i="8"/>
  <c r="AX47" i="6"/>
  <c r="AW49" i="8"/>
  <c r="AW9" i="8" l="1"/>
  <c r="AW18" i="8" s="1"/>
  <c r="AX16" i="8"/>
  <c r="AY64" i="8"/>
  <c r="AX44" i="6"/>
  <c r="AX46" i="6"/>
  <c r="AX45" i="6"/>
  <c r="AX42" i="6"/>
  <c r="AY48" i="6" l="1"/>
  <c r="AY44" i="6" l="1"/>
  <c r="AX15" i="8"/>
  <c r="AY42" i="6"/>
  <c r="AY47" i="6"/>
  <c r="AY45" i="6"/>
  <c r="AY46" i="6"/>
  <c r="AX13" i="8"/>
  <c r="AX12" i="8"/>
  <c r="AX11" i="8"/>
  <c r="AX14" i="8"/>
  <c r="AZ64" i="8"/>
  <c r="AX10" i="8"/>
  <c r="AY43" i="6"/>
  <c r="AX49" i="8"/>
  <c r="F33" i="14" s="1"/>
  <c r="AX41" i="6"/>
  <c r="AX50" i="6" s="1"/>
  <c r="AX20" i="6"/>
  <c r="F18" i="14" s="1"/>
  <c r="AZ48" i="6"/>
  <c r="AY14" i="8" l="1"/>
  <c r="AY13" i="8"/>
  <c r="AY12" i="8"/>
  <c r="F12" i="10"/>
  <c r="F16" i="10" s="1"/>
  <c r="F13" i="18" s="1"/>
  <c r="F14" i="18" s="1"/>
  <c r="F21" i="25"/>
  <c r="F22" i="25" s="1"/>
  <c r="F23" i="25" s="1"/>
  <c r="AY16" i="8"/>
  <c r="AZ43" i="6"/>
  <c r="AX49" i="12"/>
  <c r="AY17" i="12" s="1"/>
  <c r="AY41" i="12" s="1"/>
  <c r="AZ46" i="6"/>
  <c r="AZ47" i="6"/>
  <c r="AZ42" i="6"/>
  <c r="AZ45" i="6"/>
  <c r="AZ44" i="6"/>
  <c r="AX9" i="8"/>
  <c r="AX18" i="8" s="1"/>
  <c r="AZ14" i="8" l="1"/>
  <c r="AY49" i="8"/>
  <c r="AY41" i="6"/>
  <c r="AY50" i="6" s="1"/>
  <c r="AY20" i="6"/>
  <c r="AY49" i="12" s="1"/>
  <c r="AZ17" i="12" s="1"/>
  <c r="AZ41" i="12" s="1"/>
  <c r="BA48" i="6"/>
  <c r="AZ16" i="8"/>
  <c r="AY11" i="8"/>
  <c r="F10" i="26"/>
  <c r="AM19" i="8"/>
  <c r="AY15" i="8"/>
  <c r="AY10" i="8"/>
  <c r="F33" i="10"/>
  <c r="AN52" i="12"/>
  <c r="AS52" i="12"/>
  <c r="AP52" i="12"/>
  <c r="F24" i="25"/>
  <c r="AF78" i="21" s="1"/>
  <c r="AF103" i="21" s="1"/>
  <c r="AQ52" i="12"/>
  <c r="AW52" i="12"/>
  <c r="AM52" i="12"/>
  <c r="AT52" i="12"/>
  <c r="AV52" i="12"/>
  <c r="F19" i="10"/>
  <c r="F22" i="10" s="1"/>
  <c r="AR52" i="12"/>
  <c r="AX52" i="12"/>
  <c r="AO52" i="12"/>
  <c r="AU52" i="12"/>
  <c r="BA64" i="8"/>
  <c r="AE63" i="21" l="1"/>
  <c r="AE88" i="21" s="1"/>
  <c r="AE78" i="21"/>
  <c r="AE103" i="21" s="1"/>
  <c r="AF63" i="21"/>
  <c r="AF88" i="21" s="1"/>
  <c r="AF66" i="21"/>
  <c r="AF91" i="21" s="1"/>
  <c r="AE76" i="21"/>
  <c r="AE101" i="21" s="1"/>
  <c r="AF75" i="21"/>
  <c r="AF100" i="21" s="1"/>
  <c r="AF65" i="21"/>
  <c r="AF90" i="21" s="1"/>
  <c r="AF70" i="21"/>
  <c r="AF95" i="21" s="1"/>
  <c r="AF76" i="21"/>
  <c r="AF101" i="21" s="1"/>
  <c r="AF77" i="21"/>
  <c r="AF102" i="21" s="1"/>
  <c r="AF67" i="21"/>
  <c r="AF92" i="21" s="1"/>
  <c r="AE65" i="21"/>
  <c r="AE90" i="21" s="1"/>
  <c r="AE80" i="21"/>
  <c r="AE105" i="21" s="1"/>
  <c r="AF68" i="21"/>
  <c r="AF93" i="21" s="1"/>
  <c r="AE67" i="21"/>
  <c r="AE92" i="21" s="1"/>
  <c r="AE64" i="21"/>
  <c r="AE89" i="21" s="1"/>
  <c r="AF71" i="21"/>
  <c r="AF96" i="21" s="1"/>
  <c r="AE69" i="21"/>
  <c r="AE94" i="21" s="1"/>
  <c r="AE66" i="21"/>
  <c r="AE91" i="21" s="1"/>
  <c r="AE71" i="21"/>
  <c r="AE96" i="21" s="1"/>
  <c r="AF64" i="21"/>
  <c r="AF89" i="21" s="1"/>
  <c r="AE68" i="21"/>
  <c r="AE93" i="21" s="1"/>
  <c r="AF69" i="21"/>
  <c r="AF94" i="21" s="1"/>
  <c r="AF79" i="21"/>
  <c r="AF104" i="21" s="1"/>
  <c r="AF80" i="21"/>
  <c r="AF105" i="21" s="1"/>
  <c r="AE73" i="21"/>
  <c r="AE98" i="21" s="1"/>
  <c r="AF74" i="21"/>
  <c r="AF99" i="21" s="1"/>
  <c r="AE74" i="21"/>
  <c r="AE99" i="21" s="1"/>
  <c r="AE79" i="21"/>
  <c r="AE104" i="21" s="1"/>
  <c r="AF72" i="21"/>
  <c r="AF97" i="21" s="1"/>
  <c r="AE72" i="21"/>
  <c r="AE97" i="21" s="1"/>
  <c r="AF73" i="21"/>
  <c r="AF98" i="21" s="1"/>
  <c r="AE70" i="21"/>
  <c r="AE95" i="21" s="1"/>
  <c r="AE75" i="21"/>
  <c r="AE100" i="21" s="1"/>
  <c r="AE77" i="21"/>
  <c r="AE102" i="21" s="1"/>
  <c r="AY9" i="8"/>
  <c r="AY18" i="8" s="1"/>
  <c r="AZ15" i="8"/>
  <c r="AZ11" i="8"/>
  <c r="AZ41" i="6"/>
  <c r="AZ50" i="6" s="1"/>
  <c r="AZ20" i="6"/>
  <c r="AZ49" i="12" s="1"/>
  <c r="BA17" i="12" s="1"/>
  <c r="BA41" i="12" s="1"/>
  <c r="AZ12" i="8"/>
  <c r="F26" i="10"/>
  <c r="F30" i="10" s="1"/>
  <c r="AZ10" i="8"/>
  <c r="AZ49" i="8"/>
  <c r="BA45" i="6"/>
  <c r="AG68" i="21" l="1"/>
  <c r="AG71" i="21"/>
  <c r="AG89" i="21"/>
  <c r="AG97" i="21"/>
  <c r="AG63" i="21"/>
  <c r="AG78" i="21"/>
  <c r="AG72" i="21"/>
  <c r="AZ9" i="8"/>
  <c r="AG90" i="21"/>
  <c r="AG69" i="21"/>
  <c r="AG96" i="21"/>
  <c r="AG105" i="21"/>
  <c r="AG103" i="21"/>
  <c r="AG75" i="21"/>
  <c r="AE81" i="21"/>
  <c r="AG73" i="21"/>
  <c r="AG98" i="21"/>
  <c r="AG92" i="21"/>
  <c r="AG91" i="21"/>
  <c r="AG65" i="21"/>
  <c r="AG74" i="21"/>
  <c r="AG66" i="21"/>
  <c r="AG67" i="21"/>
  <c r="AG94" i="21"/>
  <c r="AG95" i="21"/>
  <c r="AG80" i="21"/>
  <c r="AG101" i="21"/>
  <c r="AG99" i="21"/>
  <c r="AG64" i="21"/>
  <c r="AG104" i="21"/>
  <c r="AF81" i="21"/>
  <c r="AG102" i="21"/>
  <c r="AG79" i="21"/>
  <c r="AG70" i="21"/>
  <c r="AG93" i="21"/>
  <c r="AG76" i="21"/>
  <c r="AG77" i="21"/>
  <c r="BA43" i="6"/>
  <c r="AG100" i="21"/>
  <c r="BA46" i="6"/>
  <c r="BA42" i="6"/>
  <c r="BB64" i="8"/>
  <c r="AZ13" i="8"/>
  <c r="BA44" i="6"/>
  <c r="F35" i="10"/>
  <c r="AG88" i="21"/>
  <c r="AF106" i="21"/>
  <c r="BA47" i="6"/>
  <c r="G42" i="13" l="1"/>
  <c r="G46" i="13"/>
  <c r="G43" i="13"/>
  <c r="G39" i="13"/>
  <c r="G45" i="13"/>
  <c r="G40" i="13"/>
  <c r="G41" i="13"/>
  <c r="G44" i="13"/>
  <c r="BA14" i="8"/>
  <c r="AZ18" i="8"/>
  <c r="AG81" i="21"/>
  <c r="AE106" i="21"/>
  <c r="AO51" i="12" s="1"/>
  <c r="AO73" i="12" s="1"/>
  <c r="R58" i="13"/>
  <c r="R67" i="13" s="1"/>
  <c r="BB45" i="6"/>
  <c r="BB44" i="6"/>
  <c r="F9" i="11"/>
  <c r="F32" i="11"/>
  <c r="F8" i="11"/>
  <c r="R65" i="13"/>
  <c r="R74" i="13" s="1"/>
  <c r="R64" i="13"/>
  <c r="R73" i="13" s="1"/>
  <c r="R63" i="13"/>
  <c r="R72" i="13" s="1"/>
  <c r="R62" i="13"/>
  <c r="R71" i="13" s="1"/>
  <c r="R59" i="13"/>
  <c r="R68" i="13" s="1"/>
  <c r="R60" i="13"/>
  <c r="R69" i="13" s="1"/>
  <c r="R61" i="13"/>
  <c r="R70" i="13" s="1"/>
  <c r="BB46" i="6"/>
  <c r="BB42" i="6"/>
  <c r="BB47" i="6"/>
  <c r="AS51" i="12"/>
  <c r="AS73" i="12" s="1"/>
  <c r="AU51" i="12"/>
  <c r="AU73" i="12" s="1"/>
  <c r="AW51" i="12"/>
  <c r="AW73" i="12" s="1"/>
  <c r="AX51" i="12"/>
  <c r="AT51" i="12"/>
  <c r="AT73" i="12" s="1"/>
  <c r="AV51" i="12"/>
  <c r="AV73" i="12" s="1"/>
  <c r="BB48" i="6"/>
  <c r="F36" i="10"/>
  <c r="F35" i="14" s="1"/>
  <c r="F36" i="14" s="1"/>
  <c r="F25" i="25"/>
  <c r="BB43" i="6"/>
  <c r="BA13" i="8"/>
  <c r="BA16" i="8"/>
  <c r="AG106" i="21" l="1"/>
  <c r="R57" i="13" s="1"/>
  <c r="R66" i="13" s="1"/>
  <c r="AQ51" i="12"/>
  <c r="AQ73" i="12" s="1"/>
  <c r="BB16" i="8"/>
  <c r="AN51" i="12"/>
  <c r="AN73" i="12" s="1"/>
  <c r="AP51" i="12"/>
  <c r="AP73" i="12" s="1"/>
  <c r="AM51" i="12"/>
  <c r="AM73" i="12" s="1"/>
  <c r="AM75" i="12" s="1"/>
  <c r="AN10" i="12" s="1"/>
  <c r="AR51" i="12"/>
  <c r="AR73" i="12" s="1"/>
  <c r="BA11" i="8"/>
  <c r="G59" i="13"/>
  <c r="BC48" i="6"/>
  <c r="BA41" i="6"/>
  <c r="BA50" i="6" s="1"/>
  <c r="BA20" i="6"/>
  <c r="BA49" i="12" s="1"/>
  <c r="BB17" i="12" s="1"/>
  <c r="BB41" i="12" s="1"/>
  <c r="G56" i="13"/>
  <c r="F33" i="11"/>
  <c r="F37" i="11" s="1"/>
  <c r="F38" i="11" s="1"/>
  <c r="F41" i="11" s="1"/>
  <c r="F13" i="11"/>
  <c r="F14" i="11" s="1"/>
  <c r="F17" i="11" s="1"/>
  <c r="G57" i="13"/>
  <c r="BA49" i="8"/>
  <c r="BC64" i="8"/>
  <c r="BA10" i="8"/>
  <c r="BA12" i="8"/>
  <c r="G58" i="13"/>
  <c r="G54" i="13"/>
  <c r="BA15" i="8"/>
  <c r="F34" i="26"/>
  <c r="G53" i="13"/>
  <c r="G55" i="13"/>
  <c r="G47" i="13"/>
  <c r="G52" i="13"/>
  <c r="BA9" i="8" l="1"/>
  <c r="BA18" i="8" s="1"/>
  <c r="AN75" i="12"/>
  <c r="AO10" i="12" s="1"/>
  <c r="AO75" i="12" s="1"/>
  <c r="AP10" i="12" s="1"/>
  <c r="AP75" i="12" s="1"/>
  <c r="AQ10" i="12" s="1"/>
  <c r="AQ75" i="12" s="1"/>
  <c r="AR10" i="12" s="1"/>
  <c r="F38" i="10"/>
  <c r="AX71" i="12" s="1"/>
  <c r="AX73" i="12" s="1"/>
  <c r="BB12" i="8"/>
  <c r="BB41" i="6"/>
  <c r="BB50" i="6" s="1"/>
  <c r="BB20" i="6"/>
  <c r="BB49" i="12" s="1"/>
  <c r="BC17" i="12" s="1"/>
  <c r="BC41" i="12" s="1"/>
  <c r="BB11" i="8"/>
  <c r="BB15" i="8"/>
  <c r="BB10" i="8"/>
  <c r="F22" i="11"/>
  <c r="F25" i="11" s="1"/>
  <c r="BC46" i="6"/>
  <c r="BB9" i="8" l="1"/>
  <c r="BB14" i="8"/>
  <c r="BC47" i="6"/>
  <c r="BC45" i="6"/>
  <c r="BC42" i="6"/>
  <c r="BD64" i="8"/>
  <c r="F21" i="11"/>
  <c r="F37" i="10"/>
  <c r="BC43" i="6"/>
  <c r="BC44" i="6"/>
  <c r="BB13" i="8"/>
  <c r="BB49" i="8"/>
  <c r="BC15" i="8" l="1"/>
  <c r="BB18" i="8"/>
  <c r="BC10" i="8"/>
  <c r="BD47" i="6"/>
  <c r="BD42" i="6"/>
  <c r="AR39" i="12"/>
  <c r="F20" i="14" s="1"/>
  <c r="G34" i="10"/>
  <c r="F39" i="10"/>
  <c r="F28" i="14" s="1"/>
  <c r="BD45" i="6"/>
  <c r="BD44" i="6"/>
  <c r="BC11" i="8"/>
  <c r="BC16" i="8"/>
  <c r="BD48" i="6"/>
  <c r="BC13" i="8"/>
  <c r="BD43" i="6"/>
  <c r="BC14" i="8"/>
  <c r="F29" i="14" l="1"/>
  <c r="F37" i="14" s="1"/>
  <c r="BC12" i="8"/>
  <c r="BE48" i="6"/>
  <c r="F33" i="26"/>
  <c r="AR41" i="12"/>
  <c r="AR75" i="12" s="1"/>
  <c r="AS10" i="12" s="1"/>
  <c r="AS75" i="12" s="1"/>
  <c r="AT10" i="12" s="1"/>
  <c r="AT75" i="12" s="1"/>
  <c r="AU10" i="12" s="1"/>
  <c r="AU75" i="12" s="1"/>
  <c r="AV10" i="12" s="1"/>
  <c r="AV75" i="12" s="1"/>
  <c r="AW10" i="12" s="1"/>
  <c r="AW75" i="12" s="1"/>
  <c r="AX10" i="12" s="1"/>
  <c r="AX75" i="12" s="1"/>
  <c r="F19" i="14" s="1"/>
  <c r="BE64" i="8"/>
  <c r="BC41" i="6"/>
  <c r="BC50" i="6" s="1"/>
  <c r="BC20" i="6"/>
  <c r="BC49" i="12" s="1"/>
  <c r="BD17" i="12" s="1"/>
  <c r="BC49" i="8"/>
  <c r="F18" i="26"/>
  <c r="F19" i="26" s="1"/>
  <c r="F32" i="26"/>
  <c r="F21" i="14" l="1"/>
  <c r="F22" i="14" s="1"/>
  <c r="BC9" i="8"/>
  <c r="BC18" i="8" s="1"/>
  <c r="BD15" i="8"/>
  <c r="AY10" i="12"/>
  <c r="BD46" i="6"/>
  <c r="BD11" i="8"/>
  <c r="BE46" i="6"/>
  <c r="BD16" i="8"/>
  <c r="BD41" i="6"/>
  <c r="BE43" i="6"/>
  <c r="BE45" i="6"/>
  <c r="BD10" i="8"/>
  <c r="BD12" i="8"/>
  <c r="F35" i="26"/>
  <c r="F37" i="26" s="1"/>
  <c r="F39" i="26" s="1"/>
  <c r="G38" i="26" s="1"/>
  <c r="BD49" i="8" l="1"/>
  <c r="BD50" i="6"/>
  <c r="BE11" i="8"/>
  <c r="BD9" i="8"/>
  <c r="BD14" i="8"/>
  <c r="BF64" i="8"/>
  <c r="BD20" i="6"/>
  <c r="BD49" i="12" s="1"/>
  <c r="BE17" i="12" s="1"/>
  <c r="BE41" i="12" s="1"/>
  <c r="BD13" i="8"/>
  <c r="BE16" i="8"/>
  <c r="BF44" i="6" l="1"/>
  <c r="BE13" i="8"/>
  <c r="BE14" i="8"/>
  <c r="BD18" i="8"/>
  <c r="BF42" i="6"/>
  <c r="BE44" i="6"/>
  <c r="BE47" i="6"/>
  <c r="BE42" i="6"/>
  <c r="BF47" i="6"/>
  <c r="BE49" i="8" l="1"/>
  <c r="BF48" i="6"/>
  <c r="BE41" i="6"/>
  <c r="BE20" i="6"/>
  <c r="BE49" i="12" s="1"/>
  <c r="BF17" i="12" s="1"/>
  <c r="BF41" i="12" s="1"/>
  <c r="BG48" i="6"/>
  <c r="BE15" i="8"/>
  <c r="BE12" i="8"/>
  <c r="BE10" i="8"/>
  <c r="BG64" i="8"/>
  <c r="BF43" i="6" l="1"/>
  <c r="BF41" i="6"/>
  <c r="BF15" i="8"/>
  <c r="BE50" i="6"/>
  <c r="BE9" i="8"/>
  <c r="BE18" i="8" s="1"/>
  <c r="BF45" i="6"/>
  <c r="BG43" i="6"/>
  <c r="BF16" i="8"/>
  <c r="BG45" i="6"/>
  <c r="BF10" i="8"/>
  <c r="BF12" i="8"/>
  <c r="BG46" i="6"/>
  <c r="BF46" i="6"/>
  <c r="BF49" i="8" l="1"/>
  <c r="BF14" i="8"/>
  <c r="BG16" i="8"/>
  <c r="BF11" i="8"/>
  <c r="BF20" i="6"/>
  <c r="BF49" i="12" s="1"/>
  <c r="BG17" i="12" s="1"/>
  <c r="BG41" i="12" s="1"/>
  <c r="BH48" i="6"/>
  <c r="BG42" i="6"/>
  <c r="BH64" i="8"/>
  <c r="BF9" i="8"/>
  <c r="BF50" i="6"/>
  <c r="BF13" i="8"/>
  <c r="BG10" i="8" l="1"/>
  <c r="BG47" i="6"/>
  <c r="BG44" i="6"/>
  <c r="BG14" i="8"/>
  <c r="BH46" i="6"/>
  <c r="BH47" i="6"/>
  <c r="BH42" i="6"/>
  <c r="BG11" i="8"/>
  <c r="BG13" i="8"/>
  <c r="BH44" i="6"/>
  <c r="BF18" i="8"/>
  <c r="BG49" i="8" l="1"/>
  <c r="BH14" i="8"/>
  <c r="BH10" i="8"/>
  <c r="BG41" i="6"/>
  <c r="BG20" i="6"/>
  <c r="BG49" i="12" s="1"/>
  <c r="BH17" i="12" s="1"/>
  <c r="BH41" i="12" s="1"/>
  <c r="BI64" i="8"/>
  <c r="BG12" i="8"/>
  <c r="T56" i="13"/>
  <c r="BI48" i="6"/>
  <c r="BH16" i="8"/>
  <c r="BG15" i="8"/>
  <c r="BH15" i="8" l="1"/>
  <c r="BI47" i="6"/>
  <c r="T54" i="13"/>
  <c r="BG50" i="6"/>
  <c r="BG9" i="8"/>
  <c r="BG18" i="8" s="1"/>
  <c r="T52" i="13"/>
  <c r="BI45" i="6"/>
  <c r="T50" i="13"/>
  <c r="BI43" i="6"/>
  <c r="BH12" i="8"/>
  <c r="BH41" i="6"/>
  <c r="BH9" i="8" s="1"/>
  <c r="T49" i="13"/>
  <c r="T51" i="13"/>
  <c r="BI16" i="8"/>
  <c r="BH43" i="6"/>
  <c r="BI44" i="6"/>
  <c r="BI42" i="6"/>
  <c r="BH45" i="6"/>
  <c r="T53" i="13"/>
  <c r="T55" i="13"/>
  <c r="BH13" i="8" l="1"/>
  <c r="BJ48" i="6"/>
  <c r="BH49" i="8"/>
  <c r="BH20" i="6"/>
  <c r="BH49" i="12" s="1"/>
  <c r="BI17" i="12" s="1"/>
  <c r="BI41" i="12" s="1"/>
  <c r="BH50" i="6"/>
  <c r="BJ64" i="8"/>
  <c r="BH11" i="8"/>
  <c r="G16" i="14" l="1"/>
  <c r="G11" i="10"/>
  <c r="T48" i="13"/>
  <c r="BH18" i="8"/>
  <c r="BJ42" i="6"/>
  <c r="BI11" i="8"/>
  <c r="BI13" i="8"/>
  <c r="BI15" i="8"/>
  <c r="BI41" i="6"/>
  <c r="BI9" i="8" s="1"/>
  <c r="BI46" i="6"/>
  <c r="BI49" i="8"/>
  <c r="BJ46" i="6"/>
  <c r="BI10" i="8"/>
  <c r="BI12" i="8"/>
  <c r="BJ47" i="6" l="1"/>
  <c r="BJ44" i="6"/>
  <c r="BJ16" i="8"/>
  <c r="BJ43" i="6"/>
  <c r="BJ45" i="6"/>
  <c r="BI50" i="6"/>
  <c r="BI14" i="8"/>
  <c r="BI20" i="6"/>
  <c r="BI49" i="12" s="1"/>
  <c r="BJ17" i="12" s="1"/>
  <c r="BJ41" i="12" s="1"/>
  <c r="BI18" i="8" l="1"/>
  <c r="BJ41" i="6"/>
  <c r="BJ50" i="6" s="1"/>
  <c r="BJ20" i="6"/>
  <c r="G18" i="14" s="1"/>
  <c r="BJ11" i="8"/>
  <c r="BJ14" i="8"/>
  <c r="BJ12" i="8"/>
  <c r="BJ15" i="8"/>
  <c r="BJ10" i="8"/>
  <c r="BJ13" i="8"/>
  <c r="BJ49" i="12" l="1"/>
  <c r="BJ49" i="8"/>
  <c r="G33" i="14" s="1"/>
  <c r="BJ9" i="8"/>
  <c r="BJ18" i="8" s="1"/>
  <c r="G10" i="26" l="1"/>
  <c r="AY19" i="8"/>
  <c r="G12" i="10"/>
  <c r="G16" i="10" s="1"/>
  <c r="G13" i="18" s="1"/>
  <c r="G14" i="18" s="1"/>
  <c r="G21" i="25"/>
  <c r="G22" i="25" s="1"/>
  <c r="G23" i="25" s="1"/>
  <c r="BI52" i="12" l="1"/>
  <c r="G24" i="25"/>
  <c r="AI77" i="21" s="1"/>
  <c r="AI102" i="21" s="1"/>
  <c r="G33" i="10"/>
  <c r="BF52" i="12"/>
  <c r="BE52" i="12"/>
  <c r="AZ52" i="12"/>
  <c r="BB52" i="12"/>
  <c r="G19" i="10"/>
  <c r="G22" i="10" s="1"/>
  <c r="BH52" i="12"/>
  <c r="AY52" i="12"/>
  <c r="BC52" i="12"/>
  <c r="BG52" i="12"/>
  <c r="BJ52" i="12"/>
  <c r="BA52" i="12"/>
  <c r="BD52" i="12"/>
  <c r="AI79" i="21" l="1"/>
  <c r="AI104" i="21" s="1"/>
  <c r="AI63" i="21"/>
  <c r="AI88" i="21" s="1"/>
  <c r="AH64" i="21"/>
  <c r="AH89" i="21" s="1"/>
  <c r="AH80" i="21"/>
  <c r="AH105" i="21" s="1"/>
  <c r="AH78" i="21"/>
  <c r="AH103" i="21" s="1"/>
  <c r="AH65" i="21"/>
  <c r="AH90" i="21" s="1"/>
  <c r="AH67" i="21"/>
  <c r="AH92" i="21" s="1"/>
  <c r="AI65" i="21"/>
  <c r="AI90" i="21" s="1"/>
  <c r="AI68" i="21"/>
  <c r="AI93" i="21" s="1"/>
  <c r="AI66" i="21"/>
  <c r="AI91" i="21" s="1"/>
  <c r="AI67" i="21"/>
  <c r="AI92" i="21" s="1"/>
  <c r="AI72" i="21"/>
  <c r="AI97" i="21" s="1"/>
  <c r="AI74" i="21"/>
  <c r="AI99" i="21" s="1"/>
  <c r="AI69" i="21"/>
  <c r="AI94" i="21" s="1"/>
  <c r="AH73" i="21"/>
  <c r="AH98" i="21" s="1"/>
  <c r="AI70" i="21"/>
  <c r="AI95" i="21" s="1"/>
  <c r="AH70" i="21"/>
  <c r="AH95" i="21" s="1"/>
  <c r="AI71" i="21"/>
  <c r="AI96" i="21" s="1"/>
  <c r="AH75" i="21"/>
  <c r="AH100" i="21" s="1"/>
  <c r="AI76" i="21"/>
  <c r="AI101" i="21" s="1"/>
  <c r="AH63" i="21"/>
  <c r="AH88" i="21" s="1"/>
  <c r="AH72" i="21"/>
  <c r="AH97" i="21" s="1"/>
  <c r="AI73" i="21"/>
  <c r="AI98" i="21" s="1"/>
  <c r="AH69" i="21"/>
  <c r="AH94" i="21" s="1"/>
  <c r="AH66" i="21"/>
  <c r="AH91" i="21" s="1"/>
  <c r="AH71" i="21"/>
  <c r="AH96" i="21" s="1"/>
  <c r="AH68" i="21"/>
  <c r="AH93" i="21" s="1"/>
  <c r="AH77" i="21"/>
  <c r="AH102" i="21" s="1"/>
  <c r="AI78" i="21"/>
  <c r="AI103" i="21" s="1"/>
  <c r="AH74" i="21"/>
  <c r="AH99" i="21" s="1"/>
  <c r="AI75" i="21"/>
  <c r="AI100" i="21" s="1"/>
  <c r="AH79" i="21"/>
  <c r="AH104" i="21" s="1"/>
  <c r="AI80" i="21"/>
  <c r="AI105" i="21" s="1"/>
  <c r="AI64" i="21"/>
  <c r="AI89" i="21" s="1"/>
  <c r="AH76" i="21"/>
  <c r="AH101" i="21" s="1"/>
  <c r="G26" i="10"/>
  <c r="G30" i="10" s="1"/>
  <c r="AJ98" i="21" l="1"/>
  <c r="AJ90" i="21"/>
  <c r="AJ80" i="21"/>
  <c r="AJ100" i="21"/>
  <c r="AJ72" i="21"/>
  <c r="AJ73" i="21"/>
  <c r="AH81" i="21"/>
  <c r="AJ102" i="21"/>
  <c r="AJ70" i="21"/>
  <c r="AJ65" i="21"/>
  <c r="AJ74" i="21"/>
  <c r="AJ76" i="21"/>
  <c r="AJ93" i="21"/>
  <c r="AJ91" i="21"/>
  <c r="AJ77" i="21"/>
  <c r="AJ64" i="21"/>
  <c r="AJ99" i="21"/>
  <c r="AJ96" i="21"/>
  <c r="AJ68" i="21"/>
  <c r="AJ75" i="21"/>
  <c r="AJ66" i="21"/>
  <c r="AJ105" i="21"/>
  <c r="AJ97" i="21"/>
  <c r="AJ104" i="21"/>
  <c r="AI81" i="21"/>
  <c r="AJ63" i="21"/>
  <c r="AJ101" i="21"/>
  <c r="AJ92" i="21"/>
  <c r="AJ69" i="21"/>
  <c r="AJ78" i="21"/>
  <c r="AJ95" i="21"/>
  <c r="AJ79" i="21"/>
  <c r="AJ71" i="21"/>
  <c r="AJ67" i="21"/>
  <c r="AJ94" i="21"/>
  <c r="AJ103" i="21"/>
  <c r="AJ89" i="21"/>
  <c r="AJ88" i="21"/>
  <c r="AI106" i="21"/>
  <c r="G35" i="10"/>
  <c r="H44" i="13" l="1"/>
  <c r="H57" i="13" s="1"/>
  <c r="H42" i="13"/>
  <c r="H55" i="13" s="1"/>
  <c r="H40" i="13"/>
  <c r="H53" i="13" s="1"/>
  <c r="H41" i="13"/>
  <c r="H54" i="13" s="1"/>
  <c r="H39" i="13"/>
  <c r="H43" i="13"/>
  <c r="H56" i="13" s="1"/>
  <c r="H45" i="13"/>
  <c r="H58" i="13" s="1"/>
  <c r="H46" i="13"/>
  <c r="H59" i="13" s="1"/>
  <c r="AJ81" i="21"/>
  <c r="AH106" i="21"/>
  <c r="AZ51" i="12" s="1"/>
  <c r="AZ73" i="12" s="1"/>
  <c r="BF51" i="12"/>
  <c r="BF73" i="12" s="1"/>
  <c r="BJ51" i="12"/>
  <c r="BE51" i="12"/>
  <c r="BE73" i="12" s="1"/>
  <c r="BI51" i="12"/>
  <c r="BI73" i="12" s="1"/>
  <c r="BG51" i="12"/>
  <c r="BG73" i="12" s="1"/>
  <c r="BH51" i="12"/>
  <c r="BH73" i="12" s="1"/>
  <c r="G25" i="25"/>
  <c r="G36" i="10" s="1"/>
  <c r="G34" i="26" s="1"/>
  <c r="G32" i="11"/>
  <c r="G33" i="11" s="1"/>
  <c r="G37" i="11" s="1"/>
  <c r="G38" i="11" s="1"/>
  <c r="G41" i="11" s="1"/>
  <c r="G8" i="11"/>
  <c r="G9" i="11"/>
  <c r="T63" i="13"/>
  <c r="T72" i="13" s="1"/>
  <c r="T65" i="13"/>
  <c r="T74" i="13" s="1"/>
  <c r="T61" i="13"/>
  <c r="T70" i="13" s="1"/>
  <c r="T59" i="13"/>
  <c r="T68" i="13" s="1"/>
  <c r="T64" i="13"/>
  <c r="T73" i="13" s="1"/>
  <c r="T62" i="13"/>
  <c r="T71" i="13" s="1"/>
  <c r="T60" i="13"/>
  <c r="T69" i="13" s="1"/>
  <c r="T58" i="13"/>
  <c r="T67" i="13" s="1"/>
  <c r="G35" i="14" l="1"/>
  <c r="G36" i="14" s="1"/>
  <c r="AY51" i="12"/>
  <c r="AY73" i="12" s="1"/>
  <c r="AY75" i="12" s="1"/>
  <c r="AZ10" i="12" s="1"/>
  <c r="AZ75" i="12" s="1"/>
  <c r="BA10" i="12" s="1"/>
  <c r="BB51" i="12"/>
  <c r="BB73" i="12" s="1"/>
  <c r="BC51" i="12"/>
  <c r="BC73" i="12" s="1"/>
  <c r="BD51" i="12"/>
  <c r="BD73" i="12" s="1"/>
  <c r="BA51" i="12"/>
  <c r="BA73" i="12" s="1"/>
  <c r="AJ106" i="21"/>
  <c r="T57" i="13" s="1"/>
  <c r="T66" i="13" s="1"/>
  <c r="G13" i="11"/>
  <c r="G14" i="11" s="1"/>
  <c r="G17" i="11" s="1"/>
  <c r="G22" i="11" s="1"/>
  <c r="G25" i="11" s="1"/>
  <c r="H47" i="13"/>
  <c r="H52" i="13"/>
  <c r="G38" i="10"/>
  <c r="BJ71" i="12" s="1"/>
  <c r="BJ73" i="12" s="1"/>
  <c r="BA75" i="12" l="1"/>
  <c r="BB10" i="12" s="1"/>
  <c r="BB75" i="12" s="1"/>
  <c r="BC10" i="12" s="1"/>
  <c r="BC75" i="12" s="1"/>
  <c r="BD10" i="12" s="1"/>
  <c r="G21" i="11"/>
  <c r="G37" i="10"/>
  <c r="BD39" i="12" l="1"/>
  <c r="G20" i="14" s="1"/>
  <c r="G39" i="10"/>
  <c r="G28" i="14" s="1"/>
  <c r="G29" i="14" s="1"/>
  <c r="G37" i="14" s="1"/>
  <c r="BD41" i="12" l="1"/>
  <c r="BD75" i="12" s="1"/>
  <c r="BE10" i="12" s="1"/>
  <c r="BE75" i="12" s="1"/>
  <c r="BF10" i="12" s="1"/>
  <c r="BF75" i="12" s="1"/>
  <c r="BG10" i="12" s="1"/>
  <c r="BG75" i="12" s="1"/>
  <c r="BH10" i="12" s="1"/>
  <c r="BH75" i="12" s="1"/>
  <c r="BI10" i="12" s="1"/>
  <c r="BI75" i="12" s="1"/>
  <c r="BJ10" i="12" s="1"/>
  <c r="BJ75" i="12" s="1"/>
  <c r="G33" i="26"/>
  <c r="G32" i="26"/>
  <c r="G18" i="26"/>
  <c r="G19" i="26" s="1"/>
  <c r="G19" i="14" l="1"/>
  <c r="G35" i="26"/>
  <c r="G37" i="26" s="1"/>
  <c r="G39" i="26" s="1"/>
  <c r="G21" i="14" l="1"/>
  <c r="G22" i="14" s="1"/>
</calcChain>
</file>

<file path=xl/sharedStrings.xml><?xml version="1.0" encoding="utf-8"?>
<sst xmlns="http://schemas.openxmlformats.org/spreadsheetml/2006/main" count="1256" uniqueCount="376">
  <si>
    <t>Poste</t>
  </si>
  <si>
    <t>Commentaires</t>
  </si>
  <si>
    <t>Frais de déplacement</t>
  </si>
  <si>
    <t>Honoraires</t>
  </si>
  <si>
    <t>Marketing</t>
  </si>
  <si>
    <t>Divers</t>
  </si>
  <si>
    <t>Locaux</t>
  </si>
  <si>
    <t>Téléphonie</t>
  </si>
  <si>
    <t>Assurance</t>
  </si>
  <si>
    <t>Fournitures</t>
  </si>
  <si>
    <t>Frais bancaires</t>
  </si>
  <si>
    <t>Total</t>
  </si>
  <si>
    <t>Personnel</t>
  </si>
  <si>
    <t xml:space="preserve">Charges </t>
  </si>
  <si>
    <t>% du salaire brut</t>
  </si>
  <si>
    <t>Variable</t>
  </si>
  <si>
    <t xml:space="preserve">Total </t>
  </si>
  <si>
    <t>Année 1</t>
  </si>
  <si>
    <t>Année 2</t>
  </si>
  <si>
    <t>Année 3</t>
  </si>
  <si>
    <t>TOTAL</t>
  </si>
  <si>
    <t>Salaires bruts</t>
  </si>
  <si>
    <t>Année de début du statut JEI</t>
  </si>
  <si>
    <t>S1</t>
  </si>
  <si>
    <t>S2</t>
  </si>
  <si>
    <t>Charges</t>
  </si>
  <si>
    <t>Plafond exoneration employé</t>
  </si>
  <si>
    <t>Plafond exoneration employeur</t>
  </si>
  <si>
    <t>L'exoneration de cotisation patronale est plafonnée par entreprise et par année civile</t>
  </si>
  <si>
    <t>Exonération JEI</t>
  </si>
  <si>
    <t>Nombre d'employés</t>
  </si>
  <si>
    <t>Année 4</t>
  </si>
  <si>
    <t>Année 5</t>
  </si>
  <si>
    <t>Dénomintation de l'activité</t>
  </si>
  <si>
    <t>Total
(doit être = 100%)</t>
  </si>
  <si>
    <t>Intitulés</t>
  </si>
  <si>
    <t>Chiffre d'affaires</t>
  </si>
  <si>
    <t>Solde 
(en %)</t>
  </si>
  <si>
    <t>Délai de livraison (en mois)</t>
  </si>
  <si>
    <t>Délai de paiement 
(en mois)</t>
  </si>
  <si>
    <t>Acompte initial
(en %)</t>
  </si>
  <si>
    <t>Créances clients</t>
  </si>
  <si>
    <t>Créances TVA</t>
  </si>
  <si>
    <t>Dettes TVA</t>
  </si>
  <si>
    <t>BFR TVA</t>
  </si>
  <si>
    <t>Charges fixes</t>
  </si>
  <si>
    <t>Commandes réalisées</t>
  </si>
  <si>
    <t>TOTAL annuel cumulé</t>
  </si>
  <si>
    <t>Charges par commande</t>
  </si>
  <si>
    <t xml:space="preserve">Charges récurrentes </t>
  </si>
  <si>
    <t>Charges totales</t>
  </si>
  <si>
    <t>Dettes fournisseurs</t>
  </si>
  <si>
    <t>BFR</t>
  </si>
  <si>
    <t>Activités</t>
  </si>
  <si>
    <t>Stocks</t>
  </si>
  <si>
    <t>BFR Annuel MAX</t>
  </si>
  <si>
    <t>Marge brute</t>
  </si>
  <si>
    <t>Achats et charges de production</t>
  </si>
  <si>
    <t>Charges externes</t>
  </si>
  <si>
    <t>Excédent brut d'exploitation (EBE)</t>
  </si>
  <si>
    <t>Valeur ajoutée (VA)</t>
  </si>
  <si>
    <t>Chiffre d'affaires (CA)</t>
  </si>
  <si>
    <t>Dotations aux amortissements</t>
  </si>
  <si>
    <t>Résultat d'exploitation (REx)</t>
  </si>
  <si>
    <t>Résultat courant</t>
  </si>
  <si>
    <t>Résultat Net (RN)</t>
  </si>
  <si>
    <t>L'exoneration de cotisation patronale ne s'applique qu'à la part inférieure à un salaire de 6142€ / mois / pers.</t>
  </si>
  <si>
    <t>Utilisation du statut JEI</t>
  </si>
  <si>
    <t>Eligibilité JEI</t>
  </si>
  <si>
    <t>Salaires chargés</t>
  </si>
  <si>
    <t>Amortissement matériel de recherche</t>
  </si>
  <si>
    <t>Forfait frais de fonctionnement 
(50% des frais de personnel)</t>
  </si>
  <si>
    <t>Forfait frais de fonctionnement matériel 
(75% de l'amortissement)</t>
  </si>
  <si>
    <t>Taux</t>
  </si>
  <si>
    <t>CIR Final</t>
  </si>
  <si>
    <t>Total éligible</t>
  </si>
  <si>
    <t>Charges de personnel  (hors JEI)</t>
  </si>
  <si>
    <t>Ratio de charges de recherche</t>
  </si>
  <si>
    <t>Encaissements</t>
  </si>
  <si>
    <t>Solde de début de mois</t>
  </si>
  <si>
    <t>Chiffre d'affaires encaissé</t>
  </si>
  <si>
    <t xml:space="preserve">Exploitation </t>
  </si>
  <si>
    <t xml:space="preserve">Hors exploitation </t>
  </si>
  <si>
    <t>TVA encaissée</t>
  </si>
  <si>
    <t>Décaissements</t>
  </si>
  <si>
    <t>TVA décaissée</t>
  </si>
  <si>
    <t>Autres charges externes</t>
  </si>
  <si>
    <t>Charges de personnel</t>
  </si>
  <si>
    <t>Impôts et taxes</t>
  </si>
  <si>
    <t>Solde de fin de mois</t>
  </si>
  <si>
    <t>Financement</t>
  </si>
  <si>
    <t>Taux de prêt bancaire</t>
  </si>
  <si>
    <t>Durée de remboursement (en mois)</t>
  </si>
  <si>
    <t>Court Terme</t>
  </si>
  <si>
    <t>Taux d'éxonération patronale</t>
  </si>
  <si>
    <t>Taux d'éxonération IS</t>
  </si>
  <si>
    <t>Investissements</t>
  </si>
  <si>
    <t>Moyen/Long Terme</t>
  </si>
  <si>
    <t>TOTAL EMPLOIS</t>
  </si>
  <si>
    <t>TOTAL RESSOURCES</t>
  </si>
  <si>
    <t>Excédent début période</t>
  </si>
  <si>
    <t>Excédent période (b) - (a)</t>
  </si>
  <si>
    <t>RESSOURCES (b)</t>
  </si>
  <si>
    <t>EMPLOIS (a)</t>
  </si>
  <si>
    <t>EXCEDENT</t>
  </si>
  <si>
    <t>ACTIF</t>
  </si>
  <si>
    <t>PASSIF</t>
  </si>
  <si>
    <t>Capital</t>
  </si>
  <si>
    <t>Trésorerie</t>
  </si>
  <si>
    <t>TOTAL ACTIF</t>
  </si>
  <si>
    <t>TOTAL PASSIF</t>
  </si>
  <si>
    <t>Variation du BFR</t>
  </si>
  <si>
    <t>Subventions d'exploitation</t>
  </si>
  <si>
    <t>Déduction des subventions d'exploitation</t>
  </si>
  <si>
    <t>Réserves et Résultats</t>
  </si>
  <si>
    <t>Charges totales décaissées</t>
  </si>
  <si>
    <t>Achats et services décaissés</t>
  </si>
  <si>
    <t>Dette fiscale</t>
  </si>
  <si>
    <t>Remboursement TVA</t>
  </si>
  <si>
    <t>TVA reversée</t>
  </si>
  <si>
    <t>Taux actuariel (taux  sur la période globale d'emprunt)</t>
  </si>
  <si>
    <t>JEI</t>
  </si>
  <si>
    <t>Note : Tout est calculé automatiquement</t>
  </si>
  <si>
    <t>%</t>
  </si>
  <si>
    <t>CHIFFRE D'AFFAIRES</t>
  </si>
  <si>
    <t>MARGES BRUTES</t>
  </si>
  <si>
    <t>Contrats récurrents  (à partir de la livraison de la commande associée)</t>
  </si>
  <si>
    <t>Subventions (total)</t>
  </si>
  <si>
    <t>Charges mensuelles récurrentes
(en € HT)</t>
  </si>
  <si>
    <t>Fixe (en € HT)</t>
  </si>
  <si>
    <t>Prix utilisés (Calculé automaiquement pour les besoins de l'outil)</t>
  </si>
  <si>
    <t>Chiffre d'affaires encaissé (récurrent) (en € HT)</t>
  </si>
  <si>
    <t>Chiffre d'affaires (fixe) (en € HT)</t>
  </si>
  <si>
    <t>Chiffre d'affaires (récurrent) (en € HT)</t>
  </si>
  <si>
    <t>Chiffre d'affaires total (en € HT)</t>
  </si>
  <si>
    <t>Synthèse de la répartition des investissements 
par activités (en € HT)</t>
  </si>
  <si>
    <t>Chiffre d'affaires et résultats prévisionnels (en  € HT)</t>
  </si>
  <si>
    <t>Point mort annuel (moyen) (en € HT)</t>
  </si>
  <si>
    <t>Marketing mix (en € HT)</t>
  </si>
  <si>
    <t>Total des encaissements mensuels</t>
  </si>
  <si>
    <t>Total des décaissements mensuels</t>
  </si>
  <si>
    <t>OPTION : Répartition du temps sur les activités de l'entreprise (en % du temps des salariés)</t>
  </si>
  <si>
    <t>Synthèse de la répartition des prestations 
par activités (en € HT)</t>
  </si>
  <si>
    <t>Prestations</t>
  </si>
  <si>
    <t>Sous-traitance à des laboratoires publics</t>
  </si>
  <si>
    <t>Sous-traitance à des prestataires labelisés</t>
  </si>
  <si>
    <t>Chiffre d'affaires encaissé total 
(en € HT)</t>
  </si>
  <si>
    <t>Chiffre d'affaires encaissé (fixe) 
(en € HT)</t>
  </si>
  <si>
    <t>Dénomination de l'activité</t>
  </si>
  <si>
    <t>CIR (N-1)</t>
  </si>
  <si>
    <t>JEI (Exonération d'IS)</t>
  </si>
  <si>
    <t>Charges patronales (hors JEI)</t>
  </si>
  <si>
    <t>Charges patronales (avec JEI)</t>
  </si>
  <si>
    <t>Calcul des Impôts et taxes</t>
  </si>
  <si>
    <t>Taxe d'apprentissage</t>
  </si>
  <si>
    <t>Participation à la formation continue</t>
  </si>
  <si>
    <t>Effort de construction</t>
  </si>
  <si>
    <t>Contribution sociale de solidarité des sociétés</t>
  </si>
  <si>
    <t>Contribution économique du territoire / Cotisation foncière des entreprises</t>
  </si>
  <si>
    <t>Contribution économique du territoire / Cotisation sur la valeur ajoutée des entreprises</t>
  </si>
  <si>
    <t>Reports déficitaires</t>
  </si>
  <si>
    <t>SMIC</t>
  </si>
  <si>
    <t>Gratification minimale de stagiaire</t>
  </si>
  <si>
    <t>Ratio dépenses de recherche / dépenses fiscalement déductibles</t>
  </si>
  <si>
    <t>EBE (hors subventions)</t>
  </si>
  <si>
    <t>Besoins en financement par activité (Personnels + Charges fixes + Prestations + Investissements)</t>
  </si>
  <si>
    <t>Info : CA récurrent annuel</t>
  </si>
  <si>
    <t xml:space="preserve"> Ratio "EBE cumulé" / "Besoin en financement cumulé" (cumulatif sur les années écoulées)</t>
  </si>
  <si>
    <t>Charges unitaires
(en € HT)</t>
  </si>
  <si>
    <t>Revenus unitaires 
(en € HT)</t>
  </si>
  <si>
    <t>Revenus mensuels récurrents 
(en € HT)</t>
  </si>
  <si>
    <t>Durée du contrat récurrent 
(en mois)</t>
  </si>
  <si>
    <t>Solde intermédaire 
(en %)</t>
  </si>
  <si>
    <t>Global</t>
  </si>
  <si>
    <t>Global (Hors CIR/JEI/subventions)</t>
  </si>
  <si>
    <t>Dépend du début de l'utilisation du JEI</t>
  </si>
  <si>
    <t>Eligible si ratio de recherche &gt; 15%</t>
  </si>
  <si>
    <t>100% en année 1 (d'utilisation), 50% en année 2, puis 0</t>
  </si>
  <si>
    <t>Date de démarrage de l'activité</t>
  </si>
  <si>
    <t>Revenus mensuels récurrents  
(en € HT)</t>
  </si>
  <si>
    <t>OPTION : Répartition en % des charges par activité</t>
  </si>
  <si>
    <t>Rex (hors subventions)</t>
  </si>
  <si>
    <t>Niveau de TVA</t>
  </si>
  <si>
    <t>TVA</t>
  </si>
  <si>
    <t>Dette incubateur</t>
  </si>
  <si>
    <t>Remboursement avance incubateur</t>
  </si>
  <si>
    <t>Trésorerie et BFR sur 5 ans</t>
  </si>
  <si>
    <t>Activité / Projet 1</t>
  </si>
  <si>
    <t>Activité / Projet 2</t>
  </si>
  <si>
    <t>…</t>
  </si>
  <si>
    <t>Répartition par activités en % de l'utilisation estimée &amp; type de prestataire</t>
  </si>
  <si>
    <t>Commandes (en € HT)</t>
  </si>
  <si>
    <t>Calculs auto liés au Personnel</t>
  </si>
  <si>
    <t>Taux générique (investissements et charges externes)</t>
  </si>
  <si>
    <t>Note : Tout est calculé automatiquement.
Vous pouvez définir un taux de TVA par type d'activité, qui sera utilisé aussi bien pour les encaissements de TVA liés au Chiffre d'affaires que pour les décaissements de TVA liés aux charges variables.
Vous pouvez également définir un taux de TVA générique pour les investissements et les charges externes.</t>
  </si>
  <si>
    <t xml:space="preserve">Avance à rembourser à un incubateur </t>
  </si>
  <si>
    <t>Comptes courants</t>
  </si>
  <si>
    <t>Dette TVA</t>
  </si>
  <si>
    <t>OPTION :  % du temps en Innovation (CII)</t>
  </si>
  <si>
    <t>OPTION :  % du temps en Recherche (CIR)</t>
  </si>
  <si>
    <t>OPTION :  % d'utilisation pour de la Recherche (CIR)</t>
  </si>
  <si>
    <t>OPTION :  % d'utilisation pour de l'Innovation (CII)</t>
  </si>
  <si>
    <t>Calcul du CII</t>
  </si>
  <si>
    <t>OPTION : Type de prestataire (Pour calcul du CIR et CII)</t>
  </si>
  <si>
    <t>CII Final</t>
  </si>
  <si>
    <t>Calcul du CICE</t>
  </si>
  <si>
    <t>Salaires chargés éligibles</t>
  </si>
  <si>
    <t>CICE Final</t>
  </si>
  <si>
    <t>Excédents annuels d'aides liés aux minimis</t>
  </si>
  <si>
    <t>CIR &amp; CII &amp; CICE</t>
  </si>
  <si>
    <t>Créance CIR-CII-CICE</t>
  </si>
  <si>
    <t>Excédents d'aides liés aux minimis européens</t>
  </si>
  <si>
    <t>Charges financières</t>
  </si>
  <si>
    <t xml:space="preserve">Base JEI des charges éligibles de R&amp;D </t>
  </si>
  <si>
    <t>Salaires chargés (après éxonération JEI)</t>
  </si>
  <si>
    <t>Comptes courants (total)</t>
  </si>
  <si>
    <t>Subvention 1</t>
  </si>
  <si>
    <t>Subvention 2</t>
  </si>
  <si>
    <t>Subvention 3</t>
  </si>
  <si>
    <t>Autres subventions</t>
  </si>
  <si>
    <t>Autres comptes courants</t>
  </si>
  <si>
    <t>Compte courant 3</t>
  </si>
  <si>
    <t>Compte courant 2</t>
  </si>
  <si>
    <t>Remboursements comptes courants (total)</t>
  </si>
  <si>
    <t>Impots sur les sociétés (IS)</t>
  </si>
  <si>
    <t>TVA -
Charges variables</t>
  </si>
  <si>
    <t>TVA -
Chiffre d'affaires</t>
  </si>
  <si>
    <t>Prêts bancaires Court terme (CT)</t>
  </si>
  <si>
    <t>Prêts bancaires Moyen/Long terme (MT/LT)</t>
  </si>
  <si>
    <t>Remboursement prêts bancaires CT</t>
  </si>
  <si>
    <t>Remboursement prêts bancaires MT/LT</t>
  </si>
  <si>
    <t>Répartition par activités en % de l'utilisation estimée</t>
  </si>
  <si>
    <t>Jeune 
docteur
(VRAI/
FAUX)</t>
  </si>
  <si>
    <t>Statut JEU</t>
  </si>
  <si>
    <t>Mettre le numéro de l'année (entre 1 et 5) si utilisation du staut JEI, 0 ou VIDE sinon)</t>
  </si>
  <si>
    <t>Renseigner "VRAI" ou "FAUX". Le JEU est un statut particulier proche du JEI éligible uniquement pour certaies entreprises issues du milieu universitaire.</t>
  </si>
  <si>
    <t>Charges de personnel totale</t>
  </si>
  <si>
    <t>Note : Ces impôts et taxes sont calculés automatiquement sur la base des informations saisies. 
Ces informations, correspondant aux principaux impôts et taxes, sont données à titre indicatif. Elles ne représentent pas l'exhaustivité des impots et taxes existantes et ne garantissent pas un calcul exact pour les impôts et taxes cités. La CFE est calculée sur un taux moyen de 27,26%, en prenant en compte des dégrèvements possibles et un montant minimal à payer.</t>
  </si>
  <si>
    <t>Charges salariales</t>
  </si>
  <si>
    <t>Prêts et avances</t>
  </si>
  <si>
    <t>Autres avances et prêts remboursables</t>
  </si>
  <si>
    <t>Compte courant 1</t>
  </si>
  <si>
    <t>JEI (charges patronales et CET)</t>
  </si>
  <si>
    <t>Sous-total éligible</t>
  </si>
  <si>
    <t>Déduction des avances et prêts remboursables</t>
  </si>
  <si>
    <t>Réintégration des remboursements dans la base éligible</t>
  </si>
  <si>
    <t>Base récupérable sur remboursement</t>
  </si>
  <si>
    <t>Calculé sur la base d'un forfait fixe annuel + variable en % du CA</t>
  </si>
  <si>
    <t>Calculé sur la base d'un forfait fixe annuel + variable par salarié</t>
  </si>
  <si>
    <t>Dirigeant (régime TNS)</t>
  </si>
  <si>
    <t>Dirigeant (salarié)</t>
  </si>
  <si>
    <t>Basé sur les taux de 2014.</t>
  </si>
  <si>
    <t>Apports en nature</t>
  </si>
  <si>
    <t>Apport en nature</t>
  </si>
  <si>
    <t>Investissement</t>
  </si>
  <si>
    <t>Compte courant</t>
  </si>
  <si>
    <t>Prêt bancaire CT</t>
  </si>
  <si>
    <t>Prêt bancaire MT/LT</t>
  </si>
  <si>
    <t>Avance et prêt remboursable</t>
  </si>
  <si>
    <t>CAF positive (Hors CIR et subvention)</t>
  </si>
  <si>
    <t>CAF négative (Hors CIR et subvention)</t>
  </si>
  <si>
    <t>Subvention</t>
  </si>
  <si>
    <t>Augmentation de capital (fondateurs)</t>
  </si>
  <si>
    <t>Augmentation de capital (investisseurs)</t>
  </si>
  <si>
    <t>TOTAL (quasi) FONDS PROPRES</t>
  </si>
  <si>
    <t>Capital investisseurs</t>
  </si>
  <si>
    <t>Capital fondateurs</t>
  </si>
  <si>
    <t>Variation de stocks</t>
  </si>
  <si>
    <t>Crédit bail</t>
  </si>
  <si>
    <t>Investissement par apport en nature</t>
  </si>
  <si>
    <t>Investissement par credit bail</t>
  </si>
  <si>
    <t>Investissement par crédit bail</t>
  </si>
  <si>
    <t>Financement en crédit-bail (VRAI/FAUX)</t>
  </si>
  <si>
    <t>Amortissement (en années) 
0 si non amortissable</t>
  </si>
  <si>
    <t>Prévisions</t>
  </si>
  <si>
    <t>Cumul prévisions</t>
  </si>
  <si>
    <t>Réel</t>
  </si>
  <si>
    <t>Cumul réel</t>
  </si>
  <si>
    <t>Ecart cumulé</t>
  </si>
  <si>
    <t>Montant des commandes 
(en € HT)</t>
  </si>
  <si>
    <t>Chiffre d'affaires encaissé 
(en € HT)</t>
  </si>
  <si>
    <t>Marge brute encaissée 
(en € HT)</t>
  </si>
  <si>
    <t xml:space="preserve">Salaires et charges
</t>
  </si>
  <si>
    <t>Effectifs fin de mois</t>
  </si>
  <si>
    <t>Instantané</t>
  </si>
  <si>
    <t>Cumulé</t>
  </si>
  <si>
    <t>Indicateur personnalisable</t>
  </si>
  <si>
    <t>CA / Effectifs prévisionnels</t>
  </si>
  <si>
    <t>Remboursement des avances rembousables</t>
  </si>
  <si>
    <t>Remboursement des comptes courants</t>
  </si>
  <si>
    <t>Remboursement des avances incubateurs</t>
  </si>
  <si>
    <t>Remboursement des prêts bancaires</t>
  </si>
  <si>
    <t>PLAN DE FINANCEMENT</t>
  </si>
  <si>
    <t>BILANS</t>
  </si>
  <si>
    <t>COMPTES DE RESULTATS (HT)</t>
  </si>
  <si>
    <t>SYNTHESE</t>
  </si>
  <si>
    <t>SYNTHESE AVANCEE</t>
  </si>
  <si>
    <t>OUTIL DE PILOTAGE</t>
  </si>
  <si>
    <t>TRESORERIE</t>
  </si>
  <si>
    <t>Avances remboursables 1</t>
  </si>
  <si>
    <t>Avances remboursables 2</t>
  </si>
  <si>
    <t>Avances remboursables 3</t>
  </si>
  <si>
    <t>Avances remboursables (total)</t>
  </si>
  <si>
    <t>Remboursements avances remboursables  (total)</t>
  </si>
  <si>
    <t>COMMANDES</t>
  </si>
  <si>
    <t>INVESTISSEMENTS (en € HT)</t>
  </si>
  <si>
    <t>SOUS-TRAITANCES (en € HT)</t>
  </si>
  <si>
    <t>CHARGES EXTERNES (en € HT)</t>
  </si>
  <si>
    <t>PERSONNEL</t>
  </si>
  <si>
    <t>CONFIGURATION DE BASE</t>
  </si>
  <si>
    <t>CONFIGURAITON AVANCEE</t>
  </si>
  <si>
    <t>ACTIFS IMMOBILISES</t>
  </si>
  <si>
    <t>Immobilisations (Brut)</t>
  </si>
  <si>
    <t>Amortissements</t>
  </si>
  <si>
    <t>Immobilisations (Net)</t>
  </si>
  <si>
    <t>TOTAL ACTIFS IMMOBILISES</t>
  </si>
  <si>
    <t>ACTIFS CIRCULANTS</t>
  </si>
  <si>
    <t>TOTAL ACTIFS CIRCULANTS</t>
  </si>
  <si>
    <t>CAPITAUX PROPRES</t>
  </si>
  <si>
    <t>TOTAL CAPITAUX PROPRES</t>
  </si>
  <si>
    <t>DETTES</t>
  </si>
  <si>
    <t>TOTAL DETTES</t>
  </si>
  <si>
    <t>Auteur : Remi BERTHIER</t>
  </si>
  <si>
    <t>http://www.fisy.fr/</t>
  </si>
  <si>
    <t>Construire son business model et sa stratégie</t>
  </si>
  <si>
    <t>Gérer votre trésorerie et structurer votre plan de financement</t>
  </si>
  <si>
    <t xml:space="preserve">Itérer et améliorer votre projet de startup </t>
  </si>
  <si>
    <t>Exporter votre prévisionnel pour votre Business Plan</t>
  </si>
  <si>
    <t>FISY INNOVATION - L'outil financier simple et gratuit des startups</t>
  </si>
  <si>
    <r>
      <rPr>
        <b/>
        <sz val="12"/>
        <color theme="0"/>
        <rFont val="Calibri"/>
        <family val="2"/>
        <scheme val="minor"/>
      </rPr>
      <t>Etape 2 : Renseigner l'onglet "Personnel"</t>
    </r>
    <r>
      <rPr>
        <b/>
        <sz val="11"/>
        <color theme="0"/>
        <rFont val="Calibri"/>
        <family val="2"/>
        <scheme val="minor"/>
      </rPr>
      <t xml:space="preserve">
</t>
    </r>
    <r>
      <rPr>
        <sz val="11"/>
        <color theme="0"/>
        <rFont val="Calibri"/>
        <family val="2"/>
        <scheme val="minor"/>
      </rPr>
      <t xml:space="preserve">
Précisez les besoins en ressources humaines du projet au court du temps. Vous aurez à renseigner le salaire brut des personnes, mensuellement pour les années 1 et 2 et semestriellement pour les années 3 à 5. Les charges patronales sont calculées automatiquement. Vous pouvez préciser dans les tableaux situés sur la droite, la part de l'activité des employés sur des dimensiosn de R&amp;D et la répartition de leur temps sur les différentes activités de l'entreprise. Vous pourrez modifier le taux de charges dans l'onglet "CONFIG". Pour les dirigeants au régime TNS, précisez directement un salaire totalement chargé. </t>
    </r>
  </si>
  <si>
    <r>
      <rPr>
        <b/>
        <sz val="12"/>
        <color theme="0"/>
        <rFont val="Calibri"/>
        <family val="2"/>
        <scheme val="minor"/>
      </rPr>
      <t>Etape 3 : Renseigner l'onglet "Charges externes"</t>
    </r>
    <r>
      <rPr>
        <b/>
        <sz val="11"/>
        <color theme="0"/>
        <rFont val="Calibri"/>
        <family val="2"/>
        <scheme val="minor"/>
      </rPr>
      <t xml:space="preserve">
</t>
    </r>
    <r>
      <rPr>
        <sz val="11"/>
        <color theme="0"/>
        <rFont val="Calibri"/>
        <family val="2"/>
        <scheme val="minor"/>
      </rPr>
      <t xml:space="preserve">
Précisez les charges externes de l'entreprise. Une partie est calculée automatiquement à partir d'informations,  que vous pouvez modifier,  définies dans la partie "Configuration avancée" de l'ongelt "CONFIG". Vous pouvez également préciser d'autres charges mensuellement. Vous pouvez préciser dans les tableaux situés sur la droite, la répartition de ces charges sur les différentes activités de l'entreprise.</t>
    </r>
  </si>
  <si>
    <r>
      <rPr>
        <b/>
        <sz val="12"/>
        <color theme="0"/>
        <rFont val="Calibri"/>
        <family val="2"/>
        <scheme val="minor"/>
      </rPr>
      <t>Etape 4 : Renseigner l'onglet "Sous-traitances"</t>
    </r>
    <r>
      <rPr>
        <sz val="11"/>
        <color theme="0"/>
        <rFont val="Calibri"/>
        <family val="2"/>
        <scheme val="minor"/>
      </rPr>
      <t xml:space="preserve">
Précisez les prestations sous-traitées  nécessaires pour le projet. Vous pouvez dissocier les types de prestations sous-traitées par ligne. Pour chaque ligne, vous pourrez préciser mensuellement les montants des sous-traitances. En dessous, pour pourrez également préciser leurs répartitions en fonction des activités de l'entreprise et le type de prestataires.</t>
    </r>
  </si>
  <si>
    <r>
      <rPr>
        <b/>
        <sz val="12"/>
        <color theme="0"/>
        <rFont val="Calibri"/>
        <family val="2"/>
        <scheme val="minor"/>
      </rPr>
      <t>Etape 5 : Renseigner l'onglet "Investissements"</t>
    </r>
    <r>
      <rPr>
        <sz val="11"/>
        <color theme="0"/>
        <rFont val="Calibri"/>
        <family val="2"/>
        <scheme val="minor"/>
      </rPr>
      <t xml:space="preserve">
Précisez les investissements nécessaires pour le projet. Vous pouvez dissocier les types d'investissements par ligne. Pour chaque ligne, vous pourrez préciser les montants d'investisements mensuellement ainsi que les durées d'amortissement (tout à droite du tableau). Vous pourrez aussi spécifier si c'est un investissement "normal" ou en crédit-bail. Dans le cas d'un crédit-bail, vous aurez à renseigner les loyers à payer. Vous pouvez également préciser dans cet onglet les éventuels apports en nature que vous intégrez à l'entreprise. En dessous, pour pourrez également préciser leurs répartitions en fonction des activités et le taux d'utilisation pour des activités de R&amp;D (pour le calcul du CIR, CII et JEI).</t>
    </r>
  </si>
  <si>
    <r>
      <rPr>
        <b/>
        <sz val="12"/>
        <color theme="0"/>
        <rFont val="Calibri"/>
        <family val="2"/>
        <scheme val="minor"/>
      </rPr>
      <t>Etape 7 : Renseigner l'onglet "Trésorerie"</t>
    </r>
    <r>
      <rPr>
        <sz val="11"/>
        <color theme="0"/>
        <rFont val="Calibri"/>
        <family val="2"/>
        <scheme val="minor"/>
      </rPr>
      <t xml:space="preserve">
Préciser les financements identifiés pour le projet d'entreprise : capital (initial et augmentation par levée de fonds), prêts bancaires, subventions, … ainsi que certains besoins en financements à couvrir : stock moyen, remboursement de comptes courants et/ou d'avances, ...</t>
    </r>
  </si>
  <si>
    <t>GUIDE</t>
  </si>
  <si>
    <r>
      <rPr>
        <b/>
        <sz val="12"/>
        <color theme="0"/>
        <rFont val="Calibri"/>
        <family val="2"/>
        <scheme val="minor"/>
      </rPr>
      <t>Etape 0 : Introduction</t>
    </r>
    <r>
      <rPr>
        <sz val="11"/>
        <color theme="0"/>
        <rFont val="Calibri"/>
        <family val="2"/>
        <scheme val="minor"/>
      </rPr>
      <t xml:space="preserve">
Un outil financier est un support d'aide à la réflexion de construction et de validation d'une stratégie d'entreprise. Pour utiliser cet outil, il faudra :
 1 - Commencer par renseigner des informations sur le projet d'entreprise </t>
    </r>
    <r>
      <rPr>
        <b/>
        <sz val="11"/>
        <color theme="0"/>
        <rFont val="Calibri"/>
        <family val="2"/>
        <scheme val="minor"/>
      </rPr>
      <t>(ONGLETS CLAIRS)</t>
    </r>
    <r>
      <rPr>
        <sz val="11"/>
        <color theme="0"/>
        <rFont val="Calibri"/>
        <family val="2"/>
        <scheme val="minor"/>
      </rPr>
      <t xml:space="preserve">
 2 - Analyser les résultats </t>
    </r>
    <r>
      <rPr>
        <b/>
        <sz val="11"/>
        <color theme="0"/>
        <rFont val="Calibri"/>
        <family val="2"/>
        <scheme val="minor"/>
      </rPr>
      <t>(ONGLETS FONCES)</t>
    </r>
    <r>
      <rPr>
        <sz val="11"/>
        <color theme="0"/>
        <rFont val="Calibri"/>
        <family val="2"/>
        <scheme val="minor"/>
      </rPr>
      <t xml:space="preserve">
Une approche itérative de ces phases est généralement nécessaire pour affiner votre projet. 
Toute l'articulation de l'outil repose sur la possibilité de différencier plusieurs activités de revenus au sein de votre projet. Nous vous proposons de pouvoir gérer jusqu'à 8 "activités", même si la majorité des projets n'auront besoin de gérer qu'une ou deux activité(s).
Les montants doivent être indiqués en € HT. Tous les calculs de TVA seront gérés automatiquement. La TVA est par défaut fixée à 20% mais peut être configurée dans l'onglet "CONFIG".
Les feuilles sont "protégées" pour éviter que des erreurs de manipulations endommagent l'outil. Vous pouvez cependant dévérouiller ces feuilles sans mot de passe si vous souhaitez les personnaliser (clic droit sur l'onglet, puis "Ôter la protection des feuilles"). Certains onglets de calculs automatiques sont "masqués". Pour les visualiser, faites un clic droit  sur la barre des onglets et choisissez "Afficher", puis sélectionnez l'onglet à afficher. Vous pouvez également si besoin créer des onglets personnalisés pour vos calculs personnalisés.</t>
    </r>
  </si>
  <si>
    <r>
      <rPr>
        <b/>
        <sz val="12"/>
        <color theme="0"/>
        <rFont val="Calibri"/>
        <family val="2"/>
        <scheme val="minor"/>
      </rPr>
      <t>Etape 1 : Renseigner l'onglet "CONFIG"</t>
    </r>
    <r>
      <rPr>
        <sz val="11"/>
        <color theme="0"/>
        <rFont val="Calibri"/>
        <family val="2"/>
        <scheme val="minor"/>
      </rPr>
      <t xml:space="preserve">
L'onglet de configuration est le point de départ de la prise en main de l'outil. Commencez par renseigner les informations de "Configuration de base". Vous pourrez attaquer le renseignement des informations de "Configuration avancée" dans un second temps : ces informations sont pré-remplies pour vous simplifier la prise en main. Il vous sera très probablement nécéssaire de les ajuster à vos besoins par la suite.</t>
    </r>
  </si>
  <si>
    <r>
      <rPr>
        <b/>
        <sz val="12"/>
        <color theme="0"/>
        <rFont val="Calibri"/>
        <family val="2"/>
        <scheme val="minor"/>
      </rPr>
      <t>Etape 6 : Renseigner l'onglet "Commandes"</t>
    </r>
    <r>
      <rPr>
        <sz val="11"/>
        <color theme="0"/>
        <rFont val="Calibri"/>
        <family val="2"/>
        <scheme val="minor"/>
      </rPr>
      <t xml:space="preserve">
Précisez les prévisions de commandes mensuelles par type d'activité. FISY propose un renseignement mensuel sur 5 ans pour vous faciliter la construction de prévisions estimatives à partir de fomules (fonction de votre business model et de vos hypothèses). Les encaissements et les décaissements liés à ces commandes (chiffres d'affaires et charges variables associées) seront calculés automatiquement sur la base des informations précisées dans l'onglet "CONFIG" (dans les tableaux "Chiffres d'Affaires" et "Charges variables").</t>
    </r>
  </si>
  <si>
    <r>
      <rPr>
        <b/>
        <sz val="8"/>
        <color theme="0"/>
        <rFont val="Calibri"/>
        <family val="2"/>
        <scheme val="minor"/>
      </rPr>
      <t xml:space="preserve">Note </t>
    </r>
    <r>
      <rPr>
        <sz val="8"/>
        <color theme="0"/>
        <rFont val="Calibri"/>
        <family val="2"/>
        <scheme val="minor"/>
      </rPr>
      <t>: Informations à renseigner pour démarrer votre prévisionnel.  l'onglet "CONFIG" possède  plus bas une deuxième zone de "Configuration avancée" à ne remplir qu'une fois que l'outil vous est plus familier.</t>
    </r>
  </si>
  <si>
    <r>
      <rPr>
        <b/>
        <sz val="8"/>
        <color theme="0"/>
        <rFont val="Calibri"/>
        <family val="2"/>
        <scheme val="minor"/>
      </rPr>
      <t xml:space="preserve">Note sur les dénominations : </t>
    </r>
    <r>
      <rPr>
        <sz val="8"/>
        <color theme="0"/>
        <rFont val="Calibri"/>
        <family val="2"/>
        <scheme val="minor"/>
      </rPr>
      <t xml:space="preserve">Vous pouvez gérer plusieurs activités de revenus et projets (R&amp;D, …) dans ce prévisionnel financier. Commencez par indiquer les intitulés de vos activités.
</t>
    </r>
    <r>
      <rPr>
        <b/>
        <sz val="8"/>
        <color theme="0"/>
        <rFont val="Calibri"/>
        <family val="2"/>
        <scheme val="minor"/>
      </rPr>
      <t xml:space="preserve">
Note sur la construction du chiffre d'affaires : </t>
    </r>
    <r>
      <rPr>
        <sz val="8"/>
        <color theme="0"/>
        <rFont val="Calibri"/>
        <family val="2"/>
        <scheme val="minor"/>
      </rPr>
      <t>Renseigner par activité de revenus :
 - Le revenu unitaire (par unité commandée. Le nombre d'unités commandées étant défini mensuellement dans l'onglet "Commandes")
 - Les revenus récurrents par unité commandée (pour une commande, un revenu récurrent mensuel sera généré durant la durée du contrat définie juste après)
 - La durée du contrat récurrent par commande
 - Le délai de livraison (temps de production+livraison)
 - Le délai de paiement client
 - L'acompte éventuellement payé par le client
 - Le solde intermédiaire (il est défini comme à mi parcours du temps total de livraison)
 - Le solde final (automatique)
Les revenus récurrents sont payés à partir de la livraison de la commande, mensuellement et en totalité au délai de paiement. Ils prennent fin au terme de la durée du contrat.</t>
    </r>
  </si>
  <si>
    <r>
      <rPr>
        <b/>
        <sz val="8"/>
        <color theme="0"/>
        <rFont val="Calibri"/>
        <family val="2"/>
        <scheme val="minor"/>
      </rPr>
      <t xml:space="preserve">OPTION </t>
    </r>
    <r>
      <rPr>
        <sz val="8"/>
        <color theme="0"/>
        <rFont val="Calibri"/>
        <family val="2"/>
        <scheme val="minor"/>
      </rPr>
      <t>: Vous pouvez faire évoluer des prix de vente au cours des années (par défaut le prix d'une année est celui de l'année précédente si pas d'autre prix précisé)</t>
    </r>
  </si>
  <si>
    <t>Charges variables</t>
  </si>
  <si>
    <r>
      <rPr>
        <b/>
        <sz val="8"/>
        <color theme="0"/>
        <rFont val="Calibri"/>
        <family val="2"/>
        <scheme val="minor"/>
      </rPr>
      <t xml:space="preserve">OPTION </t>
    </r>
    <r>
      <rPr>
        <sz val="8"/>
        <color theme="0"/>
        <rFont val="Calibri"/>
        <family val="2"/>
        <scheme val="minor"/>
      </rPr>
      <t>: Vous pouvez faire évoluer les charges au cours des années (par défaut les charges d'une année sont les mêmes que l'année précédente si pas d'autres charges précisées)</t>
    </r>
  </si>
  <si>
    <r>
      <rPr>
        <b/>
        <sz val="8"/>
        <color theme="0"/>
        <rFont val="Calibri"/>
        <family val="2"/>
        <scheme val="minor"/>
      </rPr>
      <t xml:space="preserve">Note : </t>
    </r>
    <r>
      <rPr>
        <sz val="8"/>
        <color theme="0"/>
        <rFont val="Calibri"/>
        <family val="2"/>
        <scheme val="minor"/>
      </rPr>
      <t>Une fois que vous avez pris en main l'outil, vous pouvez affiner vos prévisions en personnalisant les données par défaut de cette partie "Configuration avancée".</t>
    </r>
  </si>
  <si>
    <r>
      <rPr>
        <b/>
        <sz val="8"/>
        <color theme="0"/>
        <rFont val="Calibri"/>
        <family val="2"/>
        <scheme val="minor"/>
      </rPr>
      <t>Note :</t>
    </r>
    <r>
      <rPr>
        <sz val="8"/>
        <color theme="0"/>
        <rFont val="Calibri"/>
        <family val="2"/>
        <scheme val="minor"/>
      </rPr>
      <t xml:space="preserve"> Ce tableau permet de calculer automatiquement les charges fixes de l'entreprise. Pour mieux comprendre comment sont calculées chaque ligne, veuillez vous référer aux commentaires associés.
Des valeurs par défaut sont proposées à titre indicatif pour simplifier la prise en main initiale de l'outil et seront à affiner en fonction du projet. Vous pouvez aussi définir des charges fixes sur mesure dans l'onglet "Charges fixes".</t>
    </r>
  </si>
  <si>
    <r>
      <rPr>
        <b/>
        <sz val="8"/>
        <color theme="0"/>
        <rFont val="Calibri"/>
        <family val="2"/>
        <scheme val="minor"/>
      </rPr>
      <t>Note sur les charges :</t>
    </r>
    <r>
      <rPr>
        <sz val="8"/>
        <color theme="0"/>
        <rFont val="Calibri"/>
        <family val="2"/>
        <scheme val="minor"/>
      </rPr>
      <t xml:space="preserve"> Il est possible de modifier le taux de charges salariales moyen proposé.
Note sur la gratification des stagiaires : En France, il y a une gratification minimale obligatoire si le stage dure plus de deux mois. Un employeur ne paie cependant pas de charges, si le salaire du stagiaire est égale au minimum légale. </t>
    </r>
  </si>
  <si>
    <r>
      <rPr>
        <b/>
        <sz val="8"/>
        <color theme="0"/>
        <rFont val="Calibri"/>
        <family val="2"/>
        <scheme val="minor"/>
      </rPr>
      <t xml:space="preserve">Note sur la TVA : </t>
    </r>
    <r>
      <rPr>
        <sz val="8"/>
        <color theme="0"/>
        <rFont val="Calibri"/>
        <family val="2"/>
        <scheme val="minor"/>
      </rPr>
      <t>Vous pouvez définir un taux de TVA par type d'activité, qui sera utilisé aussi bien pour les encaissements de TVA liés au Chiffre d'affaires que pour les décaissements de TVA liés aux charges variables. Vous pouvez également définir un taux de TVA générique pour les investissements et les charges externes.</t>
    </r>
  </si>
  <si>
    <r>
      <rPr>
        <b/>
        <sz val="8"/>
        <color theme="0"/>
        <rFont val="Calibri"/>
        <family val="2"/>
        <scheme val="minor"/>
      </rPr>
      <t xml:space="preserve">Note sur le financement : </t>
    </r>
    <r>
      <rPr>
        <sz val="8"/>
        <color theme="0"/>
        <rFont val="Calibri"/>
        <family val="2"/>
        <scheme val="minor"/>
      </rPr>
      <t>Vous pouvez définir un taux ainsi qu'une durée de remboursement pour les prêts court et moyen/long terme.</t>
    </r>
  </si>
  <si>
    <r>
      <rPr>
        <b/>
        <sz val="8"/>
        <color theme="0"/>
        <rFont val="Calibri"/>
        <family val="2"/>
        <scheme val="minor"/>
      </rPr>
      <t xml:space="preserve">Note sur les charges variables : </t>
    </r>
    <r>
      <rPr>
        <sz val="8"/>
        <color theme="0"/>
        <rFont val="Calibri"/>
        <family val="2"/>
        <scheme val="minor"/>
      </rPr>
      <t>Ces informations permettent de calculer automatiquement les charges variables associées aux commandes précisées dans l'onglet "Commandes". Les données à renseigner suivent le même modèle que le tableau ci-dessus. La durée du contrat récurrent d'une ligne de charge est la même que celle renseignée à activité identique dans le tableau ci-dessus.
Les charges variables pour une activité donnée correspondent aux achats de matières premières et de sous-traitances que votre entreprises devra faire pour réaliser et livrer une unité commandée. Les informations sont donc liées à vos conditions commerciales négociées avec vos fournisseurs et prestataires : prix, délai de livraison, délai de paiement, acompte initial et solde du paiement.</t>
    </r>
  </si>
  <si>
    <r>
      <rPr>
        <b/>
        <sz val="8"/>
        <color theme="0"/>
        <rFont val="Calibri"/>
        <family val="2"/>
        <scheme val="minor"/>
      </rPr>
      <t xml:space="preserve">Note sur les charges fixes : </t>
    </r>
    <r>
      <rPr>
        <sz val="8"/>
        <color theme="0"/>
        <rFont val="Calibri"/>
        <family val="2"/>
        <scheme val="minor"/>
      </rPr>
      <t>Les charges externes grisées, dont les décaissements sont lissés mensuellement, sont calculées automatiquement à partir : Des informations indiquées dans la section "Charges externes" de l'onglet "CONFIG" (information de "Configuration avancée"), du chiffre d'affaires calculé et des informations de personnel renseignées. D'autres charges externes personnalisables pourront être renseignées si besoin dans les cases marron. Renseignez dans ce cas le nom du poste de charges dans le tableau de gauche et les décaissements mensuels associés dans le tableau de droite.
OPTION : Pour une vision analytique, vous pouvez répartir les charges externes par activité dans le tableau intitulé "OPTION : Répartition en % des charges par activité" situé sur la droite. Attention à bien vérifier que le total fasse 100% !</t>
    </r>
  </si>
  <si>
    <r>
      <rPr>
        <b/>
        <sz val="8"/>
        <color theme="0"/>
        <rFont val="Calibri"/>
        <family val="2"/>
        <scheme val="minor"/>
      </rPr>
      <t>Note :</t>
    </r>
    <r>
      <rPr>
        <sz val="8"/>
        <color theme="0"/>
        <rFont val="Calibri"/>
        <family val="2"/>
        <scheme val="minor"/>
      </rPr>
      <t xml:space="preserve"> Définissez les prestations sous-traitées dans le tableau ci-dessous en précisant les intitulés et les montants. 
Dans le tableau encore en dessous, vous pourrez répartir vos prestations par "Activité" et préciser également le type de prestataires (pour le calcul du CIR et du CII).</t>
    </r>
  </si>
  <si>
    <r>
      <rPr>
        <b/>
        <sz val="8"/>
        <color theme="0"/>
        <rFont val="Calibri"/>
        <family val="2"/>
        <scheme val="minor"/>
      </rPr>
      <t xml:space="preserve">Note :
</t>
    </r>
    <r>
      <rPr>
        <sz val="8"/>
        <color theme="0"/>
        <rFont val="Calibri"/>
        <family val="2"/>
        <scheme val="minor"/>
      </rPr>
      <t xml:space="preserve">
Pour avoir une vision analytique de votre projet, vous pouvez répartir vos prestations sous-traitées par activité(s). Veillez  à ce que le total des % de répartition fassent bien 100%! 
Pour le calcul du CIR et CII, vous devez définir le % d'utilisation de chaque sous-traitance pour de la recherche (CIR) et innovation (CII). Ensuite définissez le type de prestataire qui effectue la prestation :
   - 0 : Prestation non liée à de la R&amp;D/Innovation ou réalisée avec un prestataire non labelisé CIR/CII
   - 1 : Prestation de R&amp;D/Innovation sous-traitée à un prestataire labelisé CIR/CII (la prestation sera intégrée à l'enveloppe éligible CIR à 100%)
   - 2 : Prestation de R&amp;D/Innovation sous-traitée à un laboratoire public (la prestation sera intégrée à l'enveloppe éligible CIR/CII à 200%)</t>
    </r>
  </si>
  <si>
    <r>
      <rPr>
        <b/>
        <sz val="8"/>
        <color theme="0"/>
        <rFont val="Calibri"/>
        <family val="2"/>
        <scheme val="minor"/>
      </rPr>
      <t>Note :</t>
    </r>
    <r>
      <rPr>
        <sz val="8"/>
        <color theme="0"/>
        <rFont val="Calibri"/>
        <family val="2"/>
        <scheme val="minor"/>
      </rPr>
      <t xml:space="preserve"> Définissez vos investissements et apports en nature en précisant les intitulés et sommes des investissements, ainsi que les durées d'amortissement (à droite du tableau). 
Pour un investissement en crédit-bail, spécifiez les loyers mensuels à payer et renseignez la mention "VRAI" dans la colonne "Financements en crédit-bail". Dans le cas d'un financement par crédit-bail, la durée d'amortissement n'a pas d'effet.
Dans le tableau encore en dessous, vous pourrez répartir vos investissements par "Activité" et préciser également le niveau d'utilisation pour de la R&amp;D (pour le calcul du CIR et du CII).</t>
    </r>
  </si>
  <si>
    <r>
      <rPr>
        <b/>
        <sz val="8"/>
        <color theme="0"/>
        <rFont val="Calibri"/>
        <family val="2"/>
        <scheme val="minor"/>
      </rPr>
      <t>Note :</t>
    </r>
    <r>
      <rPr>
        <sz val="8"/>
        <color theme="0"/>
        <rFont val="Calibri"/>
        <family val="2"/>
        <scheme val="minor"/>
      </rPr>
      <t xml:space="preserve">
Pour avoir une vision analytique de votre projet, vous pouvez répartir vos investissements par activité(s). Veillez  à ce que le total des % de répartition fassent bien 100%! 
Définissez ensuite pour chaque investissement, le niveau d'utilisation (en %) liée à de la recherche (CIR) et de l'innovation (CII). </t>
    </r>
  </si>
  <si>
    <r>
      <rPr>
        <b/>
        <sz val="8"/>
        <color theme="0"/>
        <rFont val="Calibri"/>
        <family val="2"/>
        <scheme val="minor"/>
      </rPr>
      <t>Note :</t>
    </r>
    <r>
      <rPr>
        <sz val="8"/>
        <color theme="0"/>
        <rFont val="Calibri"/>
        <family val="2"/>
        <scheme val="minor"/>
      </rPr>
      <t xml:space="preserve"> Indiquez dans ce tableau pour chaque activité, la prévision du nombre d'unités commandées mensuellement. </t>
    </r>
    <r>
      <rPr>
        <b/>
        <sz val="8"/>
        <color theme="0"/>
        <rFont val="Calibri"/>
        <family val="2"/>
        <scheme val="minor"/>
      </rPr>
      <t>Attention! On parle de commandes, et non de paiements.</t>
    </r>
    <r>
      <rPr>
        <sz val="8"/>
        <color theme="0"/>
        <rFont val="Calibri"/>
        <family val="2"/>
        <scheme val="minor"/>
      </rPr>
      <t xml:space="preserve"> 
Les délais de paiement sont à définir dans l'onglet "CONFIG". Les paiements associés seront automatiquement calculés ci-dessous, en fonction des informations entrées dans l'onglet "Configuration" en lien avec les "Commandes" renseignées.</t>
    </r>
  </si>
  <si>
    <r>
      <rPr>
        <b/>
        <sz val="8"/>
        <color theme="0"/>
        <rFont val="Calibri"/>
        <family val="2"/>
        <scheme val="minor"/>
      </rPr>
      <t xml:space="preserve">Note : </t>
    </r>
    <r>
      <rPr>
        <sz val="8"/>
        <color theme="0"/>
        <rFont val="Calibri"/>
        <family val="2"/>
        <scheme val="minor"/>
      </rPr>
      <t>Renseignez ici les encaissements liés à l'apport et augmentation en capital, de comptes courants, prêts remboursables et prêts bancaires, ainsi que les décaissements liés aux remboursements des comptes courants et des prêts (en fonction de vos échéanciers).</t>
    </r>
  </si>
  <si>
    <r>
      <rPr>
        <b/>
        <sz val="8"/>
        <color theme="0"/>
        <rFont val="Calibri"/>
        <family val="2"/>
        <scheme val="minor"/>
      </rPr>
      <t>Note sur le JEI :</t>
    </r>
    <r>
      <rPr>
        <sz val="8"/>
        <color theme="0"/>
        <rFont val="Calibri"/>
        <family val="2"/>
        <scheme val="minor"/>
      </rPr>
      <t xml:space="preserve">
Le calcul du JEI est automatique en fonction de l'éligibilité du projet. Le statut "Utilisation du statut JEI" est "VRAI" si le JEI est effectivement utilisé pour une année N.</t>
    </r>
  </si>
  <si>
    <r>
      <rPr>
        <b/>
        <sz val="10"/>
        <color theme="0"/>
        <rFont val="Calibri"/>
        <family val="2"/>
        <scheme val="minor"/>
      </rPr>
      <t>Note :</t>
    </r>
    <r>
      <rPr>
        <sz val="10"/>
        <color theme="0"/>
        <rFont val="Calibri"/>
        <family val="2"/>
        <scheme val="minor"/>
      </rPr>
      <t xml:space="preserve"> Cette synthèse permet d'analyser son projet avec une vision centralisée. Tout est calculé automatiquement.</t>
    </r>
  </si>
  <si>
    <r>
      <rPr>
        <b/>
        <sz val="10"/>
        <color theme="0"/>
        <rFont val="Calibri"/>
        <family val="2"/>
        <scheme val="minor"/>
      </rPr>
      <t>Note sur le Ratio EBE / Besoin en financement :</t>
    </r>
    <r>
      <rPr>
        <sz val="10"/>
        <color theme="0"/>
        <rFont val="Calibri"/>
        <family val="2"/>
        <scheme val="minor"/>
      </rPr>
      <t xml:space="preserve">
Le % correspond à la somme des EBE cumulés au fil des années par activité sur la somme des besoins en financement (personnel+investissement) cumulés par activité.
Ce tableau peut aider à évaluer la pertinence des activités au regard des investissements nécessaires.</t>
    </r>
  </si>
  <si>
    <r>
      <rPr>
        <b/>
        <sz val="10"/>
        <color theme="0"/>
        <rFont val="Calibri"/>
        <family val="2"/>
        <scheme val="minor"/>
      </rPr>
      <t>Note sur le marketing mix :</t>
    </r>
    <r>
      <rPr>
        <sz val="10"/>
        <color theme="0"/>
        <rFont val="Calibri"/>
        <family val="2"/>
        <scheme val="minor"/>
      </rPr>
      <t xml:space="preserve">
Le but de ce tableau est de vous aider à comprendre la construction du chiffre d'affaires, de la marge brute, de l'EBE et du REx par rapport aux différentes activités. C'est un outil interessant pour comparer l'impact de chaque activité sur le CA, la marge, l'EBE et le REx. Les % sont tous calculés sur le ratio "ligne courante"/ "CA de la colonne courante".</t>
    </r>
  </si>
  <si>
    <r>
      <rPr>
        <b/>
        <sz val="8"/>
        <color theme="0"/>
        <rFont val="Calibri"/>
        <family val="2"/>
        <scheme val="minor"/>
      </rPr>
      <t>Note :</t>
    </r>
    <r>
      <rPr>
        <sz val="8"/>
        <color theme="0"/>
        <rFont val="Calibri"/>
        <family val="2"/>
        <scheme val="minor"/>
      </rPr>
      <t xml:space="preserve"> Les comptes de résultats sont calculés automatiquement à partir des informations que vous avez renseignées.</t>
    </r>
  </si>
  <si>
    <r>
      <rPr>
        <b/>
        <sz val="8"/>
        <color theme="0"/>
        <rFont val="Calibri"/>
        <family val="2"/>
        <scheme val="minor"/>
      </rPr>
      <t xml:space="preserve">Note </t>
    </r>
    <r>
      <rPr>
        <sz val="8"/>
        <color theme="0"/>
        <rFont val="Calibri"/>
        <family val="2"/>
        <scheme val="minor"/>
      </rPr>
      <t>: Le plan de financement est calculé automatiquement à partir des informations que vous avez renseignées.</t>
    </r>
  </si>
  <si>
    <r>
      <rPr>
        <b/>
        <sz val="8"/>
        <color theme="0"/>
        <rFont val="Calibri"/>
        <family val="2"/>
        <scheme val="minor"/>
      </rPr>
      <t>Note :</t>
    </r>
    <r>
      <rPr>
        <sz val="8"/>
        <color theme="0"/>
        <rFont val="Calibri"/>
        <family val="2"/>
        <scheme val="minor"/>
      </rPr>
      <t xml:space="preserve"> Ce tableau sur 12 mois est à utiliser comme un exemple de base d'outil de pilotage pour l'entrepreneur qu'il pourra s'approprier et adapter aux besoins de gestion propre à son entreprise.</t>
    </r>
  </si>
  <si>
    <t>CALCUL CIR - CII - CICE</t>
  </si>
  <si>
    <t>Charges variables (en € HT)</t>
  </si>
  <si>
    <t>Note : Ces tableaux sont remplis automatiquement après avoir complété les informations dans l'onglet "Configuration" liées aux "Charges variables" et les informations des commandes prévisionnelles dans l'onglet "Commandes".</t>
  </si>
  <si>
    <r>
      <rPr>
        <b/>
        <sz val="10"/>
        <color theme="0"/>
        <rFont val="Calibri"/>
        <family val="2"/>
        <scheme val="minor"/>
      </rPr>
      <t xml:space="preserve">Note sur le point mort : </t>
    </r>
    <r>
      <rPr>
        <sz val="10"/>
        <color theme="0"/>
        <rFont val="Calibri"/>
        <family val="2"/>
        <scheme val="minor"/>
      </rPr>
      <t xml:space="preserve">
Certaines charges fixes étant calculées à partir du CA, le point mort variera légèrement en fonction du CA. Il faut bien evidemment en retenir l'ordre de grandeur. Le point mort calculé ne sera fiable qu'à partir du moment où des hypothèses de chiffres d'affaires et de charges variables auront été définies. En effet, il est calculé à partir d'une marge moyenne définie à partir de ces éléments, vu qu'il peut y avoir un marketing mix complexe. L'outil vous indique également le CA récurrent de l'année à confronter au point mort. Les subventions et autres aides, peuvent impacter le calcul du point mort : l'outil différencie deux points morts différents avec et sans aides).</t>
    </r>
  </si>
  <si>
    <t>PARTENAIRES</t>
  </si>
  <si>
    <r>
      <rPr>
        <b/>
        <sz val="8"/>
        <color theme="0"/>
        <rFont val="Calibri"/>
        <family val="2"/>
        <scheme val="minor"/>
      </rPr>
      <t>Note :</t>
    </r>
    <r>
      <rPr>
        <sz val="8"/>
        <color theme="0"/>
        <rFont val="Calibri"/>
        <family val="2"/>
        <scheme val="minor"/>
      </rPr>
      <t xml:space="preserve"> Les bilans sont calculés automatiquement à partir des informations que vous avez renseignées. </t>
    </r>
  </si>
  <si>
    <r>
      <rPr>
        <b/>
        <sz val="12"/>
        <color theme="0"/>
        <rFont val="Calibri"/>
        <family val="2"/>
        <scheme val="minor"/>
      </rPr>
      <t>Etape 8 : Analyser les onglets "Synthèse", "Comptes de résultats", "Plan de financement" et "Bilans"</t>
    </r>
    <r>
      <rPr>
        <sz val="11"/>
        <color theme="0"/>
        <rFont val="Calibri"/>
        <family val="2"/>
        <scheme val="minor"/>
      </rPr>
      <t xml:space="preserve">
Une fois les informations renseignées, l'outil générera les comptes de résultats de l'entreprise, les bilans, le plan de trésorerie menusel, le plan de financement, les points morts par années d'activités, le BFR ... et des graphiques que vous retrouverez dans l'onglet de synthèse. Ces informations vous permettront d'analyser le potentiel du projet, les enjeux commerciaux, les enjeux de financements, ...
Vous pouvez désormais travailler par itération pour affiner votre vision financière de votre projet et votre stratégie d'entreprise.</t>
    </r>
  </si>
  <si>
    <t>Informatique</t>
  </si>
  <si>
    <t>Salaires bruts 
annuels</t>
  </si>
  <si>
    <t>Nombre de salariés</t>
  </si>
  <si>
    <r>
      <rPr>
        <b/>
        <sz val="8"/>
        <color theme="0"/>
        <rFont val="Calibri"/>
        <family val="2"/>
        <scheme val="minor"/>
      </rPr>
      <t xml:space="preserve">Note : </t>
    </r>
    <r>
      <rPr>
        <sz val="8"/>
        <color theme="0"/>
        <rFont val="Calibri"/>
        <family val="2"/>
        <scheme val="minor"/>
      </rPr>
      <t>Renseignez dans cet onglet les informations sur le personnel de l'entreprise : types de postes, salaires bruts annuels et nombre de salariés (par mois pour les années 1 et 2, puis par semestre). Pour les dirigeants au régime TNS, précisez directement le salaire totalement chargé.
OPTION : Précisez par année le % de temps passé à des activités de Recherche pour les profils éligibles au CIR et en Innovation pour le CII dans les colonnes situées à droite.
OPTION : Pour une vision analytique, vous pouvez répartir la charge de personnel par activité dans le tableau intitulé "OPTION : Répartition du temps sur les activités de l'entreprise (en % du temps des salariés)" situé sur la droite. Attention à ce que le total fasse 100% !</t>
    </r>
  </si>
  <si>
    <t xml:space="preserve">FISY est un outil conçu pour être simple et complet, dans le but d'aider l'entrepreneur dans la modélisation financière de son projet de création d'entreprise. Une connaissance minimale de la finance est néanmoins préférable pour tirer pleinement partie de l'outil. 
Conseil : Commencer par lire l'onglet "GUIDE" avant de démarrer l'utilisation de FISY. </t>
  </si>
  <si>
    <t>ETP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</si>
</sst>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8" formatCode="#,##0.00\ &quot;€&quot;;[Red]\-#,##0.00\ &quot;€&quot;"/>
    <numFmt numFmtId="44" formatCode="_-* #,##0.00\ &quot;€&quot;_-;\-* #,##0.00\ &quot;€&quot;_-;_-* &quot;-&quot;??\ &quot;€&quot;_-;_-@_-"/>
    <numFmt numFmtId="164" formatCode="#,##0\ &quot;€&quot;"/>
    <numFmt numFmtId="165" formatCode="_-* #,##0\ &quot;€&quot;_-;\-* #,##0\ &quot;€&quot;_-;_-* &quot;-&quot;??\ &quot;€&quot;_-;_-@_-"/>
    <numFmt numFmtId="166" formatCode="#,##0\ &quot;€&quot;;\-#,##0\ &quot;€&quot;;;@"/>
    <numFmt numFmtId="167" formatCode=";;;@"/>
    <numFmt numFmtId="168" formatCode="[$-40C]mmm\ yyyy;@"/>
    <numFmt numFmtId="169" formatCode="0%;\-0%;;@"/>
    <numFmt numFmtId="170" formatCode="0.0%"/>
    <numFmt numFmtId="171" formatCode="00000"/>
    <numFmt numFmtId="172" formatCode="#,##0.00\ &quot;€&quot;"/>
    <numFmt numFmtId="173" formatCode="#,##0.0\ &quot;€&quot;;\-#,##0.00\ &quot;€&quot;;;@"/>
    <numFmt numFmtId="174" formatCode="#,##0.00\ &quot;€&quot;;\-#,##0.00\ &quot;€&quot;;;@"/>
    <numFmt numFmtId="175" formatCode="#,##0;;;@"/>
    <numFmt numFmtId="176" formatCode="_-* #,##0\ [$€-40C]_-;\-* #,##0\ [$€-40C]_-;_-* &quot;-&quot;??\ [$€-40C]_-;_-@_-"/>
  </numFmts>
  <fonts count="18" x14ac:knownFonts="1">
    <font>
      <sz val="11"/>
      <color theme="1"/>
      <name val="Calibri"/>
      <family val="2"/>
      <scheme val="minor"/>
    </font>
    <font>
      <b/>
      <sz val="11"/>
      <color theme="1"/>
      <name val="Calibri"/>
      <family val="2"/>
      <scheme val="minor"/>
    </font>
    <font>
      <sz val="11"/>
      <color theme="1"/>
      <name val="Calibri"/>
      <family val="2"/>
      <scheme val="minor"/>
    </font>
    <font>
      <sz val="8"/>
      <color theme="1"/>
      <name val="Calibri"/>
      <family val="2"/>
      <scheme val="minor"/>
    </font>
    <font>
      <sz val="10"/>
      <color theme="1"/>
      <name val="Calibri"/>
      <family val="2"/>
      <scheme val="minor"/>
    </font>
    <font>
      <sz val="12"/>
      <color theme="1"/>
      <name val="Calibri"/>
      <family val="2"/>
      <scheme val="minor"/>
    </font>
    <font>
      <u/>
      <sz val="9.35"/>
      <color theme="10"/>
      <name val="Calibri"/>
      <family val="2"/>
    </font>
    <font>
      <b/>
      <sz val="11"/>
      <color theme="0"/>
      <name val="Calibri"/>
      <family val="2"/>
      <scheme val="minor"/>
    </font>
    <font>
      <sz val="11"/>
      <color theme="0"/>
      <name val="Calibri"/>
      <family val="2"/>
      <scheme val="minor"/>
    </font>
    <font>
      <b/>
      <sz val="14"/>
      <color theme="0"/>
      <name val="Calibri"/>
      <family val="2"/>
      <scheme val="minor"/>
    </font>
    <font>
      <b/>
      <u/>
      <sz val="14"/>
      <color theme="0"/>
      <name val="Calibri"/>
      <family val="2"/>
    </font>
    <font>
      <b/>
      <sz val="12"/>
      <color theme="0"/>
      <name val="Calibri"/>
      <family val="2"/>
      <scheme val="minor"/>
    </font>
    <font>
      <sz val="8"/>
      <color theme="0"/>
      <name val="Calibri"/>
      <family val="2"/>
      <scheme val="minor"/>
    </font>
    <font>
      <b/>
      <sz val="8"/>
      <color theme="0"/>
      <name val="Calibri"/>
      <family val="2"/>
      <scheme val="minor"/>
    </font>
    <font>
      <sz val="11"/>
      <name val="Calibri"/>
      <family val="2"/>
      <scheme val="minor"/>
    </font>
    <font>
      <b/>
      <sz val="11"/>
      <name val="Calibri"/>
      <family val="2"/>
      <scheme val="minor"/>
    </font>
    <font>
      <sz val="10"/>
      <color theme="0"/>
      <name val="Calibri"/>
      <family val="2"/>
      <scheme val="minor"/>
    </font>
    <font>
      <b/>
      <sz val="10"/>
      <color theme="0"/>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0" tint="-0.14999847407452621"/>
        <bgColor indexed="64"/>
      </patternFill>
    </fill>
    <fill>
      <patternFill patternType="solid">
        <fgColor rgb="FF008BD0"/>
        <bgColor indexed="64"/>
      </patternFill>
    </fill>
    <fill>
      <patternFill patternType="solid">
        <fgColor theme="3"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right/>
      <top style="thin">
        <color theme="0"/>
      </top>
      <bottom/>
      <diagonal/>
    </border>
    <border>
      <left/>
      <right/>
      <top/>
      <bottom style="thin">
        <color theme="0"/>
      </bottom>
      <diagonal/>
    </border>
    <border>
      <left style="thin">
        <color theme="0"/>
      </left>
      <right style="thin">
        <color theme="0"/>
      </right>
      <top/>
      <bottom/>
      <diagonal/>
    </border>
  </borders>
  <cellStyleXfs count="4">
    <xf numFmtId="0" fontId="0" fillId="0" borderId="0"/>
    <xf numFmtId="44" fontId="2" fillId="0" borderId="0" applyFont="0" applyFill="0" applyBorder="0" applyAlignment="0" applyProtection="0"/>
    <xf numFmtId="9" fontId="2" fillId="0" borderId="0" applyFont="0" applyFill="0" applyBorder="0" applyAlignment="0" applyProtection="0"/>
    <xf numFmtId="0" fontId="6" fillId="0" borderId="0" applyNumberFormat="0" applyFill="0" applyBorder="0" applyAlignment="0" applyProtection="0">
      <alignment vertical="top"/>
      <protection locked="0"/>
    </xf>
  </cellStyleXfs>
  <cellXfs count="266">
    <xf numFmtId="0" fontId="0" fillId="0" borderId="0" xfId="0"/>
    <xf numFmtId="0" fontId="1" fillId="0" borderId="0" xfId="0" applyFont="1"/>
    <xf numFmtId="166" fontId="0" fillId="0" borderId="0" xfId="0" applyNumberFormat="1"/>
    <xf numFmtId="0" fontId="0" fillId="0" borderId="0" xfId="0" applyAlignment="1">
      <alignment wrapText="1"/>
    </xf>
    <xf numFmtId="0" fontId="1" fillId="0" borderId="0" xfId="0" applyFont="1" applyAlignment="1">
      <alignment vertical="center"/>
    </xf>
    <xf numFmtId="8" fontId="0" fillId="0" borderId="0" xfId="0" applyNumberFormat="1"/>
    <xf numFmtId="20" fontId="0" fillId="0" borderId="0" xfId="0" applyNumberFormat="1"/>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wrapText="1"/>
    </xf>
    <xf numFmtId="167" fontId="0" fillId="0" borderId="0" xfId="0" applyNumberFormat="1"/>
    <xf numFmtId="167" fontId="0" fillId="0" borderId="0" xfId="0" applyNumberFormat="1" applyAlignment="1">
      <alignment horizontal="left"/>
    </xf>
    <xf numFmtId="0" fontId="1" fillId="0" borderId="0" xfId="0" applyFont="1" applyAlignment="1">
      <alignment vertical="center" wrapText="1"/>
    </xf>
    <xf numFmtId="10" fontId="0" fillId="0" borderId="0" xfId="0" applyNumberFormat="1"/>
    <xf numFmtId="10" fontId="0" fillId="0" borderId="0" xfId="0" applyNumberFormat="1" applyAlignment="1">
      <alignment vertical="center"/>
    </xf>
    <xf numFmtId="0" fontId="3" fillId="0" borderId="0" xfId="0" applyFont="1" applyAlignment="1">
      <alignment vertical="top"/>
    </xf>
    <xf numFmtId="0" fontId="4" fillId="0" borderId="0" xfId="0" applyFont="1" applyAlignment="1">
      <alignment vertical="top" wrapText="1"/>
    </xf>
    <xf numFmtId="0" fontId="0" fillId="0" borderId="6" xfId="0" applyBorder="1"/>
    <xf numFmtId="0" fontId="9" fillId="0" borderId="7" xfId="0" applyFont="1" applyBorder="1"/>
    <xf numFmtId="0" fontId="9" fillId="0" borderId="8" xfId="0" applyFont="1" applyBorder="1"/>
    <xf numFmtId="0" fontId="0" fillId="0" borderId="8" xfId="0" applyBorder="1"/>
    <xf numFmtId="0" fontId="7" fillId="4" borderId="6" xfId="0" applyFont="1" applyFill="1" applyBorder="1" applyAlignment="1">
      <alignment horizontal="center"/>
    </xf>
    <xf numFmtId="14" fontId="2" fillId="5" borderId="6" xfId="0" applyNumberFormat="1" applyFont="1" applyFill="1" applyBorder="1" applyProtection="1">
      <protection locked="0"/>
    </xf>
    <xf numFmtId="0" fontId="0" fillId="0" borderId="6" xfId="0" applyBorder="1" applyAlignment="1">
      <alignment vertical="top" wrapText="1"/>
    </xf>
    <xf numFmtId="20" fontId="0" fillId="0" borderId="6" xfId="0" applyNumberFormat="1" applyBorder="1" applyAlignment="1">
      <alignment vertical="top" wrapText="1"/>
    </xf>
    <xf numFmtId="0" fontId="7" fillId="4" borderId="6" xfId="0" applyFont="1" applyFill="1" applyBorder="1" applyAlignment="1">
      <alignment horizontal="center" vertical="center" wrapText="1"/>
    </xf>
    <xf numFmtId="172" fontId="2" fillId="5" borderId="6" xfId="0" applyNumberFormat="1" applyFont="1" applyFill="1" applyBorder="1" applyAlignment="1" applyProtection="1">
      <alignment vertical="center"/>
      <protection locked="0"/>
    </xf>
    <xf numFmtId="1" fontId="2" fillId="5" borderId="6" xfId="0" applyNumberFormat="1" applyFont="1" applyFill="1" applyBorder="1" applyAlignment="1" applyProtection="1">
      <alignment vertical="center"/>
      <protection locked="0"/>
    </xf>
    <xf numFmtId="9" fontId="2" fillId="5" borderId="6" xfId="2" applyFont="1" applyFill="1" applyBorder="1" applyAlignment="1" applyProtection="1">
      <alignment vertical="center"/>
      <protection locked="0"/>
    </xf>
    <xf numFmtId="9" fontId="8" fillId="4" borderId="6" xfId="2" applyFont="1" applyFill="1" applyBorder="1" applyProtection="1"/>
    <xf numFmtId="167" fontId="8" fillId="4" borderId="6" xfId="0" applyNumberFormat="1" applyFont="1" applyFill="1" applyBorder="1"/>
    <xf numFmtId="0" fontId="0" fillId="0" borderId="6" xfId="0" applyBorder="1" applyAlignment="1">
      <alignment wrapText="1"/>
    </xf>
    <xf numFmtId="0" fontId="1" fillId="0" borderId="6" xfId="0" applyFont="1" applyBorder="1" applyAlignment="1">
      <alignment horizontal="center"/>
    </xf>
    <xf numFmtId="0" fontId="0" fillId="0" borderId="6" xfId="0" applyBorder="1" applyAlignment="1">
      <alignment vertical="center"/>
    </xf>
    <xf numFmtId="0" fontId="0" fillId="0" borderId="6" xfId="0" applyBorder="1" applyAlignment="1">
      <alignment horizontal="left" vertical="center"/>
    </xf>
    <xf numFmtId="0" fontId="7" fillId="4" borderId="6" xfId="0" applyFont="1" applyFill="1" applyBorder="1" applyAlignment="1">
      <alignment horizontal="center" vertical="center"/>
    </xf>
    <xf numFmtId="0" fontId="1" fillId="0" borderId="6" xfId="0" applyFont="1" applyBorder="1" applyAlignment="1">
      <alignment vertical="center"/>
    </xf>
    <xf numFmtId="0" fontId="8" fillId="4" borderId="6" xfId="0" applyFont="1" applyFill="1" applyBorder="1" applyAlignment="1">
      <alignment vertical="center"/>
    </xf>
    <xf numFmtId="164" fontId="2" fillId="5" borderId="6" xfId="0" applyNumberFormat="1" applyFont="1" applyFill="1" applyBorder="1" applyAlignment="1" applyProtection="1">
      <alignment vertical="center"/>
      <protection locked="0"/>
    </xf>
    <xf numFmtId="9" fontId="2" fillId="5" borderId="6" xfId="0" applyNumberFormat="1" applyFont="1" applyFill="1" applyBorder="1" applyAlignment="1" applyProtection="1">
      <alignment vertical="center"/>
      <protection locked="0"/>
    </xf>
    <xf numFmtId="0" fontId="0" fillId="0" borderId="6" xfId="0" applyBorder="1" applyAlignment="1">
      <alignment vertical="center" wrapText="1"/>
    </xf>
    <xf numFmtId="10" fontId="2" fillId="5" borderId="6" xfId="0" applyNumberFormat="1" applyFont="1" applyFill="1" applyBorder="1" applyAlignment="1" applyProtection="1">
      <alignment vertical="center"/>
      <protection locked="0"/>
    </xf>
    <xf numFmtId="0" fontId="0" fillId="0" borderId="6" xfId="0" applyBorder="1" applyAlignment="1">
      <alignment vertical="top"/>
    </xf>
    <xf numFmtId="0" fontId="1" fillId="0" borderId="6" xfId="0" applyFont="1" applyBorder="1"/>
    <xf numFmtId="0" fontId="8" fillId="4" borderId="6" xfId="0" applyFont="1" applyFill="1" applyBorder="1"/>
    <xf numFmtId="9" fontId="2" fillId="5" borderId="6" xfId="0" applyNumberFormat="1" applyFont="1" applyFill="1" applyBorder="1" applyProtection="1">
      <protection locked="0"/>
    </xf>
    <xf numFmtId="9" fontId="0" fillId="0" borderId="6" xfId="0" applyNumberFormat="1" applyBorder="1"/>
    <xf numFmtId="0" fontId="0" fillId="0" borderId="6" xfId="0" applyBorder="1" applyAlignment="1">
      <alignment horizontal="center"/>
    </xf>
    <xf numFmtId="171" fontId="8" fillId="4" borderId="6" xfId="0" applyNumberFormat="1" applyFont="1" applyFill="1" applyBorder="1" applyAlignment="1">
      <alignment horizontal="left" vertical="center" wrapText="1"/>
    </xf>
    <xf numFmtId="44" fontId="2" fillId="5" borderId="6" xfId="1" applyFont="1" applyFill="1" applyBorder="1" applyAlignment="1" applyProtection="1">
      <alignment horizontal="left" vertical="top"/>
      <protection locked="0"/>
    </xf>
    <xf numFmtId="0" fontId="2" fillId="5" borderId="6" xfId="0" applyFont="1" applyFill="1" applyBorder="1" applyProtection="1">
      <protection locked="0"/>
    </xf>
    <xf numFmtId="0" fontId="7" fillId="4" borderId="6" xfId="0" applyFont="1" applyFill="1" applyBorder="1" applyAlignment="1">
      <alignment horizontal="center" vertical="top"/>
    </xf>
    <xf numFmtId="0" fontId="1" fillId="0" borderId="6" xfId="0" applyFont="1" applyBorder="1" applyAlignment="1">
      <alignment vertical="top"/>
    </xf>
    <xf numFmtId="167" fontId="0" fillId="0" borderId="6" xfId="0" applyNumberFormat="1" applyBorder="1"/>
    <xf numFmtId="0" fontId="3" fillId="0" borderId="6" xfId="0" applyFont="1" applyBorder="1" applyAlignment="1">
      <alignment vertical="top"/>
    </xf>
    <xf numFmtId="167" fontId="7" fillId="4" borderId="6" xfId="0" applyNumberFormat="1" applyFont="1" applyFill="1" applyBorder="1" applyAlignment="1">
      <alignment horizontal="center" vertical="center"/>
    </xf>
    <xf numFmtId="167" fontId="8" fillId="4" borderId="6" xfId="0" applyNumberFormat="1" applyFont="1" applyFill="1" applyBorder="1" applyAlignment="1">
      <alignment horizontal="center" vertical="center" wrapText="1"/>
    </xf>
    <xf numFmtId="167" fontId="8" fillId="4" borderId="6" xfId="0" applyNumberFormat="1" applyFont="1" applyFill="1" applyBorder="1" applyAlignment="1">
      <alignment horizontal="left"/>
    </xf>
    <xf numFmtId="170" fontId="2" fillId="5" borderId="6" xfId="2" applyNumberFormat="1" applyFont="1" applyFill="1" applyBorder="1" applyProtection="1">
      <protection locked="0"/>
    </xf>
    <xf numFmtId="167" fontId="8" fillId="4" borderId="6" xfId="0" applyNumberFormat="1" applyFont="1" applyFill="1" applyBorder="1" applyAlignment="1">
      <alignment horizontal="left" wrapText="1"/>
    </xf>
    <xf numFmtId="2" fontId="0" fillId="0" borderId="6" xfId="0" applyNumberFormat="1" applyBorder="1"/>
    <xf numFmtId="0" fontId="1" fillId="0" borderId="6" xfId="0" applyFont="1" applyBorder="1" applyAlignment="1">
      <alignment horizontal="center" vertical="center"/>
    </xf>
    <xf numFmtId="10" fontId="2" fillId="5" borderId="6" xfId="0" applyNumberFormat="1" applyFont="1" applyFill="1" applyBorder="1" applyProtection="1">
      <protection locked="0"/>
    </xf>
    <xf numFmtId="0" fontId="8" fillId="4" borderId="6" xfId="0" applyFont="1" applyFill="1" applyBorder="1" applyAlignment="1">
      <alignment wrapText="1"/>
    </xf>
    <xf numFmtId="10" fontId="2" fillId="5" borderId="6" xfId="0" applyNumberFormat="1" applyFont="1" applyFill="1" applyBorder="1"/>
    <xf numFmtId="0" fontId="0" fillId="0" borderId="6" xfId="0" applyBorder="1" applyProtection="1">
      <protection locked="0"/>
    </xf>
    <xf numFmtId="165" fontId="2" fillId="5" borderId="6" xfId="1" applyNumberFormat="1" applyFont="1" applyFill="1" applyBorder="1" applyProtection="1">
      <protection locked="0"/>
    </xf>
    <xf numFmtId="168" fontId="8" fillId="4" borderId="6" xfId="0" applyNumberFormat="1" applyFont="1" applyFill="1" applyBorder="1" applyAlignment="1">
      <alignment horizontal="center" vertical="center"/>
    </xf>
    <xf numFmtId="0" fontId="8" fillId="4" borderId="6" xfId="0" applyFont="1" applyFill="1" applyBorder="1" applyAlignment="1">
      <alignment horizontal="center"/>
    </xf>
    <xf numFmtId="167" fontId="7" fillId="4" borderId="6" xfId="0" applyNumberFormat="1" applyFont="1" applyFill="1" applyBorder="1" applyAlignment="1">
      <alignment horizontal="center" vertical="center" wrapText="1"/>
    </xf>
    <xf numFmtId="0" fontId="7" fillId="4" borderId="6" xfId="0" applyFont="1" applyFill="1" applyBorder="1" applyAlignment="1">
      <alignment vertical="center" wrapText="1"/>
    </xf>
    <xf numFmtId="166" fontId="8" fillId="4" borderId="6" xfId="0" applyNumberFormat="1" applyFont="1" applyFill="1" applyBorder="1" applyAlignment="1">
      <alignment horizontal="center"/>
    </xf>
    <xf numFmtId="0" fontId="14" fillId="5" borderId="6" xfId="0" applyFont="1" applyFill="1" applyBorder="1" applyAlignment="1" applyProtection="1">
      <alignment horizontal="center"/>
      <protection locked="0"/>
    </xf>
    <xf numFmtId="166" fontId="14" fillId="5" borderId="6" xfId="0" applyNumberFormat="1" applyFont="1" applyFill="1" applyBorder="1" applyAlignment="1" applyProtection="1">
      <alignment horizontal="center"/>
      <protection locked="0"/>
    </xf>
    <xf numFmtId="166" fontId="7" fillId="4" borderId="6" xfId="0" applyNumberFormat="1" applyFont="1" applyFill="1" applyBorder="1" applyAlignment="1">
      <alignment horizontal="center"/>
    </xf>
    <xf numFmtId="0" fontId="14" fillId="5" borderId="6" xfId="0" applyFont="1" applyFill="1" applyBorder="1" applyProtection="1">
      <protection locked="0"/>
    </xf>
    <xf numFmtId="9" fontId="14" fillId="5" borderId="6" xfId="0" applyNumberFormat="1" applyFont="1" applyFill="1" applyBorder="1" applyProtection="1">
      <protection locked="0"/>
    </xf>
    <xf numFmtId="9" fontId="8" fillId="4" borderId="6" xfId="0" applyNumberFormat="1" applyFont="1" applyFill="1" applyBorder="1"/>
    <xf numFmtId="164" fontId="8" fillId="4" borderId="6" xfId="0" applyNumberFormat="1" applyFont="1" applyFill="1" applyBorder="1" applyAlignment="1">
      <alignment horizontal="center"/>
    </xf>
    <xf numFmtId="9" fontId="1" fillId="0" borderId="6" xfId="0" applyNumberFormat="1" applyFont="1" applyBorder="1"/>
    <xf numFmtId="49" fontId="7" fillId="4" borderId="6" xfId="0" applyNumberFormat="1" applyFont="1" applyFill="1" applyBorder="1" applyAlignment="1">
      <alignment horizontal="center" vertical="center" wrapText="1"/>
    </xf>
    <xf numFmtId="164" fontId="8" fillId="4" borderId="6" xfId="0" applyNumberFormat="1" applyFont="1" applyFill="1" applyBorder="1"/>
    <xf numFmtId="166" fontId="8" fillId="4" borderId="6" xfId="0" applyNumberFormat="1" applyFont="1" applyFill="1" applyBorder="1"/>
    <xf numFmtId="169" fontId="14" fillId="5" borderId="6" xfId="0" applyNumberFormat="1" applyFont="1" applyFill="1" applyBorder="1" applyProtection="1">
      <protection locked="0"/>
    </xf>
    <xf numFmtId="169" fontId="8" fillId="4" borderId="6" xfId="0" applyNumberFormat="1" applyFont="1" applyFill="1" applyBorder="1"/>
    <xf numFmtId="164" fontId="14" fillId="5" borderId="6" xfId="0" applyNumberFormat="1" applyFont="1" applyFill="1" applyBorder="1" applyProtection="1">
      <protection locked="0"/>
    </xf>
    <xf numFmtId="0" fontId="7" fillId="4" borderId="6" xfId="0" applyFont="1" applyFill="1" applyBorder="1"/>
    <xf numFmtId="165" fontId="7" fillId="4" borderId="6" xfId="1" applyNumberFormat="1" applyFont="1" applyFill="1" applyBorder="1"/>
    <xf numFmtId="169" fontId="0" fillId="0" borderId="6" xfId="0" applyNumberFormat="1" applyBorder="1" applyProtection="1">
      <protection locked="0"/>
    </xf>
    <xf numFmtId="169" fontId="0" fillId="0" borderId="6" xfId="0" applyNumberFormat="1" applyBorder="1"/>
    <xf numFmtId="167" fontId="0" fillId="0" borderId="6" xfId="0" applyNumberFormat="1" applyBorder="1" applyAlignment="1">
      <alignment horizontal="left"/>
    </xf>
    <xf numFmtId="20" fontId="0" fillId="0" borderId="6" xfId="0" applyNumberFormat="1" applyBorder="1"/>
    <xf numFmtId="167" fontId="1" fillId="0" borderId="6" xfId="0" applyNumberFormat="1" applyFont="1" applyBorder="1" applyAlignment="1">
      <alignment vertical="center"/>
    </xf>
    <xf numFmtId="167" fontId="1" fillId="0" borderId="6" xfId="0" applyNumberFormat="1" applyFont="1" applyBorder="1" applyAlignment="1">
      <alignment horizontal="center" vertical="center" wrapText="1"/>
    </xf>
    <xf numFmtId="167" fontId="1" fillId="0" borderId="6" xfId="0" applyNumberFormat="1" applyFont="1" applyBorder="1" applyAlignment="1">
      <alignment horizontal="left" vertical="center"/>
    </xf>
    <xf numFmtId="167" fontId="7" fillId="4" borderId="6" xfId="0" applyNumberFormat="1" applyFont="1" applyFill="1" applyBorder="1" applyAlignment="1">
      <alignment horizontal="center"/>
    </xf>
    <xf numFmtId="168" fontId="7" fillId="4" borderId="6" xfId="0" applyNumberFormat="1" applyFont="1" applyFill="1" applyBorder="1" applyAlignment="1">
      <alignment horizontal="center" vertical="center"/>
    </xf>
    <xf numFmtId="167" fontId="0" fillId="5" borderId="6" xfId="0" applyNumberFormat="1" applyFill="1" applyBorder="1" applyAlignment="1" applyProtection="1">
      <alignment horizontal="left" vertical="center"/>
      <protection locked="0"/>
    </xf>
    <xf numFmtId="166" fontId="0" fillId="5" borderId="6" xfId="0" applyNumberFormat="1" applyFill="1" applyBorder="1" applyProtection="1">
      <protection locked="0"/>
    </xf>
    <xf numFmtId="166" fontId="7" fillId="4" borderId="6" xfId="0" applyNumberFormat="1" applyFont="1" applyFill="1" applyBorder="1"/>
    <xf numFmtId="20" fontId="1" fillId="0" borderId="6" xfId="0" applyNumberFormat="1" applyFont="1" applyBorder="1" applyAlignment="1">
      <alignment vertical="center"/>
    </xf>
    <xf numFmtId="20" fontId="1" fillId="0" borderId="6" xfId="0" applyNumberFormat="1" applyFont="1" applyBorder="1" applyAlignment="1">
      <alignment horizontal="center" vertical="center" wrapText="1"/>
    </xf>
    <xf numFmtId="169" fontId="0" fillId="5" borderId="6" xfId="0" applyNumberFormat="1" applyFill="1" applyBorder="1" applyProtection="1">
      <protection locked="0"/>
    </xf>
    <xf numFmtId="20" fontId="1" fillId="0" borderId="6" xfId="0" applyNumberFormat="1" applyFont="1" applyBorder="1" applyAlignment="1">
      <alignment horizontal="center" vertical="center"/>
    </xf>
    <xf numFmtId="0" fontId="8" fillId="4" borderId="6" xfId="0" applyFont="1" applyFill="1" applyBorder="1" applyProtection="1">
      <protection locked="0"/>
    </xf>
    <xf numFmtId="164" fontId="0" fillId="5" borderId="6" xfId="0" applyNumberFormat="1" applyFill="1" applyBorder="1" applyProtection="1">
      <protection locked="0"/>
    </xf>
    <xf numFmtId="0" fontId="0" fillId="5" borderId="6" xfId="0" applyFill="1" applyBorder="1" applyAlignment="1" applyProtection="1">
      <alignment horizontal="center"/>
      <protection locked="0"/>
    </xf>
    <xf numFmtId="166" fontId="0" fillId="0" borderId="6" xfId="0" applyNumberFormat="1" applyBorder="1"/>
    <xf numFmtId="166" fontId="1" fillId="0" borderId="6" xfId="0" applyNumberFormat="1" applyFont="1" applyBorder="1"/>
    <xf numFmtId="20" fontId="7" fillId="4" borderId="6" xfId="0" applyNumberFormat="1" applyFont="1" applyFill="1" applyBorder="1" applyAlignment="1">
      <alignment horizontal="center" vertical="center" wrapText="1"/>
    </xf>
    <xf numFmtId="0" fontId="0" fillId="0" borderId="6" xfId="0" applyBorder="1" applyAlignment="1">
      <alignment horizontal="left"/>
    </xf>
    <xf numFmtId="1" fontId="0" fillId="5" borderId="6" xfId="0" applyNumberFormat="1" applyFill="1" applyBorder="1" applyProtection="1">
      <protection locked="0"/>
    </xf>
    <xf numFmtId="0" fontId="7" fillId="4" borderId="6" xfId="0" applyFont="1" applyFill="1" applyBorder="1" applyAlignment="1">
      <alignment horizontal="left" vertical="top" wrapText="1"/>
    </xf>
    <xf numFmtId="0" fontId="7" fillId="4" borderId="6" xfId="0" applyFont="1" applyFill="1" applyBorder="1" applyAlignment="1">
      <alignment horizontal="left"/>
    </xf>
    <xf numFmtId="0" fontId="8" fillId="4" borderId="6" xfId="0" applyFont="1" applyFill="1" applyBorder="1" applyAlignment="1">
      <alignment horizontal="left"/>
    </xf>
    <xf numFmtId="166" fontId="14" fillId="5" borderId="6" xfId="0" applyNumberFormat="1" applyFont="1" applyFill="1" applyBorder="1" applyProtection="1">
      <protection locked="0"/>
    </xf>
    <xf numFmtId="0" fontId="14" fillId="5" borderId="6" xfId="0" applyFont="1" applyFill="1" applyBorder="1" applyAlignment="1" applyProtection="1">
      <alignment horizontal="left"/>
      <protection locked="0"/>
    </xf>
    <xf numFmtId="0" fontId="8" fillId="4" borderId="6" xfId="0" applyFont="1" applyFill="1" applyBorder="1" applyAlignment="1">
      <alignment horizontal="left" wrapText="1"/>
    </xf>
    <xf numFmtId="0" fontId="7" fillId="4" borderId="6" xfId="0" applyFont="1" applyFill="1" applyBorder="1" applyAlignment="1">
      <alignment horizontal="left" wrapText="1"/>
    </xf>
    <xf numFmtId="166" fontId="8" fillId="4" borderId="6" xfId="0" applyNumberFormat="1" applyFont="1" applyFill="1" applyBorder="1" applyAlignment="1">
      <alignment horizontal="left" wrapText="1"/>
    </xf>
    <xf numFmtId="0" fontId="7" fillId="4" borderId="6" xfId="0" applyFont="1" applyFill="1" applyBorder="1" applyAlignment="1">
      <alignment wrapText="1"/>
    </xf>
    <xf numFmtId="0" fontId="0" fillId="5" borderId="6" xfId="0" applyFill="1" applyBorder="1" applyProtection="1">
      <protection locked="0"/>
    </xf>
    <xf numFmtId="165" fontId="8" fillId="4" borderId="6" xfId="1" applyNumberFormat="1" applyFont="1" applyFill="1" applyBorder="1" applyProtection="1"/>
    <xf numFmtId="9" fontId="8" fillId="4" borderId="6" xfId="2" applyFont="1" applyFill="1" applyBorder="1" applyAlignment="1">
      <alignment horizontal="center"/>
    </xf>
    <xf numFmtId="0" fontId="5" fillId="0" borderId="6" xfId="0" applyFont="1" applyBorder="1" applyAlignment="1">
      <alignment horizontal="right"/>
    </xf>
    <xf numFmtId="0" fontId="0" fillId="0" borderId="6" xfId="0" applyBorder="1" applyAlignment="1">
      <alignment horizontal="left" vertical="top" wrapText="1"/>
    </xf>
    <xf numFmtId="0" fontId="7" fillId="4" borderId="6" xfId="0" applyFont="1" applyFill="1" applyBorder="1" applyAlignment="1">
      <alignment horizontal="right"/>
    </xf>
    <xf numFmtId="9" fontId="7" fillId="4" borderId="6" xfId="0" applyNumberFormat="1" applyFont="1" applyFill="1" applyBorder="1" applyAlignment="1">
      <alignment horizontal="right"/>
    </xf>
    <xf numFmtId="9" fontId="7" fillId="4" borderId="6" xfId="0" applyNumberFormat="1" applyFont="1" applyFill="1" applyBorder="1"/>
    <xf numFmtId="0" fontId="4" fillId="0" borderId="6" xfId="0" applyFont="1" applyBorder="1" applyAlignment="1">
      <alignment vertical="top" wrapText="1"/>
    </xf>
    <xf numFmtId="170" fontId="8" fillId="4" borderId="6" xfId="0" applyNumberFormat="1" applyFont="1" applyFill="1" applyBorder="1"/>
    <xf numFmtId="0" fontId="7" fillId="0" borderId="13" xfId="0" applyFont="1" applyBorder="1" applyAlignment="1">
      <alignment vertical="center"/>
    </xf>
    <xf numFmtId="0" fontId="7" fillId="0" borderId="15" xfId="0" applyFont="1" applyBorder="1" applyAlignment="1">
      <alignment vertical="center"/>
    </xf>
    <xf numFmtId="0" fontId="7" fillId="4" borderId="6" xfId="0" applyFont="1" applyFill="1" applyBorder="1" applyAlignment="1">
      <alignment horizontal="left" vertical="top"/>
    </xf>
    <xf numFmtId="0" fontId="8" fillId="4" borderId="6" xfId="0" applyFont="1" applyFill="1" applyBorder="1" applyAlignment="1">
      <alignment horizontal="left" vertical="top"/>
    </xf>
    <xf numFmtId="0" fontId="7" fillId="4" borderId="6" xfId="0" applyFont="1" applyFill="1" applyBorder="1" applyAlignment="1">
      <alignment horizontal="center" vertical="top" wrapText="1"/>
    </xf>
    <xf numFmtId="0" fontId="7" fillId="4" borderId="6" xfId="0" applyFont="1" applyFill="1" applyBorder="1" applyAlignment="1">
      <alignment horizontal="center" wrapText="1"/>
    </xf>
    <xf numFmtId="0" fontId="8" fillId="4" borderId="6" xfId="0" applyFont="1" applyFill="1" applyBorder="1" applyAlignment="1">
      <alignment vertical="top" wrapText="1"/>
    </xf>
    <xf numFmtId="0" fontId="8" fillId="4" borderId="6" xfId="0" applyFont="1" applyFill="1" applyBorder="1" applyAlignment="1">
      <alignment horizontal="left" vertical="top" wrapText="1"/>
    </xf>
    <xf numFmtId="166" fontId="7" fillId="4" borderId="6" xfId="0" applyNumberFormat="1" applyFont="1" applyFill="1" applyBorder="1" applyAlignment="1">
      <alignment vertical="top" wrapText="1"/>
    </xf>
    <xf numFmtId="168" fontId="8" fillId="4" borderId="1" xfId="0" applyNumberFormat="1" applyFont="1" applyFill="1" applyBorder="1" applyAlignment="1">
      <alignment horizontal="center" vertical="center"/>
    </xf>
    <xf numFmtId="168" fontId="7" fillId="4" borderId="1" xfId="0" applyNumberFormat="1" applyFont="1" applyFill="1" applyBorder="1" applyAlignment="1">
      <alignment horizontal="center" vertical="center"/>
    </xf>
    <xf numFmtId="166" fontId="8" fillId="4" borderId="1" xfId="0" applyNumberFormat="1" applyFont="1" applyFill="1" applyBorder="1"/>
    <xf numFmtId="1" fontId="15" fillId="5" borderId="6" xfId="0" applyNumberFormat="1" applyFont="1" applyFill="1" applyBorder="1" applyAlignment="1" applyProtection="1">
      <alignment vertical="center"/>
      <protection locked="0"/>
    </xf>
    <xf numFmtId="175" fontId="7" fillId="4" borderId="6" xfId="0" applyNumberFormat="1" applyFont="1" applyFill="1" applyBorder="1"/>
    <xf numFmtId="175" fontId="15" fillId="5" borderId="6" xfId="0" applyNumberFormat="1" applyFont="1" applyFill="1" applyBorder="1" applyAlignment="1" applyProtection="1">
      <alignment vertical="center"/>
      <protection locked="0"/>
    </xf>
    <xf numFmtId="0" fontId="8" fillId="0" borderId="6" xfId="0" applyFont="1" applyBorder="1"/>
    <xf numFmtId="166" fontId="7" fillId="4" borderId="1" xfId="0" applyNumberFormat="1" applyFont="1" applyFill="1" applyBorder="1"/>
    <xf numFmtId="0" fontId="1" fillId="0" borderId="6" xfId="0" applyFont="1" applyBorder="1" applyAlignment="1">
      <alignment wrapText="1"/>
    </xf>
    <xf numFmtId="0" fontId="7" fillId="4" borderId="1" xfId="0" applyFont="1" applyFill="1" applyBorder="1" applyAlignment="1">
      <alignment horizontal="center" vertical="center" wrapText="1"/>
    </xf>
    <xf numFmtId="167" fontId="7" fillId="4" borderId="1" xfId="0" applyNumberFormat="1" applyFont="1" applyFill="1" applyBorder="1" applyAlignment="1">
      <alignment horizontal="center"/>
    </xf>
    <xf numFmtId="167" fontId="8" fillId="4" borderId="2" xfId="0" applyNumberFormat="1" applyFont="1" applyFill="1" applyBorder="1" applyAlignment="1">
      <alignment horizontal="left" vertical="center"/>
    </xf>
    <xf numFmtId="167" fontId="7" fillId="4" borderId="2" xfId="0" applyNumberFormat="1" applyFont="1" applyFill="1" applyBorder="1" applyAlignment="1">
      <alignment horizontal="center" vertical="center"/>
    </xf>
    <xf numFmtId="166" fontId="7" fillId="4" borderId="1" xfId="0" applyNumberFormat="1" applyFont="1" applyFill="1" applyBorder="1" applyAlignment="1">
      <alignment horizontal="center" vertical="center"/>
    </xf>
    <xf numFmtId="167" fontId="8" fillId="4" borderId="2" xfId="0" applyNumberFormat="1" applyFont="1" applyFill="1" applyBorder="1" applyAlignment="1">
      <alignment horizontal="left"/>
    </xf>
    <xf numFmtId="167" fontId="8" fillId="4" borderId="1" xfId="0" applyNumberFormat="1" applyFont="1" applyFill="1" applyBorder="1" applyAlignment="1">
      <alignment horizontal="left"/>
    </xf>
    <xf numFmtId="167" fontId="7" fillId="4" borderId="2" xfId="0" applyNumberFormat="1" applyFont="1" applyFill="1" applyBorder="1" applyAlignment="1">
      <alignment horizontal="center"/>
    </xf>
    <xf numFmtId="174" fontId="8" fillId="4" borderId="6" xfId="0" applyNumberFormat="1" applyFont="1" applyFill="1" applyBorder="1" applyAlignment="1">
      <alignment vertical="center"/>
    </xf>
    <xf numFmtId="1" fontId="8" fillId="4" borderId="6" xfId="0" applyNumberFormat="1" applyFont="1" applyFill="1" applyBorder="1"/>
    <xf numFmtId="173" fontId="0" fillId="0" borderId="6" xfId="0" applyNumberFormat="1" applyBorder="1"/>
    <xf numFmtId="0" fontId="1" fillId="0" borderId="6" xfId="0" applyFont="1" applyBorder="1" applyAlignment="1">
      <alignment vertical="center" wrapText="1"/>
    </xf>
    <xf numFmtId="167" fontId="1" fillId="2" borderId="6" xfId="0" applyNumberFormat="1" applyFont="1" applyFill="1" applyBorder="1" applyAlignment="1">
      <alignment horizontal="center"/>
    </xf>
    <xf numFmtId="168" fontId="0" fillId="2" borderId="6" xfId="0" applyNumberFormat="1" applyFill="1" applyBorder="1" applyAlignment="1">
      <alignment horizontal="center" vertical="center"/>
    </xf>
    <xf numFmtId="168" fontId="1" fillId="2" borderId="6" xfId="0" applyNumberFormat="1" applyFont="1" applyFill="1" applyBorder="1" applyAlignment="1">
      <alignment horizontal="center" vertical="center"/>
    </xf>
    <xf numFmtId="167" fontId="0" fillId="2" borderId="6" xfId="0" applyNumberFormat="1" applyFill="1" applyBorder="1" applyAlignment="1">
      <alignment horizontal="left" vertical="center"/>
    </xf>
    <xf numFmtId="166" fontId="0" fillId="3" borderId="6" xfId="0" applyNumberFormat="1" applyFill="1" applyBorder="1"/>
    <xf numFmtId="167" fontId="1" fillId="2" borderId="6" xfId="0" applyNumberFormat="1" applyFont="1" applyFill="1" applyBorder="1" applyAlignment="1">
      <alignment horizontal="center" vertical="center"/>
    </xf>
    <xf numFmtId="166" fontId="1" fillId="2" borderId="6" xfId="0" applyNumberFormat="1" applyFont="1" applyFill="1" applyBorder="1" applyAlignment="1">
      <alignment horizontal="center" vertical="center"/>
    </xf>
    <xf numFmtId="166" fontId="1" fillId="2" borderId="6" xfId="0" applyNumberFormat="1" applyFont="1" applyFill="1" applyBorder="1"/>
    <xf numFmtId="0" fontId="7" fillId="0" borderId="6" xfId="0" applyFont="1" applyBorder="1" applyAlignment="1">
      <alignment vertical="top"/>
    </xf>
    <xf numFmtId="167" fontId="8" fillId="0" borderId="6" xfId="0" applyNumberFormat="1" applyFont="1" applyBorder="1"/>
    <xf numFmtId="0" fontId="12" fillId="0" borderId="6" xfId="0" applyFont="1" applyBorder="1" applyAlignment="1">
      <alignment vertical="top"/>
    </xf>
    <xf numFmtId="167" fontId="8" fillId="0" borderId="6" xfId="0" applyNumberFormat="1" applyFont="1" applyBorder="1" applyAlignment="1">
      <alignment horizontal="left"/>
    </xf>
    <xf numFmtId="0" fontId="1" fillId="0" borderId="18" xfId="0" applyFont="1" applyBorder="1" applyAlignment="1">
      <alignment horizontal="center" vertical="center"/>
    </xf>
    <xf numFmtId="0" fontId="7" fillId="4" borderId="6" xfId="0" applyFont="1" applyFill="1" applyBorder="1" applyAlignment="1">
      <alignment horizontal="right" wrapText="1"/>
    </xf>
    <xf numFmtId="167" fontId="7" fillId="4" borderId="6" xfId="0" applyNumberFormat="1" applyFont="1" applyFill="1" applyBorder="1" applyAlignment="1">
      <alignment horizontal="center" wrapText="1"/>
    </xf>
    <xf numFmtId="49" fontId="0" fillId="5" borderId="6" xfId="0" applyNumberFormat="1" applyFill="1" applyBorder="1" applyProtection="1">
      <protection locked="0"/>
    </xf>
    <xf numFmtId="10" fontId="0" fillId="3" borderId="6" xfId="0" applyNumberFormat="1" applyFill="1" applyBorder="1"/>
    <xf numFmtId="9" fontId="0" fillId="3" borderId="6" xfId="0" applyNumberFormat="1" applyFill="1" applyBorder="1"/>
    <xf numFmtId="166" fontId="1" fillId="3" borderId="6" xfId="0" applyNumberFormat="1" applyFont="1" applyFill="1" applyBorder="1" applyAlignment="1">
      <alignment horizontal="center"/>
    </xf>
    <xf numFmtId="165" fontId="14" fillId="3" borderId="6" xfId="1" applyNumberFormat="1" applyFont="1" applyFill="1" applyBorder="1"/>
    <xf numFmtId="166" fontId="1" fillId="3" borderId="6" xfId="0" applyNumberFormat="1" applyFont="1" applyFill="1" applyBorder="1"/>
    <xf numFmtId="166" fontId="0" fillId="3" borderId="6" xfId="0" applyNumberFormat="1" applyFill="1" applyBorder="1" applyAlignment="1">
      <alignment horizontal="right" vertical="top" wrapText="1"/>
    </xf>
    <xf numFmtId="166" fontId="1" fillId="3" borderId="6" xfId="0" applyNumberFormat="1" applyFont="1" applyFill="1" applyBorder="1" applyAlignment="1">
      <alignment vertical="top" wrapText="1"/>
    </xf>
    <xf numFmtId="0" fontId="0" fillId="0" borderId="0" xfId="0" applyAlignment="1">
      <alignment vertical="center" wrapText="1"/>
    </xf>
    <xf numFmtId="0" fontId="0" fillId="0" borderId="12" xfId="0" applyBorder="1"/>
    <xf numFmtId="0" fontId="0" fillId="0" borderId="14" xfId="0" applyBorder="1"/>
    <xf numFmtId="176" fontId="14" fillId="5" borderId="6" xfId="0" applyNumberFormat="1" applyFont="1" applyFill="1" applyBorder="1" applyAlignment="1" applyProtection="1">
      <alignment horizontal="center"/>
      <protection locked="0"/>
    </xf>
    <xf numFmtId="1" fontId="14" fillId="5" borderId="6" xfId="0" applyNumberFormat="1" applyFont="1" applyFill="1" applyBorder="1" applyAlignment="1" applyProtection="1">
      <alignment horizontal="center"/>
      <protection locked="0"/>
    </xf>
    <xf numFmtId="1" fontId="7" fillId="4" borderId="6" xfId="0" applyNumberFormat="1" applyFont="1" applyFill="1" applyBorder="1" applyAlignment="1">
      <alignment horizontal="center"/>
    </xf>
    <xf numFmtId="1" fontId="8" fillId="4" borderId="6" xfId="0" applyNumberFormat="1" applyFont="1" applyFill="1" applyBorder="1" applyAlignment="1">
      <alignment horizontal="center"/>
    </xf>
    <xf numFmtId="0" fontId="0" fillId="0" borderId="9" xfId="0" applyBorder="1"/>
    <xf numFmtId="1" fontId="8" fillId="4" borderId="6" xfId="0" applyNumberFormat="1" applyFont="1" applyFill="1" applyBorder="1" applyAlignment="1">
      <alignment horizontal="center" vertical="center"/>
    </xf>
    <xf numFmtId="0" fontId="9" fillId="4" borderId="0" xfId="0" applyFont="1" applyFill="1" applyAlignment="1">
      <alignment horizontal="center" vertical="center" wrapText="1"/>
    </xf>
    <xf numFmtId="0" fontId="10" fillId="4" borderId="0" xfId="3" applyFont="1" applyFill="1" applyAlignment="1" applyProtection="1">
      <alignment horizontal="center" vertical="center"/>
    </xf>
    <xf numFmtId="0" fontId="9" fillId="4" borderId="0" xfId="0" applyFont="1" applyFill="1" applyAlignment="1">
      <alignment horizontal="center" vertical="center"/>
    </xf>
    <xf numFmtId="0" fontId="5" fillId="0" borderId="0" xfId="0" applyFont="1" applyAlignment="1">
      <alignment horizontal="center" vertical="center" wrapText="1"/>
    </xf>
    <xf numFmtId="0" fontId="7" fillId="4" borderId="0" xfId="0" applyFont="1" applyFill="1" applyAlignment="1">
      <alignment horizontal="center" vertical="center" wrapText="1"/>
    </xf>
    <xf numFmtId="0" fontId="0" fillId="0" borderId="0" xfId="0" applyAlignment="1">
      <alignment horizontal="center" vertical="center" wrapText="1"/>
    </xf>
    <xf numFmtId="0" fontId="9" fillId="4" borderId="6" xfId="0" applyFont="1" applyFill="1" applyBorder="1" applyAlignment="1">
      <alignment horizontal="center" vertical="center"/>
    </xf>
    <xf numFmtId="0" fontId="7" fillId="4" borderId="6" xfId="0" applyFont="1" applyFill="1" applyBorder="1" applyAlignment="1">
      <alignment horizontal="left" vertical="top" wrapText="1"/>
    </xf>
    <xf numFmtId="0" fontId="7" fillId="4" borderId="6" xfId="0" applyFont="1" applyFill="1" applyBorder="1" applyAlignment="1">
      <alignment horizontal="center"/>
    </xf>
    <xf numFmtId="0" fontId="1" fillId="0" borderId="0" xfId="0" applyFont="1" applyAlignment="1">
      <alignment horizontal="center" vertical="top"/>
    </xf>
    <xf numFmtId="0" fontId="12" fillId="4" borderId="6" xfId="0" applyFont="1" applyFill="1" applyBorder="1" applyAlignment="1">
      <alignment horizontal="left" vertical="top" wrapText="1"/>
    </xf>
    <xf numFmtId="0" fontId="1" fillId="0" borderId="6" xfId="0" applyFont="1" applyBorder="1" applyAlignment="1">
      <alignment horizontal="center" vertical="top"/>
    </xf>
    <xf numFmtId="0" fontId="12" fillId="4" borderId="6" xfId="0" applyFont="1" applyFill="1" applyBorder="1" applyAlignment="1">
      <alignment horizontal="left" vertical="center" wrapText="1"/>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20" fontId="12" fillId="4" borderId="6" xfId="0" applyNumberFormat="1" applyFont="1" applyFill="1" applyBorder="1" applyAlignment="1">
      <alignment horizontal="left" vertical="top" wrapText="1"/>
    </xf>
    <xf numFmtId="0" fontId="7" fillId="4" borderId="6" xfId="0" applyFont="1" applyFill="1" applyBorder="1" applyAlignment="1">
      <alignment horizontal="left" vertical="center"/>
    </xf>
    <xf numFmtId="0" fontId="12" fillId="4" borderId="11" xfId="0" applyFont="1" applyFill="1" applyBorder="1" applyAlignment="1">
      <alignment horizontal="left" vertical="top" wrapText="1"/>
    </xf>
    <xf numFmtId="0" fontId="12" fillId="4" borderId="7" xfId="0" applyFont="1" applyFill="1" applyBorder="1" applyAlignment="1">
      <alignment horizontal="left" vertical="top" wrapText="1"/>
    </xf>
    <xf numFmtId="0" fontId="12" fillId="4" borderId="8" xfId="0" applyFont="1" applyFill="1" applyBorder="1" applyAlignment="1">
      <alignment horizontal="left" vertical="top" wrapText="1"/>
    </xf>
    <xf numFmtId="0" fontId="12" fillId="4" borderId="6" xfId="0" applyFont="1" applyFill="1" applyBorder="1" applyAlignment="1">
      <alignment horizontal="left" vertical="top"/>
    </xf>
    <xf numFmtId="0" fontId="7" fillId="4" borderId="12" xfId="0" applyFont="1" applyFill="1" applyBorder="1" applyAlignment="1">
      <alignment horizontal="center" vertical="center"/>
    </xf>
    <xf numFmtId="0" fontId="7" fillId="4" borderId="14" xfId="0" applyFont="1" applyFill="1" applyBorder="1" applyAlignment="1">
      <alignment horizontal="center" vertical="center"/>
    </xf>
    <xf numFmtId="167" fontId="7" fillId="4" borderId="6" xfId="0" applyNumberFormat="1" applyFont="1" applyFill="1" applyBorder="1" applyAlignment="1">
      <alignment horizontal="center" vertical="center" wrapText="1"/>
    </xf>
    <xf numFmtId="0" fontId="7" fillId="4" borderId="6" xfId="0" applyFont="1" applyFill="1" applyBorder="1" applyAlignment="1">
      <alignment horizontal="center" vertical="center"/>
    </xf>
    <xf numFmtId="0" fontId="7" fillId="4" borderId="11" xfId="0" applyFont="1" applyFill="1" applyBorder="1" applyAlignment="1">
      <alignment horizontal="center"/>
    </xf>
    <xf numFmtId="0" fontId="7" fillId="4" borderId="7" xfId="0" applyFont="1" applyFill="1" applyBorder="1" applyAlignment="1">
      <alignment horizontal="center"/>
    </xf>
    <xf numFmtId="0" fontId="7" fillId="4" borderId="8" xfId="0" applyFont="1" applyFill="1" applyBorder="1" applyAlignment="1">
      <alignment horizontal="center"/>
    </xf>
    <xf numFmtId="0" fontId="7" fillId="4" borderId="9" xfId="0" applyFont="1" applyFill="1" applyBorder="1" applyAlignment="1">
      <alignment horizontal="center" wrapText="1"/>
    </xf>
    <xf numFmtId="0" fontId="7" fillId="4" borderId="10" xfId="0" applyFont="1" applyFill="1" applyBorder="1" applyAlignment="1">
      <alignment horizontal="center"/>
    </xf>
    <xf numFmtId="0" fontId="8" fillId="4" borderId="6" xfId="0" applyFont="1" applyFill="1" applyBorder="1"/>
    <xf numFmtId="0" fontId="7" fillId="4" borderId="6" xfId="0" applyFont="1" applyFill="1" applyBorder="1" applyAlignment="1">
      <alignment horizontal="center" vertical="center" wrapText="1"/>
    </xf>
    <xf numFmtId="0" fontId="7" fillId="4" borderId="16" xfId="0" applyFont="1" applyFill="1" applyBorder="1" applyAlignment="1">
      <alignment horizontal="center" vertical="center"/>
    </xf>
    <xf numFmtId="0" fontId="7" fillId="4" borderId="13" xfId="0" applyFont="1" applyFill="1" applyBorder="1" applyAlignment="1">
      <alignment horizontal="center" vertical="center"/>
    </xf>
    <xf numFmtId="0" fontId="7" fillId="4" borderId="17" xfId="0" applyFont="1" applyFill="1" applyBorder="1" applyAlignment="1">
      <alignment horizontal="center" vertical="center"/>
    </xf>
    <xf numFmtId="0" fontId="7" fillId="4" borderId="15" xfId="0" applyFont="1" applyFill="1" applyBorder="1" applyAlignment="1">
      <alignment horizontal="center" vertical="center"/>
    </xf>
    <xf numFmtId="0" fontId="8" fillId="4" borderId="6" xfId="0" applyFont="1" applyFill="1" applyBorder="1" applyAlignment="1">
      <alignment horizontal="left" wrapText="1"/>
    </xf>
    <xf numFmtId="0" fontId="8" fillId="4" borderId="6" xfId="0" applyFont="1" applyFill="1" applyBorder="1" applyAlignment="1">
      <alignment horizontal="left" vertical="top"/>
    </xf>
    <xf numFmtId="0" fontId="1" fillId="0" borderId="6" xfId="0" applyFont="1" applyBorder="1" applyAlignment="1">
      <alignment horizontal="center"/>
    </xf>
    <xf numFmtId="0" fontId="8" fillId="4" borderId="6" xfId="0" applyFont="1" applyFill="1" applyBorder="1" applyAlignment="1">
      <alignment horizontal="center"/>
    </xf>
    <xf numFmtId="167" fontId="7" fillId="4" borderId="9" xfId="0" applyNumberFormat="1" applyFont="1" applyFill="1" applyBorder="1" applyAlignment="1">
      <alignment horizontal="center" vertical="center" wrapText="1"/>
    </xf>
    <xf numFmtId="167" fontId="7" fillId="4" borderId="10" xfId="0" applyNumberFormat="1" applyFont="1" applyFill="1" applyBorder="1" applyAlignment="1">
      <alignment horizontal="center" vertical="center" wrapText="1"/>
    </xf>
    <xf numFmtId="9" fontId="0" fillId="5" borderId="6" xfId="0" applyNumberFormat="1" applyFill="1" applyBorder="1" applyAlignment="1" applyProtection="1">
      <alignment horizontal="center"/>
      <protection locked="0"/>
    </xf>
    <xf numFmtId="0" fontId="0" fillId="5" borderId="6" xfId="0" applyFill="1" applyBorder="1" applyAlignment="1" applyProtection="1">
      <alignment horizontal="center"/>
      <protection locked="0"/>
    </xf>
    <xf numFmtId="20" fontId="7" fillId="4" borderId="6" xfId="0" applyNumberFormat="1" applyFont="1" applyFill="1" applyBorder="1" applyAlignment="1">
      <alignment horizontal="center" vertical="center" wrapText="1"/>
    </xf>
    <xf numFmtId="20" fontId="1" fillId="0" borderId="6" xfId="0" applyNumberFormat="1" applyFont="1" applyBorder="1" applyAlignment="1">
      <alignment horizontal="center" vertical="center"/>
    </xf>
    <xf numFmtId="0" fontId="7" fillId="4" borderId="9"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12" fillId="4" borderId="6" xfId="0" applyFont="1" applyFill="1" applyBorder="1" applyAlignment="1">
      <alignment horizontal="left" vertical="center" wrapText="1" shrinkToFit="1"/>
    </xf>
    <xf numFmtId="0" fontId="7" fillId="4" borderId="6" xfId="0" applyFont="1" applyFill="1" applyBorder="1" applyAlignment="1">
      <alignment horizontal="left"/>
    </xf>
    <xf numFmtId="167" fontId="7" fillId="4" borderId="6" xfId="0" applyNumberFormat="1" applyFont="1" applyFill="1" applyBorder="1" applyAlignment="1">
      <alignment horizontal="left"/>
    </xf>
    <xf numFmtId="0" fontId="16" fillId="4" borderId="6" xfId="0" applyFont="1" applyFill="1" applyBorder="1" applyAlignment="1">
      <alignment horizontal="left" vertical="center"/>
    </xf>
    <xf numFmtId="167" fontId="8" fillId="4" borderId="6" xfId="0" applyNumberFormat="1" applyFont="1" applyFill="1" applyBorder="1" applyAlignment="1">
      <alignment horizontal="left"/>
    </xf>
    <xf numFmtId="0" fontId="7" fillId="4" borderId="6" xfId="0" applyFont="1" applyFill="1" applyBorder="1" applyAlignment="1">
      <alignment horizontal="left" wrapText="1"/>
    </xf>
    <xf numFmtId="0" fontId="8" fillId="4" borderId="6" xfId="0" applyFont="1" applyFill="1" applyBorder="1" applyAlignment="1">
      <alignment wrapText="1"/>
    </xf>
    <xf numFmtId="0" fontId="7" fillId="4" borderId="6" xfId="0" applyFont="1" applyFill="1" applyBorder="1" applyAlignment="1">
      <alignment horizontal="left" vertical="top"/>
    </xf>
    <xf numFmtId="0" fontId="16" fillId="4" borderId="6" xfId="0" applyFont="1" applyFill="1" applyBorder="1" applyAlignment="1">
      <alignment horizontal="left" vertical="top" wrapText="1"/>
    </xf>
    <xf numFmtId="0" fontId="1" fillId="0" borderId="6" xfId="0" applyFont="1" applyBorder="1" applyAlignment="1">
      <alignment horizontal="left" vertical="top"/>
    </xf>
    <xf numFmtId="0" fontId="4" fillId="0" borderId="0" xfId="0" applyFont="1" applyAlignment="1">
      <alignment horizontal="left" vertical="top" wrapText="1"/>
    </xf>
    <xf numFmtId="0" fontId="7" fillId="4" borderId="6" xfId="0" applyFont="1" applyFill="1" applyBorder="1" applyAlignment="1">
      <alignment horizontal="center" vertical="top" wrapText="1"/>
    </xf>
    <xf numFmtId="0" fontId="7" fillId="4" borderId="6" xfId="0" applyFont="1" applyFill="1" applyBorder="1" applyAlignment="1">
      <alignment horizontal="right"/>
    </xf>
    <xf numFmtId="0" fontId="12" fillId="4" borderId="6" xfId="0" applyFont="1" applyFill="1" applyBorder="1" applyAlignment="1">
      <alignment horizontal="left" vertical="center"/>
    </xf>
    <xf numFmtId="0" fontId="7" fillId="4" borderId="6" xfId="0" applyFont="1" applyFill="1" applyBorder="1" applyAlignment="1">
      <alignment horizontal="center" wrapText="1"/>
    </xf>
    <xf numFmtId="167" fontId="7" fillId="4" borderId="6" xfId="0" applyNumberFormat="1" applyFont="1" applyFill="1" applyBorder="1" applyAlignment="1">
      <alignment horizontal="center"/>
    </xf>
    <xf numFmtId="0" fontId="8" fillId="4" borderId="1" xfId="0" applyFont="1" applyFill="1" applyBorder="1" applyAlignment="1">
      <alignment horizontal="center"/>
    </xf>
    <xf numFmtId="0" fontId="8" fillId="4" borderId="2" xfId="0" applyFont="1" applyFill="1" applyBorder="1" applyAlignment="1">
      <alignment horizontal="center"/>
    </xf>
    <xf numFmtId="0" fontId="8" fillId="4" borderId="4" xfId="0" applyFont="1" applyFill="1" applyBorder="1" applyAlignment="1">
      <alignment horizontal="center"/>
    </xf>
    <xf numFmtId="0" fontId="8" fillId="4" borderId="3" xfId="0" applyFont="1" applyFill="1" applyBorder="1" applyAlignment="1">
      <alignment horizontal="center"/>
    </xf>
    <xf numFmtId="0" fontId="7" fillId="4" borderId="5" xfId="0" applyFont="1" applyFill="1" applyBorder="1" applyAlignment="1">
      <alignment horizontal="center" vertical="center" wrapText="1"/>
    </xf>
    <xf numFmtId="0" fontId="0" fillId="2" borderId="6" xfId="0" applyFill="1" applyBorder="1" applyAlignment="1">
      <alignment horizontal="center"/>
    </xf>
    <xf numFmtId="0" fontId="7" fillId="0" borderId="6" xfId="0" applyFont="1" applyBorder="1" applyAlignment="1">
      <alignment horizontal="center" vertical="top"/>
    </xf>
    <xf numFmtId="166" fontId="7" fillId="4" borderId="6" xfId="0" applyNumberFormat="1" applyFont="1" applyFill="1" applyBorder="1" applyAlignment="1">
      <alignment horizontal="right"/>
    </xf>
    <xf numFmtId="0" fontId="8" fillId="4" borderId="6" xfId="0" applyFont="1" applyFill="1" applyBorder="1" applyAlignment="1">
      <alignment horizontal="left" vertical="top" wrapText="1"/>
    </xf>
  </cellXfs>
  <cellStyles count="4">
    <cellStyle name="Lien hypertexte" xfId="3" builtinId="8"/>
    <cellStyle name="Monétaire" xfId="1" builtinId="4"/>
    <cellStyle name="Normal" xfId="0" builtinId="0"/>
    <cellStyle name="Pourcentage" xfId="2" builtinId="5"/>
  </cellStyles>
  <dxfs count="0"/>
  <tableStyles count="0" defaultTableStyle="TableStyleMedium9" defaultPivotStyle="PivotStyleLight16"/>
  <colors>
    <mruColors>
      <color rgb="FF008BD0"/>
      <color rgb="FF2F6EBB"/>
      <color rgb="FFFFFF99"/>
      <color rgb="FFFFFFCC"/>
      <color rgb="FFFFCC66"/>
      <color rgb="FF66FF99"/>
      <color rgb="FFCCFF99"/>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Chiffre</a:t>
            </a:r>
            <a:r>
              <a:rPr lang="fr-FR" baseline="0"/>
              <a:t> d'affaires et résultats prévisionnels</a:t>
            </a:r>
          </a:p>
        </c:rich>
      </c:tx>
      <c:overlay val="0"/>
    </c:title>
    <c:autoTitleDeleted val="0"/>
    <c:plotArea>
      <c:layout/>
      <c:barChart>
        <c:barDir val="col"/>
        <c:grouping val="clustered"/>
        <c:varyColors val="0"/>
        <c:ser>
          <c:idx val="0"/>
          <c:order val="0"/>
          <c:tx>
            <c:strRef>
              <c:f>'Comptes de résultats'!$B$9</c:f>
              <c:strCache>
                <c:ptCount val="1"/>
                <c:pt idx="0">
                  <c:v>Chiffre d'affaires (CA)</c:v>
                </c:pt>
              </c:strCache>
            </c:strRef>
          </c:tx>
          <c:spPr>
            <a:ln w="28575">
              <a:noFill/>
            </a:ln>
          </c:spPr>
          <c:invertIfNegative val="0"/>
          <c:cat>
            <c:strRef>
              <c:f>'Comptes de résultats'!$C$7:$G$7</c:f>
              <c:strCache>
                <c:ptCount val="5"/>
                <c:pt idx="0">
                  <c:v>Année 1</c:v>
                </c:pt>
                <c:pt idx="1">
                  <c:v>Année 2</c:v>
                </c:pt>
                <c:pt idx="2">
                  <c:v>Année 3</c:v>
                </c:pt>
                <c:pt idx="3">
                  <c:v>Année 4</c:v>
                </c:pt>
                <c:pt idx="4">
                  <c:v>Année 5</c:v>
                </c:pt>
              </c:strCache>
            </c:strRef>
          </c:cat>
          <c:val>
            <c:numRef>
              <c:f>'Comptes de résultats'!$C$9:$G$9</c:f>
              <c:numCache>
                <c:formatCode>_-* #\ ##0\ "€"_-;\-* #\ ##0\ "€"_-;_-* "-"??\ "€"_-;_-@_-</c:formatCode>
                <c:ptCount val="5"/>
                <c:pt idx="0">
                  <c:v>0</c:v>
                </c:pt>
                <c:pt idx="1">
                  <c:v>0</c:v>
                </c:pt>
                <c:pt idx="2">
                  <c:v>0</c:v>
                </c:pt>
                <c:pt idx="3">
                  <c:v>0</c:v>
                </c:pt>
                <c:pt idx="4">
                  <c:v>0</c:v>
                </c:pt>
              </c:numCache>
            </c:numRef>
          </c:val>
          <c:extLst>
            <c:ext xmlns:c16="http://schemas.microsoft.com/office/drawing/2014/chart" uri="{C3380CC4-5D6E-409C-BE32-E72D297353CC}">
              <c16:uniqueId val="{00000000-FAC1-4A6A-914F-F3C7CFF87DF6}"/>
            </c:ext>
          </c:extLst>
        </c:ser>
        <c:ser>
          <c:idx val="1"/>
          <c:order val="1"/>
          <c:tx>
            <c:strRef>
              <c:f>'Comptes de résultats'!$B$39</c:f>
              <c:strCache>
                <c:ptCount val="1"/>
                <c:pt idx="0">
                  <c:v>Résultat Net (RN)</c:v>
                </c:pt>
              </c:strCache>
            </c:strRef>
          </c:tx>
          <c:spPr>
            <a:ln w="28575">
              <a:noFill/>
            </a:ln>
          </c:spPr>
          <c:invertIfNegative val="0"/>
          <c:cat>
            <c:strRef>
              <c:f>'Comptes de résultats'!$C$7:$G$7</c:f>
              <c:strCache>
                <c:ptCount val="5"/>
                <c:pt idx="0">
                  <c:v>Année 1</c:v>
                </c:pt>
                <c:pt idx="1">
                  <c:v>Année 2</c:v>
                </c:pt>
                <c:pt idx="2">
                  <c:v>Année 3</c:v>
                </c:pt>
                <c:pt idx="3">
                  <c:v>Année 4</c:v>
                </c:pt>
                <c:pt idx="4">
                  <c:v>Année 5</c:v>
                </c:pt>
              </c:strCache>
            </c:strRef>
          </c:cat>
          <c:val>
            <c:numRef>
              <c:f>'Comptes de résultats'!$C$39:$G$39</c:f>
              <c:numCache>
                <c:formatCode>_-* #\ ##0\ "€"_-;\-* #\ ##0\ "€"_-;_-* "-"??\ "€"_-;_-@_-</c:formatCode>
                <c:ptCount val="5"/>
                <c:pt idx="0">
                  <c:v>-27240.89</c:v>
                </c:pt>
                <c:pt idx="1">
                  <c:v>-27240.89</c:v>
                </c:pt>
                <c:pt idx="2">
                  <c:v>-27240.89</c:v>
                </c:pt>
                <c:pt idx="3">
                  <c:v>-27240.89</c:v>
                </c:pt>
                <c:pt idx="4">
                  <c:v>-27240.89</c:v>
                </c:pt>
              </c:numCache>
            </c:numRef>
          </c:val>
          <c:extLst>
            <c:ext xmlns:c16="http://schemas.microsoft.com/office/drawing/2014/chart" uri="{C3380CC4-5D6E-409C-BE32-E72D297353CC}">
              <c16:uniqueId val="{00000001-FAC1-4A6A-914F-F3C7CFF87DF6}"/>
            </c:ext>
          </c:extLst>
        </c:ser>
        <c:dLbls>
          <c:showLegendKey val="0"/>
          <c:showVal val="0"/>
          <c:showCatName val="0"/>
          <c:showSerName val="0"/>
          <c:showPercent val="0"/>
          <c:showBubbleSize val="0"/>
        </c:dLbls>
        <c:gapWidth val="150"/>
        <c:axId val="110445696"/>
        <c:axId val="110447232"/>
      </c:barChart>
      <c:catAx>
        <c:axId val="110445696"/>
        <c:scaling>
          <c:orientation val="minMax"/>
        </c:scaling>
        <c:delete val="0"/>
        <c:axPos val="b"/>
        <c:numFmt formatCode="General" sourceLinked="0"/>
        <c:majorTickMark val="none"/>
        <c:minorTickMark val="none"/>
        <c:tickLblPos val="nextTo"/>
        <c:crossAx val="110447232"/>
        <c:crosses val="autoZero"/>
        <c:auto val="1"/>
        <c:lblAlgn val="ctr"/>
        <c:lblOffset val="100"/>
        <c:noMultiLvlLbl val="0"/>
      </c:catAx>
      <c:valAx>
        <c:axId val="110447232"/>
        <c:scaling>
          <c:orientation val="minMax"/>
        </c:scaling>
        <c:delete val="0"/>
        <c:axPos val="l"/>
        <c:majorGridlines/>
        <c:numFmt formatCode="_-* #\ ##0\ &quot;€&quot;_-;\-* #\ ##0\ &quot;€&quot;_-;_-* &quot;-&quot;??\ &quot;€&quot;_-;_-@_-" sourceLinked="1"/>
        <c:majorTickMark val="none"/>
        <c:minorTickMark val="none"/>
        <c:tickLblPos val="nextTo"/>
        <c:crossAx val="110445696"/>
        <c:crosses val="autoZero"/>
        <c:crossBetween val="between"/>
      </c:valAx>
      <c:dTable>
        <c:showHorzBorder val="1"/>
        <c:showVertBorder val="1"/>
        <c:showOutline val="1"/>
        <c:showKeys val="1"/>
      </c:dTable>
    </c:plotArea>
    <c:plotVisOnly val="1"/>
    <c:dispBlanksAs val="gap"/>
    <c:showDLblsOverMax val="0"/>
  </c:chart>
  <c:spPr>
    <a:ln>
      <a:noFill/>
    </a:ln>
  </c:sp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Trésorerie</c:v>
          </c:tx>
          <c:marker>
            <c:symbol val="diamond"/>
            <c:size val="6"/>
          </c:marker>
          <c:xVal>
            <c:numRef>
              <c:f>Trésorerie!$C$8:$BJ$8</c:f>
              <c:numCache>
                <c:formatCode>[$-40C]mmm\ yyyy;@</c:formatCode>
                <c:ptCount val="60"/>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xVal>
          <c:yVal>
            <c:numRef>
              <c:f>Trésorerie!$C$75:$BJ$75</c:f>
              <c:numCache>
                <c:formatCode>#\ ##0\ "€";\-#\ ##0\ "€";;@</c:formatCode>
                <c:ptCount val="60"/>
                <c:pt idx="0">
                  <c:v>-2720.0741666666668</c:v>
                </c:pt>
                <c:pt idx="1">
                  <c:v>-4990.1483333333335</c:v>
                </c:pt>
                <c:pt idx="2">
                  <c:v>-7260.2224999999999</c:v>
                </c:pt>
                <c:pt idx="3">
                  <c:v>-9530.2966666666671</c:v>
                </c:pt>
                <c:pt idx="4">
                  <c:v>-11800.370833333334</c:v>
                </c:pt>
                <c:pt idx="5">
                  <c:v>-14070.445000000002</c:v>
                </c:pt>
                <c:pt idx="6">
                  <c:v>-16340.519166666669</c:v>
                </c:pt>
                <c:pt idx="7">
                  <c:v>-18610.593333333334</c:v>
                </c:pt>
                <c:pt idx="8">
                  <c:v>-20880.6675</c:v>
                </c:pt>
                <c:pt idx="9">
                  <c:v>-23150.741666666665</c:v>
                </c:pt>
                <c:pt idx="10">
                  <c:v>-25420.81583333333</c:v>
                </c:pt>
                <c:pt idx="11">
                  <c:v>-27690.889999999996</c:v>
                </c:pt>
                <c:pt idx="12">
                  <c:v>-29960.964166666661</c:v>
                </c:pt>
                <c:pt idx="13">
                  <c:v>-32231.038333333327</c:v>
                </c:pt>
                <c:pt idx="14">
                  <c:v>-34501.112499999996</c:v>
                </c:pt>
                <c:pt idx="15">
                  <c:v>-36771.186666666661</c:v>
                </c:pt>
                <c:pt idx="16">
                  <c:v>-39041.260833333326</c:v>
                </c:pt>
                <c:pt idx="17">
                  <c:v>-41311.334999999992</c:v>
                </c:pt>
                <c:pt idx="18">
                  <c:v>-43581.409166666657</c:v>
                </c:pt>
                <c:pt idx="19">
                  <c:v>-45851.483333333323</c:v>
                </c:pt>
                <c:pt idx="20">
                  <c:v>-48121.557499999988</c:v>
                </c:pt>
                <c:pt idx="21">
                  <c:v>-50391.631666666653</c:v>
                </c:pt>
                <c:pt idx="22">
                  <c:v>-52661.705833333319</c:v>
                </c:pt>
                <c:pt idx="23">
                  <c:v>-54931.779999999984</c:v>
                </c:pt>
                <c:pt idx="24">
                  <c:v>-57201.85416666665</c:v>
                </c:pt>
                <c:pt idx="25">
                  <c:v>-59471.928333333315</c:v>
                </c:pt>
                <c:pt idx="26">
                  <c:v>-61742.002499999981</c:v>
                </c:pt>
                <c:pt idx="27">
                  <c:v>-64012.076666666646</c:v>
                </c:pt>
                <c:pt idx="28">
                  <c:v>-66282.150833333319</c:v>
                </c:pt>
                <c:pt idx="29">
                  <c:v>-68552.224999999991</c:v>
                </c:pt>
                <c:pt idx="30">
                  <c:v>-70822.299166666664</c:v>
                </c:pt>
                <c:pt idx="31">
                  <c:v>-73092.373333333337</c:v>
                </c:pt>
                <c:pt idx="32">
                  <c:v>-75362.447500000009</c:v>
                </c:pt>
                <c:pt idx="33">
                  <c:v>-77632.521666666682</c:v>
                </c:pt>
                <c:pt idx="34">
                  <c:v>-79902.595833333355</c:v>
                </c:pt>
                <c:pt idx="35">
                  <c:v>-82172.670000000027</c:v>
                </c:pt>
                <c:pt idx="36">
                  <c:v>-84442.7441666667</c:v>
                </c:pt>
                <c:pt idx="37">
                  <c:v>-86712.818333333373</c:v>
                </c:pt>
                <c:pt idx="38">
                  <c:v>-88982.892500000045</c:v>
                </c:pt>
                <c:pt idx="39">
                  <c:v>-91252.966666666718</c:v>
                </c:pt>
                <c:pt idx="40">
                  <c:v>-93523.040833333391</c:v>
                </c:pt>
                <c:pt idx="41">
                  <c:v>-95793.115000000063</c:v>
                </c:pt>
                <c:pt idx="42">
                  <c:v>-98063.189166666736</c:v>
                </c:pt>
                <c:pt idx="43">
                  <c:v>-100333.26333333341</c:v>
                </c:pt>
                <c:pt idx="44">
                  <c:v>-102603.33750000008</c:v>
                </c:pt>
                <c:pt idx="45">
                  <c:v>-104873.41166666675</c:v>
                </c:pt>
                <c:pt idx="46">
                  <c:v>-107143.48583333343</c:v>
                </c:pt>
                <c:pt idx="47">
                  <c:v>-109413.5600000001</c:v>
                </c:pt>
                <c:pt idx="48">
                  <c:v>-111683.63416666677</c:v>
                </c:pt>
                <c:pt idx="49">
                  <c:v>-113953.70833333344</c:v>
                </c:pt>
                <c:pt idx="50">
                  <c:v>-116223.78250000012</c:v>
                </c:pt>
                <c:pt idx="51">
                  <c:v>-118493.85666666679</c:v>
                </c:pt>
                <c:pt idx="52">
                  <c:v>-120763.93083333346</c:v>
                </c:pt>
                <c:pt idx="53">
                  <c:v>-123034.00500000014</c:v>
                </c:pt>
                <c:pt idx="54">
                  <c:v>-125304.07916666681</c:v>
                </c:pt>
                <c:pt idx="55">
                  <c:v>-127574.15333333348</c:v>
                </c:pt>
                <c:pt idx="56">
                  <c:v>-129844.22750000015</c:v>
                </c:pt>
                <c:pt idx="57">
                  <c:v>-132114.30166666681</c:v>
                </c:pt>
                <c:pt idx="58">
                  <c:v>-134384.37583333347</c:v>
                </c:pt>
                <c:pt idx="59">
                  <c:v>-136654.45000000013</c:v>
                </c:pt>
              </c:numCache>
            </c:numRef>
          </c:yVal>
          <c:smooth val="1"/>
          <c:extLst>
            <c:ext xmlns:c16="http://schemas.microsoft.com/office/drawing/2014/chart" uri="{C3380CC4-5D6E-409C-BE32-E72D297353CC}">
              <c16:uniqueId val="{00000000-503A-406F-9212-1E9E6CA48EAF}"/>
            </c:ext>
          </c:extLst>
        </c:ser>
        <c:ser>
          <c:idx val="1"/>
          <c:order val="1"/>
          <c:tx>
            <c:v>BFR</c:v>
          </c:tx>
          <c:marker>
            <c:symbol val="diamond"/>
            <c:size val="6"/>
          </c:marker>
          <c:xVal>
            <c:numRef>
              <c:f>BFR!$C$8:$BJ$8</c:f>
              <c:numCache>
                <c:formatCode>[$-40C]mmm\ yyyy;@</c:formatCode>
                <c:ptCount val="60"/>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xVal>
          <c:yVal>
            <c:numRef>
              <c:f>BFR!$C$18:$BJ$18</c:f>
              <c:numCache>
                <c:formatCode>#\ ##0\ "€";\-#\ ##0\ "€";;@</c:formatCode>
                <c:ptCount val="60"/>
                <c:pt idx="0">
                  <c:v>450</c:v>
                </c:pt>
                <c:pt idx="1">
                  <c:v>450</c:v>
                </c:pt>
                <c:pt idx="2">
                  <c:v>450</c:v>
                </c:pt>
                <c:pt idx="3">
                  <c:v>450</c:v>
                </c:pt>
                <c:pt idx="4">
                  <c:v>450</c:v>
                </c:pt>
                <c:pt idx="5">
                  <c:v>450</c:v>
                </c:pt>
                <c:pt idx="6">
                  <c:v>450</c:v>
                </c:pt>
                <c:pt idx="7">
                  <c:v>450</c:v>
                </c:pt>
                <c:pt idx="8">
                  <c:v>450</c:v>
                </c:pt>
                <c:pt idx="9">
                  <c:v>450</c:v>
                </c:pt>
                <c:pt idx="10">
                  <c:v>450</c:v>
                </c:pt>
                <c:pt idx="11">
                  <c:v>450</c:v>
                </c:pt>
                <c:pt idx="12">
                  <c:v>450</c:v>
                </c:pt>
                <c:pt idx="13">
                  <c:v>450</c:v>
                </c:pt>
                <c:pt idx="14">
                  <c:v>450</c:v>
                </c:pt>
                <c:pt idx="15">
                  <c:v>450</c:v>
                </c:pt>
                <c:pt idx="16">
                  <c:v>450</c:v>
                </c:pt>
                <c:pt idx="17">
                  <c:v>450</c:v>
                </c:pt>
                <c:pt idx="18">
                  <c:v>450</c:v>
                </c:pt>
                <c:pt idx="19">
                  <c:v>450</c:v>
                </c:pt>
                <c:pt idx="20">
                  <c:v>450</c:v>
                </c:pt>
                <c:pt idx="21">
                  <c:v>450</c:v>
                </c:pt>
                <c:pt idx="22">
                  <c:v>450</c:v>
                </c:pt>
                <c:pt idx="23">
                  <c:v>450</c:v>
                </c:pt>
                <c:pt idx="24">
                  <c:v>450</c:v>
                </c:pt>
                <c:pt idx="25">
                  <c:v>450</c:v>
                </c:pt>
                <c:pt idx="26">
                  <c:v>450</c:v>
                </c:pt>
                <c:pt idx="27">
                  <c:v>450</c:v>
                </c:pt>
                <c:pt idx="28">
                  <c:v>450</c:v>
                </c:pt>
                <c:pt idx="29">
                  <c:v>450</c:v>
                </c:pt>
                <c:pt idx="30">
                  <c:v>450</c:v>
                </c:pt>
                <c:pt idx="31">
                  <c:v>450</c:v>
                </c:pt>
                <c:pt idx="32">
                  <c:v>450</c:v>
                </c:pt>
                <c:pt idx="33">
                  <c:v>450</c:v>
                </c:pt>
                <c:pt idx="34">
                  <c:v>450</c:v>
                </c:pt>
                <c:pt idx="35">
                  <c:v>450</c:v>
                </c:pt>
                <c:pt idx="36">
                  <c:v>450</c:v>
                </c:pt>
                <c:pt idx="37">
                  <c:v>450</c:v>
                </c:pt>
                <c:pt idx="38">
                  <c:v>450</c:v>
                </c:pt>
                <c:pt idx="39">
                  <c:v>450</c:v>
                </c:pt>
                <c:pt idx="40">
                  <c:v>450</c:v>
                </c:pt>
                <c:pt idx="41">
                  <c:v>450</c:v>
                </c:pt>
                <c:pt idx="42">
                  <c:v>450</c:v>
                </c:pt>
                <c:pt idx="43">
                  <c:v>450</c:v>
                </c:pt>
                <c:pt idx="44">
                  <c:v>450</c:v>
                </c:pt>
                <c:pt idx="45">
                  <c:v>450</c:v>
                </c:pt>
                <c:pt idx="46">
                  <c:v>450</c:v>
                </c:pt>
                <c:pt idx="47">
                  <c:v>450</c:v>
                </c:pt>
                <c:pt idx="48">
                  <c:v>450</c:v>
                </c:pt>
                <c:pt idx="49">
                  <c:v>450</c:v>
                </c:pt>
                <c:pt idx="50">
                  <c:v>450</c:v>
                </c:pt>
                <c:pt idx="51">
                  <c:v>450</c:v>
                </c:pt>
                <c:pt idx="52">
                  <c:v>450</c:v>
                </c:pt>
                <c:pt idx="53">
                  <c:v>450</c:v>
                </c:pt>
                <c:pt idx="54">
                  <c:v>450</c:v>
                </c:pt>
                <c:pt idx="55">
                  <c:v>450</c:v>
                </c:pt>
                <c:pt idx="56">
                  <c:v>450</c:v>
                </c:pt>
                <c:pt idx="57">
                  <c:v>450</c:v>
                </c:pt>
                <c:pt idx="58">
                  <c:v>450</c:v>
                </c:pt>
                <c:pt idx="59">
                  <c:v>450</c:v>
                </c:pt>
              </c:numCache>
            </c:numRef>
          </c:yVal>
          <c:smooth val="1"/>
          <c:extLst>
            <c:ext xmlns:c16="http://schemas.microsoft.com/office/drawing/2014/chart" uri="{C3380CC4-5D6E-409C-BE32-E72D297353CC}">
              <c16:uniqueId val="{00000001-503A-406F-9212-1E9E6CA48EAF}"/>
            </c:ext>
          </c:extLst>
        </c:ser>
        <c:dLbls>
          <c:showLegendKey val="0"/>
          <c:showVal val="0"/>
          <c:showCatName val="0"/>
          <c:showSerName val="0"/>
          <c:showPercent val="0"/>
          <c:showBubbleSize val="0"/>
        </c:dLbls>
        <c:axId val="110486272"/>
        <c:axId val="110487808"/>
      </c:scatterChart>
      <c:valAx>
        <c:axId val="110486272"/>
        <c:scaling>
          <c:orientation val="minMax"/>
        </c:scaling>
        <c:delete val="0"/>
        <c:axPos val="b"/>
        <c:numFmt formatCode="[$-40C]mmm\ yyyy;@" sourceLinked="1"/>
        <c:majorTickMark val="out"/>
        <c:minorTickMark val="none"/>
        <c:tickLblPos val="nextTo"/>
        <c:crossAx val="110487808"/>
        <c:crosses val="autoZero"/>
        <c:crossBetween val="midCat"/>
      </c:valAx>
      <c:valAx>
        <c:axId val="110487808"/>
        <c:scaling>
          <c:orientation val="minMax"/>
        </c:scaling>
        <c:delete val="0"/>
        <c:axPos val="l"/>
        <c:majorGridlines/>
        <c:numFmt formatCode="#\ ##0\ &quot;€&quot;;\-#\ ##0\ &quot;€&quot;;;@" sourceLinked="1"/>
        <c:majorTickMark val="out"/>
        <c:minorTickMark val="none"/>
        <c:tickLblPos val="nextTo"/>
        <c:crossAx val="110486272"/>
        <c:crosses val="autoZero"/>
        <c:crossBetween val="midCat"/>
      </c:valAx>
    </c:plotArea>
    <c:legend>
      <c:legendPos val="t"/>
      <c:overlay val="0"/>
    </c:legend>
    <c:plotVisOnly val="1"/>
    <c:dispBlanksAs val="gap"/>
    <c:showDLblsOverMax val="0"/>
  </c:chart>
  <c:spPr>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jpeg"/><Relationship Id="rId7" Type="http://schemas.openxmlformats.org/officeDocument/2006/relationships/hyperlink" Target="http://www.reseau-entreprendre.org/" TargetMode="External"/><Relationship Id="rId12" Type="http://schemas.openxmlformats.org/officeDocument/2006/relationships/image" Target="../media/image9.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hyperlink" Target="https://www.linkedin.com/in/berthierremi/" TargetMode="External"/><Relationship Id="rId5" Type="http://schemas.openxmlformats.org/officeDocument/2006/relationships/image" Target="../media/image5.png"/><Relationship Id="rId10" Type="http://schemas.openxmlformats.org/officeDocument/2006/relationships/image" Target="../media/image8.png"/><Relationship Id="rId4" Type="http://schemas.openxmlformats.org/officeDocument/2006/relationships/image" Target="../media/image4.jpeg"/><Relationship Id="rId9" Type="http://schemas.openxmlformats.org/officeDocument/2006/relationships/hyperlink" Target="https://twitter.com/remiberthier/"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6.png"/></Relationships>
</file>

<file path=xl/drawings/_rels/drawing12.xml.rels><?xml version="1.0" encoding="UTF-8" standalone="yes"?>
<Relationships xmlns="http://schemas.openxmlformats.org/package/2006/relationships"><Relationship Id="rId1" Type="http://schemas.openxmlformats.org/officeDocument/2006/relationships/image" Target="../media/image6.png"/></Relationships>
</file>

<file path=xl/drawings/_rels/drawing1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s>
</file>

<file path=xl/drawings/_rels/drawing14.xml.rels><?xml version="1.0" encoding="UTF-8" standalone="yes"?>
<Relationships xmlns="http://schemas.openxmlformats.org/package/2006/relationships"><Relationship Id="rId1" Type="http://schemas.openxmlformats.org/officeDocument/2006/relationships/image" Target="../media/image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6.png"/></Relationships>
</file>

<file path=xl/drawings/_rels/drawing18.xml.rels><?xml version="1.0" encoding="UTF-8" standalone="yes"?>
<Relationships xmlns="http://schemas.openxmlformats.org/package/2006/relationships"><Relationship Id="rId1" Type="http://schemas.openxmlformats.org/officeDocument/2006/relationships/image" Target="../media/image6.png"/></Relationships>
</file>

<file path=xl/drawings/_rels/drawing19.xml.rels><?xml version="1.0" encoding="UTF-8" standalone="yes"?>
<Relationships xmlns="http://schemas.openxmlformats.org/package/2006/relationships"><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20.xml.rels><?xml version="1.0" encoding="UTF-8" standalone="yes"?>
<Relationships xmlns="http://schemas.openxmlformats.org/package/2006/relationships"><Relationship Id="rId1" Type="http://schemas.openxmlformats.org/officeDocument/2006/relationships/image" Target="../media/image6.png"/></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22.xml.rels><?xml version="1.0" encoding="UTF-8" standalone="yes"?>
<Relationships xmlns="http://schemas.openxmlformats.org/package/2006/relationships"><Relationship Id="rId1" Type="http://schemas.openxmlformats.org/officeDocument/2006/relationships/image" Target="../media/image6.png"/></Relationships>
</file>

<file path=xl/drawings/_rels/drawing23.xml.rels><?xml version="1.0" encoding="UTF-8" standalone="yes"?>
<Relationships xmlns="http://schemas.openxmlformats.org/package/2006/relationships"><Relationship Id="rId1" Type="http://schemas.openxmlformats.org/officeDocument/2006/relationships/image" Target="../media/image6.png"/></Relationships>
</file>

<file path=xl/drawings/_rels/drawing24.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19050</xdr:colOff>
      <xdr:row>12</xdr:row>
      <xdr:rowOff>164306</xdr:rowOff>
    </xdr:from>
    <xdr:to>
      <xdr:col>9</xdr:col>
      <xdr:colOff>28575</xdr:colOff>
      <xdr:row>18</xdr:row>
      <xdr:rowOff>7144</xdr:rowOff>
    </xdr:to>
    <xdr:pic>
      <xdr:nvPicPr>
        <xdr:cNvPr id="72" name="Picture 3" descr="BUILD.jpg">
          <a:extLst>
            <a:ext uri="{FF2B5EF4-FFF2-40B4-BE49-F238E27FC236}">
              <a16:creationId xmlns:a16="http://schemas.microsoft.com/office/drawing/2014/main" id="{00000000-0008-0000-0000-00004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0575" y="2393156"/>
          <a:ext cx="914400" cy="871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9525</xdr:colOff>
      <xdr:row>13</xdr:row>
      <xdr:rowOff>7144</xdr:rowOff>
    </xdr:from>
    <xdr:to>
      <xdr:col>21</xdr:col>
      <xdr:colOff>19050</xdr:colOff>
      <xdr:row>18</xdr:row>
      <xdr:rowOff>16669</xdr:rowOff>
    </xdr:to>
    <xdr:pic>
      <xdr:nvPicPr>
        <xdr:cNvPr id="73" name="Picture 4" descr="CASH.jpg">
          <a:extLst>
            <a:ext uri="{FF2B5EF4-FFF2-40B4-BE49-F238E27FC236}">
              <a16:creationId xmlns:a16="http://schemas.microsoft.com/office/drawing/2014/main" id="{00000000-0008-0000-0000-00004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0" y="2407444"/>
          <a:ext cx="914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40</xdr:col>
      <xdr:colOff>171450</xdr:colOff>
      <xdr:row>12</xdr:row>
      <xdr:rowOff>154781</xdr:rowOff>
    </xdr:from>
    <xdr:to>
      <xdr:col>46</xdr:col>
      <xdr:colOff>9525</xdr:colOff>
      <xdr:row>17</xdr:row>
      <xdr:rowOff>164307</xdr:rowOff>
    </xdr:to>
    <xdr:pic>
      <xdr:nvPicPr>
        <xdr:cNvPr id="74" name="Picture 5" descr="EXPORT.jpg">
          <a:extLst>
            <a:ext uri="{FF2B5EF4-FFF2-40B4-BE49-F238E27FC236}">
              <a16:creationId xmlns:a16="http://schemas.microsoft.com/office/drawing/2014/main" id="{00000000-0008-0000-0000-00004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458075" y="2383631"/>
          <a:ext cx="923925" cy="8667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0</xdr:colOff>
      <xdr:row>12</xdr:row>
      <xdr:rowOff>159544</xdr:rowOff>
    </xdr:from>
    <xdr:to>
      <xdr:col>34</xdr:col>
      <xdr:colOff>9525</xdr:colOff>
      <xdr:row>17</xdr:row>
      <xdr:rowOff>164307</xdr:rowOff>
    </xdr:to>
    <xdr:pic>
      <xdr:nvPicPr>
        <xdr:cNvPr id="75" name="Picture 6" descr="REFINE.jpg">
          <a:extLst>
            <a:ext uri="{FF2B5EF4-FFF2-40B4-BE49-F238E27FC236}">
              <a16:creationId xmlns:a16="http://schemas.microsoft.com/office/drawing/2014/main" id="{00000000-0008-0000-0000-00004B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295900" y="2388394"/>
          <a:ext cx="914400" cy="862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123825</xdr:colOff>
      <xdr:row>4</xdr:row>
      <xdr:rowOff>171450</xdr:rowOff>
    </xdr:from>
    <xdr:to>
      <xdr:col>49</xdr:col>
      <xdr:colOff>19050</xdr:colOff>
      <xdr:row>7</xdr:row>
      <xdr:rowOff>19050</xdr:rowOff>
    </xdr:to>
    <xdr:pic>
      <xdr:nvPicPr>
        <xdr:cNvPr id="84" name="Picture 139" descr="http://i.creativecommons.org/l/by-sa/3.0/88x31.png">
          <a:extLst>
            <a:ext uri="{FF2B5EF4-FFF2-40B4-BE49-F238E27FC236}">
              <a16:creationId xmlns:a16="http://schemas.microsoft.com/office/drawing/2014/main" id="{00000000-0008-0000-0000-000054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772400" y="1028700"/>
          <a:ext cx="11620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83344</xdr:colOff>
      <xdr:row>0</xdr:row>
      <xdr:rowOff>81711</xdr:rowOff>
    </xdr:from>
    <xdr:to>
      <xdr:col>15</xdr:col>
      <xdr:colOff>104775</xdr:colOff>
      <xdr:row>5</xdr:row>
      <xdr:rowOff>87313</xdr:rowOff>
    </xdr:to>
    <xdr:pic>
      <xdr:nvPicPr>
        <xdr:cNvPr id="85" name="Image 84">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21469" y="253161"/>
          <a:ext cx="2555081" cy="862852"/>
        </a:xfrm>
        <a:prstGeom prst="rect">
          <a:avLst/>
        </a:prstGeom>
      </xdr:spPr>
    </xdr:pic>
    <xdr:clientData/>
  </xdr:twoCellAnchor>
  <xdr:twoCellAnchor editAs="oneCell">
    <xdr:from>
      <xdr:col>18</xdr:col>
      <xdr:colOff>59056</xdr:colOff>
      <xdr:row>28</xdr:row>
      <xdr:rowOff>67808</xdr:rowOff>
    </xdr:from>
    <xdr:to>
      <xdr:col>31</xdr:col>
      <xdr:colOff>22861</xdr:colOff>
      <xdr:row>34</xdr:row>
      <xdr:rowOff>105908</xdr:rowOff>
    </xdr:to>
    <xdr:pic>
      <xdr:nvPicPr>
        <xdr:cNvPr id="28" name="Picture 30" descr="Logo Réseau Entreprendre.png">
          <a:hlinkClick xmlns:r="http://schemas.openxmlformats.org/officeDocument/2006/relationships" r:id="rId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8" cstate="print"/>
        <a:srcRect/>
        <a:stretch>
          <a:fillRect/>
        </a:stretch>
      </xdr:blipFill>
      <xdr:spPr bwMode="auto">
        <a:xfrm>
          <a:off x="3373756" y="4868408"/>
          <a:ext cx="2316480" cy="1066800"/>
        </a:xfrm>
        <a:prstGeom prst="rect">
          <a:avLst/>
        </a:prstGeom>
        <a:noFill/>
        <a:ln w="9525">
          <a:noFill/>
          <a:miter lim="800000"/>
          <a:headEnd/>
          <a:tailEnd/>
        </a:ln>
      </xdr:spPr>
    </xdr:pic>
    <xdr:clientData/>
  </xdr:twoCellAnchor>
  <xdr:twoCellAnchor editAs="oneCell">
    <xdr:from>
      <xdr:col>33</xdr:col>
      <xdr:colOff>0</xdr:colOff>
      <xdr:row>5</xdr:row>
      <xdr:rowOff>0</xdr:rowOff>
    </xdr:from>
    <xdr:to>
      <xdr:col>35</xdr:col>
      <xdr:colOff>44184</xdr:colOff>
      <xdr:row>7</xdr:row>
      <xdr:rowOff>49082</xdr:rowOff>
    </xdr:to>
    <xdr:pic>
      <xdr:nvPicPr>
        <xdr:cNvPr id="13" name="Picture 12" descr="twitter.png">
          <a:hlinkClick xmlns:r="http://schemas.openxmlformats.org/officeDocument/2006/relationships" r:id="rId9"/>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0" cstate="print"/>
        <a:stretch>
          <a:fillRect/>
        </a:stretch>
      </xdr:blipFill>
      <xdr:spPr>
        <a:xfrm>
          <a:off x="6029325" y="857250"/>
          <a:ext cx="406134" cy="391982"/>
        </a:xfrm>
        <a:prstGeom prst="rect">
          <a:avLst/>
        </a:prstGeom>
      </xdr:spPr>
    </xdr:pic>
    <xdr:clientData/>
  </xdr:twoCellAnchor>
  <xdr:twoCellAnchor editAs="oneCell">
    <xdr:from>
      <xdr:col>35</xdr:col>
      <xdr:colOff>158142</xdr:colOff>
      <xdr:row>5</xdr:row>
      <xdr:rowOff>1457</xdr:rowOff>
    </xdr:from>
    <xdr:to>
      <xdr:col>38</xdr:col>
      <xdr:colOff>5742</xdr:colOff>
      <xdr:row>7</xdr:row>
      <xdr:rowOff>49082</xdr:rowOff>
    </xdr:to>
    <xdr:pic>
      <xdr:nvPicPr>
        <xdr:cNvPr id="14" name="Picture 13" descr="linkedin.png">
          <a:hlinkClick xmlns:r="http://schemas.openxmlformats.org/officeDocument/2006/relationships" r:id="rId11"/>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2" cstate="print"/>
        <a:stretch>
          <a:fillRect/>
        </a:stretch>
      </xdr:blipFill>
      <xdr:spPr>
        <a:xfrm>
          <a:off x="6549417" y="858707"/>
          <a:ext cx="390525" cy="3905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618565</xdr:colOff>
      <xdr:row>0</xdr:row>
      <xdr:rowOff>156882</xdr:rowOff>
    </xdr:from>
    <xdr:to>
      <xdr:col>15</xdr:col>
      <xdr:colOff>1677</xdr:colOff>
      <xdr:row>3</xdr:row>
      <xdr:rowOff>78440</xdr:rowOff>
    </xdr:to>
    <xdr:pic>
      <xdr:nvPicPr>
        <xdr:cNvPr id="2" name="Imag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19765" y="156882"/>
          <a:ext cx="1453959" cy="4594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13</xdr:col>
      <xdr:colOff>179294</xdr:colOff>
      <xdr:row>0</xdr:row>
      <xdr:rowOff>145676</xdr:rowOff>
    </xdr:from>
    <xdr:to>
      <xdr:col>14</xdr:col>
      <xdr:colOff>773204</xdr:colOff>
      <xdr:row>3</xdr:row>
      <xdr:rowOff>67234</xdr:rowOff>
    </xdr:to>
    <xdr:pic>
      <xdr:nvPicPr>
        <xdr:cNvPr id="2" name="Imag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19647" y="145676"/>
          <a:ext cx="1382804" cy="4594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13</xdr:col>
      <xdr:colOff>161364</xdr:colOff>
      <xdr:row>0</xdr:row>
      <xdr:rowOff>145676</xdr:rowOff>
    </xdr:from>
    <xdr:to>
      <xdr:col>15</xdr:col>
      <xdr:colOff>11203</xdr:colOff>
      <xdr:row>3</xdr:row>
      <xdr:rowOff>67234</xdr:rowOff>
    </xdr:to>
    <xdr:pic>
      <xdr:nvPicPr>
        <xdr:cNvPr id="2" name="Imag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26470" y="145676"/>
          <a:ext cx="1427627" cy="45944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17319</xdr:colOff>
      <xdr:row>7</xdr:row>
      <xdr:rowOff>180974</xdr:rowOff>
    </xdr:from>
    <xdr:to>
      <xdr:col>8</xdr:col>
      <xdr:colOff>0</xdr:colOff>
      <xdr:row>23</xdr:row>
      <xdr:rowOff>171449</xdr:rowOff>
    </xdr:to>
    <xdr:graphicFrame macro="">
      <xdr:nvGraphicFramePr>
        <xdr:cNvPr id="2" name="Graphique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9526</xdr:colOff>
      <xdr:row>7</xdr:row>
      <xdr:rowOff>180975</xdr:rowOff>
    </xdr:from>
    <xdr:to>
      <xdr:col>21</xdr:col>
      <xdr:colOff>1</xdr:colOff>
      <xdr:row>24</xdr:row>
      <xdr:rowOff>0</xdr:rowOff>
    </xdr:to>
    <xdr:graphicFrame macro="">
      <xdr:nvGraphicFramePr>
        <xdr:cNvPr id="3" name="Graphique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476250</xdr:colOff>
      <xdr:row>0</xdr:row>
      <xdr:rowOff>154782</xdr:rowOff>
    </xdr:from>
    <xdr:to>
      <xdr:col>20</xdr:col>
      <xdr:colOff>479051</xdr:colOff>
      <xdr:row>3</xdr:row>
      <xdr:rowOff>64434</xdr:rowOff>
    </xdr:to>
    <xdr:pic>
      <xdr:nvPicPr>
        <xdr:cNvPr id="4" name="Imag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916025" y="154782"/>
          <a:ext cx="1441076" cy="47162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797858</xdr:colOff>
      <xdr:row>0</xdr:row>
      <xdr:rowOff>145676</xdr:rowOff>
    </xdr:from>
    <xdr:to>
      <xdr:col>7</xdr:col>
      <xdr:colOff>11197</xdr:colOff>
      <xdr:row>3</xdr:row>
      <xdr:rowOff>67234</xdr:rowOff>
    </xdr:to>
    <xdr:pic>
      <xdr:nvPicPr>
        <xdr:cNvPr id="3" name="Imag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13811" y="145676"/>
          <a:ext cx="1418657" cy="45944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609600</xdr:colOff>
      <xdr:row>0</xdr:row>
      <xdr:rowOff>156882</xdr:rowOff>
    </xdr:from>
    <xdr:to>
      <xdr:col>7</xdr:col>
      <xdr:colOff>1674</xdr:colOff>
      <xdr:row>3</xdr:row>
      <xdr:rowOff>78440</xdr:rowOff>
    </xdr:to>
    <xdr:pic>
      <xdr:nvPicPr>
        <xdr:cNvPr id="3" name="Imag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6259" y="156882"/>
          <a:ext cx="1400168" cy="45944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1084729</xdr:colOff>
      <xdr:row>0</xdr:row>
      <xdr:rowOff>156882</xdr:rowOff>
    </xdr:from>
    <xdr:to>
      <xdr:col>6</xdr:col>
      <xdr:colOff>1243850</xdr:colOff>
      <xdr:row>3</xdr:row>
      <xdr:rowOff>78440</xdr:rowOff>
    </xdr:to>
    <xdr:pic>
      <xdr:nvPicPr>
        <xdr:cNvPr id="2" name="Imag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33129" y="156882"/>
          <a:ext cx="1441075" cy="45944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14</xdr:col>
      <xdr:colOff>56030</xdr:colOff>
      <xdr:row>0</xdr:row>
      <xdr:rowOff>168088</xdr:rowOff>
    </xdr:from>
    <xdr:to>
      <xdr:col>16</xdr:col>
      <xdr:colOff>11204</xdr:colOff>
      <xdr:row>3</xdr:row>
      <xdr:rowOff>89646</xdr:rowOff>
    </xdr:to>
    <xdr:pic>
      <xdr:nvPicPr>
        <xdr:cNvPr id="2" name="Imag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76648" y="168088"/>
          <a:ext cx="1479174" cy="493058"/>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14</xdr:col>
      <xdr:colOff>0</xdr:colOff>
      <xdr:row>1</xdr:row>
      <xdr:rowOff>27214</xdr:rowOff>
    </xdr:from>
    <xdr:to>
      <xdr:col>15</xdr:col>
      <xdr:colOff>703567</xdr:colOff>
      <xdr:row>2</xdr:row>
      <xdr:rowOff>329772</xdr:rowOff>
    </xdr:to>
    <xdr:pic>
      <xdr:nvPicPr>
        <xdr:cNvPr id="3" name="Imag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028714" y="217714"/>
          <a:ext cx="1479174" cy="493058"/>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8</xdr:col>
      <xdr:colOff>40821</xdr:colOff>
      <xdr:row>0</xdr:row>
      <xdr:rowOff>81645</xdr:rowOff>
    </xdr:from>
    <xdr:to>
      <xdr:col>9</xdr:col>
      <xdr:colOff>744388</xdr:colOff>
      <xdr:row>3</xdr:row>
      <xdr:rowOff>3203</xdr:rowOff>
    </xdr:to>
    <xdr:pic>
      <xdr:nvPicPr>
        <xdr:cNvPr id="2" name="Imag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0" y="81645"/>
          <a:ext cx="1479174" cy="4930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568960</xdr:colOff>
      <xdr:row>1</xdr:row>
      <xdr:rowOff>0</xdr:rowOff>
    </xdr:from>
    <xdr:to>
      <xdr:col>6</xdr:col>
      <xdr:colOff>1987174</xdr:colOff>
      <xdr:row>3</xdr:row>
      <xdr:rowOff>61258</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17760" y="182880"/>
          <a:ext cx="1418214" cy="477818"/>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1</xdr:row>
      <xdr:rowOff>40823</xdr:rowOff>
    </xdr:from>
    <xdr:to>
      <xdr:col>13</xdr:col>
      <xdr:colOff>703567</xdr:colOff>
      <xdr:row>2</xdr:row>
      <xdr:rowOff>340179</xdr:rowOff>
    </xdr:to>
    <xdr:pic>
      <xdr:nvPicPr>
        <xdr:cNvPr id="2" name="Imag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90464" y="231323"/>
          <a:ext cx="1479174" cy="48985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13</xdr:col>
      <xdr:colOff>78442</xdr:colOff>
      <xdr:row>0</xdr:row>
      <xdr:rowOff>134470</xdr:rowOff>
    </xdr:from>
    <xdr:to>
      <xdr:col>15</xdr:col>
      <xdr:colOff>11205</xdr:colOff>
      <xdr:row>3</xdr:row>
      <xdr:rowOff>56028</xdr:rowOff>
    </xdr:to>
    <xdr:pic>
      <xdr:nvPicPr>
        <xdr:cNvPr id="2" name="Imag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50707" y="134470"/>
          <a:ext cx="1479174" cy="493058"/>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8</xdr:col>
      <xdr:colOff>67236</xdr:colOff>
      <xdr:row>0</xdr:row>
      <xdr:rowOff>156882</xdr:rowOff>
    </xdr:from>
    <xdr:to>
      <xdr:col>9</xdr:col>
      <xdr:colOff>773204</xdr:colOff>
      <xdr:row>3</xdr:row>
      <xdr:rowOff>78440</xdr:rowOff>
    </xdr:to>
    <xdr:pic>
      <xdr:nvPicPr>
        <xdr:cNvPr id="2" name="Imag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17442" y="156882"/>
          <a:ext cx="1479174" cy="493058"/>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12</xdr:col>
      <xdr:colOff>40821</xdr:colOff>
      <xdr:row>0</xdr:row>
      <xdr:rowOff>149681</xdr:rowOff>
    </xdr:from>
    <xdr:to>
      <xdr:col>13</xdr:col>
      <xdr:colOff>744388</xdr:colOff>
      <xdr:row>3</xdr:row>
      <xdr:rowOff>71239</xdr:rowOff>
    </xdr:to>
    <xdr:pic>
      <xdr:nvPicPr>
        <xdr:cNvPr id="2" name="Imag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95857" y="149681"/>
          <a:ext cx="1479174" cy="493058"/>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5</xdr:col>
      <xdr:colOff>1008527</xdr:colOff>
      <xdr:row>0</xdr:row>
      <xdr:rowOff>145676</xdr:rowOff>
    </xdr:from>
    <xdr:to>
      <xdr:col>6</xdr:col>
      <xdr:colOff>1243848</xdr:colOff>
      <xdr:row>3</xdr:row>
      <xdr:rowOff>67234</xdr:rowOff>
    </xdr:to>
    <xdr:pic>
      <xdr:nvPicPr>
        <xdr:cNvPr id="2" name="Imag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42409" y="145676"/>
          <a:ext cx="1479174" cy="4930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896470</xdr:colOff>
      <xdr:row>0</xdr:row>
      <xdr:rowOff>156882</xdr:rowOff>
    </xdr:from>
    <xdr:to>
      <xdr:col>10</xdr:col>
      <xdr:colOff>6</xdr:colOff>
      <xdr:row>3</xdr:row>
      <xdr:rowOff>78440</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32141" y="156882"/>
          <a:ext cx="1434359" cy="4594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661011</xdr:colOff>
      <xdr:row>0</xdr:row>
      <xdr:rowOff>160662</xdr:rowOff>
    </xdr:from>
    <xdr:to>
      <xdr:col>16</xdr:col>
      <xdr:colOff>675858</xdr:colOff>
      <xdr:row>3</xdr:row>
      <xdr:rowOff>68449</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61493" y="160662"/>
          <a:ext cx="1428679" cy="45863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0</xdr:colOff>
      <xdr:row>0</xdr:row>
      <xdr:rowOff>163286</xdr:rowOff>
    </xdr:from>
    <xdr:to>
      <xdr:col>17</xdr:col>
      <xdr:colOff>717174</xdr:colOff>
      <xdr:row>3</xdr:row>
      <xdr:rowOff>57630</xdr:rowOff>
    </xdr:to>
    <xdr:pic>
      <xdr:nvPicPr>
        <xdr:cNvPr id="2" name="Imag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88536" y="163286"/>
          <a:ext cx="1479174" cy="49305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67236</xdr:colOff>
      <xdr:row>0</xdr:row>
      <xdr:rowOff>156882</xdr:rowOff>
    </xdr:from>
    <xdr:to>
      <xdr:col>9</xdr:col>
      <xdr:colOff>773204</xdr:colOff>
      <xdr:row>3</xdr:row>
      <xdr:rowOff>78440</xdr:rowOff>
    </xdr:to>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36442" y="156882"/>
          <a:ext cx="1479174" cy="49305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1030939</xdr:colOff>
      <xdr:row>0</xdr:row>
      <xdr:rowOff>156882</xdr:rowOff>
    </xdr:from>
    <xdr:to>
      <xdr:col>7</xdr:col>
      <xdr:colOff>22407</xdr:colOff>
      <xdr:row>3</xdr:row>
      <xdr:rowOff>78440</xdr:rowOff>
    </xdr:to>
    <xdr:pic>
      <xdr:nvPicPr>
        <xdr:cNvPr id="2" name="Imag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38027" y="156882"/>
          <a:ext cx="1479174" cy="49305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15</xdr:col>
      <xdr:colOff>152400</xdr:colOff>
      <xdr:row>0</xdr:row>
      <xdr:rowOff>156882</xdr:rowOff>
    </xdr:from>
    <xdr:to>
      <xdr:col>16</xdr:col>
      <xdr:colOff>761998</xdr:colOff>
      <xdr:row>3</xdr:row>
      <xdr:rowOff>78440</xdr:rowOff>
    </xdr:to>
    <xdr:pic>
      <xdr:nvPicPr>
        <xdr:cNvPr id="2" name="Imag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20918" y="156882"/>
          <a:ext cx="1398492" cy="4594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12</xdr:col>
      <xdr:colOff>627529</xdr:colOff>
      <xdr:row>0</xdr:row>
      <xdr:rowOff>145676</xdr:rowOff>
    </xdr:from>
    <xdr:to>
      <xdr:col>15</xdr:col>
      <xdr:colOff>12883</xdr:colOff>
      <xdr:row>3</xdr:row>
      <xdr:rowOff>67234</xdr:rowOff>
    </xdr:to>
    <xdr:pic>
      <xdr:nvPicPr>
        <xdr:cNvPr id="2" name="Imag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10800" y="145676"/>
          <a:ext cx="1456201" cy="46840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fisy.fr/"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8BD0"/>
  </sheetPr>
  <dimension ref="B3:AW41"/>
  <sheetViews>
    <sheetView showGridLines="0" showRowColHeaders="0" topLeftCell="A11" zoomScale="50" zoomScaleNormal="50" workbookViewId="0">
      <selection activeCell="S107" sqref="S107"/>
    </sheetView>
  </sheetViews>
  <sheetFormatPr baseColWidth="10" defaultColWidth="2.6328125" defaultRowHeight="13.5" customHeight="1" x14ac:dyDescent="0.35"/>
  <cols>
    <col min="1" max="1" width="3.453125" customWidth="1"/>
  </cols>
  <sheetData>
    <row r="3" spans="2:49" ht="13.5" customHeight="1" x14ac:dyDescent="0.35">
      <c r="AH3" s="193" t="s">
        <v>322</v>
      </c>
      <c r="AI3" s="193"/>
      <c r="AJ3" s="193"/>
      <c r="AK3" s="193"/>
      <c r="AL3" s="193"/>
      <c r="AM3" s="193"/>
      <c r="AN3" s="193"/>
      <c r="AO3" s="193"/>
      <c r="AP3" s="193"/>
      <c r="AQ3" s="193"/>
      <c r="AR3" s="193"/>
      <c r="AS3" s="193"/>
      <c r="AT3" s="193"/>
      <c r="AU3" s="193"/>
      <c r="AV3" s="193"/>
      <c r="AW3" s="193"/>
    </row>
    <row r="4" spans="2:49" ht="13.5" customHeight="1" x14ac:dyDescent="0.35">
      <c r="AH4" s="193"/>
      <c r="AI4" s="193"/>
      <c r="AJ4" s="193"/>
      <c r="AK4" s="193"/>
      <c r="AL4" s="193"/>
      <c r="AM4" s="193"/>
      <c r="AN4" s="193"/>
      <c r="AO4" s="193"/>
      <c r="AP4" s="193"/>
      <c r="AQ4" s="193"/>
      <c r="AR4" s="193"/>
      <c r="AS4" s="193"/>
      <c r="AT4" s="193"/>
      <c r="AU4" s="193"/>
      <c r="AV4" s="193"/>
      <c r="AW4" s="193"/>
    </row>
    <row r="7" spans="2:49" ht="13.5" customHeight="1" x14ac:dyDescent="0.35">
      <c r="B7" s="194" t="s">
        <v>323</v>
      </c>
      <c r="C7" s="194"/>
      <c r="D7" s="194"/>
      <c r="E7" s="194"/>
      <c r="F7" s="194"/>
      <c r="G7" s="194"/>
      <c r="H7" s="194"/>
      <c r="I7" s="194"/>
      <c r="J7" s="194"/>
      <c r="K7" s="194"/>
      <c r="L7" s="194"/>
      <c r="M7" s="194"/>
      <c r="N7" s="194"/>
      <c r="O7" s="194"/>
      <c r="P7" s="194"/>
    </row>
    <row r="8" spans="2:49" ht="13.5" customHeight="1" x14ac:dyDescent="0.35">
      <c r="B8" s="194"/>
      <c r="C8" s="194"/>
      <c r="D8" s="194"/>
      <c r="E8" s="194"/>
      <c r="F8" s="194"/>
      <c r="G8" s="194"/>
      <c r="H8" s="194"/>
      <c r="I8" s="194"/>
      <c r="J8" s="194"/>
      <c r="K8" s="194"/>
      <c r="L8" s="194"/>
      <c r="M8" s="194"/>
      <c r="N8" s="194"/>
      <c r="O8" s="194"/>
      <c r="P8" s="194"/>
    </row>
    <row r="10" spans="2:49" ht="13.5" customHeight="1" x14ac:dyDescent="0.35">
      <c r="B10" s="195" t="s">
        <v>328</v>
      </c>
      <c r="C10" s="195"/>
      <c r="D10" s="195"/>
      <c r="E10" s="195"/>
      <c r="F10" s="195"/>
      <c r="G10" s="195"/>
      <c r="H10" s="195"/>
      <c r="I10" s="195"/>
      <c r="J10" s="195"/>
      <c r="K10" s="195"/>
      <c r="L10" s="195"/>
      <c r="M10" s="195"/>
      <c r="N10" s="195"/>
      <c r="O10" s="195"/>
      <c r="P10" s="195"/>
      <c r="Q10" s="195"/>
      <c r="R10" s="195"/>
      <c r="S10" s="195"/>
      <c r="T10" s="195"/>
      <c r="U10" s="195"/>
      <c r="V10" s="195"/>
      <c r="W10" s="195"/>
      <c r="X10" s="195"/>
      <c r="Y10" s="195"/>
      <c r="Z10" s="195"/>
      <c r="AA10" s="195"/>
      <c r="AB10" s="195"/>
      <c r="AC10" s="195"/>
      <c r="AD10" s="195"/>
      <c r="AE10" s="195"/>
      <c r="AF10" s="195"/>
      <c r="AG10" s="195"/>
      <c r="AH10" s="195"/>
      <c r="AI10" s="195"/>
      <c r="AJ10" s="195"/>
      <c r="AK10" s="195"/>
      <c r="AL10" s="195"/>
      <c r="AM10" s="195"/>
      <c r="AN10" s="195"/>
      <c r="AO10" s="195"/>
      <c r="AP10" s="195"/>
      <c r="AQ10" s="195"/>
      <c r="AR10" s="195"/>
      <c r="AS10" s="195"/>
      <c r="AT10" s="195"/>
      <c r="AU10" s="195"/>
      <c r="AV10" s="195"/>
      <c r="AW10" s="195"/>
    </row>
    <row r="11" spans="2:49" ht="13.5" customHeight="1" x14ac:dyDescent="0.35">
      <c r="B11" s="195"/>
      <c r="C11" s="195"/>
      <c r="D11" s="195"/>
      <c r="E11" s="195"/>
      <c r="F11" s="195"/>
      <c r="G11" s="195"/>
      <c r="H11" s="195"/>
      <c r="I11" s="195"/>
      <c r="J11" s="195"/>
      <c r="K11" s="195"/>
      <c r="L11" s="195"/>
      <c r="M11" s="195"/>
      <c r="N11" s="195"/>
      <c r="O11" s="195"/>
      <c r="P11" s="195"/>
      <c r="Q11" s="195"/>
      <c r="R11" s="195"/>
      <c r="S11" s="195"/>
      <c r="T11" s="195"/>
      <c r="U11" s="195"/>
      <c r="V11" s="195"/>
      <c r="W11" s="195"/>
      <c r="X11" s="195"/>
      <c r="Y11" s="195"/>
      <c r="Z11" s="195"/>
      <c r="AA11" s="195"/>
      <c r="AB11" s="195"/>
      <c r="AC11" s="195"/>
      <c r="AD11" s="195"/>
      <c r="AE11" s="195"/>
      <c r="AF11" s="195"/>
      <c r="AG11" s="195"/>
      <c r="AH11" s="195"/>
      <c r="AI11" s="195"/>
      <c r="AJ11" s="195"/>
      <c r="AK11" s="195"/>
      <c r="AL11" s="195"/>
      <c r="AM11" s="195"/>
      <c r="AN11" s="195"/>
      <c r="AO11" s="195"/>
      <c r="AP11" s="195"/>
      <c r="AQ11" s="195"/>
      <c r="AR11" s="195"/>
      <c r="AS11" s="195"/>
      <c r="AT11" s="195"/>
      <c r="AU11" s="195"/>
      <c r="AV11" s="195"/>
      <c r="AW11" s="195"/>
    </row>
    <row r="12" spans="2:49" ht="13.5" customHeight="1" x14ac:dyDescent="0.35">
      <c r="B12" s="195"/>
      <c r="C12" s="195"/>
      <c r="D12" s="195"/>
      <c r="E12" s="195"/>
      <c r="F12" s="195"/>
      <c r="G12" s="195"/>
      <c r="H12" s="195"/>
      <c r="I12" s="195"/>
      <c r="J12" s="195"/>
      <c r="K12" s="195"/>
      <c r="L12" s="195"/>
      <c r="M12" s="195"/>
      <c r="N12" s="195"/>
      <c r="O12" s="195"/>
      <c r="P12" s="195"/>
      <c r="Q12" s="195"/>
      <c r="R12" s="195"/>
      <c r="S12" s="195"/>
      <c r="T12" s="195"/>
      <c r="U12" s="195"/>
      <c r="V12" s="195"/>
      <c r="W12" s="195"/>
      <c r="X12" s="195"/>
      <c r="Y12" s="195"/>
      <c r="Z12" s="195"/>
      <c r="AA12" s="195"/>
      <c r="AB12" s="195"/>
      <c r="AC12" s="195"/>
      <c r="AD12" s="195"/>
      <c r="AE12" s="195"/>
      <c r="AF12" s="195"/>
      <c r="AG12" s="195"/>
      <c r="AH12" s="195"/>
      <c r="AI12" s="195"/>
      <c r="AJ12" s="195"/>
      <c r="AK12" s="195"/>
      <c r="AL12" s="195"/>
      <c r="AM12" s="195"/>
      <c r="AN12" s="195"/>
      <c r="AO12" s="195"/>
      <c r="AP12" s="195"/>
      <c r="AQ12" s="195"/>
      <c r="AR12" s="195"/>
      <c r="AS12" s="195"/>
      <c r="AT12" s="195"/>
      <c r="AU12" s="195"/>
      <c r="AV12" s="195"/>
      <c r="AW12" s="195"/>
    </row>
    <row r="20" spans="2:49" ht="13.5" customHeight="1" x14ac:dyDescent="0.35">
      <c r="C20" s="196" t="s">
        <v>324</v>
      </c>
      <c r="D20" s="196"/>
      <c r="E20" s="196"/>
      <c r="F20" s="196"/>
      <c r="G20" s="196"/>
      <c r="H20" s="196"/>
      <c r="I20" s="196"/>
      <c r="J20" s="196"/>
      <c r="K20" s="196"/>
      <c r="L20" s="196"/>
      <c r="O20" s="196" t="s">
        <v>325</v>
      </c>
      <c r="P20" s="196"/>
      <c r="Q20" s="196"/>
      <c r="R20" s="196"/>
      <c r="S20" s="196"/>
      <c r="T20" s="196"/>
      <c r="U20" s="196"/>
      <c r="V20" s="196"/>
      <c r="W20" s="196"/>
      <c r="X20" s="196"/>
      <c r="AA20" s="196" t="s">
        <v>326</v>
      </c>
      <c r="AB20" s="196"/>
      <c r="AC20" s="196"/>
      <c r="AD20" s="196"/>
      <c r="AE20" s="196"/>
      <c r="AF20" s="196"/>
      <c r="AG20" s="196"/>
      <c r="AH20" s="196"/>
      <c r="AI20" s="196"/>
      <c r="AJ20" s="196"/>
      <c r="AM20" s="196" t="s">
        <v>327</v>
      </c>
      <c r="AN20" s="196"/>
      <c r="AO20" s="196"/>
      <c r="AP20" s="196"/>
      <c r="AQ20" s="196"/>
      <c r="AR20" s="196"/>
      <c r="AS20" s="196"/>
      <c r="AT20" s="196"/>
      <c r="AU20" s="196"/>
      <c r="AV20" s="196"/>
    </row>
    <row r="21" spans="2:49" ht="13.5" customHeight="1" x14ac:dyDescent="0.35">
      <c r="C21" s="196"/>
      <c r="D21" s="196"/>
      <c r="E21" s="196"/>
      <c r="F21" s="196"/>
      <c r="G21" s="196"/>
      <c r="H21" s="196"/>
      <c r="I21" s="196"/>
      <c r="J21" s="196"/>
      <c r="K21" s="196"/>
      <c r="L21" s="196"/>
      <c r="O21" s="196"/>
      <c r="P21" s="196"/>
      <c r="Q21" s="196"/>
      <c r="R21" s="196"/>
      <c r="S21" s="196"/>
      <c r="T21" s="196"/>
      <c r="U21" s="196"/>
      <c r="V21" s="196"/>
      <c r="W21" s="196"/>
      <c r="X21" s="196"/>
      <c r="AA21" s="196"/>
      <c r="AB21" s="196"/>
      <c r="AC21" s="196"/>
      <c r="AD21" s="196"/>
      <c r="AE21" s="196"/>
      <c r="AF21" s="196"/>
      <c r="AG21" s="196"/>
      <c r="AH21" s="196"/>
      <c r="AI21" s="196"/>
      <c r="AJ21" s="196"/>
      <c r="AM21" s="196"/>
      <c r="AN21" s="196"/>
      <c r="AO21" s="196"/>
      <c r="AP21" s="196"/>
      <c r="AQ21" s="196"/>
      <c r="AR21" s="196"/>
      <c r="AS21" s="196"/>
      <c r="AT21" s="196"/>
      <c r="AU21" s="196"/>
      <c r="AV21" s="196"/>
    </row>
    <row r="22" spans="2:49" ht="13.5" customHeight="1" x14ac:dyDescent="0.35">
      <c r="C22" s="196"/>
      <c r="D22" s="196"/>
      <c r="E22" s="196"/>
      <c r="F22" s="196"/>
      <c r="G22" s="196"/>
      <c r="H22" s="196"/>
      <c r="I22" s="196"/>
      <c r="J22" s="196"/>
      <c r="K22" s="196"/>
      <c r="L22" s="196"/>
      <c r="O22" s="196"/>
      <c r="P22" s="196"/>
      <c r="Q22" s="196"/>
      <c r="R22" s="196"/>
      <c r="S22" s="196"/>
      <c r="T22" s="196"/>
      <c r="U22" s="196"/>
      <c r="V22" s="196"/>
      <c r="W22" s="196"/>
      <c r="X22" s="196"/>
      <c r="AA22" s="196"/>
      <c r="AB22" s="196"/>
      <c r="AC22" s="196"/>
      <c r="AD22" s="196"/>
      <c r="AE22" s="196"/>
      <c r="AF22" s="196"/>
      <c r="AG22" s="196"/>
      <c r="AH22" s="196"/>
      <c r="AI22" s="196"/>
      <c r="AJ22" s="196"/>
      <c r="AM22" s="196"/>
      <c r="AN22" s="196"/>
      <c r="AO22" s="196"/>
      <c r="AP22" s="196"/>
      <c r="AQ22" s="196"/>
      <c r="AR22" s="196"/>
      <c r="AS22" s="196"/>
      <c r="AT22" s="196"/>
      <c r="AU22" s="196"/>
      <c r="AV22" s="196"/>
    </row>
    <row r="23" spans="2:49" ht="13.5" customHeight="1" x14ac:dyDescent="0.35">
      <c r="C23" s="196"/>
      <c r="D23" s="196"/>
      <c r="E23" s="196"/>
      <c r="F23" s="196"/>
      <c r="G23" s="196"/>
      <c r="H23" s="196"/>
      <c r="I23" s="196"/>
      <c r="J23" s="196"/>
      <c r="K23" s="196"/>
      <c r="L23" s="196"/>
      <c r="O23" s="196"/>
      <c r="P23" s="196"/>
      <c r="Q23" s="196"/>
      <c r="R23" s="196"/>
      <c r="S23" s="196"/>
      <c r="T23" s="196"/>
      <c r="U23" s="196"/>
      <c r="V23" s="196"/>
      <c r="W23" s="196"/>
      <c r="X23" s="196"/>
      <c r="AA23" s="196"/>
      <c r="AB23" s="196"/>
      <c r="AC23" s="196"/>
      <c r="AD23" s="196"/>
      <c r="AE23" s="196"/>
      <c r="AF23" s="196"/>
      <c r="AG23" s="196"/>
      <c r="AH23" s="196"/>
      <c r="AI23" s="196"/>
      <c r="AJ23" s="196"/>
      <c r="AM23" s="196"/>
      <c r="AN23" s="196"/>
      <c r="AO23" s="196"/>
      <c r="AP23" s="196"/>
      <c r="AQ23" s="196"/>
      <c r="AR23" s="196"/>
      <c r="AS23" s="196"/>
      <c r="AT23" s="196"/>
      <c r="AU23" s="196"/>
      <c r="AV23" s="196"/>
    </row>
    <row r="25" spans="2:49" ht="13.5" customHeight="1" x14ac:dyDescent="0.35">
      <c r="B25" s="195" t="s">
        <v>367</v>
      </c>
      <c r="C25" s="195"/>
      <c r="D25" s="195"/>
      <c r="E25" s="195"/>
      <c r="F25" s="195"/>
      <c r="G25" s="195"/>
      <c r="H25" s="195"/>
      <c r="I25" s="195"/>
      <c r="J25" s="195"/>
      <c r="K25" s="195"/>
      <c r="L25" s="195"/>
      <c r="M25" s="195"/>
      <c r="N25" s="195"/>
      <c r="O25" s="195"/>
      <c r="P25" s="195"/>
      <c r="Q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c r="AT25" s="195"/>
      <c r="AU25" s="195"/>
      <c r="AV25" s="195"/>
      <c r="AW25" s="195"/>
    </row>
    <row r="26" spans="2:49" ht="13.5" customHeight="1" x14ac:dyDescent="0.35">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c r="AT26" s="195"/>
      <c r="AU26" s="195"/>
      <c r="AV26" s="195"/>
      <c r="AW26" s="195"/>
    </row>
    <row r="27" spans="2:49" ht="13.5" customHeight="1" x14ac:dyDescent="0.35">
      <c r="B27" s="195"/>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c r="AT27" s="195"/>
      <c r="AU27" s="195"/>
      <c r="AV27" s="195"/>
      <c r="AW27" s="195"/>
    </row>
    <row r="35" spans="2:49" ht="13.5" customHeight="1" x14ac:dyDescent="0.35">
      <c r="D35" s="184"/>
      <c r="E35" s="198"/>
      <c r="F35" s="198"/>
      <c r="G35" s="198"/>
      <c r="H35" s="198"/>
      <c r="I35" s="198"/>
      <c r="L35" s="184"/>
      <c r="M35" s="184"/>
      <c r="N35" s="198"/>
      <c r="O35" s="198"/>
      <c r="P35" s="198"/>
      <c r="Q35" s="198"/>
      <c r="R35" s="198"/>
      <c r="S35" s="184"/>
      <c r="T35" s="184"/>
      <c r="U35" s="184"/>
      <c r="V35" s="184"/>
      <c r="W35" s="198"/>
      <c r="X35" s="198"/>
      <c r="Y35" s="198"/>
      <c r="Z35" s="198"/>
      <c r="AA35" s="198"/>
      <c r="AB35" s="184"/>
      <c r="AC35" s="184"/>
      <c r="AD35" s="184"/>
      <c r="AE35" s="184"/>
      <c r="AF35" s="198"/>
      <c r="AG35" s="198"/>
      <c r="AH35" s="198"/>
      <c r="AI35" s="198"/>
      <c r="AJ35" s="198"/>
      <c r="AK35" s="198"/>
      <c r="AL35" s="184"/>
      <c r="AM35" s="184"/>
      <c r="AN35" s="184"/>
      <c r="AP35" s="198"/>
      <c r="AQ35" s="198"/>
      <c r="AR35" s="198"/>
      <c r="AS35" s="198"/>
      <c r="AT35" s="198"/>
      <c r="AU35" s="184"/>
      <c r="AV35" s="184"/>
    </row>
    <row r="36" spans="2:49" ht="13.5" customHeight="1" x14ac:dyDescent="0.35">
      <c r="C36" s="184"/>
      <c r="D36" s="184"/>
      <c r="E36" s="184"/>
      <c r="F36" s="184"/>
      <c r="G36" s="184"/>
      <c r="H36" s="184"/>
      <c r="K36" s="184"/>
      <c r="L36" s="184"/>
      <c r="M36" s="184"/>
      <c r="N36" s="184"/>
      <c r="O36" s="184"/>
      <c r="P36" s="184"/>
      <c r="S36" s="184"/>
      <c r="T36" s="184"/>
      <c r="U36" s="184"/>
      <c r="V36" s="184"/>
      <c r="W36" s="184"/>
      <c r="X36" s="184"/>
      <c r="AA36" s="184"/>
      <c r="AB36" s="184"/>
      <c r="AC36" s="184"/>
      <c r="AD36" s="184"/>
      <c r="AE36" s="184"/>
      <c r="AF36" s="184"/>
      <c r="AI36" s="184"/>
      <c r="AJ36" s="184"/>
      <c r="AK36" s="184"/>
      <c r="AL36" s="184"/>
      <c r="AM36" s="184"/>
      <c r="AN36" s="184"/>
      <c r="AQ36" s="184"/>
      <c r="AR36" s="184"/>
      <c r="AS36" s="184"/>
      <c r="AT36" s="184"/>
      <c r="AU36" s="184"/>
      <c r="AV36" s="184"/>
    </row>
    <row r="37" spans="2:49" ht="13.5" customHeight="1" x14ac:dyDescent="0.35">
      <c r="B37" s="197" t="s">
        <v>374</v>
      </c>
      <c r="C37" s="197"/>
      <c r="D37" s="197"/>
      <c r="E37" s="197"/>
      <c r="F37" s="197"/>
      <c r="G37" s="197"/>
      <c r="H37" s="197"/>
      <c r="I37" s="197"/>
      <c r="J37" s="197"/>
      <c r="K37" s="197"/>
      <c r="L37" s="197"/>
      <c r="M37" s="197"/>
      <c r="N37" s="197"/>
      <c r="O37" s="197"/>
      <c r="P37" s="197"/>
      <c r="Q37" s="197"/>
      <c r="R37" s="197"/>
      <c r="S37" s="197"/>
      <c r="T37" s="197"/>
      <c r="U37" s="197"/>
      <c r="V37" s="197"/>
      <c r="W37" s="197"/>
      <c r="X37" s="197"/>
      <c r="Y37" s="197"/>
      <c r="Z37" s="197"/>
      <c r="AA37" s="197"/>
      <c r="AB37" s="197"/>
      <c r="AC37" s="197"/>
      <c r="AD37" s="197"/>
      <c r="AE37" s="197"/>
      <c r="AF37" s="197"/>
      <c r="AG37" s="197"/>
      <c r="AH37" s="197"/>
      <c r="AI37" s="197"/>
      <c r="AJ37" s="197"/>
      <c r="AK37" s="197"/>
      <c r="AL37" s="197"/>
      <c r="AM37" s="197"/>
      <c r="AN37" s="197"/>
      <c r="AO37" s="197"/>
      <c r="AP37" s="197"/>
      <c r="AQ37" s="197"/>
      <c r="AR37" s="197"/>
      <c r="AS37" s="197"/>
      <c r="AT37" s="197"/>
      <c r="AU37" s="197"/>
      <c r="AV37" s="197"/>
      <c r="AW37" s="197"/>
    </row>
    <row r="38" spans="2:49" ht="13.5" customHeight="1" x14ac:dyDescent="0.35">
      <c r="B38" s="197"/>
      <c r="C38" s="197"/>
      <c r="D38" s="197"/>
      <c r="E38" s="197"/>
      <c r="F38" s="197"/>
      <c r="G38" s="197"/>
      <c r="H38" s="197"/>
      <c r="I38" s="197"/>
      <c r="J38" s="197"/>
      <c r="K38" s="197"/>
      <c r="L38" s="197"/>
      <c r="M38" s="197"/>
      <c r="N38" s="197"/>
      <c r="O38" s="197"/>
      <c r="P38" s="197"/>
      <c r="Q38" s="197"/>
      <c r="R38" s="197"/>
      <c r="S38" s="197"/>
      <c r="T38" s="197"/>
      <c r="U38" s="197"/>
      <c r="V38" s="197"/>
      <c r="W38" s="197"/>
      <c r="X38" s="197"/>
      <c r="Y38" s="197"/>
      <c r="Z38" s="197"/>
      <c r="AA38" s="197"/>
      <c r="AB38" s="197"/>
      <c r="AC38" s="197"/>
      <c r="AD38" s="197"/>
      <c r="AE38" s="197"/>
      <c r="AF38" s="197"/>
      <c r="AG38" s="197"/>
      <c r="AH38" s="197"/>
      <c r="AI38" s="197"/>
      <c r="AJ38" s="197"/>
      <c r="AK38" s="197"/>
      <c r="AL38" s="197"/>
      <c r="AM38" s="197"/>
      <c r="AN38" s="197"/>
      <c r="AO38" s="197"/>
      <c r="AP38" s="197"/>
      <c r="AQ38" s="197"/>
      <c r="AR38" s="197"/>
      <c r="AS38" s="197"/>
      <c r="AT38" s="197"/>
      <c r="AU38" s="197"/>
      <c r="AV38" s="197"/>
      <c r="AW38" s="197"/>
    </row>
    <row r="39" spans="2:49" ht="13.5" customHeight="1" x14ac:dyDescent="0.35">
      <c r="B39" s="197"/>
      <c r="C39" s="197"/>
      <c r="D39" s="197"/>
      <c r="E39" s="197"/>
      <c r="F39" s="197"/>
      <c r="G39" s="197"/>
      <c r="H39" s="197"/>
      <c r="I39" s="197"/>
      <c r="J39" s="197"/>
      <c r="K39" s="197"/>
      <c r="L39" s="197"/>
      <c r="M39" s="197"/>
      <c r="N39" s="197"/>
      <c r="O39" s="197"/>
      <c r="P39" s="197"/>
      <c r="Q39" s="197"/>
      <c r="R39" s="197"/>
      <c r="S39" s="197"/>
      <c r="T39" s="197"/>
      <c r="U39" s="197"/>
      <c r="V39" s="197"/>
      <c r="W39" s="197"/>
      <c r="X39" s="197"/>
      <c r="Y39" s="197"/>
      <c r="Z39" s="197"/>
      <c r="AA39" s="197"/>
      <c r="AB39" s="197"/>
      <c r="AC39" s="197"/>
      <c r="AD39" s="197"/>
      <c r="AE39" s="197"/>
      <c r="AF39" s="197"/>
      <c r="AG39" s="197"/>
      <c r="AH39" s="197"/>
      <c r="AI39" s="197"/>
      <c r="AJ39" s="197"/>
      <c r="AK39" s="197"/>
      <c r="AL39" s="197"/>
      <c r="AM39" s="197"/>
      <c r="AN39" s="197"/>
      <c r="AO39" s="197"/>
      <c r="AP39" s="197"/>
      <c r="AQ39" s="197"/>
      <c r="AR39" s="197"/>
      <c r="AS39" s="197"/>
      <c r="AT39" s="197"/>
      <c r="AU39" s="197"/>
      <c r="AV39" s="197"/>
      <c r="AW39" s="197"/>
    </row>
    <row r="40" spans="2:49" ht="13.5" customHeight="1" x14ac:dyDescent="0.35">
      <c r="B40" s="197"/>
      <c r="C40" s="197"/>
      <c r="D40" s="197"/>
      <c r="E40" s="197"/>
      <c r="F40" s="197"/>
      <c r="G40" s="197"/>
      <c r="H40" s="197"/>
      <c r="I40" s="197"/>
      <c r="J40" s="197"/>
      <c r="K40" s="197"/>
      <c r="L40" s="197"/>
      <c r="M40" s="197"/>
      <c r="N40" s="197"/>
      <c r="O40" s="197"/>
      <c r="P40" s="197"/>
      <c r="Q40" s="197"/>
      <c r="R40" s="197"/>
      <c r="S40" s="197"/>
      <c r="T40" s="197"/>
      <c r="U40" s="197"/>
      <c r="V40" s="197"/>
      <c r="W40" s="197"/>
      <c r="X40" s="197"/>
      <c r="Y40" s="197"/>
      <c r="Z40" s="197"/>
      <c r="AA40" s="197"/>
      <c r="AB40" s="197"/>
      <c r="AC40" s="197"/>
      <c r="AD40" s="197"/>
      <c r="AE40" s="197"/>
      <c r="AF40" s="197"/>
      <c r="AG40" s="197"/>
      <c r="AH40" s="197"/>
      <c r="AI40" s="197"/>
      <c r="AJ40" s="197"/>
      <c r="AK40" s="197"/>
      <c r="AL40" s="197"/>
      <c r="AM40" s="197"/>
      <c r="AN40" s="197"/>
      <c r="AO40" s="197"/>
      <c r="AP40" s="197"/>
      <c r="AQ40" s="197"/>
      <c r="AR40" s="197"/>
      <c r="AS40" s="197"/>
      <c r="AT40" s="197"/>
      <c r="AU40" s="197"/>
      <c r="AV40" s="197"/>
      <c r="AW40" s="197"/>
    </row>
    <row r="41" spans="2:49" ht="13.5" customHeight="1" x14ac:dyDescent="0.35">
      <c r="B41" s="197"/>
      <c r="C41" s="197"/>
      <c r="D41" s="197"/>
      <c r="E41" s="197"/>
      <c r="F41" s="197"/>
      <c r="G41" s="197"/>
      <c r="H41" s="197"/>
      <c r="I41" s="197"/>
      <c r="J41" s="197"/>
      <c r="K41" s="197"/>
      <c r="L41" s="197"/>
      <c r="M41" s="197"/>
      <c r="N41" s="197"/>
      <c r="O41" s="197"/>
      <c r="P41" s="197"/>
      <c r="Q41" s="197"/>
      <c r="R41" s="197"/>
      <c r="S41" s="197"/>
      <c r="T41" s="197"/>
      <c r="U41" s="197"/>
      <c r="V41" s="197"/>
      <c r="W41" s="197"/>
      <c r="X41" s="197"/>
      <c r="Y41" s="197"/>
      <c r="Z41" s="197"/>
      <c r="AA41" s="197"/>
      <c r="AB41" s="197"/>
      <c r="AC41" s="197"/>
      <c r="AD41" s="197"/>
      <c r="AE41" s="197"/>
      <c r="AF41" s="197"/>
      <c r="AG41" s="197"/>
      <c r="AH41" s="197"/>
      <c r="AI41" s="197"/>
      <c r="AJ41" s="197"/>
      <c r="AK41" s="197"/>
      <c r="AL41" s="197"/>
      <c r="AM41" s="197"/>
      <c r="AN41" s="197"/>
      <c r="AO41" s="197"/>
      <c r="AP41" s="197"/>
      <c r="AQ41" s="197"/>
      <c r="AR41" s="197"/>
      <c r="AS41" s="197"/>
      <c r="AT41" s="197"/>
      <c r="AU41" s="197"/>
      <c r="AV41" s="197"/>
      <c r="AW41" s="197"/>
    </row>
  </sheetData>
  <sheetProtection password="D7C4" sheet="1" objects="1" scenarios="1"/>
  <mergeCells count="14">
    <mergeCell ref="B37:AW41"/>
    <mergeCell ref="B25:AW27"/>
    <mergeCell ref="W35:AA35"/>
    <mergeCell ref="E35:I35"/>
    <mergeCell ref="N35:R35"/>
    <mergeCell ref="AF35:AK35"/>
    <mergeCell ref="AP35:AT35"/>
    <mergeCell ref="AH3:AW4"/>
    <mergeCell ref="B7:P8"/>
    <mergeCell ref="B10:AW12"/>
    <mergeCell ref="C20:L23"/>
    <mergeCell ref="O20:X23"/>
    <mergeCell ref="AA20:AJ23"/>
    <mergeCell ref="AM20:AV23"/>
  </mergeCells>
  <hyperlinks>
    <hyperlink ref="B7" r:id="rId1"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4">
    <tabColor theme="3" tint="0.79998168889431442"/>
  </sheetPr>
  <dimension ref="B2:AT57"/>
  <sheetViews>
    <sheetView showGridLines="0" showRowColHeaders="0" zoomScale="85" zoomScaleNormal="85" workbookViewId="0">
      <pane xSplit="2" topLeftCell="C1" activePane="topRight" state="frozen"/>
      <selection activeCell="C22" sqref="C22:H28"/>
      <selection pane="topRight" activeCell="B22" sqref="B22"/>
    </sheetView>
  </sheetViews>
  <sheetFormatPr baseColWidth="10" defaultColWidth="11.54296875" defaultRowHeight="14.5" x14ac:dyDescent="0.35"/>
  <cols>
    <col min="1" max="1" width="3.6328125" customWidth="1"/>
    <col min="2" max="2" width="35.6328125" style="11" customWidth="1"/>
    <col min="3" max="37" width="10" customWidth="1"/>
    <col min="38" max="38" width="3.6328125" customWidth="1"/>
    <col min="39" max="39" width="24.08984375" customWidth="1"/>
    <col min="40" max="44" width="16.08984375" hidden="1" customWidth="1"/>
    <col min="45" max="45" width="24.08984375" customWidth="1"/>
    <col min="46" max="46" width="3.36328125" customWidth="1"/>
  </cols>
  <sheetData>
    <row r="2" spans="2:46" x14ac:dyDescent="0.35">
      <c r="B2" s="233" t="s">
        <v>305</v>
      </c>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row>
    <row r="3" spans="2:46" s="6" customFormat="1" x14ac:dyDescent="0.35">
      <c r="B3" s="234"/>
      <c r="C3" s="92"/>
      <c r="D3" s="92"/>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238"/>
      <c r="AN3" s="238"/>
      <c r="AO3" s="91"/>
      <c r="AP3" s="91"/>
      <c r="AQ3" s="91"/>
      <c r="AR3" s="91"/>
      <c r="AS3" s="91"/>
      <c r="AT3" s="91"/>
    </row>
    <row r="4" spans="2:46" s="6" customFormat="1" x14ac:dyDescent="0.35">
      <c r="B4" s="93"/>
      <c r="C4" s="92"/>
      <c r="D4" s="92"/>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103"/>
      <c r="AN4" s="103"/>
      <c r="AO4" s="91"/>
      <c r="AP4" s="91"/>
      <c r="AQ4" s="91"/>
      <c r="AR4" s="91"/>
      <c r="AS4" s="91"/>
      <c r="AT4" s="91"/>
    </row>
    <row r="5" spans="2:46" s="6" customFormat="1" ht="35.25" customHeight="1" x14ac:dyDescent="0.35">
      <c r="B5" s="203" t="s">
        <v>352</v>
      </c>
      <c r="C5" s="203"/>
      <c r="D5" s="203"/>
      <c r="E5" s="203"/>
      <c r="F5" s="203"/>
      <c r="G5" s="203"/>
      <c r="H5" s="203"/>
      <c r="I5" s="203"/>
      <c r="J5" s="203"/>
      <c r="K5" s="203"/>
      <c r="L5" s="203"/>
      <c r="M5" s="203"/>
      <c r="N5" s="203"/>
      <c r="O5" s="203"/>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row>
    <row r="6" spans="2:46" x14ac:dyDescent="0.35">
      <c r="B6" s="94"/>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2:46" ht="15" customHeight="1" x14ac:dyDescent="0.35">
      <c r="B7" s="90"/>
      <c r="C7" s="232" t="s">
        <v>17</v>
      </c>
      <c r="D7" s="232"/>
      <c r="E7" s="232"/>
      <c r="F7" s="232"/>
      <c r="G7" s="232"/>
      <c r="H7" s="232"/>
      <c r="I7" s="232"/>
      <c r="J7" s="232"/>
      <c r="K7" s="232"/>
      <c r="L7" s="232"/>
      <c r="M7" s="232"/>
      <c r="N7" s="232"/>
      <c r="O7" s="232"/>
      <c r="P7" s="232" t="s">
        <v>18</v>
      </c>
      <c r="Q7" s="232"/>
      <c r="R7" s="232"/>
      <c r="S7" s="232"/>
      <c r="T7" s="232"/>
      <c r="U7" s="232"/>
      <c r="V7" s="232"/>
      <c r="W7" s="232"/>
      <c r="X7" s="232"/>
      <c r="Y7" s="232"/>
      <c r="Z7" s="232"/>
      <c r="AA7" s="232"/>
      <c r="AB7" s="232"/>
      <c r="AC7" s="232" t="s">
        <v>19</v>
      </c>
      <c r="AD7" s="232"/>
      <c r="AE7" s="232"/>
      <c r="AF7" s="232" t="s">
        <v>31</v>
      </c>
      <c r="AG7" s="232"/>
      <c r="AH7" s="232"/>
      <c r="AI7" s="232" t="s">
        <v>32</v>
      </c>
      <c r="AJ7" s="232"/>
      <c r="AK7" s="232"/>
      <c r="AL7" s="17"/>
      <c r="AM7" s="224" t="s">
        <v>273</v>
      </c>
      <c r="AN7" s="21" t="s">
        <v>17</v>
      </c>
      <c r="AO7" s="21" t="s">
        <v>18</v>
      </c>
      <c r="AP7" s="21" t="s">
        <v>19</v>
      </c>
      <c r="AQ7" s="21" t="s">
        <v>31</v>
      </c>
      <c r="AR7" s="21" t="s">
        <v>32</v>
      </c>
      <c r="AS7" s="224" t="s">
        <v>272</v>
      </c>
      <c r="AT7" s="17"/>
    </row>
    <row r="8" spans="2:46" ht="15" customHeight="1" x14ac:dyDescent="0.35">
      <c r="B8" s="95" t="s">
        <v>35</v>
      </c>
      <c r="C8" s="67">
        <f>CONFIG!$C$7</f>
        <v>43101</v>
      </c>
      <c r="D8" s="67">
        <f>DATE(YEAR(C8),MONTH(C8)+1,DAY(C8))</f>
        <v>43132</v>
      </c>
      <c r="E8" s="67">
        <f t="shared" ref="E8:N8" si="0">DATE(YEAR(D8),MONTH(D8)+1,DAY(D8))</f>
        <v>43160</v>
      </c>
      <c r="F8" s="67">
        <f t="shared" si="0"/>
        <v>43191</v>
      </c>
      <c r="G8" s="67">
        <f t="shared" si="0"/>
        <v>43221</v>
      </c>
      <c r="H8" s="67">
        <f t="shared" si="0"/>
        <v>43252</v>
      </c>
      <c r="I8" s="67">
        <f t="shared" si="0"/>
        <v>43282</v>
      </c>
      <c r="J8" s="67">
        <f t="shared" si="0"/>
        <v>43313</v>
      </c>
      <c r="K8" s="67">
        <f t="shared" si="0"/>
        <v>43344</v>
      </c>
      <c r="L8" s="67">
        <f t="shared" si="0"/>
        <v>43374</v>
      </c>
      <c r="M8" s="67">
        <f t="shared" si="0"/>
        <v>43405</v>
      </c>
      <c r="N8" s="67">
        <f t="shared" si="0"/>
        <v>43435</v>
      </c>
      <c r="O8" s="96" t="s">
        <v>20</v>
      </c>
      <c r="P8" s="67">
        <f>DATE(YEAR(N8),MONTH(N8)+1,DAY(N8))</f>
        <v>43466</v>
      </c>
      <c r="Q8" s="67">
        <f t="shared" ref="Q8:AA8" si="1">DATE(YEAR(P8),MONTH(P8)+1,DAY(P8))</f>
        <v>43497</v>
      </c>
      <c r="R8" s="67">
        <f t="shared" si="1"/>
        <v>43525</v>
      </c>
      <c r="S8" s="67">
        <f t="shared" si="1"/>
        <v>43556</v>
      </c>
      <c r="T8" s="67">
        <f t="shared" si="1"/>
        <v>43586</v>
      </c>
      <c r="U8" s="67">
        <f t="shared" si="1"/>
        <v>43617</v>
      </c>
      <c r="V8" s="67">
        <f t="shared" si="1"/>
        <v>43647</v>
      </c>
      <c r="W8" s="67">
        <f t="shared" si="1"/>
        <v>43678</v>
      </c>
      <c r="X8" s="67">
        <f t="shared" si="1"/>
        <v>43709</v>
      </c>
      <c r="Y8" s="67">
        <f t="shared" si="1"/>
        <v>43739</v>
      </c>
      <c r="Z8" s="67">
        <f t="shared" si="1"/>
        <v>43770</v>
      </c>
      <c r="AA8" s="67">
        <f t="shared" si="1"/>
        <v>43800</v>
      </c>
      <c r="AB8" s="96" t="s">
        <v>20</v>
      </c>
      <c r="AC8" s="67" t="s">
        <v>23</v>
      </c>
      <c r="AD8" s="67" t="s">
        <v>24</v>
      </c>
      <c r="AE8" s="96" t="s">
        <v>20</v>
      </c>
      <c r="AF8" s="67" t="s">
        <v>23</v>
      </c>
      <c r="AG8" s="67" t="s">
        <v>24</v>
      </c>
      <c r="AH8" s="96" t="s">
        <v>20</v>
      </c>
      <c r="AI8" s="67" t="s">
        <v>23</v>
      </c>
      <c r="AJ8" s="67" t="s">
        <v>24</v>
      </c>
      <c r="AK8" s="96" t="s">
        <v>20</v>
      </c>
      <c r="AL8" s="17"/>
      <c r="AM8" s="224"/>
      <c r="AN8" s="44"/>
      <c r="AO8" s="44"/>
      <c r="AP8" s="44"/>
      <c r="AQ8" s="44"/>
      <c r="AR8" s="44"/>
      <c r="AS8" s="224"/>
      <c r="AT8" s="17"/>
    </row>
    <row r="9" spans="2:46" ht="15" customHeight="1" x14ac:dyDescent="0.35">
      <c r="B9" s="104" t="s">
        <v>252</v>
      </c>
      <c r="C9" s="105"/>
      <c r="D9" s="105"/>
      <c r="E9" s="105"/>
      <c r="F9" s="105"/>
      <c r="G9" s="105"/>
      <c r="H9" s="105"/>
      <c r="I9" s="105"/>
      <c r="J9" s="105"/>
      <c r="K9" s="105"/>
      <c r="L9" s="105"/>
      <c r="M9" s="105"/>
      <c r="N9" s="105"/>
      <c r="O9" s="82">
        <f t="shared" ref="O9:O28" si="2">SUM(C9:N9)</f>
        <v>0</v>
      </c>
      <c r="P9" s="105"/>
      <c r="Q9" s="105"/>
      <c r="R9" s="105"/>
      <c r="S9" s="105"/>
      <c r="T9" s="105"/>
      <c r="U9" s="105"/>
      <c r="V9" s="105"/>
      <c r="W9" s="105"/>
      <c r="X9" s="105"/>
      <c r="Y9" s="105"/>
      <c r="Z9" s="105"/>
      <c r="AA9" s="105"/>
      <c r="AB9" s="82">
        <f t="shared" ref="AB9:AB28" si="3">SUM(P9:AA9)</f>
        <v>0</v>
      </c>
      <c r="AC9" s="105"/>
      <c r="AD9" s="105"/>
      <c r="AE9" s="82">
        <f t="shared" ref="AE9:AE28" si="4">SUM(AC9:AD9)</f>
        <v>0</v>
      </c>
      <c r="AF9" s="105"/>
      <c r="AG9" s="105"/>
      <c r="AH9" s="82">
        <f t="shared" ref="AH9:AH28" si="5">SUM(AF9:AG9)</f>
        <v>0</v>
      </c>
      <c r="AI9" s="105"/>
      <c r="AJ9" s="105"/>
      <c r="AK9" s="82">
        <f t="shared" ref="AK9:AK28" si="6">SUM(AI9:AJ9)</f>
        <v>0</v>
      </c>
      <c r="AL9" s="17"/>
      <c r="AM9" s="106">
        <v>0</v>
      </c>
      <c r="AN9" s="107">
        <f>IF(OR($AM9=0,AS9),0,O9/$AM9)</f>
        <v>0</v>
      </c>
      <c r="AO9" s="107">
        <f>IF(OR($AM9=0,AS9),0,AB9/$AM9+IF($AM9&gt;=2,O9/$AM9,0))</f>
        <v>0</v>
      </c>
      <c r="AP9" s="107">
        <f>IF(OR($AM9=0,AS9),0,AE9/$AM9+IF($AM9&gt;=2,AB9/$AM9,0)+IF($AM9&gt;=3,O9/$AM9,0))</f>
        <v>0</v>
      </c>
      <c r="AQ9" s="107">
        <f>IF(OR($AM9=0,AS9),0,AH9/$AM9+IF($AM9&gt;=2,AE9/$AM9,0)+IF($AM9&gt;=3,AB9/$AM9,0)+IF($AM9&gt;=4,O9/$AM9,0))</f>
        <v>0</v>
      </c>
      <c r="AR9" s="107">
        <f>IF(OR($AM9=0,AS9),0,AK9/$AM9+IF($AM9&gt;=2,AH9/$AM9,0)+IF($AM9&gt;=3,AE9/$AM9,0)+IF($AM9&gt;=4,AB9/$AM9,0)+IF($AM9&gt;=5,O9/$AM9,0))</f>
        <v>0</v>
      </c>
      <c r="AS9" s="82" t="b">
        <v>0</v>
      </c>
      <c r="AT9" s="17"/>
    </row>
    <row r="10" spans="2:46" ht="15" customHeight="1" x14ac:dyDescent="0.35">
      <c r="B10" s="97"/>
      <c r="C10" s="98"/>
      <c r="D10" s="98"/>
      <c r="E10" s="98"/>
      <c r="F10" s="98"/>
      <c r="G10" s="98"/>
      <c r="H10" s="98"/>
      <c r="I10" s="98"/>
      <c r="J10" s="98"/>
      <c r="K10" s="98"/>
      <c r="L10" s="98"/>
      <c r="M10" s="98"/>
      <c r="N10" s="98"/>
      <c r="O10" s="82">
        <f t="shared" si="2"/>
        <v>0</v>
      </c>
      <c r="P10" s="98"/>
      <c r="Q10" s="98"/>
      <c r="R10" s="98"/>
      <c r="S10" s="98"/>
      <c r="T10" s="98"/>
      <c r="U10" s="98"/>
      <c r="V10" s="98"/>
      <c r="W10" s="98"/>
      <c r="X10" s="98"/>
      <c r="Y10" s="98"/>
      <c r="Z10" s="98"/>
      <c r="AA10" s="98"/>
      <c r="AB10" s="82">
        <f t="shared" si="3"/>
        <v>0</v>
      </c>
      <c r="AC10" s="98"/>
      <c r="AD10" s="98"/>
      <c r="AE10" s="82">
        <f t="shared" si="4"/>
        <v>0</v>
      </c>
      <c r="AF10" s="98"/>
      <c r="AG10" s="98"/>
      <c r="AH10" s="82">
        <f t="shared" si="5"/>
        <v>0</v>
      </c>
      <c r="AI10" s="98"/>
      <c r="AJ10" s="98"/>
      <c r="AK10" s="82">
        <f t="shared" si="6"/>
        <v>0</v>
      </c>
      <c r="AL10" s="17"/>
      <c r="AM10" s="106">
        <v>3</v>
      </c>
      <c r="AN10" s="107">
        <f t="shared" ref="AN10:AN28" si="7">IF(OR($AM10=0,AS10),0,O10/$AM10)</f>
        <v>0</v>
      </c>
      <c r="AO10" s="107">
        <f t="shared" ref="AO10:AO28" si="8">IF(OR($AM10=0,AS10),0,AB10/$AM10+IF($AM10&gt;=2,O10/$AM10,0))</f>
        <v>0</v>
      </c>
      <c r="AP10" s="107">
        <f t="shared" ref="AP10:AP28" si="9">IF(OR($AM10=0,AS10),0,AE10/$AM10+IF($AM10&gt;=2,AB10/$AM10,0)+IF($AM10&gt;=3,O10/$AM10,0))</f>
        <v>0</v>
      </c>
      <c r="AQ10" s="107">
        <f t="shared" ref="AQ10:AQ28" si="10">IF(OR($AM10=0,AS10),0,AH10/$AM10+IF($AM10&gt;=2,AE10/$AM10,0)+IF($AM10&gt;=3,AB10/$AM10,0)+IF($AM10&gt;=4,O10/$AM10,0))</f>
        <v>0</v>
      </c>
      <c r="AR10" s="107">
        <f t="shared" ref="AR10:AR28" si="11">IF(OR($AM10=0,AS10),0,AK10/$AM10+IF($AM10&gt;=2,AH10/$AM10,0)+IF($AM10&gt;=3,AE10/$AM10,0)+IF($AM10&gt;=4,AB10/$AM10,0)+IF($AM10&gt;=5,O10/$AM10,0))</f>
        <v>0</v>
      </c>
      <c r="AS10" s="106"/>
      <c r="AT10" s="17"/>
    </row>
    <row r="11" spans="2:46" ht="15" customHeight="1" x14ac:dyDescent="0.35">
      <c r="B11" s="97"/>
      <c r="C11" s="98"/>
      <c r="D11" s="98"/>
      <c r="E11" s="98"/>
      <c r="F11" s="98"/>
      <c r="G11" s="98"/>
      <c r="H11" s="98"/>
      <c r="I11" s="98"/>
      <c r="J11" s="98"/>
      <c r="K11" s="98"/>
      <c r="L11" s="98"/>
      <c r="M11" s="98"/>
      <c r="N11" s="98"/>
      <c r="O11" s="82">
        <f t="shared" si="2"/>
        <v>0</v>
      </c>
      <c r="P11" s="98"/>
      <c r="Q11" s="98"/>
      <c r="R11" s="98"/>
      <c r="S11" s="98"/>
      <c r="T11" s="98"/>
      <c r="U11" s="98"/>
      <c r="V11" s="98"/>
      <c r="W11" s="98"/>
      <c r="X11" s="98"/>
      <c r="Y11" s="98"/>
      <c r="Z11" s="98"/>
      <c r="AA11" s="98"/>
      <c r="AB11" s="82">
        <f t="shared" si="3"/>
        <v>0</v>
      </c>
      <c r="AC11" s="98"/>
      <c r="AD11" s="98"/>
      <c r="AE11" s="82">
        <f t="shared" si="4"/>
        <v>0</v>
      </c>
      <c r="AF11" s="98"/>
      <c r="AG11" s="98"/>
      <c r="AH11" s="82">
        <f t="shared" si="5"/>
        <v>0</v>
      </c>
      <c r="AI11" s="98"/>
      <c r="AJ11" s="98"/>
      <c r="AK11" s="82">
        <f t="shared" si="6"/>
        <v>0</v>
      </c>
      <c r="AL11" s="17"/>
      <c r="AM11" s="106">
        <v>3</v>
      </c>
      <c r="AN11" s="107">
        <f t="shared" si="7"/>
        <v>0</v>
      </c>
      <c r="AO11" s="107">
        <f t="shared" si="8"/>
        <v>0</v>
      </c>
      <c r="AP11" s="107">
        <f t="shared" si="9"/>
        <v>0</v>
      </c>
      <c r="AQ11" s="107">
        <f t="shared" si="10"/>
        <v>0</v>
      </c>
      <c r="AR11" s="107">
        <f t="shared" si="11"/>
        <v>0</v>
      </c>
      <c r="AS11" s="106"/>
      <c r="AT11" s="17"/>
    </row>
    <row r="12" spans="2:46" ht="15" customHeight="1" x14ac:dyDescent="0.35">
      <c r="B12" s="97"/>
      <c r="C12" s="98"/>
      <c r="D12" s="98"/>
      <c r="E12" s="98"/>
      <c r="F12" s="98"/>
      <c r="G12" s="98"/>
      <c r="H12" s="98"/>
      <c r="I12" s="98"/>
      <c r="J12" s="98"/>
      <c r="K12" s="98"/>
      <c r="L12" s="98"/>
      <c r="M12" s="98"/>
      <c r="N12" s="98"/>
      <c r="O12" s="82">
        <f t="shared" si="2"/>
        <v>0</v>
      </c>
      <c r="P12" s="98"/>
      <c r="Q12" s="98"/>
      <c r="R12" s="98"/>
      <c r="S12" s="98"/>
      <c r="T12" s="98"/>
      <c r="U12" s="98"/>
      <c r="V12" s="98"/>
      <c r="W12" s="98"/>
      <c r="X12" s="98"/>
      <c r="Y12" s="98"/>
      <c r="Z12" s="98"/>
      <c r="AA12" s="98"/>
      <c r="AB12" s="82">
        <f t="shared" si="3"/>
        <v>0</v>
      </c>
      <c r="AC12" s="98"/>
      <c r="AD12" s="98"/>
      <c r="AE12" s="82">
        <f t="shared" si="4"/>
        <v>0</v>
      </c>
      <c r="AF12" s="98"/>
      <c r="AG12" s="98"/>
      <c r="AH12" s="82">
        <f t="shared" si="5"/>
        <v>0</v>
      </c>
      <c r="AI12" s="98"/>
      <c r="AJ12" s="98"/>
      <c r="AK12" s="82">
        <f t="shared" si="6"/>
        <v>0</v>
      </c>
      <c r="AL12" s="17"/>
      <c r="AM12" s="106">
        <v>3</v>
      </c>
      <c r="AN12" s="107">
        <f t="shared" si="7"/>
        <v>0</v>
      </c>
      <c r="AO12" s="107">
        <f t="shared" si="8"/>
        <v>0</v>
      </c>
      <c r="AP12" s="107">
        <f t="shared" si="9"/>
        <v>0</v>
      </c>
      <c r="AQ12" s="107">
        <f t="shared" si="10"/>
        <v>0</v>
      </c>
      <c r="AR12" s="107">
        <f t="shared" si="11"/>
        <v>0</v>
      </c>
      <c r="AS12" s="106"/>
      <c r="AT12" s="17"/>
    </row>
    <row r="13" spans="2:46" ht="15" customHeight="1" x14ac:dyDescent="0.35">
      <c r="B13" s="97"/>
      <c r="C13" s="98"/>
      <c r="D13" s="98"/>
      <c r="E13" s="98"/>
      <c r="F13" s="98"/>
      <c r="G13" s="98"/>
      <c r="H13" s="98"/>
      <c r="I13" s="98"/>
      <c r="J13" s="98"/>
      <c r="K13" s="98"/>
      <c r="L13" s="98"/>
      <c r="M13" s="98"/>
      <c r="N13" s="98"/>
      <c r="O13" s="82">
        <f t="shared" si="2"/>
        <v>0</v>
      </c>
      <c r="P13" s="98"/>
      <c r="Q13" s="98"/>
      <c r="R13" s="98"/>
      <c r="S13" s="98"/>
      <c r="T13" s="98"/>
      <c r="U13" s="98"/>
      <c r="V13" s="98"/>
      <c r="W13" s="98"/>
      <c r="X13" s="98"/>
      <c r="Y13" s="98"/>
      <c r="Z13" s="98"/>
      <c r="AA13" s="98"/>
      <c r="AB13" s="82">
        <f t="shared" si="3"/>
        <v>0</v>
      </c>
      <c r="AC13" s="98"/>
      <c r="AD13" s="98"/>
      <c r="AE13" s="82">
        <f t="shared" si="4"/>
        <v>0</v>
      </c>
      <c r="AF13" s="98"/>
      <c r="AG13" s="98"/>
      <c r="AH13" s="82">
        <f t="shared" si="5"/>
        <v>0</v>
      </c>
      <c r="AI13" s="98"/>
      <c r="AJ13" s="98"/>
      <c r="AK13" s="82">
        <f t="shared" si="6"/>
        <v>0</v>
      </c>
      <c r="AL13" s="17"/>
      <c r="AM13" s="106">
        <v>3</v>
      </c>
      <c r="AN13" s="107">
        <f t="shared" si="7"/>
        <v>0</v>
      </c>
      <c r="AO13" s="107">
        <f t="shared" si="8"/>
        <v>0</v>
      </c>
      <c r="AP13" s="107">
        <f t="shared" si="9"/>
        <v>0</v>
      </c>
      <c r="AQ13" s="107">
        <f t="shared" si="10"/>
        <v>0</v>
      </c>
      <c r="AR13" s="107">
        <f t="shared" si="11"/>
        <v>0</v>
      </c>
      <c r="AS13" s="106"/>
      <c r="AT13" s="17"/>
    </row>
    <row r="14" spans="2:46" ht="15" customHeight="1" x14ac:dyDescent="0.35">
      <c r="B14" s="97"/>
      <c r="C14" s="98"/>
      <c r="D14" s="98"/>
      <c r="E14" s="98"/>
      <c r="F14" s="98"/>
      <c r="G14" s="98"/>
      <c r="H14" s="98"/>
      <c r="I14" s="98"/>
      <c r="J14" s="98"/>
      <c r="K14" s="98"/>
      <c r="L14" s="98"/>
      <c r="M14" s="98"/>
      <c r="N14" s="98"/>
      <c r="O14" s="82">
        <f t="shared" si="2"/>
        <v>0</v>
      </c>
      <c r="P14" s="98"/>
      <c r="Q14" s="98"/>
      <c r="R14" s="98"/>
      <c r="S14" s="98"/>
      <c r="T14" s="98"/>
      <c r="U14" s="98"/>
      <c r="V14" s="98"/>
      <c r="W14" s="98"/>
      <c r="X14" s="98"/>
      <c r="Y14" s="98"/>
      <c r="Z14" s="98"/>
      <c r="AA14" s="98"/>
      <c r="AB14" s="82">
        <f t="shared" si="3"/>
        <v>0</v>
      </c>
      <c r="AC14" s="98"/>
      <c r="AD14" s="98"/>
      <c r="AE14" s="82">
        <f t="shared" si="4"/>
        <v>0</v>
      </c>
      <c r="AF14" s="98"/>
      <c r="AG14" s="98"/>
      <c r="AH14" s="82">
        <f t="shared" si="5"/>
        <v>0</v>
      </c>
      <c r="AI14" s="98"/>
      <c r="AJ14" s="98"/>
      <c r="AK14" s="82">
        <f t="shared" si="6"/>
        <v>0</v>
      </c>
      <c r="AL14" s="17"/>
      <c r="AM14" s="106">
        <v>3</v>
      </c>
      <c r="AN14" s="107">
        <f t="shared" si="7"/>
        <v>0</v>
      </c>
      <c r="AO14" s="107">
        <f t="shared" si="8"/>
        <v>0</v>
      </c>
      <c r="AP14" s="107">
        <f t="shared" si="9"/>
        <v>0</v>
      </c>
      <c r="AQ14" s="107">
        <f t="shared" si="10"/>
        <v>0</v>
      </c>
      <c r="AR14" s="107">
        <f t="shared" si="11"/>
        <v>0</v>
      </c>
      <c r="AS14" s="106"/>
      <c r="AT14" s="17"/>
    </row>
    <row r="15" spans="2:46" ht="15" customHeight="1" x14ac:dyDescent="0.35">
      <c r="B15" s="97"/>
      <c r="C15" s="98"/>
      <c r="D15" s="98"/>
      <c r="E15" s="98"/>
      <c r="F15" s="98"/>
      <c r="G15" s="98"/>
      <c r="H15" s="98"/>
      <c r="I15" s="98"/>
      <c r="J15" s="98"/>
      <c r="K15" s="98"/>
      <c r="L15" s="98"/>
      <c r="M15" s="98"/>
      <c r="N15" s="98"/>
      <c r="O15" s="82">
        <f t="shared" si="2"/>
        <v>0</v>
      </c>
      <c r="P15" s="98"/>
      <c r="Q15" s="98"/>
      <c r="R15" s="98"/>
      <c r="S15" s="98"/>
      <c r="T15" s="98"/>
      <c r="U15" s="98"/>
      <c r="V15" s="98"/>
      <c r="W15" s="98"/>
      <c r="X15" s="98"/>
      <c r="Y15" s="98"/>
      <c r="Z15" s="98"/>
      <c r="AA15" s="98"/>
      <c r="AB15" s="82">
        <f t="shared" si="3"/>
        <v>0</v>
      </c>
      <c r="AC15" s="98"/>
      <c r="AD15" s="98"/>
      <c r="AE15" s="82">
        <f t="shared" si="4"/>
        <v>0</v>
      </c>
      <c r="AF15" s="98"/>
      <c r="AG15" s="98"/>
      <c r="AH15" s="82">
        <f t="shared" si="5"/>
        <v>0</v>
      </c>
      <c r="AI15" s="98"/>
      <c r="AJ15" s="98"/>
      <c r="AK15" s="82">
        <f t="shared" si="6"/>
        <v>0</v>
      </c>
      <c r="AL15" s="17"/>
      <c r="AM15" s="106">
        <v>3</v>
      </c>
      <c r="AN15" s="107">
        <f t="shared" si="7"/>
        <v>0</v>
      </c>
      <c r="AO15" s="107">
        <f t="shared" si="8"/>
        <v>0</v>
      </c>
      <c r="AP15" s="107">
        <f t="shared" si="9"/>
        <v>0</v>
      </c>
      <c r="AQ15" s="107">
        <f t="shared" si="10"/>
        <v>0</v>
      </c>
      <c r="AR15" s="107">
        <f t="shared" si="11"/>
        <v>0</v>
      </c>
      <c r="AS15" s="106"/>
      <c r="AT15" s="17"/>
    </row>
    <row r="16" spans="2:46" ht="15" customHeight="1" x14ac:dyDescent="0.35">
      <c r="B16" s="97"/>
      <c r="C16" s="98"/>
      <c r="D16" s="98"/>
      <c r="E16" s="98"/>
      <c r="F16" s="98"/>
      <c r="G16" s="98"/>
      <c r="H16" s="98"/>
      <c r="I16" s="98"/>
      <c r="J16" s="98"/>
      <c r="K16" s="98"/>
      <c r="L16" s="98"/>
      <c r="M16" s="98"/>
      <c r="N16" s="98"/>
      <c r="O16" s="82">
        <f t="shared" si="2"/>
        <v>0</v>
      </c>
      <c r="P16" s="98"/>
      <c r="Q16" s="98"/>
      <c r="R16" s="98"/>
      <c r="S16" s="98"/>
      <c r="T16" s="98"/>
      <c r="U16" s="98"/>
      <c r="V16" s="98"/>
      <c r="W16" s="98"/>
      <c r="X16" s="98"/>
      <c r="Y16" s="98"/>
      <c r="Z16" s="98"/>
      <c r="AA16" s="98"/>
      <c r="AB16" s="82">
        <f t="shared" si="3"/>
        <v>0</v>
      </c>
      <c r="AC16" s="98"/>
      <c r="AD16" s="98"/>
      <c r="AE16" s="82">
        <f t="shared" si="4"/>
        <v>0</v>
      </c>
      <c r="AF16" s="98"/>
      <c r="AG16" s="98"/>
      <c r="AH16" s="82">
        <f t="shared" si="5"/>
        <v>0</v>
      </c>
      <c r="AI16" s="98"/>
      <c r="AJ16" s="98"/>
      <c r="AK16" s="82">
        <f t="shared" si="6"/>
        <v>0</v>
      </c>
      <c r="AL16" s="17"/>
      <c r="AM16" s="106">
        <v>3</v>
      </c>
      <c r="AN16" s="107">
        <f t="shared" si="7"/>
        <v>0</v>
      </c>
      <c r="AO16" s="107">
        <f t="shared" si="8"/>
        <v>0</v>
      </c>
      <c r="AP16" s="107">
        <f t="shared" si="9"/>
        <v>0</v>
      </c>
      <c r="AQ16" s="107">
        <f t="shared" si="10"/>
        <v>0</v>
      </c>
      <c r="AR16" s="107">
        <f t="shared" si="11"/>
        <v>0</v>
      </c>
      <c r="AS16" s="106"/>
      <c r="AT16" s="17"/>
    </row>
    <row r="17" spans="2:46" ht="15" customHeight="1" x14ac:dyDescent="0.35">
      <c r="B17" s="97"/>
      <c r="C17" s="98"/>
      <c r="D17" s="98"/>
      <c r="E17" s="98"/>
      <c r="F17" s="98"/>
      <c r="G17" s="98"/>
      <c r="H17" s="98"/>
      <c r="I17" s="98"/>
      <c r="J17" s="98"/>
      <c r="K17" s="98"/>
      <c r="L17" s="98"/>
      <c r="M17" s="98"/>
      <c r="N17" s="98"/>
      <c r="O17" s="82">
        <f t="shared" si="2"/>
        <v>0</v>
      </c>
      <c r="P17" s="98"/>
      <c r="Q17" s="98"/>
      <c r="R17" s="98"/>
      <c r="S17" s="98"/>
      <c r="T17" s="98"/>
      <c r="U17" s="98"/>
      <c r="V17" s="98"/>
      <c r="W17" s="98"/>
      <c r="X17" s="98"/>
      <c r="Y17" s="98"/>
      <c r="Z17" s="98"/>
      <c r="AA17" s="98"/>
      <c r="AB17" s="82">
        <f t="shared" si="3"/>
        <v>0</v>
      </c>
      <c r="AC17" s="98"/>
      <c r="AD17" s="98"/>
      <c r="AE17" s="82">
        <f t="shared" si="4"/>
        <v>0</v>
      </c>
      <c r="AF17" s="98"/>
      <c r="AG17" s="98"/>
      <c r="AH17" s="82">
        <f t="shared" si="5"/>
        <v>0</v>
      </c>
      <c r="AI17" s="98"/>
      <c r="AJ17" s="98"/>
      <c r="AK17" s="82">
        <f t="shared" si="6"/>
        <v>0</v>
      </c>
      <c r="AL17" s="17"/>
      <c r="AM17" s="106">
        <v>3</v>
      </c>
      <c r="AN17" s="107">
        <f t="shared" si="7"/>
        <v>0</v>
      </c>
      <c r="AO17" s="107">
        <f t="shared" si="8"/>
        <v>0</v>
      </c>
      <c r="AP17" s="107">
        <f t="shared" si="9"/>
        <v>0</v>
      </c>
      <c r="AQ17" s="107">
        <f t="shared" si="10"/>
        <v>0</v>
      </c>
      <c r="AR17" s="107">
        <f t="shared" si="11"/>
        <v>0</v>
      </c>
      <c r="AS17" s="106"/>
      <c r="AT17" s="17"/>
    </row>
    <row r="18" spans="2:46" ht="15" customHeight="1" x14ac:dyDescent="0.35">
      <c r="B18" s="97"/>
      <c r="C18" s="98"/>
      <c r="D18" s="98"/>
      <c r="E18" s="98"/>
      <c r="F18" s="98"/>
      <c r="G18" s="98"/>
      <c r="H18" s="98"/>
      <c r="I18" s="98"/>
      <c r="J18" s="98"/>
      <c r="K18" s="98"/>
      <c r="L18" s="98"/>
      <c r="M18" s="98"/>
      <c r="N18" s="98"/>
      <c r="O18" s="82">
        <f t="shared" si="2"/>
        <v>0</v>
      </c>
      <c r="P18" s="98"/>
      <c r="Q18" s="98"/>
      <c r="R18" s="98"/>
      <c r="S18" s="98"/>
      <c r="T18" s="98"/>
      <c r="U18" s="98"/>
      <c r="V18" s="98"/>
      <c r="W18" s="98"/>
      <c r="X18" s="98"/>
      <c r="Y18" s="98"/>
      <c r="Z18" s="98"/>
      <c r="AA18" s="98"/>
      <c r="AB18" s="82">
        <f t="shared" si="3"/>
        <v>0</v>
      </c>
      <c r="AC18" s="98"/>
      <c r="AD18" s="98"/>
      <c r="AE18" s="82">
        <f t="shared" si="4"/>
        <v>0</v>
      </c>
      <c r="AF18" s="98"/>
      <c r="AG18" s="98"/>
      <c r="AH18" s="82">
        <f t="shared" si="5"/>
        <v>0</v>
      </c>
      <c r="AI18" s="98"/>
      <c r="AJ18" s="98"/>
      <c r="AK18" s="82">
        <f t="shared" si="6"/>
        <v>0</v>
      </c>
      <c r="AL18" s="17"/>
      <c r="AM18" s="106">
        <v>3</v>
      </c>
      <c r="AN18" s="107">
        <f t="shared" si="7"/>
        <v>0</v>
      </c>
      <c r="AO18" s="107">
        <f t="shared" si="8"/>
        <v>0</v>
      </c>
      <c r="AP18" s="107">
        <f t="shared" si="9"/>
        <v>0</v>
      </c>
      <c r="AQ18" s="107">
        <f t="shared" si="10"/>
        <v>0</v>
      </c>
      <c r="AR18" s="107">
        <f t="shared" si="11"/>
        <v>0</v>
      </c>
      <c r="AS18" s="106"/>
      <c r="AT18" s="17"/>
    </row>
    <row r="19" spans="2:46" ht="15" customHeight="1" x14ac:dyDescent="0.35">
      <c r="B19" s="97"/>
      <c r="C19" s="98"/>
      <c r="D19" s="98"/>
      <c r="E19" s="98"/>
      <c r="F19" s="98"/>
      <c r="G19" s="98"/>
      <c r="H19" s="98"/>
      <c r="I19" s="98"/>
      <c r="J19" s="98"/>
      <c r="K19" s="98"/>
      <c r="L19" s="98"/>
      <c r="M19" s="98"/>
      <c r="N19" s="98"/>
      <c r="O19" s="82">
        <f t="shared" si="2"/>
        <v>0</v>
      </c>
      <c r="P19" s="98"/>
      <c r="Q19" s="98"/>
      <c r="R19" s="98"/>
      <c r="S19" s="98"/>
      <c r="T19" s="98"/>
      <c r="U19" s="98"/>
      <c r="V19" s="98"/>
      <c r="W19" s="98"/>
      <c r="X19" s="98"/>
      <c r="Y19" s="98"/>
      <c r="Z19" s="98"/>
      <c r="AA19" s="98"/>
      <c r="AB19" s="82">
        <f t="shared" si="3"/>
        <v>0</v>
      </c>
      <c r="AC19" s="98"/>
      <c r="AD19" s="98"/>
      <c r="AE19" s="82">
        <f t="shared" si="4"/>
        <v>0</v>
      </c>
      <c r="AF19" s="98"/>
      <c r="AG19" s="98"/>
      <c r="AH19" s="82">
        <f t="shared" si="5"/>
        <v>0</v>
      </c>
      <c r="AI19" s="98"/>
      <c r="AJ19" s="98"/>
      <c r="AK19" s="82">
        <f t="shared" si="6"/>
        <v>0</v>
      </c>
      <c r="AL19" s="17"/>
      <c r="AM19" s="106">
        <v>3</v>
      </c>
      <c r="AN19" s="107">
        <f t="shared" si="7"/>
        <v>0</v>
      </c>
      <c r="AO19" s="107">
        <f t="shared" si="8"/>
        <v>0</v>
      </c>
      <c r="AP19" s="107">
        <f t="shared" si="9"/>
        <v>0</v>
      </c>
      <c r="AQ19" s="107">
        <f t="shared" si="10"/>
        <v>0</v>
      </c>
      <c r="AR19" s="107">
        <f t="shared" si="11"/>
        <v>0</v>
      </c>
      <c r="AS19" s="106"/>
      <c r="AT19" s="17"/>
    </row>
    <row r="20" spans="2:46" ht="15" customHeight="1" x14ac:dyDescent="0.35">
      <c r="B20" s="97"/>
      <c r="C20" s="98"/>
      <c r="D20" s="98"/>
      <c r="E20" s="98"/>
      <c r="F20" s="98"/>
      <c r="G20" s="98"/>
      <c r="H20" s="98"/>
      <c r="I20" s="98"/>
      <c r="J20" s="98"/>
      <c r="K20" s="98"/>
      <c r="L20" s="98"/>
      <c r="M20" s="98"/>
      <c r="N20" s="98"/>
      <c r="O20" s="82">
        <f t="shared" si="2"/>
        <v>0</v>
      </c>
      <c r="P20" s="98"/>
      <c r="Q20" s="98"/>
      <c r="R20" s="98"/>
      <c r="S20" s="98"/>
      <c r="T20" s="98"/>
      <c r="U20" s="98"/>
      <c r="V20" s="98"/>
      <c r="W20" s="98"/>
      <c r="X20" s="98"/>
      <c r="Y20" s="98"/>
      <c r="Z20" s="98"/>
      <c r="AA20" s="98"/>
      <c r="AB20" s="82">
        <f t="shared" si="3"/>
        <v>0</v>
      </c>
      <c r="AC20" s="98"/>
      <c r="AD20" s="98"/>
      <c r="AE20" s="82">
        <f t="shared" si="4"/>
        <v>0</v>
      </c>
      <c r="AF20" s="98"/>
      <c r="AG20" s="98"/>
      <c r="AH20" s="82">
        <f t="shared" si="5"/>
        <v>0</v>
      </c>
      <c r="AI20" s="98"/>
      <c r="AJ20" s="98"/>
      <c r="AK20" s="82">
        <f t="shared" si="6"/>
        <v>0</v>
      </c>
      <c r="AL20" s="17"/>
      <c r="AM20" s="106">
        <v>3</v>
      </c>
      <c r="AN20" s="107">
        <f t="shared" si="7"/>
        <v>0</v>
      </c>
      <c r="AO20" s="107">
        <f t="shared" si="8"/>
        <v>0</v>
      </c>
      <c r="AP20" s="107">
        <f t="shared" si="9"/>
        <v>0</v>
      </c>
      <c r="AQ20" s="107">
        <f t="shared" si="10"/>
        <v>0</v>
      </c>
      <c r="AR20" s="107">
        <f t="shared" si="11"/>
        <v>0</v>
      </c>
      <c r="AS20" s="106"/>
      <c r="AT20" s="17"/>
    </row>
    <row r="21" spans="2:46" ht="15" customHeight="1" x14ac:dyDescent="0.35">
      <c r="B21" s="97"/>
      <c r="C21" s="98"/>
      <c r="D21" s="98"/>
      <c r="E21" s="98"/>
      <c r="F21" s="98"/>
      <c r="G21" s="98"/>
      <c r="H21" s="98"/>
      <c r="I21" s="98"/>
      <c r="J21" s="98"/>
      <c r="K21" s="98"/>
      <c r="L21" s="98"/>
      <c r="M21" s="98"/>
      <c r="N21" s="98"/>
      <c r="O21" s="82">
        <f t="shared" si="2"/>
        <v>0</v>
      </c>
      <c r="P21" s="98"/>
      <c r="Q21" s="98"/>
      <c r="R21" s="98"/>
      <c r="S21" s="98"/>
      <c r="T21" s="98"/>
      <c r="U21" s="98"/>
      <c r="V21" s="98"/>
      <c r="W21" s="98"/>
      <c r="X21" s="98"/>
      <c r="Y21" s="98"/>
      <c r="Z21" s="98"/>
      <c r="AA21" s="98"/>
      <c r="AB21" s="82">
        <f t="shared" si="3"/>
        <v>0</v>
      </c>
      <c r="AC21" s="98"/>
      <c r="AD21" s="98"/>
      <c r="AE21" s="82">
        <f t="shared" si="4"/>
        <v>0</v>
      </c>
      <c r="AF21" s="98"/>
      <c r="AG21" s="98"/>
      <c r="AH21" s="82">
        <f t="shared" si="5"/>
        <v>0</v>
      </c>
      <c r="AI21" s="98"/>
      <c r="AJ21" s="98"/>
      <c r="AK21" s="82">
        <f t="shared" si="6"/>
        <v>0</v>
      </c>
      <c r="AL21" s="17"/>
      <c r="AM21" s="106">
        <v>3</v>
      </c>
      <c r="AN21" s="107">
        <f t="shared" si="7"/>
        <v>0</v>
      </c>
      <c r="AO21" s="107">
        <f t="shared" si="8"/>
        <v>0</v>
      </c>
      <c r="AP21" s="107">
        <f t="shared" si="9"/>
        <v>0</v>
      </c>
      <c r="AQ21" s="107">
        <f t="shared" si="10"/>
        <v>0</v>
      </c>
      <c r="AR21" s="107">
        <f t="shared" si="11"/>
        <v>0</v>
      </c>
      <c r="AS21" s="106"/>
      <c r="AT21" s="17"/>
    </row>
    <row r="22" spans="2:46" ht="15" customHeight="1" x14ac:dyDescent="0.35">
      <c r="B22" s="97"/>
      <c r="C22" s="98"/>
      <c r="D22" s="98"/>
      <c r="E22" s="98"/>
      <c r="F22" s="98"/>
      <c r="G22" s="98"/>
      <c r="H22" s="98"/>
      <c r="I22" s="98"/>
      <c r="J22" s="98"/>
      <c r="K22" s="98"/>
      <c r="L22" s="98"/>
      <c r="M22" s="98"/>
      <c r="N22" s="98"/>
      <c r="O22" s="82">
        <f t="shared" si="2"/>
        <v>0</v>
      </c>
      <c r="P22" s="98"/>
      <c r="Q22" s="98"/>
      <c r="R22" s="98"/>
      <c r="S22" s="98"/>
      <c r="T22" s="98"/>
      <c r="U22" s="98"/>
      <c r="V22" s="98"/>
      <c r="W22" s="98"/>
      <c r="X22" s="98"/>
      <c r="Y22" s="98"/>
      <c r="Z22" s="98"/>
      <c r="AA22" s="98"/>
      <c r="AB22" s="82">
        <f t="shared" si="3"/>
        <v>0</v>
      </c>
      <c r="AC22" s="98"/>
      <c r="AD22" s="98"/>
      <c r="AE22" s="82">
        <f t="shared" si="4"/>
        <v>0</v>
      </c>
      <c r="AF22" s="98"/>
      <c r="AG22" s="98"/>
      <c r="AH22" s="82">
        <f t="shared" si="5"/>
        <v>0</v>
      </c>
      <c r="AI22" s="98"/>
      <c r="AJ22" s="98"/>
      <c r="AK22" s="82">
        <f t="shared" si="6"/>
        <v>0</v>
      </c>
      <c r="AL22" s="17"/>
      <c r="AM22" s="106">
        <v>3</v>
      </c>
      <c r="AN22" s="107">
        <f t="shared" si="7"/>
        <v>0</v>
      </c>
      <c r="AO22" s="107">
        <f t="shared" si="8"/>
        <v>0</v>
      </c>
      <c r="AP22" s="107">
        <f t="shared" si="9"/>
        <v>0</v>
      </c>
      <c r="AQ22" s="107">
        <f t="shared" si="10"/>
        <v>0</v>
      </c>
      <c r="AR22" s="107">
        <f t="shared" si="11"/>
        <v>0</v>
      </c>
      <c r="AS22" s="106"/>
      <c r="AT22" s="17"/>
    </row>
    <row r="23" spans="2:46" ht="15" customHeight="1" x14ac:dyDescent="0.35">
      <c r="B23" s="97"/>
      <c r="C23" s="98"/>
      <c r="D23" s="98"/>
      <c r="E23" s="98"/>
      <c r="F23" s="98"/>
      <c r="G23" s="98"/>
      <c r="H23" s="98"/>
      <c r="I23" s="98"/>
      <c r="J23" s="98"/>
      <c r="K23" s="98"/>
      <c r="L23" s="98"/>
      <c r="M23" s="98"/>
      <c r="N23" s="98"/>
      <c r="O23" s="82">
        <f t="shared" si="2"/>
        <v>0</v>
      </c>
      <c r="P23" s="98"/>
      <c r="Q23" s="98"/>
      <c r="R23" s="98"/>
      <c r="S23" s="98"/>
      <c r="T23" s="98"/>
      <c r="U23" s="98"/>
      <c r="V23" s="98"/>
      <c r="W23" s="98"/>
      <c r="X23" s="98"/>
      <c r="Y23" s="98"/>
      <c r="Z23" s="98"/>
      <c r="AA23" s="98"/>
      <c r="AB23" s="82">
        <f t="shared" si="3"/>
        <v>0</v>
      </c>
      <c r="AC23" s="98"/>
      <c r="AD23" s="98"/>
      <c r="AE23" s="82">
        <f t="shared" si="4"/>
        <v>0</v>
      </c>
      <c r="AF23" s="98"/>
      <c r="AG23" s="98"/>
      <c r="AH23" s="82">
        <f t="shared" si="5"/>
        <v>0</v>
      </c>
      <c r="AI23" s="98"/>
      <c r="AJ23" s="98"/>
      <c r="AK23" s="82">
        <f t="shared" si="6"/>
        <v>0</v>
      </c>
      <c r="AL23" s="17"/>
      <c r="AM23" s="106">
        <v>3</v>
      </c>
      <c r="AN23" s="107">
        <f t="shared" si="7"/>
        <v>0</v>
      </c>
      <c r="AO23" s="107">
        <f t="shared" si="8"/>
        <v>0</v>
      </c>
      <c r="AP23" s="107">
        <f t="shared" si="9"/>
        <v>0</v>
      </c>
      <c r="AQ23" s="107">
        <f t="shared" si="10"/>
        <v>0</v>
      </c>
      <c r="AR23" s="107">
        <f t="shared" si="11"/>
        <v>0</v>
      </c>
      <c r="AS23" s="106"/>
      <c r="AT23" s="17"/>
    </row>
    <row r="24" spans="2:46" ht="15" customHeight="1" x14ac:dyDescent="0.35">
      <c r="B24" s="97"/>
      <c r="C24" s="98"/>
      <c r="D24" s="98"/>
      <c r="E24" s="98"/>
      <c r="F24" s="98"/>
      <c r="G24" s="98"/>
      <c r="H24" s="98"/>
      <c r="I24" s="98"/>
      <c r="J24" s="98"/>
      <c r="K24" s="98"/>
      <c r="L24" s="98"/>
      <c r="M24" s="98"/>
      <c r="N24" s="98"/>
      <c r="O24" s="82">
        <f t="shared" si="2"/>
        <v>0</v>
      </c>
      <c r="P24" s="98"/>
      <c r="Q24" s="98"/>
      <c r="R24" s="98"/>
      <c r="S24" s="98"/>
      <c r="T24" s="98"/>
      <c r="U24" s="98"/>
      <c r="V24" s="98"/>
      <c r="W24" s="98"/>
      <c r="X24" s="98"/>
      <c r="Y24" s="98"/>
      <c r="Z24" s="98"/>
      <c r="AA24" s="98"/>
      <c r="AB24" s="82">
        <f t="shared" si="3"/>
        <v>0</v>
      </c>
      <c r="AC24" s="98"/>
      <c r="AD24" s="98"/>
      <c r="AE24" s="82">
        <f t="shared" si="4"/>
        <v>0</v>
      </c>
      <c r="AF24" s="98"/>
      <c r="AG24" s="98"/>
      <c r="AH24" s="82">
        <f t="shared" si="5"/>
        <v>0</v>
      </c>
      <c r="AI24" s="98"/>
      <c r="AJ24" s="98"/>
      <c r="AK24" s="82">
        <f t="shared" si="6"/>
        <v>0</v>
      </c>
      <c r="AL24" s="17"/>
      <c r="AM24" s="106">
        <v>3</v>
      </c>
      <c r="AN24" s="107">
        <f t="shared" si="7"/>
        <v>0</v>
      </c>
      <c r="AO24" s="107">
        <f t="shared" si="8"/>
        <v>0</v>
      </c>
      <c r="AP24" s="107">
        <f t="shared" si="9"/>
        <v>0</v>
      </c>
      <c r="AQ24" s="107">
        <f t="shared" si="10"/>
        <v>0</v>
      </c>
      <c r="AR24" s="107">
        <f t="shared" si="11"/>
        <v>0</v>
      </c>
      <c r="AS24" s="106"/>
      <c r="AT24" s="17"/>
    </row>
    <row r="25" spans="2:46" ht="15" customHeight="1" x14ac:dyDescent="0.35">
      <c r="B25" s="97"/>
      <c r="C25" s="98"/>
      <c r="D25" s="98"/>
      <c r="E25" s="98"/>
      <c r="F25" s="98"/>
      <c r="G25" s="98"/>
      <c r="H25" s="98"/>
      <c r="I25" s="98"/>
      <c r="J25" s="98"/>
      <c r="K25" s="98"/>
      <c r="L25" s="98"/>
      <c r="M25" s="98"/>
      <c r="N25" s="98"/>
      <c r="O25" s="82">
        <f t="shared" si="2"/>
        <v>0</v>
      </c>
      <c r="P25" s="98"/>
      <c r="Q25" s="98"/>
      <c r="R25" s="98"/>
      <c r="S25" s="98"/>
      <c r="T25" s="98"/>
      <c r="U25" s="98"/>
      <c r="V25" s="98"/>
      <c r="W25" s="98"/>
      <c r="X25" s="98"/>
      <c r="Y25" s="98"/>
      <c r="Z25" s="98"/>
      <c r="AA25" s="98"/>
      <c r="AB25" s="82">
        <f t="shared" si="3"/>
        <v>0</v>
      </c>
      <c r="AC25" s="98"/>
      <c r="AD25" s="98"/>
      <c r="AE25" s="82">
        <f t="shared" si="4"/>
        <v>0</v>
      </c>
      <c r="AF25" s="98"/>
      <c r="AG25" s="98"/>
      <c r="AH25" s="82">
        <f t="shared" si="5"/>
        <v>0</v>
      </c>
      <c r="AI25" s="98"/>
      <c r="AJ25" s="98"/>
      <c r="AK25" s="82">
        <f t="shared" si="6"/>
        <v>0</v>
      </c>
      <c r="AL25" s="17"/>
      <c r="AM25" s="106">
        <v>3</v>
      </c>
      <c r="AN25" s="107">
        <f t="shared" si="7"/>
        <v>0</v>
      </c>
      <c r="AO25" s="107">
        <f t="shared" si="8"/>
        <v>0</v>
      </c>
      <c r="AP25" s="107">
        <f t="shared" si="9"/>
        <v>0</v>
      </c>
      <c r="AQ25" s="107">
        <f t="shared" si="10"/>
        <v>0</v>
      </c>
      <c r="AR25" s="107">
        <f t="shared" si="11"/>
        <v>0</v>
      </c>
      <c r="AS25" s="106"/>
      <c r="AT25" s="17"/>
    </row>
    <row r="26" spans="2:46" ht="15" customHeight="1" x14ac:dyDescent="0.35">
      <c r="B26" s="97"/>
      <c r="C26" s="98"/>
      <c r="D26" s="98"/>
      <c r="E26" s="98"/>
      <c r="F26" s="98"/>
      <c r="G26" s="98"/>
      <c r="H26" s="98"/>
      <c r="I26" s="98"/>
      <c r="J26" s="98"/>
      <c r="K26" s="98"/>
      <c r="L26" s="98"/>
      <c r="M26" s="98"/>
      <c r="N26" s="98"/>
      <c r="O26" s="82">
        <f t="shared" si="2"/>
        <v>0</v>
      </c>
      <c r="P26" s="98"/>
      <c r="Q26" s="98"/>
      <c r="R26" s="98"/>
      <c r="S26" s="98"/>
      <c r="T26" s="98"/>
      <c r="U26" s="98"/>
      <c r="V26" s="98"/>
      <c r="W26" s="98"/>
      <c r="X26" s="98"/>
      <c r="Y26" s="98"/>
      <c r="Z26" s="98"/>
      <c r="AA26" s="98"/>
      <c r="AB26" s="82">
        <f t="shared" si="3"/>
        <v>0</v>
      </c>
      <c r="AC26" s="98"/>
      <c r="AD26" s="98"/>
      <c r="AE26" s="82">
        <f t="shared" si="4"/>
        <v>0</v>
      </c>
      <c r="AF26" s="98"/>
      <c r="AG26" s="98"/>
      <c r="AH26" s="82">
        <f t="shared" si="5"/>
        <v>0</v>
      </c>
      <c r="AI26" s="98"/>
      <c r="AJ26" s="98"/>
      <c r="AK26" s="82">
        <f t="shared" si="6"/>
        <v>0</v>
      </c>
      <c r="AL26" s="17"/>
      <c r="AM26" s="106">
        <v>3</v>
      </c>
      <c r="AN26" s="107">
        <f t="shared" si="7"/>
        <v>0</v>
      </c>
      <c r="AO26" s="107">
        <f t="shared" si="8"/>
        <v>0</v>
      </c>
      <c r="AP26" s="107">
        <f t="shared" si="9"/>
        <v>0</v>
      </c>
      <c r="AQ26" s="107">
        <f t="shared" si="10"/>
        <v>0</v>
      </c>
      <c r="AR26" s="107">
        <f t="shared" si="11"/>
        <v>0</v>
      </c>
      <c r="AS26" s="106"/>
      <c r="AT26" s="17"/>
    </row>
    <row r="27" spans="2:46" ht="15" customHeight="1" x14ac:dyDescent="0.35">
      <c r="B27" s="97"/>
      <c r="C27" s="98"/>
      <c r="D27" s="98"/>
      <c r="E27" s="98"/>
      <c r="F27" s="98"/>
      <c r="G27" s="98"/>
      <c r="H27" s="98"/>
      <c r="I27" s="98"/>
      <c r="J27" s="98"/>
      <c r="K27" s="98"/>
      <c r="L27" s="98"/>
      <c r="M27" s="98"/>
      <c r="N27" s="98"/>
      <c r="O27" s="82">
        <f t="shared" si="2"/>
        <v>0</v>
      </c>
      <c r="P27" s="98"/>
      <c r="Q27" s="98"/>
      <c r="R27" s="98"/>
      <c r="S27" s="98"/>
      <c r="T27" s="98"/>
      <c r="U27" s="98"/>
      <c r="V27" s="98"/>
      <c r="W27" s="98"/>
      <c r="X27" s="98"/>
      <c r="Y27" s="98"/>
      <c r="Z27" s="98"/>
      <c r="AA27" s="98"/>
      <c r="AB27" s="82">
        <f t="shared" si="3"/>
        <v>0</v>
      </c>
      <c r="AC27" s="98"/>
      <c r="AD27" s="98"/>
      <c r="AE27" s="82">
        <f t="shared" si="4"/>
        <v>0</v>
      </c>
      <c r="AF27" s="98"/>
      <c r="AG27" s="98"/>
      <c r="AH27" s="82">
        <f t="shared" si="5"/>
        <v>0</v>
      </c>
      <c r="AI27" s="98"/>
      <c r="AJ27" s="98"/>
      <c r="AK27" s="82">
        <f t="shared" si="6"/>
        <v>0</v>
      </c>
      <c r="AL27" s="17"/>
      <c r="AM27" s="106">
        <v>3</v>
      </c>
      <c r="AN27" s="107">
        <f t="shared" si="7"/>
        <v>0</v>
      </c>
      <c r="AO27" s="107">
        <f t="shared" si="8"/>
        <v>0</v>
      </c>
      <c r="AP27" s="107">
        <f t="shared" si="9"/>
        <v>0</v>
      </c>
      <c r="AQ27" s="107">
        <f t="shared" si="10"/>
        <v>0</v>
      </c>
      <c r="AR27" s="107">
        <f t="shared" si="11"/>
        <v>0</v>
      </c>
      <c r="AS27" s="106"/>
      <c r="AT27" s="17"/>
    </row>
    <row r="28" spans="2:46" ht="15" customHeight="1" x14ac:dyDescent="0.35">
      <c r="B28" s="97"/>
      <c r="C28" s="98"/>
      <c r="D28" s="98"/>
      <c r="E28" s="98"/>
      <c r="F28" s="98"/>
      <c r="G28" s="98"/>
      <c r="H28" s="98"/>
      <c r="I28" s="98"/>
      <c r="J28" s="98"/>
      <c r="K28" s="98"/>
      <c r="L28" s="98"/>
      <c r="M28" s="98"/>
      <c r="N28" s="98"/>
      <c r="O28" s="82">
        <f t="shared" si="2"/>
        <v>0</v>
      </c>
      <c r="P28" s="98"/>
      <c r="Q28" s="98"/>
      <c r="R28" s="98"/>
      <c r="S28" s="98"/>
      <c r="T28" s="98"/>
      <c r="U28" s="98"/>
      <c r="V28" s="98"/>
      <c r="W28" s="98"/>
      <c r="X28" s="98"/>
      <c r="Y28" s="98"/>
      <c r="Z28" s="98"/>
      <c r="AA28" s="98"/>
      <c r="AB28" s="82">
        <f t="shared" si="3"/>
        <v>0</v>
      </c>
      <c r="AC28" s="98"/>
      <c r="AD28" s="98"/>
      <c r="AE28" s="82">
        <f t="shared" si="4"/>
        <v>0</v>
      </c>
      <c r="AF28" s="98"/>
      <c r="AG28" s="98"/>
      <c r="AH28" s="82">
        <f t="shared" si="5"/>
        <v>0</v>
      </c>
      <c r="AI28" s="98"/>
      <c r="AJ28" s="98"/>
      <c r="AK28" s="82">
        <f t="shared" si="6"/>
        <v>0</v>
      </c>
      <c r="AL28" s="17"/>
      <c r="AM28" s="106">
        <v>3</v>
      </c>
      <c r="AN28" s="107">
        <f t="shared" si="7"/>
        <v>0</v>
      </c>
      <c r="AO28" s="107">
        <f t="shared" si="8"/>
        <v>0</v>
      </c>
      <c r="AP28" s="107">
        <f t="shared" si="9"/>
        <v>0</v>
      </c>
      <c r="AQ28" s="107">
        <f t="shared" si="10"/>
        <v>0</v>
      </c>
      <c r="AR28" s="107">
        <f t="shared" si="11"/>
        <v>0</v>
      </c>
      <c r="AS28" s="106"/>
      <c r="AT28" s="17"/>
    </row>
    <row r="29" spans="2:46" ht="15" customHeight="1" x14ac:dyDescent="0.35">
      <c r="B29"/>
    </row>
    <row r="30" spans="2:46" x14ac:dyDescent="0.35">
      <c r="B30" s="95" t="s">
        <v>20</v>
      </c>
      <c r="C30" s="82">
        <f t="shared" ref="C30:AK30" si="12">SUM(C9:C28)</f>
        <v>0</v>
      </c>
      <c r="D30" s="82">
        <f t="shared" si="12"/>
        <v>0</v>
      </c>
      <c r="E30" s="82">
        <f t="shared" si="12"/>
        <v>0</v>
      </c>
      <c r="F30" s="82">
        <f t="shared" si="12"/>
        <v>0</v>
      </c>
      <c r="G30" s="82">
        <f t="shared" si="12"/>
        <v>0</v>
      </c>
      <c r="H30" s="82">
        <f t="shared" si="12"/>
        <v>0</v>
      </c>
      <c r="I30" s="82">
        <f t="shared" si="12"/>
        <v>0</v>
      </c>
      <c r="J30" s="82">
        <f t="shared" si="12"/>
        <v>0</v>
      </c>
      <c r="K30" s="82">
        <f t="shared" si="12"/>
        <v>0</v>
      </c>
      <c r="L30" s="82">
        <f t="shared" si="12"/>
        <v>0</v>
      </c>
      <c r="M30" s="82">
        <f t="shared" si="12"/>
        <v>0</v>
      </c>
      <c r="N30" s="82">
        <f t="shared" si="12"/>
        <v>0</v>
      </c>
      <c r="O30" s="99">
        <f t="shared" si="12"/>
        <v>0</v>
      </c>
      <c r="P30" s="82">
        <f t="shared" si="12"/>
        <v>0</v>
      </c>
      <c r="Q30" s="82">
        <f t="shared" si="12"/>
        <v>0</v>
      </c>
      <c r="R30" s="82">
        <f t="shared" si="12"/>
        <v>0</v>
      </c>
      <c r="S30" s="82">
        <f t="shared" si="12"/>
        <v>0</v>
      </c>
      <c r="T30" s="82">
        <f t="shared" si="12"/>
        <v>0</v>
      </c>
      <c r="U30" s="82">
        <f t="shared" si="12"/>
        <v>0</v>
      </c>
      <c r="V30" s="82">
        <f t="shared" si="12"/>
        <v>0</v>
      </c>
      <c r="W30" s="82">
        <f t="shared" si="12"/>
        <v>0</v>
      </c>
      <c r="X30" s="82">
        <f t="shared" si="12"/>
        <v>0</v>
      </c>
      <c r="Y30" s="82">
        <f t="shared" si="12"/>
        <v>0</v>
      </c>
      <c r="Z30" s="82">
        <f t="shared" si="12"/>
        <v>0</v>
      </c>
      <c r="AA30" s="82">
        <f t="shared" si="12"/>
        <v>0</v>
      </c>
      <c r="AB30" s="99">
        <f t="shared" si="12"/>
        <v>0</v>
      </c>
      <c r="AC30" s="82">
        <f t="shared" si="12"/>
        <v>0</v>
      </c>
      <c r="AD30" s="82">
        <f t="shared" si="12"/>
        <v>0</v>
      </c>
      <c r="AE30" s="99">
        <f t="shared" si="12"/>
        <v>0</v>
      </c>
      <c r="AF30" s="82">
        <f t="shared" si="12"/>
        <v>0</v>
      </c>
      <c r="AG30" s="82">
        <f t="shared" si="12"/>
        <v>0</v>
      </c>
      <c r="AH30" s="99">
        <f t="shared" si="12"/>
        <v>0</v>
      </c>
      <c r="AI30" s="82">
        <f t="shared" si="12"/>
        <v>0</v>
      </c>
      <c r="AJ30" s="82">
        <f t="shared" si="12"/>
        <v>0</v>
      </c>
      <c r="AK30" s="99">
        <f t="shared" si="12"/>
        <v>0</v>
      </c>
      <c r="AL30" s="17"/>
      <c r="AM30" s="17"/>
      <c r="AN30" s="108">
        <f>SUM(AN9:AN28)</f>
        <v>0</v>
      </c>
      <c r="AO30" s="108">
        <f>SUM(AO9:AO28)</f>
        <v>0</v>
      </c>
      <c r="AP30" s="108">
        <f>SUM(AP9:AP28)</f>
        <v>0</v>
      </c>
      <c r="AQ30" s="108">
        <f>SUM(AQ9:AQ28)</f>
        <v>0</v>
      </c>
      <c r="AR30" s="108">
        <f>SUM(AR9:AR28)</f>
        <v>0</v>
      </c>
      <c r="AS30" s="108"/>
      <c r="AT30" s="17"/>
    </row>
    <row r="31" spans="2:46" x14ac:dyDescent="0.35">
      <c r="B31" s="90"/>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row>
    <row r="32" spans="2:46" ht="30" customHeight="1" x14ac:dyDescent="0.35">
      <c r="B32" s="109" t="s">
        <v>231</v>
      </c>
      <c r="C32" s="100"/>
      <c r="D32" s="100"/>
      <c r="E32" s="100"/>
      <c r="F32" s="100"/>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row>
    <row r="33" spans="2:46" x14ac:dyDescent="0.35">
      <c r="B33" s="101"/>
      <c r="C33" s="100"/>
      <c r="D33" s="100"/>
      <c r="E33" s="100"/>
      <c r="F33" s="100"/>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row>
    <row r="34" spans="2:46" ht="60" customHeight="1" x14ac:dyDescent="0.35">
      <c r="B34" s="203" t="s">
        <v>353</v>
      </c>
      <c r="C34" s="203"/>
      <c r="D34" s="203"/>
      <c r="E34" s="203"/>
      <c r="F34" s="203"/>
      <c r="G34" s="203"/>
      <c r="H34" s="203"/>
      <c r="I34" s="203"/>
      <c r="J34" s="203"/>
      <c r="K34" s="203"/>
      <c r="L34" s="203"/>
      <c r="M34" s="203"/>
      <c r="N34" s="203"/>
      <c r="O34" s="203"/>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2:46" x14ac:dyDescent="0.35">
      <c r="B35" s="90"/>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2:46" ht="60.75" customHeight="1" x14ac:dyDescent="0.35">
      <c r="B36" s="95" t="s">
        <v>35</v>
      </c>
      <c r="C36" s="69" t="str">
        <f>CONFIG!B14</f>
        <v>Activité / Projet 1</v>
      </c>
      <c r="D36" s="69" t="str">
        <f>CONFIG!B15</f>
        <v>Activité / Projet 2</v>
      </c>
      <c r="E36" s="69" t="str">
        <f>CONFIG!B16</f>
        <v>…</v>
      </c>
      <c r="F36" s="69">
        <f>CONFIG!B17</f>
        <v>0</v>
      </c>
      <c r="G36" s="69">
        <f>CONFIG!B18</f>
        <v>0</v>
      </c>
      <c r="H36" s="69">
        <f>CONFIG!B19</f>
        <v>0</v>
      </c>
      <c r="I36" s="69">
        <f>CONFIG!B20</f>
        <v>0</v>
      </c>
      <c r="J36" s="69">
        <f>CONFIG!B21</f>
        <v>0</v>
      </c>
      <c r="K36" s="35" t="s">
        <v>11</v>
      </c>
      <c r="L36" s="224" t="s">
        <v>200</v>
      </c>
      <c r="M36" s="224"/>
      <c r="N36" s="224" t="s">
        <v>201</v>
      </c>
      <c r="O36" s="224"/>
      <c r="P36" s="23"/>
      <c r="Q36" s="23"/>
      <c r="R36" s="23"/>
      <c r="S36" s="23"/>
      <c r="T36" s="23"/>
      <c r="U36" s="42"/>
      <c r="V36" s="42"/>
      <c r="W36" s="42"/>
      <c r="X36" s="42"/>
      <c r="Y36" s="17"/>
      <c r="Z36" s="17"/>
      <c r="AA36" s="17"/>
      <c r="AB36" s="17"/>
      <c r="AC36" s="17"/>
      <c r="AD36" s="17"/>
      <c r="AE36" s="17"/>
      <c r="AF36" s="17"/>
      <c r="AG36" s="17"/>
      <c r="AH36" s="17"/>
      <c r="AI36" s="17"/>
      <c r="AJ36" s="17"/>
      <c r="AK36" s="17"/>
      <c r="AL36" s="17"/>
      <c r="AM36" s="17"/>
      <c r="AN36" s="17"/>
      <c r="AO36" s="17"/>
      <c r="AP36" s="17"/>
      <c r="AQ36" s="17"/>
      <c r="AR36" s="17"/>
      <c r="AS36" s="17"/>
      <c r="AT36" s="17"/>
    </row>
    <row r="37" spans="2:46" ht="15" customHeight="1" x14ac:dyDescent="0.35">
      <c r="B37" s="57" t="str">
        <f t="shared" ref="B37:B56" si="13">B9</f>
        <v>Apports en nature</v>
      </c>
      <c r="C37" s="102">
        <v>1</v>
      </c>
      <c r="D37" s="102"/>
      <c r="E37" s="102"/>
      <c r="F37" s="102"/>
      <c r="G37" s="102"/>
      <c r="H37" s="102"/>
      <c r="I37" s="102"/>
      <c r="J37" s="102"/>
      <c r="K37" s="84">
        <f t="shared" ref="K37:K56" si="14">SUM(C37:J37)</f>
        <v>1</v>
      </c>
      <c r="L37" s="235">
        <v>0</v>
      </c>
      <c r="M37" s="235"/>
      <c r="N37" s="235">
        <v>0</v>
      </c>
      <c r="O37" s="235"/>
      <c r="P37" s="23"/>
      <c r="Q37" s="23"/>
      <c r="R37" s="23"/>
      <c r="S37" s="23"/>
      <c r="T37" s="23"/>
      <c r="U37" s="42"/>
      <c r="V37" s="42"/>
      <c r="W37" s="42"/>
      <c r="X37" s="42"/>
      <c r="Y37" s="17"/>
      <c r="Z37" s="17"/>
      <c r="AA37" s="17"/>
      <c r="AB37" s="17"/>
      <c r="AC37" s="17"/>
      <c r="AD37" s="17"/>
      <c r="AE37" s="17"/>
      <c r="AF37" s="17"/>
      <c r="AG37" s="17"/>
      <c r="AH37" s="17"/>
      <c r="AI37" s="17"/>
      <c r="AJ37" s="17"/>
      <c r="AK37" s="17"/>
      <c r="AL37" s="17"/>
      <c r="AM37" s="17"/>
      <c r="AN37" s="17"/>
      <c r="AO37" s="17"/>
      <c r="AP37" s="17"/>
      <c r="AQ37" s="17"/>
      <c r="AR37" s="17"/>
      <c r="AS37" s="17"/>
      <c r="AT37" s="17"/>
    </row>
    <row r="38" spans="2:46" ht="15" customHeight="1" x14ac:dyDescent="0.35">
      <c r="B38" s="57">
        <f t="shared" si="13"/>
        <v>0</v>
      </c>
      <c r="C38" s="102">
        <v>1</v>
      </c>
      <c r="D38" s="102"/>
      <c r="E38" s="102"/>
      <c r="F38" s="102"/>
      <c r="G38" s="102"/>
      <c r="H38" s="102"/>
      <c r="I38" s="102"/>
      <c r="J38" s="102"/>
      <c r="K38" s="84">
        <f t="shared" si="14"/>
        <v>1</v>
      </c>
      <c r="L38" s="235">
        <v>0</v>
      </c>
      <c r="M38" s="235"/>
      <c r="N38" s="235">
        <v>0</v>
      </c>
      <c r="O38" s="235"/>
      <c r="P38" s="23"/>
      <c r="Q38" s="23"/>
      <c r="R38" s="23"/>
      <c r="S38" s="23"/>
      <c r="T38" s="23"/>
      <c r="U38" s="42"/>
      <c r="V38" s="42"/>
      <c r="W38" s="42"/>
      <c r="X38" s="42"/>
      <c r="Y38" s="17"/>
      <c r="Z38" s="17"/>
      <c r="AA38" s="17"/>
      <c r="AB38" s="17"/>
      <c r="AC38" s="17"/>
      <c r="AD38" s="17"/>
      <c r="AE38" s="17"/>
      <c r="AF38" s="17"/>
      <c r="AG38" s="17"/>
      <c r="AH38" s="17"/>
      <c r="AI38" s="17"/>
      <c r="AJ38" s="17"/>
      <c r="AK38" s="17"/>
      <c r="AL38" s="17"/>
      <c r="AM38" s="17"/>
      <c r="AN38" s="17"/>
      <c r="AO38" s="17"/>
      <c r="AP38" s="17"/>
      <c r="AQ38" s="17"/>
      <c r="AR38" s="17"/>
      <c r="AS38" s="17"/>
      <c r="AT38" s="17"/>
    </row>
    <row r="39" spans="2:46" ht="15" customHeight="1" x14ac:dyDescent="0.35">
      <c r="B39" s="57">
        <f t="shared" si="13"/>
        <v>0</v>
      </c>
      <c r="C39" s="102">
        <v>1</v>
      </c>
      <c r="D39" s="102"/>
      <c r="E39" s="102"/>
      <c r="F39" s="102"/>
      <c r="G39" s="102"/>
      <c r="H39" s="102"/>
      <c r="I39" s="102"/>
      <c r="J39" s="102"/>
      <c r="K39" s="84">
        <f t="shared" si="14"/>
        <v>1</v>
      </c>
      <c r="L39" s="235">
        <v>0</v>
      </c>
      <c r="M39" s="235"/>
      <c r="N39" s="235">
        <v>0</v>
      </c>
      <c r="O39" s="235"/>
      <c r="P39" s="23"/>
      <c r="Q39" s="23"/>
      <c r="R39" s="23"/>
      <c r="S39" s="23"/>
      <c r="T39" s="23"/>
      <c r="U39" s="42"/>
      <c r="V39" s="42"/>
      <c r="W39" s="42"/>
      <c r="X39" s="42"/>
      <c r="Y39" s="17"/>
      <c r="Z39" s="17"/>
      <c r="AA39" s="17"/>
      <c r="AB39" s="17"/>
      <c r="AC39" s="17"/>
      <c r="AD39" s="17"/>
      <c r="AE39" s="17"/>
      <c r="AF39" s="17"/>
      <c r="AG39" s="17"/>
      <c r="AH39" s="17"/>
      <c r="AI39" s="17"/>
      <c r="AJ39" s="17"/>
      <c r="AK39" s="17"/>
      <c r="AL39" s="17"/>
      <c r="AM39" s="17"/>
      <c r="AN39" s="17"/>
      <c r="AO39" s="17"/>
      <c r="AP39" s="17"/>
      <c r="AQ39" s="17"/>
      <c r="AR39" s="17"/>
      <c r="AS39" s="17"/>
      <c r="AT39" s="17"/>
    </row>
    <row r="40" spans="2:46" ht="15" customHeight="1" x14ac:dyDescent="0.35">
      <c r="B40" s="57">
        <f t="shared" si="13"/>
        <v>0</v>
      </c>
      <c r="C40" s="102">
        <v>1</v>
      </c>
      <c r="D40" s="102"/>
      <c r="E40" s="102"/>
      <c r="F40" s="102">
        <v>0</v>
      </c>
      <c r="G40" s="102"/>
      <c r="H40" s="102"/>
      <c r="I40" s="102"/>
      <c r="J40" s="102"/>
      <c r="K40" s="84">
        <f t="shared" si="14"/>
        <v>1</v>
      </c>
      <c r="L40" s="235">
        <v>0</v>
      </c>
      <c r="M40" s="235"/>
      <c r="N40" s="235">
        <v>0</v>
      </c>
      <c r="O40" s="235"/>
      <c r="P40" s="23"/>
      <c r="Q40" s="23"/>
      <c r="R40" s="23"/>
      <c r="S40" s="23"/>
      <c r="T40" s="23"/>
      <c r="U40" s="42"/>
      <c r="V40" s="42"/>
      <c r="W40" s="42"/>
      <c r="X40" s="42"/>
      <c r="Y40" s="17"/>
      <c r="Z40" s="17"/>
      <c r="AA40" s="17"/>
      <c r="AB40" s="17"/>
      <c r="AC40" s="17"/>
      <c r="AD40" s="17"/>
      <c r="AE40" s="17"/>
      <c r="AF40" s="17"/>
      <c r="AG40" s="17"/>
      <c r="AH40" s="17"/>
      <c r="AI40" s="17"/>
      <c r="AJ40" s="17"/>
      <c r="AK40" s="17"/>
      <c r="AL40" s="17"/>
      <c r="AM40" s="17"/>
      <c r="AN40" s="17"/>
      <c r="AO40" s="17"/>
      <c r="AP40" s="17"/>
      <c r="AQ40" s="17"/>
      <c r="AR40" s="17"/>
      <c r="AS40" s="17"/>
      <c r="AT40" s="17"/>
    </row>
    <row r="41" spans="2:46" ht="15" customHeight="1" x14ac:dyDescent="0.35">
      <c r="B41" s="57">
        <f t="shared" si="13"/>
        <v>0</v>
      </c>
      <c r="C41" s="102">
        <v>1</v>
      </c>
      <c r="D41" s="102"/>
      <c r="E41" s="102"/>
      <c r="F41" s="102"/>
      <c r="G41" s="102"/>
      <c r="H41" s="102"/>
      <c r="I41" s="102"/>
      <c r="J41" s="102"/>
      <c r="K41" s="84">
        <f t="shared" si="14"/>
        <v>1</v>
      </c>
      <c r="L41" s="235">
        <v>0</v>
      </c>
      <c r="M41" s="235"/>
      <c r="N41" s="235">
        <v>0</v>
      </c>
      <c r="O41" s="235"/>
      <c r="P41" s="23"/>
      <c r="Q41" s="23"/>
      <c r="R41" s="23"/>
      <c r="S41" s="23"/>
      <c r="T41" s="23"/>
      <c r="U41" s="42"/>
      <c r="V41" s="42"/>
      <c r="W41" s="42"/>
      <c r="X41" s="42"/>
      <c r="Y41" s="17"/>
      <c r="Z41" s="17"/>
      <c r="AA41" s="17"/>
      <c r="AB41" s="17"/>
      <c r="AC41" s="17"/>
      <c r="AD41" s="17"/>
      <c r="AE41" s="17"/>
      <c r="AF41" s="17"/>
      <c r="AG41" s="17"/>
      <c r="AH41" s="17"/>
      <c r="AI41" s="17"/>
      <c r="AJ41" s="17"/>
      <c r="AK41" s="17"/>
      <c r="AL41" s="17"/>
      <c r="AM41" s="17"/>
      <c r="AN41" s="17"/>
      <c r="AO41" s="17"/>
      <c r="AP41" s="17"/>
      <c r="AQ41" s="17"/>
      <c r="AR41" s="17"/>
      <c r="AS41" s="17"/>
      <c r="AT41" s="17"/>
    </row>
    <row r="42" spans="2:46" ht="15" customHeight="1" x14ac:dyDescent="0.35">
      <c r="B42" s="57">
        <f t="shared" si="13"/>
        <v>0</v>
      </c>
      <c r="C42" s="102">
        <v>1</v>
      </c>
      <c r="D42" s="102"/>
      <c r="E42" s="102"/>
      <c r="F42" s="102"/>
      <c r="G42" s="102"/>
      <c r="H42" s="102"/>
      <c r="I42" s="102"/>
      <c r="J42" s="102"/>
      <c r="K42" s="84">
        <f t="shared" si="14"/>
        <v>1</v>
      </c>
      <c r="L42" s="235">
        <v>0</v>
      </c>
      <c r="M42" s="235"/>
      <c r="N42" s="235">
        <v>0</v>
      </c>
      <c r="O42" s="235"/>
      <c r="P42" s="23"/>
      <c r="Q42" s="23"/>
      <c r="R42" s="23"/>
      <c r="S42" s="23"/>
      <c r="T42" s="23"/>
      <c r="U42" s="42"/>
      <c r="V42" s="42"/>
      <c r="W42" s="42"/>
      <c r="X42" s="42"/>
      <c r="Y42" s="17"/>
      <c r="Z42" s="17"/>
      <c r="AA42" s="17"/>
      <c r="AB42" s="17"/>
      <c r="AC42" s="17"/>
      <c r="AD42" s="17"/>
      <c r="AE42" s="17"/>
      <c r="AF42" s="17"/>
      <c r="AG42" s="17"/>
      <c r="AH42" s="17"/>
      <c r="AI42" s="17"/>
      <c r="AJ42" s="17"/>
      <c r="AK42" s="17"/>
      <c r="AL42" s="17"/>
      <c r="AM42" s="17"/>
      <c r="AN42" s="17"/>
      <c r="AO42" s="17"/>
      <c r="AP42" s="17"/>
      <c r="AQ42" s="17"/>
      <c r="AR42" s="17"/>
      <c r="AS42" s="17"/>
      <c r="AT42" s="17"/>
    </row>
    <row r="43" spans="2:46" ht="15" customHeight="1" x14ac:dyDescent="0.35">
      <c r="B43" s="57">
        <f t="shared" si="13"/>
        <v>0</v>
      </c>
      <c r="C43" s="102">
        <v>1</v>
      </c>
      <c r="D43" s="102"/>
      <c r="E43" s="102"/>
      <c r="F43" s="102"/>
      <c r="G43" s="102"/>
      <c r="H43" s="102"/>
      <c r="I43" s="102"/>
      <c r="J43" s="102"/>
      <c r="K43" s="84">
        <f t="shared" si="14"/>
        <v>1</v>
      </c>
      <c r="L43" s="235">
        <v>0</v>
      </c>
      <c r="M43" s="235"/>
      <c r="N43" s="235">
        <v>0</v>
      </c>
      <c r="O43" s="235"/>
      <c r="P43" s="23"/>
      <c r="Q43" s="23"/>
      <c r="R43" s="23"/>
      <c r="S43" s="23"/>
      <c r="T43" s="23"/>
      <c r="U43" s="42"/>
      <c r="V43" s="42"/>
      <c r="W43" s="42"/>
      <c r="X43" s="42"/>
      <c r="Y43" s="17"/>
      <c r="Z43" s="17"/>
      <c r="AA43" s="17"/>
      <c r="AB43" s="17"/>
      <c r="AC43" s="17"/>
      <c r="AD43" s="17"/>
      <c r="AE43" s="17"/>
      <c r="AF43" s="17"/>
      <c r="AG43" s="17"/>
      <c r="AH43" s="17"/>
      <c r="AI43" s="17"/>
      <c r="AJ43" s="17"/>
      <c r="AK43" s="17"/>
      <c r="AL43" s="17"/>
      <c r="AM43" s="17"/>
      <c r="AN43" s="17"/>
      <c r="AO43" s="17"/>
      <c r="AP43" s="17"/>
      <c r="AQ43" s="17"/>
      <c r="AR43" s="17"/>
      <c r="AS43" s="17"/>
      <c r="AT43" s="17"/>
    </row>
    <row r="44" spans="2:46" ht="15" customHeight="1" x14ac:dyDescent="0.35">
      <c r="B44" s="57">
        <f t="shared" si="13"/>
        <v>0</v>
      </c>
      <c r="C44" s="102">
        <v>1</v>
      </c>
      <c r="D44" s="102"/>
      <c r="E44" s="102"/>
      <c r="F44" s="102"/>
      <c r="G44" s="102"/>
      <c r="H44" s="102"/>
      <c r="I44" s="102"/>
      <c r="J44" s="102"/>
      <c r="K44" s="84">
        <f t="shared" si="14"/>
        <v>1</v>
      </c>
      <c r="L44" s="235">
        <v>0</v>
      </c>
      <c r="M44" s="235"/>
      <c r="N44" s="235">
        <v>0</v>
      </c>
      <c r="O44" s="235"/>
      <c r="P44" s="23"/>
      <c r="Q44" s="23"/>
      <c r="R44" s="23"/>
      <c r="S44" s="23"/>
      <c r="T44" s="23"/>
      <c r="U44" s="42"/>
      <c r="V44" s="42"/>
      <c r="W44" s="42"/>
      <c r="X44" s="42"/>
      <c r="Y44" s="17"/>
      <c r="Z44" s="17"/>
      <c r="AA44" s="17"/>
      <c r="AB44" s="17"/>
      <c r="AC44" s="17"/>
      <c r="AD44" s="17"/>
      <c r="AE44" s="17"/>
      <c r="AF44" s="17"/>
      <c r="AG44" s="17"/>
      <c r="AH44" s="17"/>
      <c r="AI44" s="17"/>
      <c r="AJ44" s="17"/>
      <c r="AK44" s="17"/>
      <c r="AL44" s="17"/>
      <c r="AM44" s="17"/>
      <c r="AN44" s="17"/>
      <c r="AO44" s="17"/>
      <c r="AP44" s="17"/>
      <c r="AQ44" s="17"/>
      <c r="AR44" s="17"/>
      <c r="AS44" s="17"/>
      <c r="AT44" s="17"/>
    </row>
    <row r="45" spans="2:46" ht="15" customHeight="1" x14ac:dyDescent="0.35">
      <c r="B45" s="57">
        <f t="shared" si="13"/>
        <v>0</v>
      </c>
      <c r="C45" s="102">
        <v>1</v>
      </c>
      <c r="D45" s="102"/>
      <c r="E45" s="102"/>
      <c r="F45" s="102"/>
      <c r="G45" s="102"/>
      <c r="H45" s="102"/>
      <c r="I45" s="102"/>
      <c r="J45" s="102"/>
      <c r="K45" s="84">
        <f t="shared" si="14"/>
        <v>1</v>
      </c>
      <c r="L45" s="235">
        <v>0</v>
      </c>
      <c r="M45" s="235"/>
      <c r="N45" s="235">
        <v>0</v>
      </c>
      <c r="O45" s="235"/>
      <c r="P45" s="23"/>
      <c r="Q45" s="23"/>
      <c r="R45" s="23"/>
      <c r="S45" s="23"/>
      <c r="T45" s="23"/>
      <c r="U45" s="42"/>
      <c r="V45" s="42"/>
      <c r="W45" s="42"/>
      <c r="X45" s="42"/>
      <c r="Y45" s="17"/>
      <c r="Z45" s="17"/>
      <c r="AA45" s="17"/>
      <c r="AB45" s="17"/>
      <c r="AC45" s="17"/>
      <c r="AD45" s="17"/>
      <c r="AE45" s="17"/>
      <c r="AF45" s="17"/>
      <c r="AG45" s="17"/>
      <c r="AH45" s="17"/>
      <c r="AI45" s="17"/>
      <c r="AJ45" s="17"/>
      <c r="AK45" s="17"/>
      <c r="AL45" s="17"/>
      <c r="AM45" s="17"/>
      <c r="AN45" s="17"/>
      <c r="AO45" s="17"/>
      <c r="AP45" s="17"/>
      <c r="AQ45" s="17"/>
      <c r="AR45" s="17"/>
      <c r="AS45" s="17"/>
      <c r="AT45" s="17"/>
    </row>
    <row r="46" spans="2:46" ht="15" customHeight="1" x14ac:dyDescent="0.35">
      <c r="B46" s="57">
        <f t="shared" si="13"/>
        <v>0</v>
      </c>
      <c r="C46" s="102">
        <v>1</v>
      </c>
      <c r="D46" s="102"/>
      <c r="E46" s="102"/>
      <c r="F46" s="102"/>
      <c r="G46" s="102"/>
      <c r="H46" s="102"/>
      <c r="I46" s="102"/>
      <c r="J46" s="102"/>
      <c r="K46" s="84">
        <f t="shared" si="14"/>
        <v>1</v>
      </c>
      <c r="L46" s="235">
        <v>0</v>
      </c>
      <c r="M46" s="235"/>
      <c r="N46" s="235">
        <v>0</v>
      </c>
      <c r="O46" s="235"/>
      <c r="P46" s="23"/>
      <c r="Q46" s="23"/>
      <c r="R46" s="23"/>
      <c r="S46" s="23"/>
      <c r="T46" s="23"/>
      <c r="U46" s="42"/>
      <c r="V46" s="42"/>
      <c r="W46" s="42"/>
      <c r="X46" s="42"/>
      <c r="Y46" s="17"/>
      <c r="Z46" s="17"/>
      <c r="AA46" s="17"/>
      <c r="AB46" s="17"/>
      <c r="AC46" s="17"/>
      <c r="AD46" s="17"/>
      <c r="AE46" s="17"/>
      <c r="AF46" s="17"/>
      <c r="AG46" s="17"/>
      <c r="AH46" s="17"/>
      <c r="AI46" s="17"/>
      <c r="AJ46" s="17"/>
      <c r="AK46" s="17"/>
      <c r="AL46" s="17"/>
      <c r="AM46" s="17"/>
      <c r="AN46" s="17"/>
      <c r="AO46" s="17"/>
      <c r="AP46" s="17"/>
      <c r="AQ46" s="17"/>
      <c r="AR46" s="17"/>
      <c r="AS46" s="17"/>
      <c r="AT46" s="17"/>
    </row>
    <row r="47" spans="2:46" ht="15" customHeight="1" x14ac:dyDescent="0.35">
      <c r="B47" s="57">
        <f t="shared" si="13"/>
        <v>0</v>
      </c>
      <c r="C47" s="102">
        <v>1</v>
      </c>
      <c r="D47" s="102"/>
      <c r="E47" s="102"/>
      <c r="F47" s="102"/>
      <c r="G47" s="102"/>
      <c r="H47" s="102"/>
      <c r="I47" s="102"/>
      <c r="J47" s="102"/>
      <c r="K47" s="84">
        <f t="shared" si="14"/>
        <v>1</v>
      </c>
      <c r="L47" s="235">
        <v>0</v>
      </c>
      <c r="M47" s="235"/>
      <c r="N47" s="235">
        <v>0</v>
      </c>
      <c r="O47" s="235"/>
      <c r="P47" s="23"/>
      <c r="Q47" s="23"/>
      <c r="R47" s="23"/>
      <c r="S47" s="23"/>
      <c r="T47" s="23"/>
      <c r="U47" s="42"/>
      <c r="V47" s="42"/>
      <c r="W47" s="42"/>
      <c r="X47" s="42"/>
      <c r="Y47" s="17"/>
      <c r="Z47" s="17"/>
      <c r="AA47" s="17"/>
      <c r="AB47" s="17"/>
      <c r="AC47" s="17"/>
      <c r="AD47" s="17"/>
      <c r="AE47" s="17"/>
      <c r="AF47" s="17"/>
      <c r="AG47" s="17"/>
      <c r="AH47" s="17"/>
      <c r="AI47" s="17"/>
      <c r="AJ47" s="17"/>
      <c r="AK47" s="17"/>
      <c r="AL47" s="17"/>
      <c r="AM47" s="17"/>
      <c r="AN47" s="17"/>
      <c r="AO47" s="17"/>
      <c r="AP47" s="17"/>
      <c r="AQ47" s="17"/>
      <c r="AR47" s="17"/>
      <c r="AS47" s="17"/>
      <c r="AT47" s="17"/>
    </row>
    <row r="48" spans="2:46" ht="15" customHeight="1" x14ac:dyDescent="0.35">
      <c r="B48" s="57">
        <f t="shared" si="13"/>
        <v>0</v>
      </c>
      <c r="C48" s="102">
        <v>1</v>
      </c>
      <c r="D48" s="102"/>
      <c r="E48" s="102"/>
      <c r="F48" s="102"/>
      <c r="G48" s="102"/>
      <c r="H48" s="102"/>
      <c r="I48" s="102"/>
      <c r="J48" s="102"/>
      <c r="K48" s="84">
        <f t="shared" si="14"/>
        <v>1</v>
      </c>
      <c r="L48" s="235">
        <v>0</v>
      </c>
      <c r="M48" s="235"/>
      <c r="N48" s="235">
        <v>0</v>
      </c>
      <c r="O48" s="235"/>
      <c r="P48" s="23"/>
      <c r="Q48" s="23"/>
      <c r="R48" s="23"/>
      <c r="S48" s="23"/>
      <c r="T48" s="23"/>
      <c r="U48" s="42"/>
      <c r="V48" s="42"/>
      <c r="W48" s="42"/>
      <c r="X48" s="42"/>
      <c r="Y48" s="17"/>
      <c r="Z48" s="17"/>
      <c r="AA48" s="17"/>
      <c r="AB48" s="17"/>
      <c r="AC48" s="17"/>
      <c r="AD48" s="17"/>
      <c r="AE48" s="17"/>
      <c r="AF48" s="17"/>
      <c r="AG48" s="17"/>
      <c r="AH48" s="17"/>
      <c r="AI48" s="17"/>
      <c r="AJ48" s="17"/>
      <c r="AK48" s="17"/>
      <c r="AL48" s="17"/>
      <c r="AM48" s="17"/>
      <c r="AN48" s="17"/>
      <c r="AO48" s="17"/>
      <c r="AP48" s="17"/>
      <c r="AQ48" s="17"/>
      <c r="AR48" s="17"/>
      <c r="AS48" s="17"/>
      <c r="AT48" s="17"/>
    </row>
    <row r="49" spans="2:46" ht="15" customHeight="1" x14ac:dyDescent="0.35">
      <c r="B49" s="57">
        <f t="shared" si="13"/>
        <v>0</v>
      </c>
      <c r="C49" s="102">
        <v>1</v>
      </c>
      <c r="D49" s="102"/>
      <c r="E49" s="102"/>
      <c r="F49" s="102"/>
      <c r="G49" s="102"/>
      <c r="H49" s="102"/>
      <c r="I49" s="102"/>
      <c r="J49" s="102"/>
      <c r="K49" s="84">
        <f t="shared" si="14"/>
        <v>1</v>
      </c>
      <c r="L49" s="235">
        <v>0</v>
      </c>
      <c r="M49" s="235"/>
      <c r="N49" s="235">
        <v>0</v>
      </c>
      <c r="O49" s="235"/>
      <c r="P49" s="23"/>
      <c r="Q49" s="23"/>
      <c r="R49" s="23"/>
      <c r="S49" s="23"/>
      <c r="T49" s="23"/>
      <c r="U49" s="42"/>
      <c r="V49" s="42"/>
      <c r="W49" s="42"/>
      <c r="X49" s="42"/>
      <c r="Y49" s="17"/>
      <c r="Z49" s="17"/>
      <c r="AA49" s="17"/>
      <c r="AB49" s="17"/>
      <c r="AC49" s="17"/>
      <c r="AD49" s="17"/>
      <c r="AE49" s="17"/>
      <c r="AF49" s="17"/>
      <c r="AG49" s="17"/>
      <c r="AH49" s="17"/>
      <c r="AI49" s="17"/>
      <c r="AJ49" s="17"/>
      <c r="AK49" s="17"/>
      <c r="AL49" s="17"/>
      <c r="AM49" s="17"/>
      <c r="AN49" s="17"/>
      <c r="AO49" s="17"/>
      <c r="AP49" s="17"/>
      <c r="AQ49" s="17"/>
      <c r="AR49" s="17"/>
      <c r="AS49" s="17"/>
      <c r="AT49" s="17"/>
    </row>
    <row r="50" spans="2:46" ht="15" customHeight="1" x14ac:dyDescent="0.35">
      <c r="B50" s="57">
        <f t="shared" si="13"/>
        <v>0</v>
      </c>
      <c r="C50" s="102">
        <v>1</v>
      </c>
      <c r="D50" s="102"/>
      <c r="E50" s="102"/>
      <c r="F50" s="102"/>
      <c r="G50" s="102"/>
      <c r="H50" s="102"/>
      <c r="I50" s="102"/>
      <c r="J50" s="102"/>
      <c r="K50" s="84">
        <f t="shared" si="14"/>
        <v>1</v>
      </c>
      <c r="L50" s="235">
        <v>0</v>
      </c>
      <c r="M50" s="235"/>
      <c r="N50" s="235">
        <v>0</v>
      </c>
      <c r="O50" s="235"/>
      <c r="P50" s="23"/>
      <c r="Q50" s="23"/>
      <c r="R50" s="23"/>
      <c r="S50" s="23"/>
      <c r="T50" s="23"/>
      <c r="U50" s="42"/>
      <c r="V50" s="42"/>
      <c r="W50" s="42"/>
      <c r="X50" s="42"/>
      <c r="Y50" s="17"/>
      <c r="Z50" s="17"/>
      <c r="AA50" s="17"/>
      <c r="AB50" s="17"/>
      <c r="AC50" s="17"/>
      <c r="AD50" s="17"/>
      <c r="AE50" s="17"/>
      <c r="AF50" s="17"/>
      <c r="AG50" s="17"/>
      <c r="AH50" s="17"/>
      <c r="AI50" s="17"/>
      <c r="AJ50" s="17"/>
      <c r="AK50" s="17"/>
      <c r="AL50" s="17"/>
      <c r="AM50" s="17"/>
      <c r="AN50" s="17"/>
      <c r="AO50" s="17"/>
      <c r="AP50" s="17"/>
      <c r="AQ50" s="17"/>
      <c r="AR50" s="17"/>
      <c r="AS50" s="17"/>
      <c r="AT50" s="17"/>
    </row>
    <row r="51" spans="2:46" ht="15" customHeight="1" x14ac:dyDescent="0.35">
      <c r="B51" s="57">
        <f t="shared" si="13"/>
        <v>0</v>
      </c>
      <c r="C51" s="102">
        <v>1</v>
      </c>
      <c r="D51" s="102"/>
      <c r="E51" s="102"/>
      <c r="F51" s="102"/>
      <c r="G51" s="102"/>
      <c r="H51" s="102"/>
      <c r="I51" s="102"/>
      <c r="J51" s="102"/>
      <c r="K51" s="84">
        <f t="shared" si="14"/>
        <v>1</v>
      </c>
      <c r="L51" s="235">
        <v>0</v>
      </c>
      <c r="M51" s="235"/>
      <c r="N51" s="235">
        <v>0</v>
      </c>
      <c r="O51" s="235"/>
      <c r="P51" s="23"/>
      <c r="Q51" s="23"/>
      <c r="R51" s="23"/>
      <c r="S51" s="23"/>
      <c r="T51" s="23"/>
      <c r="U51" s="42"/>
      <c r="V51" s="42"/>
      <c r="W51" s="42"/>
      <c r="X51" s="42"/>
      <c r="Y51" s="17"/>
      <c r="Z51" s="17"/>
      <c r="AA51" s="17"/>
      <c r="AB51" s="17"/>
      <c r="AC51" s="17"/>
      <c r="AD51" s="17"/>
      <c r="AE51" s="17"/>
      <c r="AF51" s="17"/>
      <c r="AG51" s="17"/>
      <c r="AH51" s="17"/>
      <c r="AI51" s="17"/>
      <c r="AJ51" s="17"/>
      <c r="AK51" s="17"/>
      <c r="AL51" s="17"/>
      <c r="AM51" s="17"/>
      <c r="AN51" s="17"/>
      <c r="AO51" s="17"/>
      <c r="AP51" s="17"/>
      <c r="AQ51" s="17"/>
      <c r="AR51" s="17"/>
      <c r="AS51" s="17"/>
      <c r="AT51" s="17"/>
    </row>
    <row r="52" spans="2:46" ht="15" customHeight="1" x14ac:dyDescent="0.35">
      <c r="B52" s="57">
        <f t="shared" si="13"/>
        <v>0</v>
      </c>
      <c r="C52" s="102">
        <v>1</v>
      </c>
      <c r="D52" s="102"/>
      <c r="E52" s="102"/>
      <c r="F52" s="102"/>
      <c r="G52" s="102"/>
      <c r="H52" s="102"/>
      <c r="I52" s="102"/>
      <c r="J52" s="102"/>
      <c r="K52" s="84">
        <f t="shared" si="14"/>
        <v>1</v>
      </c>
      <c r="L52" s="235">
        <v>0</v>
      </c>
      <c r="M52" s="235"/>
      <c r="N52" s="235">
        <v>0</v>
      </c>
      <c r="O52" s="235"/>
      <c r="P52" s="23"/>
      <c r="Q52" s="23"/>
      <c r="R52" s="23"/>
      <c r="S52" s="23"/>
      <c r="T52" s="23"/>
      <c r="U52" s="42"/>
      <c r="V52" s="42"/>
      <c r="W52" s="42"/>
      <c r="X52" s="42"/>
      <c r="Y52" s="17"/>
      <c r="Z52" s="17"/>
      <c r="AA52" s="17"/>
      <c r="AB52" s="17"/>
      <c r="AC52" s="17"/>
      <c r="AD52" s="17"/>
      <c r="AE52" s="17"/>
      <c r="AF52" s="17"/>
      <c r="AG52" s="17"/>
      <c r="AH52" s="17"/>
      <c r="AI52" s="17"/>
      <c r="AJ52" s="17"/>
      <c r="AK52" s="17"/>
      <c r="AL52" s="17"/>
      <c r="AM52" s="17"/>
      <c r="AN52" s="17"/>
      <c r="AO52" s="17"/>
      <c r="AP52" s="17"/>
      <c r="AQ52" s="17"/>
      <c r="AR52" s="17"/>
      <c r="AS52" s="17"/>
      <c r="AT52" s="17"/>
    </row>
    <row r="53" spans="2:46" ht="15" customHeight="1" x14ac:dyDescent="0.35">
      <c r="B53" s="57">
        <f t="shared" si="13"/>
        <v>0</v>
      </c>
      <c r="C53" s="102">
        <v>1</v>
      </c>
      <c r="D53" s="102"/>
      <c r="E53" s="102"/>
      <c r="F53" s="102"/>
      <c r="G53" s="102"/>
      <c r="H53" s="102"/>
      <c r="I53" s="102"/>
      <c r="J53" s="102"/>
      <c r="K53" s="84">
        <f t="shared" si="14"/>
        <v>1</v>
      </c>
      <c r="L53" s="235">
        <v>0</v>
      </c>
      <c r="M53" s="235"/>
      <c r="N53" s="235">
        <v>0</v>
      </c>
      <c r="O53" s="235"/>
      <c r="P53" s="23"/>
      <c r="Q53" s="23"/>
      <c r="R53" s="23"/>
      <c r="S53" s="23"/>
      <c r="T53" s="23"/>
      <c r="U53" s="42"/>
      <c r="V53" s="42"/>
      <c r="W53" s="42"/>
      <c r="X53" s="42"/>
      <c r="Y53" s="17"/>
      <c r="Z53" s="17"/>
      <c r="AA53" s="17"/>
      <c r="AB53" s="17"/>
      <c r="AC53" s="17"/>
      <c r="AD53" s="17"/>
      <c r="AE53" s="17"/>
      <c r="AF53" s="17"/>
      <c r="AG53" s="17"/>
      <c r="AH53" s="17"/>
      <c r="AI53" s="17"/>
      <c r="AJ53" s="17"/>
      <c r="AK53" s="17"/>
      <c r="AL53" s="17"/>
      <c r="AM53" s="17"/>
      <c r="AN53" s="17"/>
      <c r="AO53" s="17"/>
      <c r="AP53" s="17"/>
      <c r="AQ53" s="17"/>
      <c r="AR53" s="17"/>
      <c r="AS53" s="17"/>
      <c r="AT53" s="17"/>
    </row>
    <row r="54" spans="2:46" ht="15" customHeight="1" x14ac:dyDescent="0.35">
      <c r="B54" s="57">
        <f t="shared" si="13"/>
        <v>0</v>
      </c>
      <c r="C54" s="102">
        <v>1</v>
      </c>
      <c r="D54" s="102"/>
      <c r="E54" s="102"/>
      <c r="F54" s="102"/>
      <c r="G54" s="102"/>
      <c r="H54" s="102"/>
      <c r="I54" s="102"/>
      <c r="J54" s="102"/>
      <c r="K54" s="84">
        <f t="shared" si="14"/>
        <v>1</v>
      </c>
      <c r="L54" s="235">
        <v>0</v>
      </c>
      <c r="M54" s="235"/>
      <c r="N54" s="235">
        <v>0</v>
      </c>
      <c r="O54" s="235"/>
      <c r="P54" s="23"/>
      <c r="Q54" s="23"/>
      <c r="R54" s="23"/>
      <c r="S54" s="23"/>
      <c r="T54" s="23"/>
      <c r="U54" s="42"/>
      <c r="V54" s="42"/>
      <c r="W54" s="42"/>
      <c r="X54" s="42"/>
      <c r="Y54" s="17"/>
      <c r="Z54" s="17"/>
      <c r="AA54" s="17"/>
      <c r="AB54" s="17"/>
      <c r="AC54" s="17"/>
      <c r="AD54" s="17"/>
      <c r="AE54" s="17"/>
      <c r="AF54" s="17"/>
      <c r="AG54" s="17"/>
      <c r="AH54" s="17"/>
      <c r="AI54" s="17"/>
      <c r="AJ54" s="17"/>
      <c r="AK54" s="17"/>
      <c r="AL54" s="17"/>
      <c r="AM54" s="17"/>
      <c r="AN54" s="17"/>
      <c r="AO54" s="17"/>
      <c r="AP54" s="17"/>
      <c r="AQ54" s="17"/>
      <c r="AR54" s="17"/>
      <c r="AS54" s="17"/>
      <c r="AT54" s="17"/>
    </row>
    <row r="55" spans="2:46" ht="15" customHeight="1" x14ac:dyDescent="0.35">
      <c r="B55" s="57">
        <f t="shared" si="13"/>
        <v>0</v>
      </c>
      <c r="C55" s="102">
        <v>1</v>
      </c>
      <c r="D55" s="102"/>
      <c r="E55" s="102"/>
      <c r="F55" s="102"/>
      <c r="G55" s="102"/>
      <c r="H55" s="102"/>
      <c r="I55" s="102"/>
      <c r="J55" s="102"/>
      <c r="K55" s="84">
        <f t="shared" si="14"/>
        <v>1</v>
      </c>
      <c r="L55" s="235">
        <v>0</v>
      </c>
      <c r="M55" s="235"/>
      <c r="N55" s="235">
        <v>0</v>
      </c>
      <c r="O55" s="235"/>
      <c r="P55" s="23"/>
      <c r="Q55" s="23"/>
      <c r="R55" s="23"/>
      <c r="S55" s="23"/>
      <c r="T55" s="23"/>
      <c r="U55" s="42"/>
      <c r="V55" s="42"/>
      <c r="W55" s="42"/>
      <c r="X55" s="42"/>
      <c r="Y55" s="17"/>
      <c r="Z55" s="17"/>
      <c r="AA55" s="17"/>
      <c r="AB55" s="17"/>
      <c r="AC55" s="17"/>
      <c r="AD55" s="17"/>
      <c r="AE55" s="17"/>
      <c r="AF55" s="17"/>
      <c r="AG55" s="17"/>
      <c r="AH55" s="17"/>
      <c r="AI55" s="17"/>
      <c r="AJ55" s="17"/>
      <c r="AK55" s="17"/>
      <c r="AL55" s="17"/>
      <c r="AM55" s="17"/>
      <c r="AN55" s="17"/>
      <c r="AO55" s="17"/>
      <c r="AP55" s="17"/>
      <c r="AQ55" s="17"/>
      <c r="AR55" s="17"/>
      <c r="AS55" s="17"/>
      <c r="AT55" s="17"/>
    </row>
    <row r="56" spans="2:46" ht="15" customHeight="1" x14ac:dyDescent="0.35">
      <c r="B56" s="57">
        <f t="shared" si="13"/>
        <v>0</v>
      </c>
      <c r="C56" s="102">
        <v>1</v>
      </c>
      <c r="D56" s="102"/>
      <c r="E56" s="102"/>
      <c r="F56" s="102"/>
      <c r="G56" s="102"/>
      <c r="H56" s="102"/>
      <c r="I56" s="102"/>
      <c r="J56" s="102"/>
      <c r="K56" s="84">
        <f t="shared" si="14"/>
        <v>1</v>
      </c>
      <c r="L56" s="235">
        <v>0</v>
      </c>
      <c r="M56" s="235"/>
      <c r="N56" s="235">
        <v>0</v>
      </c>
      <c r="O56" s="235"/>
      <c r="P56" s="23"/>
      <c r="Q56" s="23"/>
      <c r="R56" s="23"/>
      <c r="S56" s="23"/>
      <c r="T56" s="23"/>
      <c r="U56" s="42"/>
      <c r="V56" s="42"/>
      <c r="W56" s="42"/>
      <c r="X56" s="42"/>
      <c r="Y56" s="17"/>
      <c r="Z56" s="17"/>
      <c r="AA56" s="17"/>
      <c r="AB56" s="17"/>
      <c r="AC56" s="17"/>
      <c r="AD56" s="17"/>
      <c r="AE56" s="17"/>
      <c r="AF56" s="17"/>
      <c r="AG56" s="17"/>
      <c r="AH56" s="17"/>
      <c r="AI56" s="17"/>
      <c r="AJ56" s="17"/>
      <c r="AK56" s="17"/>
      <c r="AL56" s="17"/>
      <c r="AM56" s="17"/>
      <c r="AN56" s="17"/>
      <c r="AO56" s="17"/>
      <c r="AP56" s="17"/>
      <c r="AQ56" s="17"/>
      <c r="AR56" s="17"/>
      <c r="AS56" s="17"/>
      <c r="AT56" s="17"/>
    </row>
    <row r="57" spans="2:46" x14ac:dyDescent="0.35">
      <c r="B57" s="90"/>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row>
  </sheetData>
  <sheetProtection sheet="1" objects="1" scenarios="1"/>
  <mergeCells count="53">
    <mergeCell ref="AS7:AS8"/>
    <mergeCell ref="L52:M52"/>
    <mergeCell ref="L41:M41"/>
    <mergeCell ref="L44:M44"/>
    <mergeCell ref="L50:M50"/>
    <mergeCell ref="L51:M51"/>
    <mergeCell ref="L48:M48"/>
    <mergeCell ref="L49:M49"/>
    <mergeCell ref="L42:M42"/>
    <mergeCell ref="L46:M46"/>
    <mergeCell ref="L45:M45"/>
    <mergeCell ref="L47:M47"/>
    <mergeCell ref="L43:M43"/>
    <mergeCell ref="N36:O36"/>
    <mergeCell ref="N37:O37"/>
    <mergeCell ref="N38:O38"/>
    <mergeCell ref="L53:M53"/>
    <mergeCell ref="L54:M54"/>
    <mergeCell ref="L55:M55"/>
    <mergeCell ref="L56:M56"/>
    <mergeCell ref="AM3:AN3"/>
    <mergeCell ref="AI7:AK7"/>
    <mergeCell ref="AF7:AH7"/>
    <mergeCell ref="AC7:AE7"/>
    <mergeCell ref="L39:M39"/>
    <mergeCell ref="AM7:AM8"/>
    <mergeCell ref="B5:O5"/>
    <mergeCell ref="C7:O7"/>
    <mergeCell ref="L36:M36"/>
    <mergeCell ref="P7:AB7"/>
    <mergeCell ref="L37:M37"/>
    <mergeCell ref="L38:M38"/>
    <mergeCell ref="N41:O41"/>
    <mergeCell ref="N42:O42"/>
    <mergeCell ref="N43:O43"/>
    <mergeCell ref="N44:O44"/>
    <mergeCell ref="N45:O45"/>
    <mergeCell ref="B2:B3"/>
    <mergeCell ref="N54:O54"/>
    <mergeCell ref="N55:O55"/>
    <mergeCell ref="N56:O56"/>
    <mergeCell ref="N49:O49"/>
    <mergeCell ref="N50:O50"/>
    <mergeCell ref="N51:O51"/>
    <mergeCell ref="N52:O52"/>
    <mergeCell ref="N53:O53"/>
    <mergeCell ref="B34:O34"/>
    <mergeCell ref="L40:M40"/>
    <mergeCell ref="N46:O46"/>
    <mergeCell ref="N47:O47"/>
    <mergeCell ref="N48:O48"/>
    <mergeCell ref="N39:O39"/>
    <mergeCell ref="N40:O40"/>
  </mergeCells>
  <dataValidations count="4">
    <dataValidation type="decimal" allowBlank="1" showInputMessage="1" showErrorMessage="1" errorTitle="Eligibilité incorrecte !" error="L'égibilité de l'investissement au CIR se calcule au prorata de l'utilisation de l'investissement pour de la recherche. La valeur doit être comprise entre 0 et 100%." sqref="L37:L56 N37:N56" xr:uid="{00000000-0002-0000-0900-000000000000}">
      <formula1>0</formula1>
      <formula2>1</formula2>
    </dataValidation>
    <dataValidation type="decimal" allowBlank="1" showInputMessage="1" showErrorMessage="1" errorTitle="Valeur incorrecte !" error="La valeur doit être comprise entre 0 et 100%." sqref="C37:J56" xr:uid="{00000000-0002-0000-0900-000001000000}">
      <formula1>0</formula1>
      <formula2>100</formula2>
    </dataValidation>
    <dataValidation type="whole" operator="greaterThanOrEqual" allowBlank="1" showInputMessage="1" showErrorMessage="1" errorTitle="Amortissement incorrect" error="L'amortissement doit être compris entre 1 et 20 ans." sqref="AM9:AM29 AS9" xr:uid="{00000000-0002-0000-0900-000002000000}">
      <formula1>0</formula1>
    </dataValidation>
    <dataValidation operator="greaterThanOrEqual" allowBlank="1" showInputMessage="1" showErrorMessage="1" errorTitle="Amortissement incorrect" error="L'amortissement doit être compris entre 1 et 20 ans." sqref="AS10:AS29" xr:uid="{00000000-0002-0000-0900-000003000000}"/>
  </dataValidations>
  <pageMargins left="0.7" right="0.7" top="0.75" bottom="0.75" header="0.3" footer="0.3"/>
  <pageSetup paperSize="9" orientation="portrait"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6">
    <tabColor theme="3" tint="0.79998168889431442"/>
  </sheetPr>
  <dimension ref="B2:BK17"/>
  <sheetViews>
    <sheetView showGridLines="0" showRowColHeaders="0" zoomScale="85" zoomScaleNormal="85" workbookViewId="0">
      <pane xSplit="2" topLeftCell="C1" activePane="topRight" state="frozen"/>
      <selection activeCell="C22" sqref="C22:H28"/>
      <selection pane="topRight" activeCell="C9" sqref="C9"/>
    </sheetView>
  </sheetViews>
  <sheetFormatPr baseColWidth="10" defaultColWidth="11.54296875" defaultRowHeight="14.5" x14ac:dyDescent="0.35"/>
  <cols>
    <col min="1" max="1" width="3.08984375" customWidth="1"/>
    <col min="2" max="2" width="35.6328125" customWidth="1"/>
    <col min="63" max="63" width="3.36328125" customWidth="1"/>
  </cols>
  <sheetData>
    <row r="2" spans="2:63" x14ac:dyDescent="0.35">
      <c r="B2" s="239" t="s">
        <v>304</v>
      </c>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row>
    <row r="3" spans="2:63" x14ac:dyDescent="0.35">
      <c r="B3" s="240"/>
      <c r="C3" s="36"/>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row>
    <row r="4" spans="2:63" x14ac:dyDescent="0.35">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row>
    <row r="5" spans="2:63" ht="26.25" customHeight="1" x14ac:dyDescent="0.35">
      <c r="B5" s="203" t="s">
        <v>354</v>
      </c>
      <c r="C5" s="203"/>
      <c r="D5" s="203"/>
      <c r="E5" s="203"/>
      <c r="F5" s="203"/>
      <c r="G5" s="203"/>
      <c r="H5" s="203"/>
      <c r="I5" s="203"/>
      <c r="J5" s="203"/>
      <c r="K5" s="203"/>
      <c r="L5" s="203"/>
      <c r="M5" s="203"/>
      <c r="N5" s="203"/>
      <c r="O5" s="203"/>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row>
    <row r="6" spans="2:63" x14ac:dyDescent="0.35">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row>
    <row r="7" spans="2:63" x14ac:dyDescent="0.35">
      <c r="B7" s="110"/>
      <c r="C7" s="232" t="s">
        <v>17</v>
      </c>
      <c r="D7" s="232"/>
      <c r="E7" s="232"/>
      <c r="F7" s="232"/>
      <c r="G7" s="232"/>
      <c r="H7" s="232"/>
      <c r="I7" s="232"/>
      <c r="J7" s="232"/>
      <c r="K7" s="232"/>
      <c r="L7" s="232"/>
      <c r="M7" s="232"/>
      <c r="N7" s="232"/>
      <c r="O7" s="232" t="s">
        <v>18</v>
      </c>
      <c r="P7" s="232"/>
      <c r="Q7" s="232"/>
      <c r="R7" s="232"/>
      <c r="S7" s="232"/>
      <c r="T7" s="232"/>
      <c r="U7" s="232"/>
      <c r="V7" s="232"/>
      <c r="W7" s="232"/>
      <c r="X7" s="232"/>
      <c r="Y7" s="232"/>
      <c r="Z7" s="232"/>
      <c r="AA7" s="232" t="s">
        <v>19</v>
      </c>
      <c r="AB7" s="232"/>
      <c r="AC7" s="232"/>
      <c r="AD7" s="232"/>
      <c r="AE7" s="232"/>
      <c r="AF7" s="232"/>
      <c r="AG7" s="232"/>
      <c r="AH7" s="232"/>
      <c r="AI7" s="232"/>
      <c r="AJ7" s="232"/>
      <c r="AK7" s="232"/>
      <c r="AL7" s="232"/>
      <c r="AM7" s="232" t="s">
        <v>31</v>
      </c>
      <c r="AN7" s="232"/>
      <c r="AO7" s="232"/>
      <c r="AP7" s="232"/>
      <c r="AQ7" s="232"/>
      <c r="AR7" s="232"/>
      <c r="AS7" s="232"/>
      <c r="AT7" s="232"/>
      <c r="AU7" s="232"/>
      <c r="AV7" s="232"/>
      <c r="AW7" s="232"/>
      <c r="AX7" s="232"/>
      <c r="AY7" s="232" t="s">
        <v>32</v>
      </c>
      <c r="AZ7" s="232"/>
      <c r="BA7" s="232"/>
      <c r="BB7" s="232"/>
      <c r="BC7" s="232"/>
      <c r="BD7" s="232"/>
      <c r="BE7" s="232"/>
      <c r="BF7" s="232"/>
      <c r="BG7" s="232"/>
      <c r="BH7" s="232"/>
      <c r="BI7" s="232"/>
      <c r="BJ7" s="232"/>
      <c r="BK7" s="17"/>
    </row>
    <row r="8" spans="2:63" x14ac:dyDescent="0.35">
      <c r="B8" s="21" t="s">
        <v>46</v>
      </c>
      <c r="C8" s="67">
        <f>CONFIG!$C$7</f>
        <v>43101</v>
      </c>
      <c r="D8" s="67">
        <f>DATE(YEAR(C8),MONTH(C8)+1,DAY(C8))</f>
        <v>43132</v>
      </c>
      <c r="E8" s="67">
        <f t="shared" ref="E8:BJ8" si="0">DATE(YEAR(D8),MONTH(D8)+1,DAY(D8))</f>
        <v>43160</v>
      </c>
      <c r="F8" s="67">
        <f t="shared" si="0"/>
        <v>43191</v>
      </c>
      <c r="G8" s="67">
        <f t="shared" si="0"/>
        <v>43221</v>
      </c>
      <c r="H8" s="67">
        <f t="shared" si="0"/>
        <v>43252</v>
      </c>
      <c r="I8" s="67">
        <f t="shared" si="0"/>
        <v>43282</v>
      </c>
      <c r="J8" s="67">
        <f t="shared" si="0"/>
        <v>43313</v>
      </c>
      <c r="K8" s="67">
        <f t="shared" si="0"/>
        <v>43344</v>
      </c>
      <c r="L8" s="67">
        <f t="shared" si="0"/>
        <v>43374</v>
      </c>
      <c r="M8" s="67">
        <f t="shared" si="0"/>
        <v>43405</v>
      </c>
      <c r="N8" s="67">
        <f t="shared" si="0"/>
        <v>43435</v>
      </c>
      <c r="O8" s="67">
        <f t="shared" si="0"/>
        <v>43466</v>
      </c>
      <c r="P8" s="67">
        <f t="shared" si="0"/>
        <v>43497</v>
      </c>
      <c r="Q8" s="67">
        <f t="shared" si="0"/>
        <v>43525</v>
      </c>
      <c r="R8" s="67">
        <f t="shared" si="0"/>
        <v>43556</v>
      </c>
      <c r="S8" s="67">
        <f t="shared" si="0"/>
        <v>43586</v>
      </c>
      <c r="T8" s="67">
        <f t="shared" si="0"/>
        <v>43617</v>
      </c>
      <c r="U8" s="67">
        <f t="shared" si="0"/>
        <v>43647</v>
      </c>
      <c r="V8" s="67">
        <f t="shared" si="0"/>
        <v>43678</v>
      </c>
      <c r="W8" s="67">
        <f t="shared" si="0"/>
        <v>43709</v>
      </c>
      <c r="X8" s="67">
        <f t="shared" si="0"/>
        <v>43739</v>
      </c>
      <c r="Y8" s="67">
        <f t="shared" si="0"/>
        <v>43770</v>
      </c>
      <c r="Z8" s="67">
        <f t="shared" si="0"/>
        <v>43800</v>
      </c>
      <c r="AA8" s="67">
        <f t="shared" si="0"/>
        <v>43831</v>
      </c>
      <c r="AB8" s="67">
        <f t="shared" si="0"/>
        <v>43862</v>
      </c>
      <c r="AC8" s="67">
        <f t="shared" si="0"/>
        <v>43891</v>
      </c>
      <c r="AD8" s="67">
        <f t="shared" si="0"/>
        <v>43922</v>
      </c>
      <c r="AE8" s="67">
        <f t="shared" si="0"/>
        <v>43952</v>
      </c>
      <c r="AF8" s="67">
        <f t="shared" si="0"/>
        <v>43983</v>
      </c>
      <c r="AG8" s="67">
        <f t="shared" si="0"/>
        <v>44013</v>
      </c>
      <c r="AH8" s="67">
        <f t="shared" si="0"/>
        <v>44044</v>
      </c>
      <c r="AI8" s="67">
        <f t="shared" si="0"/>
        <v>44075</v>
      </c>
      <c r="AJ8" s="67">
        <f t="shared" si="0"/>
        <v>44105</v>
      </c>
      <c r="AK8" s="67">
        <f t="shared" si="0"/>
        <v>44136</v>
      </c>
      <c r="AL8" s="67">
        <f t="shared" si="0"/>
        <v>44166</v>
      </c>
      <c r="AM8" s="67">
        <f t="shared" si="0"/>
        <v>44197</v>
      </c>
      <c r="AN8" s="67">
        <f t="shared" si="0"/>
        <v>44228</v>
      </c>
      <c r="AO8" s="67">
        <f t="shared" si="0"/>
        <v>44256</v>
      </c>
      <c r="AP8" s="67">
        <f t="shared" si="0"/>
        <v>44287</v>
      </c>
      <c r="AQ8" s="67">
        <f t="shared" si="0"/>
        <v>44317</v>
      </c>
      <c r="AR8" s="67">
        <f t="shared" si="0"/>
        <v>44348</v>
      </c>
      <c r="AS8" s="67">
        <f t="shared" si="0"/>
        <v>44378</v>
      </c>
      <c r="AT8" s="67">
        <f t="shared" si="0"/>
        <v>44409</v>
      </c>
      <c r="AU8" s="67">
        <f t="shared" si="0"/>
        <v>44440</v>
      </c>
      <c r="AV8" s="67">
        <f t="shared" si="0"/>
        <v>44470</v>
      </c>
      <c r="AW8" s="67">
        <f t="shared" si="0"/>
        <v>44501</v>
      </c>
      <c r="AX8" s="67">
        <f t="shared" si="0"/>
        <v>44531</v>
      </c>
      <c r="AY8" s="67">
        <f t="shared" si="0"/>
        <v>44562</v>
      </c>
      <c r="AZ8" s="67">
        <f t="shared" si="0"/>
        <v>44593</v>
      </c>
      <c r="BA8" s="67">
        <f t="shared" si="0"/>
        <v>44621</v>
      </c>
      <c r="BB8" s="67">
        <f t="shared" si="0"/>
        <v>44652</v>
      </c>
      <c r="BC8" s="67">
        <f t="shared" si="0"/>
        <v>44682</v>
      </c>
      <c r="BD8" s="67">
        <f t="shared" si="0"/>
        <v>44713</v>
      </c>
      <c r="BE8" s="67">
        <f t="shared" si="0"/>
        <v>44743</v>
      </c>
      <c r="BF8" s="67">
        <f t="shared" si="0"/>
        <v>44774</v>
      </c>
      <c r="BG8" s="67">
        <f t="shared" si="0"/>
        <v>44805</v>
      </c>
      <c r="BH8" s="67">
        <f t="shared" si="0"/>
        <v>44835</v>
      </c>
      <c r="BI8" s="67">
        <f t="shared" si="0"/>
        <v>44866</v>
      </c>
      <c r="BJ8" s="67">
        <f t="shared" si="0"/>
        <v>44896</v>
      </c>
      <c r="BK8" s="17"/>
    </row>
    <row r="9" spans="2:63" x14ac:dyDescent="0.35">
      <c r="B9" s="57" t="str">
        <f>CONFIG!$B$14</f>
        <v>Activité / Projet 1</v>
      </c>
      <c r="C9" s="111"/>
      <c r="D9" s="111"/>
      <c r="E9" s="111"/>
      <c r="F9" s="111"/>
      <c r="G9" s="111"/>
      <c r="H9" s="111"/>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c r="AI9" s="111"/>
      <c r="AJ9" s="111"/>
      <c r="AK9" s="111"/>
      <c r="AL9" s="111"/>
      <c r="AM9" s="111"/>
      <c r="AN9" s="111"/>
      <c r="AO9" s="111"/>
      <c r="AP9" s="111"/>
      <c r="AQ9" s="111"/>
      <c r="AR9" s="111"/>
      <c r="AS9" s="111"/>
      <c r="AT9" s="111"/>
      <c r="AU9" s="111"/>
      <c r="AV9" s="111"/>
      <c r="AW9" s="111"/>
      <c r="AX9" s="111"/>
      <c r="AY9" s="111"/>
      <c r="AZ9" s="111"/>
      <c r="BA9" s="111"/>
      <c r="BB9" s="111"/>
      <c r="BC9" s="111"/>
      <c r="BD9" s="111"/>
      <c r="BE9" s="111"/>
      <c r="BF9" s="111"/>
      <c r="BG9" s="111"/>
      <c r="BH9" s="111"/>
      <c r="BI9" s="111"/>
      <c r="BJ9" s="111"/>
      <c r="BK9" s="17"/>
    </row>
    <row r="10" spans="2:63" x14ac:dyDescent="0.35">
      <c r="B10" s="57" t="str">
        <f>CONFIG!$B$15</f>
        <v>Activité / Projet 2</v>
      </c>
      <c r="C10" s="111"/>
      <c r="D10" s="111"/>
      <c r="E10" s="111"/>
      <c r="F10" s="111"/>
      <c r="G10" s="111"/>
      <c r="H10" s="111"/>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1"/>
      <c r="BA10" s="111"/>
      <c r="BB10" s="111"/>
      <c r="BC10" s="111"/>
      <c r="BD10" s="111"/>
      <c r="BE10" s="111"/>
      <c r="BF10" s="111"/>
      <c r="BG10" s="111"/>
      <c r="BH10" s="111"/>
      <c r="BI10" s="111"/>
      <c r="BJ10" s="111"/>
      <c r="BK10" s="17"/>
    </row>
    <row r="11" spans="2:63" x14ac:dyDescent="0.35">
      <c r="B11" s="57" t="str">
        <f>CONFIG!$B$16</f>
        <v>…</v>
      </c>
      <c r="C11" s="111"/>
      <c r="D11" s="111"/>
      <c r="E11" s="111"/>
      <c r="F11" s="111"/>
      <c r="G11" s="111"/>
      <c r="H11" s="111"/>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111"/>
      <c r="BJ11" s="111"/>
      <c r="BK11" s="17"/>
    </row>
    <row r="12" spans="2:63" x14ac:dyDescent="0.35">
      <c r="B12" s="57">
        <f>CONFIG!$B$17</f>
        <v>0</v>
      </c>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c r="AI12" s="111"/>
      <c r="AJ12" s="111"/>
      <c r="AK12" s="111"/>
      <c r="AL12" s="111"/>
      <c r="AM12" s="111"/>
      <c r="AN12" s="111"/>
      <c r="AO12" s="111"/>
      <c r="AP12" s="111"/>
      <c r="AQ12" s="111"/>
      <c r="AR12" s="111"/>
      <c r="AS12" s="111"/>
      <c r="AT12" s="111"/>
      <c r="AU12" s="111"/>
      <c r="AV12" s="111"/>
      <c r="AW12" s="111"/>
      <c r="AX12" s="111"/>
      <c r="AY12" s="111"/>
      <c r="AZ12" s="111"/>
      <c r="BA12" s="111"/>
      <c r="BB12" s="111"/>
      <c r="BC12" s="111"/>
      <c r="BD12" s="111"/>
      <c r="BE12" s="111"/>
      <c r="BF12" s="111"/>
      <c r="BG12" s="111"/>
      <c r="BH12" s="111"/>
      <c r="BI12" s="111"/>
      <c r="BJ12" s="111"/>
      <c r="BK12" s="17"/>
    </row>
    <row r="13" spans="2:63" x14ac:dyDescent="0.35">
      <c r="B13" s="57">
        <f>CONFIG!$B$18</f>
        <v>0</v>
      </c>
      <c r="C13" s="111"/>
      <c r="D13" s="111"/>
      <c r="E13" s="111"/>
      <c r="F13" s="111"/>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c r="AI13" s="111"/>
      <c r="AJ13" s="111"/>
      <c r="AK13" s="111"/>
      <c r="AL13" s="111"/>
      <c r="AM13" s="111"/>
      <c r="AN13" s="111"/>
      <c r="AO13" s="111"/>
      <c r="AP13" s="111"/>
      <c r="AQ13" s="111"/>
      <c r="AR13" s="111"/>
      <c r="AS13" s="111"/>
      <c r="AT13" s="111"/>
      <c r="AU13" s="111"/>
      <c r="AV13" s="111"/>
      <c r="AW13" s="111"/>
      <c r="AX13" s="111"/>
      <c r="AY13" s="111"/>
      <c r="AZ13" s="111"/>
      <c r="BA13" s="111"/>
      <c r="BB13" s="111"/>
      <c r="BC13" s="111"/>
      <c r="BD13" s="111"/>
      <c r="BE13" s="111"/>
      <c r="BF13" s="111"/>
      <c r="BG13" s="111"/>
      <c r="BH13" s="111"/>
      <c r="BI13" s="111"/>
      <c r="BJ13" s="111"/>
      <c r="BK13" s="17"/>
    </row>
    <row r="14" spans="2:63" x14ac:dyDescent="0.35">
      <c r="B14" s="57">
        <f>CONFIG!$B$19</f>
        <v>0</v>
      </c>
      <c r="C14" s="111"/>
      <c r="D14" s="111"/>
      <c r="E14" s="111"/>
      <c r="F14" s="111"/>
      <c r="G14" s="111"/>
      <c r="H14" s="111"/>
      <c r="I14" s="111"/>
      <c r="J14" s="111"/>
      <c r="K14" s="111"/>
      <c r="L14" s="111"/>
      <c r="M14" s="111"/>
      <c r="N14" s="111"/>
      <c r="O14" s="111"/>
      <c r="P14" s="111"/>
      <c r="Q14" s="111"/>
      <c r="R14" s="111"/>
      <c r="S14" s="111"/>
      <c r="T14" s="111"/>
      <c r="U14" s="111"/>
      <c r="V14" s="111"/>
      <c r="W14" s="111"/>
      <c r="X14" s="111"/>
      <c r="Y14" s="111"/>
      <c r="Z14" s="111"/>
      <c r="AA14" s="111"/>
      <c r="AB14" s="111"/>
      <c r="AC14" s="111"/>
      <c r="AD14" s="111"/>
      <c r="AE14" s="111"/>
      <c r="AF14" s="111"/>
      <c r="AG14" s="111"/>
      <c r="AH14" s="111"/>
      <c r="AI14" s="111"/>
      <c r="AJ14" s="111"/>
      <c r="AK14" s="111"/>
      <c r="AL14" s="111"/>
      <c r="AM14" s="111"/>
      <c r="AN14" s="111"/>
      <c r="AO14" s="111"/>
      <c r="AP14" s="111"/>
      <c r="AQ14" s="111"/>
      <c r="AR14" s="111"/>
      <c r="AS14" s="111"/>
      <c r="AT14" s="111"/>
      <c r="AU14" s="111"/>
      <c r="AV14" s="111"/>
      <c r="AW14" s="111"/>
      <c r="AX14" s="111"/>
      <c r="AY14" s="111"/>
      <c r="AZ14" s="111"/>
      <c r="BA14" s="111"/>
      <c r="BB14" s="111"/>
      <c r="BC14" s="111"/>
      <c r="BD14" s="111"/>
      <c r="BE14" s="111"/>
      <c r="BF14" s="111"/>
      <c r="BG14" s="111"/>
      <c r="BH14" s="111"/>
      <c r="BI14" s="111"/>
      <c r="BJ14" s="111"/>
      <c r="BK14" s="17"/>
    </row>
    <row r="15" spans="2:63" x14ac:dyDescent="0.35">
      <c r="B15" s="57">
        <f>CONFIG!$B$20</f>
        <v>0</v>
      </c>
      <c r="C15" s="111"/>
      <c r="D15" s="111"/>
      <c r="E15" s="111"/>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1"/>
      <c r="AJ15" s="111"/>
      <c r="AK15" s="111"/>
      <c r="AL15" s="111"/>
      <c r="AM15" s="111"/>
      <c r="AN15" s="111"/>
      <c r="AO15" s="111"/>
      <c r="AP15" s="111"/>
      <c r="AQ15" s="111"/>
      <c r="AR15" s="111"/>
      <c r="AS15" s="111"/>
      <c r="AT15" s="111"/>
      <c r="AU15" s="111"/>
      <c r="AV15" s="111"/>
      <c r="AW15" s="111"/>
      <c r="AX15" s="111"/>
      <c r="AY15" s="111"/>
      <c r="AZ15" s="111"/>
      <c r="BA15" s="111"/>
      <c r="BB15" s="111"/>
      <c r="BC15" s="111"/>
      <c r="BD15" s="111"/>
      <c r="BE15" s="111"/>
      <c r="BF15" s="111"/>
      <c r="BG15" s="111"/>
      <c r="BH15" s="111"/>
      <c r="BI15" s="111"/>
      <c r="BJ15" s="111"/>
      <c r="BK15" s="17"/>
    </row>
    <row r="16" spans="2:63" x14ac:dyDescent="0.35">
      <c r="B16" s="57">
        <f>CONFIG!$B$21</f>
        <v>0</v>
      </c>
      <c r="C16" s="111"/>
      <c r="D16" s="111"/>
      <c r="E16" s="111"/>
      <c r="F16" s="111"/>
      <c r="G16" s="111"/>
      <c r="H16" s="111"/>
      <c r="I16" s="111"/>
      <c r="J16" s="111"/>
      <c r="K16" s="111"/>
      <c r="L16" s="111"/>
      <c r="M16" s="111"/>
      <c r="N16" s="111"/>
      <c r="O16" s="111"/>
      <c r="P16" s="111"/>
      <c r="Q16" s="111"/>
      <c r="R16" s="111"/>
      <c r="S16" s="111"/>
      <c r="T16" s="111"/>
      <c r="U16" s="111"/>
      <c r="V16" s="111"/>
      <c r="W16" s="111"/>
      <c r="X16" s="111"/>
      <c r="Y16" s="111"/>
      <c r="Z16" s="111"/>
      <c r="AA16" s="111"/>
      <c r="AB16" s="111"/>
      <c r="AC16" s="111"/>
      <c r="AD16" s="111"/>
      <c r="AE16" s="111"/>
      <c r="AF16" s="111"/>
      <c r="AG16" s="111"/>
      <c r="AH16" s="111"/>
      <c r="AI16" s="111"/>
      <c r="AJ16" s="111"/>
      <c r="AK16" s="111"/>
      <c r="AL16" s="111"/>
      <c r="AM16" s="111"/>
      <c r="AN16" s="111"/>
      <c r="AO16" s="111"/>
      <c r="AP16" s="111"/>
      <c r="AQ16" s="111"/>
      <c r="AR16" s="111"/>
      <c r="AS16" s="111"/>
      <c r="AT16" s="111"/>
      <c r="AU16" s="111"/>
      <c r="AV16" s="111"/>
      <c r="AW16" s="111"/>
      <c r="AX16" s="111"/>
      <c r="AY16" s="111"/>
      <c r="AZ16" s="111"/>
      <c r="BA16" s="111"/>
      <c r="BB16" s="111"/>
      <c r="BC16" s="111"/>
      <c r="BD16" s="111"/>
      <c r="BE16" s="111"/>
      <c r="BF16" s="111"/>
      <c r="BG16" s="111"/>
      <c r="BH16" s="111"/>
      <c r="BI16" s="111"/>
      <c r="BJ16" s="111"/>
      <c r="BK16" s="17"/>
    </row>
    <row r="17" spans="2:63" x14ac:dyDescent="0.35">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row>
  </sheetData>
  <sheetProtection sheet="1" objects="1" scenarios="1"/>
  <mergeCells count="7">
    <mergeCell ref="B2:B3"/>
    <mergeCell ref="B5:O5"/>
    <mergeCell ref="AY7:BJ7"/>
    <mergeCell ref="O7:Z7"/>
    <mergeCell ref="AA7:AL7"/>
    <mergeCell ref="C7:N7"/>
    <mergeCell ref="AM7:AX7"/>
  </mergeCells>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4">
    <tabColor theme="3" tint="0.79998168889431442"/>
  </sheetPr>
  <dimension ref="B2:BK79"/>
  <sheetViews>
    <sheetView showGridLines="0" showRowColHeaders="0" zoomScale="85" zoomScaleNormal="85" workbookViewId="0">
      <pane xSplit="2" ySplit="10" topLeftCell="C11" activePane="bottomRight" state="frozen"/>
      <selection pane="topRight" activeCell="D1" sqref="D1"/>
      <selection pane="bottomLeft" activeCell="A11" sqref="A11"/>
      <selection pane="bottomRight" activeCell="F94" sqref="F94"/>
    </sheetView>
  </sheetViews>
  <sheetFormatPr baseColWidth="10" defaultColWidth="11.54296875" defaultRowHeight="14.5" x14ac:dyDescent="0.35"/>
  <cols>
    <col min="1" max="1" width="3.36328125" customWidth="1"/>
    <col min="2" max="2" width="47.453125" bestFit="1" customWidth="1"/>
    <col min="63" max="63" width="3.6328125" customWidth="1"/>
  </cols>
  <sheetData>
    <row r="2" spans="2:63" x14ac:dyDescent="0.35">
      <c r="B2" s="206" t="s">
        <v>298</v>
      </c>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row>
    <row r="3" spans="2:63" x14ac:dyDescent="0.35">
      <c r="B3" s="207"/>
      <c r="C3" s="36"/>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row>
    <row r="4" spans="2:63" x14ac:dyDescent="0.35">
      <c r="B4" s="61"/>
      <c r="C4" s="36"/>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row>
    <row r="5" spans="2:63" x14ac:dyDescent="0.35">
      <c r="B5" s="241" t="s">
        <v>355</v>
      </c>
      <c r="C5" s="241"/>
      <c r="D5" s="241"/>
      <c r="E5" s="241"/>
      <c r="F5" s="241"/>
      <c r="G5" s="241"/>
      <c r="H5" s="241"/>
      <c r="I5" s="241"/>
      <c r="J5" s="241"/>
      <c r="K5" s="241"/>
      <c r="L5" s="241"/>
      <c r="M5" s="241"/>
      <c r="N5" s="241"/>
      <c r="O5" s="241"/>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row>
    <row r="6" spans="2:63" x14ac:dyDescent="0.35">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row>
    <row r="7" spans="2:63" x14ac:dyDescent="0.35">
      <c r="B7" s="110"/>
      <c r="C7" s="232" t="s">
        <v>17</v>
      </c>
      <c r="D7" s="232"/>
      <c r="E7" s="232"/>
      <c r="F7" s="232"/>
      <c r="G7" s="232"/>
      <c r="H7" s="232"/>
      <c r="I7" s="232"/>
      <c r="J7" s="232"/>
      <c r="K7" s="232"/>
      <c r="L7" s="232"/>
      <c r="M7" s="232"/>
      <c r="N7" s="232"/>
      <c r="O7" s="232" t="s">
        <v>18</v>
      </c>
      <c r="P7" s="232"/>
      <c r="Q7" s="232"/>
      <c r="R7" s="232"/>
      <c r="S7" s="232"/>
      <c r="T7" s="232"/>
      <c r="U7" s="232"/>
      <c r="V7" s="232"/>
      <c r="W7" s="232"/>
      <c r="X7" s="232"/>
      <c r="Y7" s="232"/>
      <c r="Z7" s="232"/>
      <c r="AA7" s="232" t="s">
        <v>19</v>
      </c>
      <c r="AB7" s="232"/>
      <c r="AC7" s="232"/>
      <c r="AD7" s="232"/>
      <c r="AE7" s="232"/>
      <c r="AF7" s="232"/>
      <c r="AG7" s="232"/>
      <c r="AH7" s="232"/>
      <c r="AI7" s="232"/>
      <c r="AJ7" s="232"/>
      <c r="AK7" s="232"/>
      <c r="AL7" s="232"/>
      <c r="AM7" s="232" t="s">
        <v>31</v>
      </c>
      <c r="AN7" s="232"/>
      <c r="AO7" s="232"/>
      <c r="AP7" s="232"/>
      <c r="AQ7" s="232"/>
      <c r="AR7" s="232"/>
      <c r="AS7" s="232"/>
      <c r="AT7" s="232"/>
      <c r="AU7" s="232"/>
      <c r="AV7" s="232"/>
      <c r="AW7" s="232"/>
      <c r="AX7" s="232"/>
      <c r="AY7" s="232" t="s">
        <v>32</v>
      </c>
      <c r="AZ7" s="232"/>
      <c r="BA7" s="232"/>
      <c r="BB7" s="232"/>
      <c r="BC7" s="232"/>
      <c r="BD7" s="232"/>
      <c r="BE7" s="232"/>
      <c r="BF7" s="232"/>
      <c r="BG7" s="232"/>
      <c r="BH7" s="232"/>
      <c r="BI7" s="232"/>
      <c r="BJ7" s="232"/>
      <c r="BK7" s="17"/>
    </row>
    <row r="8" spans="2:63" x14ac:dyDescent="0.35">
      <c r="B8" s="17"/>
      <c r="C8" s="67">
        <f>CONFIG!$C$7</f>
        <v>43101</v>
      </c>
      <c r="D8" s="67">
        <f>DATE(YEAR(C8),MONTH(C8)+1,DAY(C8))</f>
        <v>43132</v>
      </c>
      <c r="E8" s="67">
        <f t="shared" ref="E8:BJ8" si="0">DATE(YEAR(D8),MONTH(D8)+1,DAY(D8))</f>
        <v>43160</v>
      </c>
      <c r="F8" s="67">
        <f t="shared" si="0"/>
        <v>43191</v>
      </c>
      <c r="G8" s="67">
        <f t="shared" si="0"/>
        <v>43221</v>
      </c>
      <c r="H8" s="67">
        <f t="shared" si="0"/>
        <v>43252</v>
      </c>
      <c r="I8" s="67">
        <f t="shared" si="0"/>
        <v>43282</v>
      </c>
      <c r="J8" s="67">
        <f t="shared" si="0"/>
        <v>43313</v>
      </c>
      <c r="K8" s="67">
        <f t="shared" si="0"/>
        <v>43344</v>
      </c>
      <c r="L8" s="67">
        <f t="shared" si="0"/>
        <v>43374</v>
      </c>
      <c r="M8" s="67">
        <f t="shared" si="0"/>
        <v>43405</v>
      </c>
      <c r="N8" s="67">
        <f t="shared" si="0"/>
        <v>43435</v>
      </c>
      <c r="O8" s="67">
        <f t="shared" si="0"/>
        <v>43466</v>
      </c>
      <c r="P8" s="67">
        <f t="shared" si="0"/>
        <v>43497</v>
      </c>
      <c r="Q8" s="67">
        <f t="shared" si="0"/>
        <v>43525</v>
      </c>
      <c r="R8" s="67">
        <f t="shared" si="0"/>
        <v>43556</v>
      </c>
      <c r="S8" s="67">
        <f t="shared" si="0"/>
        <v>43586</v>
      </c>
      <c r="T8" s="67">
        <f t="shared" si="0"/>
        <v>43617</v>
      </c>
      <c r="U8" s="67">
        <f t="shared" si="0"/>
        <v>43647</v>
      </c>
      <c r="V8" s="67">
        <f t="shared" si="0"/>
        <v>43678</v>
      </c>
      <c r="W8" s="67">
        <f t="shared" si="0"/>
        <v>43709</v>
      </c>
      <c r="X8" s="67">
        <f t="shared" si="0"/>
        <v>43739</v>
      </c>
      <c r="Y8" s="67">
        <f t="shared" si="0"/>
        <v>43770</v>
      </c>
      <c r="Z8" s="67">
        <f t="shared" si="0"/>
        <v>43800</v>
      </c>
      <c r="AA8" s="67">
        <f t="shared" si="0"/>
        <v>43831</v>
      </c>
      <c r="AB8" s="67">
        <f t="shared" si="0"/>
        <v>43862</v>
      </c>
      <c r="AC8" s="67">
        <f t="shared" si="0"/>
        <v>43891</v>
      </c>
      <c r="AD8" s="67">
        <f t="shared" si="0"/>
        <v>43922</v>
      </c>
      <c r="AE8" s="67">
        <f t="shared" si="0"/>
        <v>43952</v>
      </c>
      <c r="AF8" s="67">
        <f t="shared" si="0"/>
        <v>43983</v>
      </c>
      <c r="AG8" s="67">
        <f t="shared" si="0"/>
        <v>44013</v>
      </c>
      <c r="AH8" s="67">
        <f t="shared" si="0"/>
        <v>44044</v>
      </c>
      <c r="AI8" s="67">
        <f t="shared" si="0"/>
        <v>44075</v>
      </c>
      <c r="AJ8" s="67">
        <f t="shared" si="0"/>
        <v>44105</v>
      </c>
      <c r="AK8" s="67">
        <f t="shared" si="0"/>
        <v>44136</v>
      </c>
      <c r="AL8" s="67">
        <f t="shared" si="0"/>
        <v>44166</v>
      </c>
      <c r="AM8" s="67">
        <f t="shared" si="0"/>
        <v>44197</v>
      </c>
      <c r="AN8" s="67">
        <f t="shared" si="0"/>
        <v>44228</v>
      </c>
      <c r="AO8" s="67">
        <f t="shared" si="0"/>
        <v>44256</v>
      </c>
      <c r="AP8" s="67">
        <f t="shared" si="0"/>
        <v>44287</v>
      </c>
      <c r="AQ8" s="67">
        <f t="shared" si="0"/>
        <v>44317</v>
      </c>
      <c r="AR8" s="67">
        <f t="shared" si="0"/>
        <v>44348</v>
      </c>
      <c r="AS8" s="67">
        <f t="shared" si="0"/>
        <v>44378</v>
      </c>
      <c r="AT8" s="67">
        <f t="shared" si="0"/>
        <v>44409</v>
      </c>
      <c r="AU8" s="67">
        <f t="shared" si="0"/>
        <v>44440</v>
      </c>
      <c r="AV8" s="67">
        <f t="shared" si="0"/>
        <v>44470</v>
      </c>
      <c r="AW8" s="67">
        <f t="shared" si="0"/>
        <v>44501</v>
      </c>
      <c r="AX8" s="67">
        <f t="shared" si="0"/>
        <v>44531</v>
      </c>
      <c r="AY8" s="67">
        <f t="shared" si="0"/>
        <v>44562</v>
      </c>
      <c r="AZ8" s="67">
        <f t="shared" si="0"/>
        <v>44593</v>
      </c>
      <c r="BA8" s="67">
        <f t="shared" si="0"/>
        <v>44621</v>
      </c>
      <c r="BB8" s="67">
        <f t="shared" si="0"/>
        <v>44652</v>
      </c>
      <c r="BC8" s="67">
        <f t="shared" si="0"/>
        <v>44682</v>
      </c>
      <c r="BD8" s="67">
        <f t="shared" si="0"/>
        <v>44713</v>
      </c>
      <c r="BE8" s="67">
        <f t="shared" si="0"/>
        <v>44743</v>
      </c>
      <c r="BF8" s="67">
        <f t="shared" si="0"/>
        <v>44774</v>
      </c>
      <c r="BG8" s="67">
        <f t="shared" si="0"/>
        <v>44805</v>
      </c>
      <c r="BH8" s="67">
        <f t="shared" si="0"/>
        <v>44835</v>
      </c>
      <c r="BI8" s="67">
        <f t="shared" si="0"/>
        <v>44866</v>
      </c>
      <c r="BJ8" s="67">
        <f t="shared" si="0"/>
        <v>44896</v>
      </c>
      <c r="BK8" s="17"/>
    </row>
    <row r="9" spans="2:63" x14ac:dyDescent="0.35">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row>
    <row r="10" spans="2:63" x14ac:dyDescent="0.35">
      <c r="B10" s="113" t="s">
        <v>79</v>
      </c>
      <c r="C10" s="115"/>
      <c r="D10" s="99">
        <f>C75</f>
        <v>-2720.0741666666668</v>
      </c>
      <c r="E10" s="99">
        <f t="shared" ref="E10:BJ10" si="1">D75</f>
        <v>-4990.1483333333335</v>
      </c>
      <c r="F10" s="99">
        <f t="shared" si="1"/>
        <v>-7260.2224999999999</v>
      </c>
      <c r="G10" s="99">
        <f t="shared" si="1"/>
        <v>-9530.2966666666671</v>
      </c>
      <c r="H10" s="99">
        <f t="shared" si="1"/>
        <v>-11800.370833333334</v>
      </c>
      <c r="I10" s="99">
        <f t="shared" si="1"/>
        <v>-14070.445000000002</v>
      </c>
      <c r="J10" s="99">
        <f t="shared" si="1"/>
        <v>-16340.519166666669</v>
      </c>
      <c r="K10" s="99">
        <f t="shared" si="1"/>
        <v>-18610.593333333334</v>
      </c>
      <c r="L10" s="99">
        <f t="shared" si="1"/>
        <v>-20880.6675</v>
      </c>
      <c r="M10" s="99">
        <f t="shared" si="1"/>
        <v>-23150.741666666665</v>
      </c>
      <c r="N10" s="99">
        <f t="shared" si="1"/>
        <v>-25420.81583333333</v>
      </c>
      <c r="O10" s="99">
        <f t="shared" si="1"/>
        <v>-27690.889999999996</v>
      </c>
      <c r="P10" s="99">
        <f t="shared" si="1"/>
        <v>-29960.964166666661</v>
      </c>
      <c r="Q10" s="99">
        <f t="shared" si="1"/>
        <v>-32231.038333333327</v>
      </c>
      <c r="R10" s="99">
        <f t="shared" si="1"/>
        <v>-34501.112499999996</v>
      </c>
      <c r="S10" s="99">
        <f t="shared" si="1"/>
        <v>-36771.186666666661</v>
      </c>
      <c r="T10" s="99">
        <f t="shared" si="1"/>
        <v>-39041.260833333326</v>
      </c>
      <c r="U10" s="99">
        <f t="shared" si="1"/>
        <v>-41311.334999999992</v>
      </c>
      <c r="V10" s="99">
        <f t="shared" si="1"/>
        <v>-43581.409166666657</v>
      </c>
      <c r="W10" s="99">
        <f t="shared" si="1"/>
        <v>-45851.483333333323</v>
      </c>
      <c r="X10" s="99">
        <f t="shared" si="1"/>
        <v>-48121.557499999988</v>
      </c>
      <c r="Y10" s="99">
        <f t="shared" si="1"/>
        <v>-50391.631666666653</v>
      </c>
      <c r="Z10" s="99">
        <f t="shared" si="1"/>
        <v>-52661.705833333319</v>
      </c>
      <c r="AA10" s="99">
        <f t="shared" si="1"/>
        <v>-54931.779999999984</v>
      </c>
      <c r="AB10" s="99">
        <f t="shared" si="1"/>
        <v>-57201.85416666665</v>
      </c>
      <c r="AC10" s="99">
        <f t="shared" si="1"/>
        <v>-59471.928333333315</v>
      </c>
      <c r="AD10" s="99">
        <f t="shared" si="1"/>
        <v>-61742.002499999981</v>
      </c>
      <c r="AE10" s="99">
        <f t="shared" si="1"/>
        <v>-64012.076666666646</v>
      </c>
      <c r="AF10" s="99">
        <f t="shared" si="1"/>
        <v>-66282.150833333319</v>
      </c>
      <c r="AG10" s="99">
        <f t="shared" si="1"/>
        <v>-68552.224999999991</v>
      </c>
      <c r="AH10" s="99">
        <f t="shared" si="1"/>
        <v>-70822.299166666664</v>
      </c>
      <c r="AI10" s="99">
        <f t="shared" si="1"/>
        <v>-73092.373333333337</v>
      </c>
      <c r="AJ10" s="99">
        <f t="shared" si="1"/>
        <v>-75362.447500000009</v>
      </c>
      <c r="AK10" s="99">
        <f t="shared" si="1"/>
        <v>-77632.521666666682</v>
      </c>
      <c r="AL10" s="99">
        <f t="shared" si="1"/>
        <v>-79902.595833333355</v>
      </c>
      <c r="AM10" s="99">
        <f t="shared" si="1"/>
        <v>-82172.670000000027</v>
      </c>
      <c r="AN10" s="99">
        <f t="shared" si="1"/>
        <v>-84442.7441666667</v>
      </c>
      <c r="AO10" s="99">
        <f t="shared" si="1"/>
        <v>-86712.818333333373</v>
      </c>
      <c r="AP10" s="99">
        <f t="shared" si="1"/>
        <v>-88982.892500000045</v>
      </c>
      <c r="AQ10" s="99">
        <f t="shared" si="1"/>
        <v>-91252.966666666718</v>
      </c>
      <c r="AR10" s="99">
        <f t="shared" si="1"/>
        <v>-93523.040833333391</v>
      </c>
      <c r="AS10" s="99">
        <f t="shared" si="1"/>
        <v>-95793.115000000063</v>
      </c>
      <c r="AT10" s="99">
        <f t="shared" si="1"/>
        <v>-98063.189166666736</v>
      </c>
      <c r="AU10" s="99">
        <f t="shared" si="1"/>
        <v>-100333.26333333341</v>
      </c>
      <c r="AV10" s="99">
        <f t="shared" si="1"/>
        <v>-102603.33750000008</v>
      </c>
      <c r="AW10" s="99">
        <f t="shared" si="1"/>
        <v>-104873.41166666675</v>
      </c>
      <c r="AX10" s="99">
        <f t="shared" si="1"/>
        <v>-107143.48583333343</v>
      </c>
      <c r="AY10" s="99">
        <f t="shared" si="1"/>
        <v>-109413.5600000001</v>
      </c>
      <c r="AZ10" s="99">
        <f t="shared" si="1"/>
        <v>-111683.63416666677</v>
      </c>
      <c r="BA10" s="99">
        <f t="shared" si="1"/>
        <v>-113953.70833333344</v>
      </c>
      <c r="BB10" s="99">
        <f t="shared" si="1"/>
        <v>-116223.78250000012</v>
      </c>
      <c r="BC10" s="99">
        <f t="shared" si="1"/>
        <v>-118493.85666666679</v>
      </c>
      <c r="BD10" s="99">
        <f t="shared" si="1"/>
        <v>-120763.93083333346</v>
      </c>
      <c r="BE10" s="99">
        <f t="shared" si="1"/>
        <v>-123034.00500000014</v>
      </c>
      <c r="BF10" s="99">
        <f t="shared" si="1"/>
        <v>-125304.07916666681</v>
      </c>
      <c r="BG10" s="99">
        <f t="shared" si="1"/>
        <v>-127574.15333333348</v>
      </c>
      <c r="BH10" s="99">
        <f t="shared" si="1"/>
        <v>-129844.22750000015</v>
      </c>
      <c r="BI10" s="99">
        <f t="shared" si="1"/>
        <v>-132114.30166666681</v>
      </c>
      <c r="BJ10" s="99">
        <f t="shared" si="1"/>
        <v>-134384.37583333347</v>
      </c>
      <c r="BK10" s="17"/>
    </row>
    <row r="11" spans="2:63" x14ac:dyDescent="0.3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row>
    <row r="12" spans="2:63" x14ac:dyDescent="0.35">
      <c r="B12" s="242" t="s">
        <v>78</v>
      </c>
      <c r="C12" s="242"/>
      <c r="D12" s="242"/>
      <c r="E12" s="242"/>
      <c r="F12" s="242"/>
      <c r="G12" s="242"/>
      <c r="H12" s="242"/>
      <c r="I12" s="242"/>
      <c r="J12" s="242"/>
      <c r="K12" s="242"/>
      <c r="L12" s="242"/>
      <c r="M12" s="242"/>
      <c r="N12" s="242"/>
      <c r="O12" s="242"/>
      <c r="P12" s="242"/>
      <c r="Q12" s="242"/>
      <c r="R12" s="242"/>
      <c r="S12" s="242"/>
      <c r="T12" s="242"/>
      <c r="U12" s="242"/>
      <c r="V12" s="242"/>
      <c r="W12" s="242"/>
      <c r="X12" s="242"/>
      <c r="Y12" s="242"/>
      <c r="Z12" s="242"/>
      <c r="AA12" s="242"/>
      <c r="AB12" s="242"/>
      <c r="AC12" s="242"/>
      <c r="AD12" s="242"/>
      <c r="AE12" s="242"/>
      <c r="AF12" s="242"/>
      <c r="AG12" s="242"/>
      <c r="AH12" s="242"/>
      <c r="AI12" s="242"/>
      <c r="AJ12" s="242"/>
      <c r="AK12" s="242"/>
      <c r="AL12" s="242"/>
      <c r="AM12" s="242"/>
      <c r="AN12" s="242"/>
      <c r="AO12" s="242"/>
      <c r="AP12" s="242"/>
      <c r="AQ12" s="242"/>
      <c r="AR12" s="242"/>
      <c r="AS12" s="242"/>
      <c r="AT12" s="242"/>
      <c r="AU12" s="242"/>
      <c r="AV12" s="242"/>
      <c r="AW12" s="242"/>
      <c r="AX12" s="242"/>
      <c r="AY12" s="242"/>
      <c r="AZ12" s="242"/>
      <c r="BA12" s="242"/>
      <c r="BB12" s="242"/>
      <c r="BC12" s="242"/>
      <c r="BD12" s="242"/>
      <c r="BE12" s="242"/>
      <c r="BF12" s="242"/>
      <c r="BG12" s="242"/>
      <c r="BH12" s="242"/>
      <c r="BI12" s="242"/>
      <c r="BJ12" s="242"/>
      <c r="BK12" s="17"/>
    </row>
    <row r="13" spans="2:63" x14ac:dyDescent="0.3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row>
    <row r="14" spans="2:63" x14ac:dyDescent="0.35">
      <c r="B14" s="68" t="s">
        <v>81</v>
      </c>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3"/>
      <c r="BA14" s="113"/>
      <c r="BB14" s="113"/>
      <c r="BC14" s="113"/>
      <c r="BD14" s="113"/>
      <c r="BE14" s="113"/>
      <c r="BF14" s="113"/>
      <c r="BG14" s="113"/>
      <c r="BH14" s="113"/>
      <c r="BI14" s="113"/>
      <c r="BJ14" s="113"/>
      <c r="BK14" s="17"/>
    </row>
    <row r="15" spans="2:63" x14ac:dyDescent="0.35">
      <c r="B15" s="114" t="s">
        <v>80</v>
      </c>
      <c r="C15" s="82">
        <f>'Commandes - Calculs Auto'!C73</f>
        <v>0</v>
      </c>
      <c r="D15" s="82">
        <f>'Commandes - Calculs Auto'!D73</f>
        <v>0</v>
      </c>
      <c r="E15" s="82">
        <f>'Commandes - Calculs Auto'!E73</f>
        <v>0</v>
      </c>
      <c r="F15" s="82">
        <f>'Commandes - Calculs Auto'!F73</f>
        <v>0</v>
      </c>
      <c r="G15" s="82">
        <f>'Commandes - Calculs Auto'!G73</f>
        <v>0</v>
      </c>
      <c r="H15" s="82">
        <f>'Commandes - Calculs Auto'!H73</f>
        <v>0</v>
      </c>
      <c r="I15" s="82">
        <f>'Commandes - Calculs Auto'!I73</f>
        <v>0</v>
      </c>
      <c r="J15" s="82">
        <f>'Commandes - Calculs Auto'!J73</f>
        <v>0</v>
      </c>
      <c r="K15" s="82">
        <f>'Commandes - Calculs Auto'!K73</f>
        <v>0</v>
      </c>
      <c r="L15" s="82">
        <f>'Commandes - Calculs Auto'!L73</f>
        <v>0</v>
      </c>
      <c r="M15" s="82">
        <f>'Commandes - Calculs Auto'!M73</f>
        <v>0</v>
      </c>
      <c r="N15" s="82">
        <f>'Commandes - Calculs Auto'!N73</f>
        <v>0</v>
      </c>
      <c r="O15" s="82">
        <f>'Commandes - Calculs Auto'!O73</f>
        <v>0</v>
      </c>
      <c r="P15" s="82">
        <f>'Commandes - Calculs Auto'!P73</f>
        <v>0</v>
      </c>
      <c r="Q15" s="82">
        <f>'Commandes - Calculs Auto'!Q73</f>
        <v>0</v>
      </c>
      <c r="R15" s="82">
        <f>'Commandes - Calculs Auto'!R73</f>
        <v>0</v>
      </c>
      <c r="S15" s="82">
        <f>'Commandes - Calculs Auto'!S73</f>
        <v>0</v>
      </c>
      <c r="T15" s="82">
        <f>'Commandes - Calculs Auto'!T73</f>
        <v>0</v>
      </c>
      <c r="U15" s="82">
        <f>'Commandes - Calculs Auto'!U73</f>
        <v>0</v>
      </c>
      <c r="V15" s="82">
        <f>'Commandes - Calculs Auto'!V73</f>
        <v>0</v>
      </c>
      <c r="W15" s="82">
        <f>'Commandes - Calculs Auto'!W73</f>
        <v>0</v>
      </c>
      <c r="X15" s="82">
        <f>'Commandes - Calculs Auto'!X73</f>
        <v>0</v>
      </c>
      <c r="Y15" s="82">
        <f>'Commandes - Calculs Auto'!Y73</f>
        <v>0</v>
      </c>
      <c r="Z15" s="82">
        <f>'Commandes - Calculs Auto'!Z73</f>
        <v>0</v>
      </c>
      <c r="AA15" s="82">
        <f>'Commandes - Calculs Auto'!AA73</f>
        <v>0</v>
      </c>
      <c r="AB15" s="82">
        <f>'Commandes - Calculs Auto'!AB73</f>
        <v>0</v>
      </c>
      <c r="AC15" s="82">
        <f>'Commandes - Calculs Auto'!AC73</f>
        <v>0</v>
      </c>
      <c r="AD15" s="82">
        <f>'Commandes - Calculs Auto'!AD73</f>
        <v>0</v>
      </c>
      <c r="AE15" s="82">
        <f>'Commandes - Calculs Auto'!AE73</f>
        <v>0</v>
      </c>
      <c r="AF15" s="82">
        <f>'Commandes - Calculs Auto'!AF73</f>
        <v>0</v>
      </c>
      <c r="AG15" s="82">
        <f>'Commandes - Calculs Auto'!AG73</f>
        <v>0</v>
      </c>
      <c r="AH15" s="82">
        <f>'Commandes - Calculs Auto'!AH73</f>
        <v>0</v>
      </c>
      <c r="AI15" s="82">
        <f>'Commandes - Calculs Auto'!AI73</f>
        <v>0</v>
      </c>
      <c r="AJ15" s="82">
        <f>'Commandes - Calculs Auto'!AJ73</f>
        <v>0</v>
      </c>
      <c r="AK15" s="82">
        <f>'Commandes - Calculs Auto'!AK73</f>
        <v>0</v>
      </c>
      <c r="AL15" s="82">
        <f>'Commandes - Calculs Auto'!AL73</f>
        <v>0</v>
      </c>
      <c r="AM15" s="82">
        <f>'Commandes - Calculs Auto'!AM73</f>
        <v>0</v>
      </c>
      <c r="AN15" s="82">
        <f>'Commandes - Calculs Auto'!AN73</f>
        <v>0</v>
      </c>
      <c r="AO15" s="82">
        <f>'Commandes - Calculs Auto'!AO73</f>
        <v>0</v>
      </c>
      <c r="AP15" s="82">
        <f>'Commandes - Calculs Auto'!AP73</f>
        <v>0</v>
      </c>
      <c r="AQ15" s="82">
        <f>'Commandes - Calculs Auto'!AQ73</f>
        <v>0</v>
      </c>
      <c r="AR15" s="82">
        <f>'Commandes - Calculs Auto'!AR73</f>
        <v>0</v>
      </c>
      <c r="AS15" s="82">
        <f>'Commandes - Calculs Auto'!AS73</f>
        <v>0</v>
      </c>
      <c r="AT15" s="82">
        <f>'Commandes - Calculs Auto'!AT73</f>
        <v>0</v>
      </c>
      <c r="AU15" s="82">
        <f>'Commandes - Calculs Auto'!AU73</f>
        <v>0</v>
      </c>
      <c r="AV15" s="82">
        <f>'Commandes - Calculs Auto'!AV73</f>
        <v>0</v>
      </c>
      <c r="AW15" s="82">
        <f>'Commandes - Calculs Auto'!AW73</f>
        <v>0</v>
      </c>
      <c r="AX15" s="82">
        <f>'Commandes - Calculs Auto'!AX73</f>
        <v>0</v>
      </c>
      <c r="AY15" s="82">
        <f>'Commandes - Calculs Auto'!AY73</f>
        <v>0</v>
      </c>
      <c r="AZ15" s="82">
        <f>'Commandes - Calculs Auto'!AZ73</f>
        <v>0</v>
      </c>
      <c r="BA15" s="82">
        <f>'Commandes - Calculs Auto'!BA73</f>
        <v>0</v>
      </c>
      <c r="BB15" s="82">
        <f>'Commandes - Calculs Auto'!BB73</f>
        <v>0</v>
      </c>
      <c r="BC15" s="82">
        <f>'Commandes - Calculs Auto'!BC73</f>
        <v>0</v>
      </c>
      <c r="BD15" s="82">
        <f>'Commandes - Calculs Auto'!BD73</f>
        <v>0</v>
      </c>
      <c r="BE15" s="82">
        <f>'Commandes - Calculs Auto'!BE73</f>
        <v>0</v>
      </c>
      <c r="BF15" s="82">
        <f>'Commandes - Calculs Auto'!BF73</f>
        <v>0</v>
      </c>
      <c r="BG15" s="82">
        <f>'Commandes - Calculs Auto'!BG73</f>
        <v>0</v>
      </c>
      <c r="BH15" s="82">
        <f>'Commandes - Calculs Auto'!BH73</f>
        <v>0</v>
      </c>
      <c r="BI15" s="82">
        <f>'Commandes - Calculs Auto'!BI73</f>
        <v>0</v>
      </c>
      <c r="BJ15" s="82">
        <f>'Commandes - Calculs Auto'!BJ73</f>
        <v>0</v>
      </c>
      <c r="BK15" s="17"/>
    </row>
    <row r="16" spans="2:63" x14ac:dyDescent="0.35">
      <c r="B16" s="114" t="s">
        <v>83</v>
      </c>
      <c r="C16" s="82">
        <f>TVA!C35</f>
        <v>0</v>
      </c>
      <c r="D16" s="82">
        <f>TVA!D35</f>
        <v>0</v>
      </c>
      <c r="E16" s="82">
        <f>TVA!E35</f>
        <v>0</v>
      </c>
      <c r="F16" s="82">
        <f>TVA!F35</f>
        <v>0</v>
      </c>
      <c r="G16" s="82">
        <f>TVA!G35</f>
        <v>0</v>
      </c>
      <c r="H16" s="82">
        <f>TVA!H35</f>
        <v>0</v>
      </c>
      <c r="I16" s="82">
        <f>TVA!I35</f>
        <v>0</v>
      </c>
      <c r="J16" s="82">
        <f>TVA!J35</f>
        <v>0</v>
      </c>
      <c r="K16" s="82">
        <f>TVA!K35</f>
        <v>0</v>
      </c>
      <c r="L16" s="82">
        <f>TVA!L35</f>
        <v>0</v>
      </c>
      <c r="M16" s="82">
        <f>TVA!M35</f>
        <v>0</v>
      </c>
      <c r="N16" s="82">
        <f>TVA!N35</f>
        <v>0</v>
      </c>
      <c r="O16" s="82">
        <f>TVA!O35</f>
        <v>0</v>
      </c>
      <c r="P16" s="82">
        <f>TVA!P35</f>
        <v>0</v>
      </c>
      <c r="Q16" s="82">
        <f>TVA!Q35</f>
        <v>0</v>
      </c>
      <c r="R16" s="82">
        <f>TVA!R35</f>
        <v>0</v>
      </c>
      <c r="S16" s="82">
        <f>TVA!S35</f>
        <v>0</v>
      </c>
      <c r="T16" s="82">
        <f>TVA!T35</f>
        <v>0</v>
      </c>
      <c r="U16" s="82">
        <f>TVA!U35</f>
        <v>0</v>
      </c>
      <c r="V16" s="82">
        <f>TVA!V35</f>
        <v>0</v>
      </c>
      <c r="W16" s="82">
        <f>TVA!W35</f>
        <v>0</v>
      </c>
      <c r="X16" s="82">
        <f>TVA!X35</f>
        <v>0</v>
      </c>
      <c r="Y16" s="82">
        <f>TVA!Y35</f>
        <v>0</v>
      </c>
      <c r="Z16" s="82">
        <f>TVA!Z35</f>
        <v>0</v>
      </c>
      <c r="AA16" s="82">
        <f>TVA!AA35</f>
        <v>0</v>
      </c>
      <c r="AB16" s="82">
        <f>TVA!AB35</f>
        <v>0</v>
      </c>
      <c r="AC16" s="82">
        <f>TVA!AC35</f>
        <v>0</v>
      </c>
      <c r="AD16" s="82">
        <f>TVA!AD35</f>
        <v>0</v>
      </c>
      <c r="AE16" s="82">
        <f>TVA!AE35</f>
        <v>0</v>
      </c>
      <c r="AF16" s="82">
        <f>TVA!AF35</f>
        <v>0</v>
      </c>
      <c r="AG16" s="82">
        <f>TVA!AG35</f>
        <v>0</v>
      </c>
      <c r="AH16" s="82">
        <f>TVA!AH35</f>
        <v>0</v>
      </c>
      <c r="AI16" s="82">
        <f>TVA!AI35</f>
        <v>0</v>
      </c>
      <c r="AJ16" s="82">
        <f>TVA!AJ35</f>
        <v>0</v>
      </c>
      <c r="AK16" s="82">
        <f>TVA!AK35</f>
        <v>0</v>
      </c>
      <c r="AL16" s="82">
        <f>TVA!AL35</f>
        <v>0</v>
      </c>
      <c r="AM16" s="82">
        <f>TVA!AM35</f>
        <v>0</v>
      </c>
      <c r="AN16" s="82">
        <f>TVA!AN35</f>
        <v>0</v>
      </c>
      <c r="AO16" s="82">
        <f>TVA!AO35</f>
        <v>0</v>
      </c>
      <c r="AP16" s="82">
        <f>TVA!AP35</f>
        <v>0</v>
      </c>
      <c r="AQ16" s="82">
        <f>TVA!AQ35</f>
        <v>0</v>
      </c>
      <c r="AR16" s="82">
        <f>TVA!AR35</f>
        <v>0</v>
      </c>
      <c r="AS16" s="82">
        <f>TVA!AS35</f>
        <v>0</v>
      </c>
      <c r="AT16" s="82">
        <f>TVA!AT35</f>
        <v>0</v>
      </c>
      <c r="AU16" s="82">
        <f>TVA!AU35</f>
        <v>0</v>
      </c>
      <c r="AV16" s="82">
        <f>TVA!AV35</f>
        <v>0</v>
      </c>
      <c r="AW16" s="82">
        <f>TVA!AW35</f>
        <v>0</v>
      </c>
      <c r="AX16" s="82">
        <f>TVA!AX35</f>
        <v>0</v>
      </c>
      <c r="AY16" s="82">
        <f>TVA!AY35</f>
        <v>0</v>
      </c>
      <c r="AZ16" s="82">
        <f>TVA!AZ35</f>
        <v>0</v>
      </c>
      <c r="BA16" s="82">
        <f>TVA!BA35</f>
        <v>0</v>
      </c>
      <c r="BB16" s="82">
        <f>TVA!BB35</f>
        <v>0</v>
      </c>
      <c r="BC16" s="82">
        <f>TVA!BC35</f>
        <v>0</v>
      </c>
      <c r="BD16" s="82">
        <f>TVA!BD35</f>
        <v>0</v>
      </c>
      <c r="BE16" s="82">
        <f>TVA!BE35</f>
        <v>0</v>
      </c>
      <c r="BF16" s="82">
        <f>TVA!BF35</f>
        <v>0</v>
      </c>
      <c r="BG16" s="82">
        <f>TVA!BG35</f>
        <v>0</v>
      </c>
      <c r="BH16" s="82">
        <f>TVA!BH35</f>
        <v>0</v>
      </c>
      <c r="BI16" s="82">
        <f>TVA!BI35</f>
        <v>0</v>
      </c>
      <c r="BJ16" s="82">
        <f>TVA!BJ35</f>
        <v>0</v>
      </c>
      <c r="BK16" s="17"/>
    </row>
    <row r="17" spans="2:63" x14ac:dyDescent="0.35">
      <c r="B17" s="114" t="s">
        <v>118</v>
      </c>
      <c r="C17" s="82"/>
      <c r="D17" s="82">
        <f>C49</f>
        <v>450</v>
      </c>
      <c r="E17" s="82">
        <f t="shared" ref="E17:BJ17" si="2">D49</f>
        <v>450</v>
      </c>
      <c r="F17" s="82">
        <f t="shared" si="2"/>
        <v>450</v>
      </c>
      <c r="G17" s="82">
        <f t="shared" si="2"/>
        <v>450</v>
      </c>
      <c r="H17" s="82">
        <f t="shared" si="2"/>
        <v>450</v>
      </c>
      <c r="I17" s="82">
        <f t="shared" si="2"/>
        <v>450</v>
      </c>
      <c r="J17" s="82">
        <f t="shared" si="2"/>
        <v>450</v>
      </c>
      <c r="K17" s="82">
        <f t="shared" si="2"/>
        <v>450</v>
      </c>
      <c r="L17" s="82">
        <f t="shared" si="2"/>
        <v>450</v>
      </c>
      <c r="M17" s="82">
        <f t="shared" si="2"/>
        <v>450</v>
      </c>
      <c r="N17" s="82">
        <f t="shared" si="2"/>
        <v>450</v>
      </c>
      <c r="O17" s="82">
        <f t="shared" si="2"/>
        <v>450</v>
      </c>
      <c r="P17" s="82">
        <f t="shared" si="2"/>
        <v>450</v>
      </c>
      <c r="Q17" s="82">
        <f t="shared" si="2"/>
        <v>450</v>
      </c>
      <c r="R17" s="82">
        <f t="shared" si="2"/>
        <v>450</v>
      </c>
      <c r="S17" s="82">
        <f t="shared" si="2"/>
        <v>450</v>
      </c>
      <c r="T17" s="82">
        <f t="shared" si="2"/>
        <v>450</v>
      </c>
      <c r="U17" s="82">
        <f t="shared" si="2"/>
        <v>450</v>
      </c>
      <c r="V17" s="82">
        <f t="shared" si="2"/>
        <v>450</v>
      </c>
      <c r="W17" s="82">
        <f t="shared" si="2"/>
        <v>450</v>
      </c>
      <c r="X17" s="82">
        <f t="shared" si="2"/>
        <v>450</v>
      </c>
      <c r="Y17" s="82">
        <f t="shared" si="2"/>
        <v>450</v>
      </c>
      <c r="Z17" s="82">
        <f t="shared" si="2"/>
        <v>450</v>
      </c>
      <c r="AA17" s="82">
        <f t="shared" si="2"/>
        <v>450</v>
      </c>
      <c r="AB17" s="82">
        <f t="shared" si="2"/>
        <v>450</v>
      </c>
      <c r="AC17" s="82">
        <f t="shared" si="2"/>
        <v>450</v>
      </c>
      <c r="AD17" s="82">
        <f t="shared" si="2"/>
        <v>450</v>
      </c>
      <c r="AE17" s="82">
        <f t="shared" si="2"/>
        <v>450</v>
      </c>
      <c r="AF17" s="82">
        <f t="shared" si="2"/>
        <v>450</v>
      </c>
      <c r="AG17" s="82">
        <f t="shared" si="2"/>
        <v>450</v>
      </c>
      <c r="AH17" s="82">
        <f t="shared" si="2"/>
        <v>450</v>
      </c>
      <c r="AI17" s="82">
        <f t="shared" si="2"/>
        <v>450</v>
      </c>
      <c r="AJ17" s="82">
        <f t="shared" si="2"/>
        <v>450</v>
      </c>
      <c r="AK17" s="82">
        <f t="shared" si="2"/>
        <v>450</v>
      </c>
      <c r="AL17" s="82">
        <f t="shared" si="2"/>
        <v>450</v>
      </c>
      <c r="AM17" s="82">
        <f t="shared" si="2"/>
        <v>450</v>
      </c>
      <c r="AN17" s="82">
        <f t="shared" si="2"/>
        <v>450</v>
      </c>
      <c r="AO17" s="82">
        <f t="shared" si="2"/>
        <v>450</v>
      </c>
      <c r="AP17" s="82">
        <f t="shared" si="2"/>
        <v>450</v>
      </c>
      <c r="AQ17" s="82">
        <f t="shared" si="2"/>
        <v>450</v>
      </c>
      <c r="AR17" s="82">
        <f t="shared" si="2"/>
        <v>450</v>
      </c>
      <c r="AS17" s="82">
        <f t="shared" si="2"/>
        <v>450</v>
      </c>
      <c r="AT17" s="82">
        <f t="shared" si="2"/>
        <v>450</v>
      </c>
      <c r="AU17" s="82">
        <f t="shared" si="2"/>
        <v>450</v>
      </c>
      <c r="AV17" s="82">
        <f t="shared" si="2"/>
        <v>450</v>
      </c>
      <c r="AW17" s="82">
        <f t="shared" si="2"/>
        <v>450</v>
      </c>
      <c r="AX17" s="82">
        <f t="shared" si="2"/>
        <v>450</v>
      </c>
      <c r="AY17" s="82">
        <f t="shared" si="2"/>
        <v>450</v>
      </c>
      <c r="AZ17" s="82">
        <f t="shared" si="2"/>
        <v>450</v>
      </c>
      <c r="BA17" s="82">
        <f t="shared" si="2"/>
        <v>450</v>
      </c>
      <c r="BB17" s="82">
        <f t="shared" si="2"/>
        <v>450</v>
      </c>
      <c r="BC17" s="82">
        <f t="shared" si="2"/>
        <v>450</v>
      </c>
      <c r="BD17" s="82">
        <f t="shared" si="2"/>
        <v>450</v>
      </c>
      <c r="BE17" s="82">
        <f t="shared" si="2"/>
        <v>450</v>
      </c>
      <c r="BF17" s="82">
        <f t="shared" si="2"/>
        <v>450</v>
      </c>
      <c r="BG17" s="82">
        <f t="shared" si="2"/>
        <v>450</v>
      </c>
      <c r="BH17" s="82">
        <f t="shared" si="2"/>
        <v>450</v>
      </c>
      <c r="BI17" s="82">
        <f t="shared" si="2"/>
        <v>450</v>
      </c>
      <c r="BJ17" s="82">
        <f t="shared" si="2"/>
        <v>450</v>
      </c>
      <c r="BK17" s="17"/>
    </row>
    <row r="18" spans="2:63" x14ac:dyDescent="0.35">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row>
    <row r="19" spans="2:63" x14ac:dyDescent="0.35">
      <c r="B19" s="68" t="s">
        <v>82</v>
      </c>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7"/>
    </row>
    <row r="20" spans="2:63" x14ac:dyDescent="0.35">
      <c r="B20" s="114" t="s">
        <v>266</v>
      </c>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115"/>
      <c r="AZ20" s="115"/>
      <c r="BA20" s="115"/>
      <c r="BB20" s="115"/>
      <c r="BC20" s="115"/>
      <c r="BD20" s="115"/>
      <c r="BE20" s="115"/>
      <c r="BF20" s="115"/>
      <c r="BG20" s="115"/>
      <c r="BH20" s="115"/>
      <c r="BI20" s="115"/>
      <c r="BJ20" s="115"/>
      <c r="BK20" s="17"/>
    </row>
    <row r="21" spans="2:63" x14ac:dyDescent="0.35">
      <c r="B21" s="114" t="s">
        <v>265</v>
      </c>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c r="BG21" s="115"/>
      <c r="BH21" s="115"/>
      <c r="BI21" s="115"/>
      <c r="BJ21" s="115"/>
      <c r="BK21" s="17"/>
    </row>
    <row r="22" spans="2:63" x14ac:dyDescent="0.35">
      <c r="B22" s="114" t="s">
        <v>227</v>
      </c>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5"/>
      <c r="BD22" s="115"/>
      <c r="BE22" s="115"/>
      <c r="BF22" s="115"/>
      <c r="BG22" s="115"/>
      <c r="BH22" s="115"/>
      <c r="BI22" s="115"/>
      <c r="BJ22" s="115"/>
      <c r="BK22" s="17"/>
    </row>
    <row r="23" spans="2:63" x14ac:dyDescent="0.35">
      <c r="B23" s="114" t="s">
        <v>228</v>
      </c>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E23" s="115"/>
      <c r="BF23" s="115"/>
      <c r="BG23" s="115"/>
      <c r="BH23" s="115"/>
      <c r="BI23" s="115"/>
      <c r="BJ23" s="115"/>
      <c r="BK23" s="17"/>
    </row>
    <row r="24" spans="2:63" x14ac:dyDescent="0.35">
      <c r="B24" s="113" t="s">
        <v>127</v>
      </c>
      <c r="C24" s="99">
        <f>SUM(C25:C28)</f>
        <v>0</v>
      </c>
      <c r="D24" s="99">
        <f>SUM(D25:D28)</f>
        <v>0</v>
      </c>
      <c r="E24" s="99">
        <f t="shared" ref="E24:AH24" si="3">SUM(E25:E28)</f>
        <v>0</v>
      </c>
      <c r="F24" s="99">
        <f t="shared" si="3"/>
        <v>0</v>
      </c>
      <c r="G24" s="99">
        <f t="shared" si="3"/>
        <v>0</v>
      </c>
      <c r="H24" s="99">
        <f t="shared" si="3"/>
        <v>0</v>
      </c>
      <c r="I24" s="99">
        <f t="shared" si="3"/>
        <v>0</v>
      </c>
      <c r="J24" s="99">
        <f t="shared" si="3"/>
        <v>0</v>
      </c>
      <c r="K24" s="99">
        <f t="shared" si="3"/>
        <v>0</v>
      </c>
      <c r="L24" s="99">
        <f t="shared" si="3"/>
        <v>0</v>
      </c>
      <c r="M24" s="99">
        <f t="shared" si="3"/>
        <v>0</v>
      </c>
      <c r="N24" s="99">
        <f t="shared" si="3"/>
        <v>0</v>
      </c>
      <c r="O24" s="99">
        <f t="shared" si="3"/>
        <v>0</v>
      </c>
      <c r="P24" s="99">
        <f t="shared" si="3"/>
        <v>0</v>
      </c>
      <c r="Q24" s="99">
        <f t="shared" si="3"/>
        <v>0</v>
      </c>
      <c r="R24" s="99">
        <f t="shared" si="3"/>
        <v>0</v>
      </c>
      <c r="S24" s="99">
        <f t="shared" si="3"/>
        <v>0</v>
      </c>
      <c r="T24" s="99">
        <f t="shared" si="3"/>
        <v>0</v>
      </c>
      <c r="U24" s="99">
        <f t="shared" si="3"/>
        <v>0</v>
      </c>
      <c r="V24" s="99">
        <f t="shared" si="3"/>
        <v>0</v>
      </c>
      <c r="W24" s="99">
        <f t="shared" si="3"/>
        <v>0</v>
      </c>
      <c r="X24" s="99">
        <f t="shared" si="3"/>
        <v>0</v>
      </c>
      <c r="Y24" s="99">
        <f t="shared" si="3"/>
        <v>0</v>
      </c>
      <c r="Z24" s="99">
        <f t="shared" si="3"/>
        <v>0</v>
      </c>
      <c r="AA24" s="99">
        <f t="shared" si="3"/>
        <v>0</v>
      </c>
      <c r="AB24" s="99">
        <f t="shared" si="3"/>
        <v>0</v>
      </c>
      <c r="AC24" s="99">
        <f t="shared" si="3"/>
        <v>0</v>
      </c>
      <c r="AD24" s="99">
        <f t="shared" si="3"/>
        <v>0</v>
      </c>
      <c r="AE24" s="99">
        <f t="shared" si="3"/>
        <v>0</v>
      </c>
      <c r="AF24" s="99">
        <f t="shared" si="3"/>
        <v>0</v>
      </c>
      <c r="AG24" s="99">
        <f t="shared" si="3"/>
        <v>0</v>
      </c>
      <c r="AH24" s="99">
        <f t="shared" si="3"/>
        <v>0</v>
      </c>
      <c r="AI24" s="99">
        <f t="shared" ref="AI24:BJ24" si="4">SUM(AI25:AI28)</f>
        <v>0</v>
      </c>
      <c r="AJ24" s="99">
        <f t="shared" si="4"/>
        <v>0</v>
      </c>
      <c r="AK24" s="99">
        <f t="shared" si="4"/>
        <v>0</v>
      </c>
      <c r="AL24" s="99">
        <f t="shared" si="4"/>
        <v>0</v>
      </c>
      <c r="AM24" s="99">
        <f t="shared" si="4"/>
        <v>0</v>
      </c>
      <c r="AN24" s="99">
        <f t="shared" si="4"/>
        <v>0</v>
      </c>
      <c r="AO24" s="99">
        <f t="shared" si="4"/>
        <v>0</v>
      </c>
      <c r="AP24" s="99">
        <f t="shared" si="4"/>
        <v>0</v>
      </c>
      <c r="AQ24" s="99">
        <f t="shared" si="4"/>
        <v>0</v>
      </c>
      <c r="AR24" s="99">
        <f t="shared" si="4"/>
        <v>0</v>
      </c>
      <c r="AS24" s="99">
        <f t="shared" si="4"/>
        <v>0</v>
      </c>
      <c r="AT24" s="99">
        <f t="shared" si="4"/>
        <v>0</v>
      </c>
      <c r="AU24" s="99">
        <f t="shared" si="4"/>
        <v>0</v>
      </c>
      <c r="AV24" s="99">
        <f t="shared" si="4"/>
        <v>0</v>
      </c>
      <c r="AW24" s="99">
        <f t="shared" si="4"/>
        <v>0</v>
      </c>
      <c r="AX24" s="99">
        <f t="shared" si="4"/>
        <v>0</v>
      </c>
      <c r="AY24" s="99">
        <f t="shared" si="4"/>
        <v>0</v>
      </c>
      <c r="AZ24" s="99">
        <f t="shared" si="4"/>
        <v>0</v>
      </c>
      <c r="BA24" s="99">
        <f t="shared" si="4"/>
        <v>0</v>
      </c>
      <c r="BB24" s="99">
        <f t="shared" si="4"/>
        <v>0</v>
      </c>
      <c r="BC24" s="99">
        <f t="shared" si="4"/>
        <v>0</v>
      </c>
      <c r="BD24" s="99">
        <f t="shared" si="4"/>
        <v>0</v>
      </c>
      <c r="BE24" s="99">
        <f t="shared" si="4"/>
        <v>0</v>
      </c>
      <c r="BF24" s="99">
        <f t="shared" si="4"/>
        <v>0</v>
      </c>
      <c r="BG24" s="99">
        <f t="shared" si="4"/>
        <v>0</v>
      </c>
      <c r="BH24" s="99">
        <f t="shared" si="4"/>
        <v>0</v>
      </c>
      <c r="BI24" s="99">
        <f t="shared" si="4"/>
        <v>0</v>
      </c>
      <c r="BJ24" s="99">
        <f t="shared" si="4"/>
        <v>0</v>
      </c>
      <c r="BK24" s="17"/>
    </row>
    <row r="25" spans="2:63" x14ac:dyDescent="0.35">
      <c r="B25" s="115" t="s">
        <v>216</v>
      </c>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c r="BG25" s="115"/>
      <c r="BH25" s="115"/>
      <c r="BI25" s="115"/>
      <c r="BJ25" s="115"/>
      <c r="BK25" s="17"/>
    </row>
    <row r="26" spans="2:63" x14ac:dyDescent="0.35">
      <c r="B26" s="115" t="s">
        <v>217</v>
      </c>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5"/>
      <c r="BD26" s="115"/>
      <c r="BE26" s="115"/>
      <c r="BF26" s="115"/>
      <c r="BG26" s="115"/>
      <c r="BH26" s="115"/>
      <c r="BI26" s="115"/>
      <c r="BJ26" s="115"/>
      <c r="BK26" s="17"/>
    </row>
    <row r="27" spans="2:63" x14ac:dyDescent="0.35">
      <c r="B27" s="115" t="s">
        <v>218</v>
      </c>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c r="BB27" s="115"/>
      <c r="BC27" s="115"/>
      <c r="BD27" s="115"/>
      <c r="BE27" s="115"/>
      <c r="BF27" s="115"/>
      <c r="BG27" s="115"/>
      <c r="BH27" s="115"/>
      <c r="BI27" s="115"/>
      <c r="BJ27" s="115"/>
      <c r="BK27" s="17"/>
    </row>
    <row r="28" spans="2:63" x14ac:dyDescent="0.35">
      <c r="B28" s="116" t="s">
        <v>219</v>
      </c>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5"/>
      <c r="BD28" s="115"/>
      <c r="BE28" s="115"/>
      <c r="BF28" s="115"/>
      <c r="BG28" s="115"/>
      <c r="BH28" s="115"/>
      <c r="BI28" s="115"/>
      <c r="BJ28" s="115"/>
      <c r="BK28" s="17"/>
    </row>
    <row r="29" spans="2:63" x14ac:dyDescent="0.35">
      <c r="B29" s="113" t="s">
        <v>215</v>
      </c>
      <c r="C29" s="99">
        <f>SUM(C30:C33)</f>
        <v>0</v>
      </c>
      <c r="D29" s="99">
        <f t="shared" ref="D29:AH29" si="5">SUM(D30:D33)</f>
        <v>0</v>
      </c>
      <c r="E29" s="99">
        <f t="shared" si="5"/>
        <v>0</v>
      </c>
      <c r="F29" s="99">
        <f t="shared" si="5"/>
        <v>0</v>
      </c>
      <c r="G29" s="99">
        <f t="shared" si="5"/>
        <v>0</v>
      </c>
      <c r="H29" s="99">
        <f t="shared" si="5"/>
        <v>0</v>
      </c>
      <c r="I29" s="99">
        <f t="shared" si="5"/>
        <v>0</v>
      </c>
      <c r="J29" s="99">
        <f t="shared" si="5"/>
        <v>0</v>
      </c>
      <c r="K29" s="99">
        <f t="shared" si="5"/>
        <v>0</v>
      </c>
      <c r="L29" s="99">
        <f t="shared" si="5"/>
        <v>0</v>
      </c>
      <c r="M29" s="99">
        <f t="shared" si="5"/>
        <v>0</v>
      </c>
      <c r="N29" s="99">
        <f t="shared" si="5"/>
        <v>0</v>
      </c>
      <c r="O29" s="99">
        <f t="shared" si="5"/>
        <v>0</v>
      </c>
      <c r="P29" s="99">
        <f t="shared" si="5"/>
        <v>0</v>
      </c>
      <c r="Q29" s="99">
        <f t="shared" si="5"/>
        <v>0</v>
      </c>
      <c r="R29" s="99">
        <f t="shared" si="5"/>
        <v>0</v>
      </c>
      <c r="S29" s="99">
        <f t="shared" si="5"/>
        <v>0</v>
      </c>
      <c r="T29" s="99">
        <f t="shared" si="5"/>
        <v>0</v>
      </c>
      <c r="U29" s="99">
        <f t="shared" si="5"/>
        <v>0</v>
      </c>
      <c r="V29" s="99">
        <f t="shared" si="5"/>
        <v>0</v>
      </c>
      <c r="W29" s="99">
        <f t="shared" si="5"/>
        <v>0</v>
      </c>
      <c r="X29" s="99">
        <f t="shared" si="5"/>
        <v>0</v>
      </c>
      <c r="Y29" s="99">
        <f t="shared" si="5"/>
        <v>0</v>
      </c>
      <c r="Z29" s="99">
        <f t="shared" si="5"/>
        <v>0</v>
      </c>
      <c r="AA29" s="99">
        <f t="shared" si="5"/>
        <v>0</v>
      </c>
      <c r="AB29" s="99">
        <f t="shared" si="5"/>
        <v>0</v>
      </c>
      <c r="AC29" s="99">
        <f t="shared" si="5"/>
        <v>0</v>
      </c>
      <c r="AD29" s="99">
        <f t="shared" si="5"/>
        <v>0</v>
      </c>
      <c r="AE29" s="99">
        <f t="shared" si="5"/>
        <v>0</v>
      </c>
      <c r="AF29" s="99">
        <f t="shared" si="5"/>
        <v>0</v>
      </c>
      <c r="AG29" s="99">
        <f t="shared" si="5"/>
        <v>0</v>
      </c>
      <c r="AH29" s="99">
        <f t="shared" si="5"/>
        <v>0</v>
      </c>
      <c r="AI29" s="99">
        <f t="shared" ref="AI29:BJ29" si="6">SUM(AI30:AI33)</f>
        <v>0</v>
      </c>
      <c r="AJ29" s="99">
        <f t="shared" si="6"/>
        <v>0</v>
      </c>
      <c r="AK29" s="99">
        <f t="shared" si="6"/>
        <v>0</v>
      </c>
      <c r="AL29" s="99">
        <f t="shared" si="6"/>
        <v>0</v>
      </c>
      <c r="AM29" s="99">
        <f t="shared" si="6"/>
        <v>0</v>
      </c>
      <c r="AN29" s="99">
        <f t="shared" si="6"/>
        <v>0</v>
      </c>
      <c r="AO29" s="99">
        <f t="shared" si="6"/>
        <v>0</v>
      </c>
      <c r="AP29" s="99">
        <f t="shared" si="6"/>
        <v>0</v>
      </c>
      <c r="AQ29" s="99">
        <f t="shared" si="6"/>
        <v>0</v>
      </c>
      <c r="AR29" s="99">
        <f t="shared" si="6"/>
        <v>0</v>
      </c>
      <c r="AS29" s="99">
        <f t="shared" si="6"/>
        <v>0</v>
      </c>
      <c r="AT29" s="99">
        <f t="shared" si="6"/>
        <v>0</v>
      </c>
      <c r="AU29" s="99">
        <f t="shared" si="6"/>
        <v>0</v>
      </c>
      <c r="AV29" s="99">
        <f t="shared" si="6"/>
        <v>0</v>
      </c>
      <c r="AW29" s="99">
        <f t="shared" si="6"/>
        <v>0</v>
      </c>
      <c r="AX29" s="99">
        <f t="shared" si="6"/>
        <v>0</v>
      </c>
      <c r="AY29" s="99">
        <f t="shared" si="6"/>
        <v>0</v>
      </c>
      <c r="AZ29" s="99">
        <f t="shared" si="6"/>
        <v>0</v>
      </c>
      <c r="BA29" s="99">
        <f t="shared" si="6"/>
        <v>0</v>
      </c>
      <c r="BB29" s="99">
        <f t="shared" si="6"/>
        <v>0</v>
      </c>
      <c r="BC29" s="99">
        <f t="shared" si="6"/>
        <v>0</v>
      </c>
      <c r="BD29" s="99">
        <f t="shared" si="6"/>
        <v>0</v>
      </c>
      <c r="BE29" s="99">
        <f t="shared" si="6"/>
        <v>0</v>
      </c>
      <c r="BF29" s="99">
        <f t="shared" si="6"/>
        <v>0</v>
      </c>
      <c r="BG29" s="99">
        <f t="shared" si="6"/>
        <v>0</v>
      </c>
      <c r="BH29" s="99">
        <f t="shared" si="6"/>
        <v>0</v>
      </c>
      <c r="BI29" s="99">
        <f t="shared" si="6"/>
        <v>0</v>
      </c>
      <c r="BJ29" s="99">
        <f t="shared" si="6"/>
        <v>0</v>
      </c>
      <c r="BK29" s="17"/>
    </row>
    <row r="30" spans="2:63" x14ac:dyDescent="0.35">
      <c r="B30" s="115" t="s">
        <v>241</v>
      </c>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5"/>
      <c r="BD30" s="115"/>
      <c r="BE30" s="115"/>
      <c r="BF30" s="115"/>
      <c r="BG30" s="115"/>
      <c r="BH30" s="115"/>
      <c r="BI30" s="115"/>
      <c r="BJ30" s="115"/>
      <c r="BK30" s="17"/>
    </row>
    <row r="31" spans="2:63" x14ac:dyDescent="0.35">
      <c r="B31" s="115" t="s">
        <v>222</v>
      </c>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5"/>
      <c r="BE31" s="115"/>
      <c r="BF31" s="115"/>
      <c r="BG31" s="115"/>
      <c r="BH31" s="115"/>
      <c r="BI31" s="115"/>
      <c r="BJ31" s="115"/>
      <c r="BK31" s="17"/>
    </row>
    <row r="32" spans="2:63" x14ac:dyDescent="0.35">
      <c r="B32" s="115" t="s">
        <v>221</v>
      </c>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5"/>
      <c r="BD32" s="115"/>
      <c r="BE32" s="115"/>
      <c r="BF32" s="115"/>
      <c r="BG32" s="115"/>
      <c r="BH32" s="115"/>
      <c r="BI32" s="115"/>
      <c r="BJ32" s="115"/>
      <c r="BK32" s="17"/>
    </row>
    <row r="33" spans="2:63" x14ac:dyDescent="0.35">
      <c r="B33" s="116" t="s">
        <v>220</v>
      </c>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5"/>
      <c r="BE33" s="115"/>
      <c r="BF33" s="115"/>
      <c r="BG33" s="115"/>
      <c r="BH33" s="115"/>
      <c r="BI33" s="115"/>
      <c r="BJ33" s="115"/>
      <c r="BK33" s="17"/>
    </row>
    <row r="34" spans="2:63" x14ac:dyDescent="0.35">
      <c r="B34" s="113" t="s">
        <v>302</v>
      </c>
      <c r="C34" s="99">
        <f>SUM(C35:C38)</f>
        <v>0</v>
      </c>
      <c r="D34" s="99">
        <f t="shared" ref="D34:BJ34" si="7">SUM(D35:D38)</f>
        <v>0</v>
      </c>
      <c r="E34" s="99">
        <f t="shared" si="7"/>
        <v>0</v>
      </c>
      <c r="F34" s="99">
        <f t="shared" si="7"/>
        <v>0</v>
      </c>
      <c r="G34" s="99">
        <f t="shared" si="7"/>
        <v>0</v>
      </c>
      <c r="H34" s="99">
        <f t="shared" si="7"/>
        <v>0</v>
      </c>
      <c r="I34" s="99">
        <f t="shared" si="7"/>
        <v>0</v>
      </c>
      <c r="J34" s="99">
        <f t="shared" si="7"/>
        <v>0</v>
      </c>
      <c r="K34" s="99">
        <f t="shared" si="7"/>
        <v>0</v>
      </c>
      <c r="L34" s="99">
        <f t="shared" si="7"/>
        <v>0</v>
      </c>
      <c r="M34" s="99">
        <f t="shared" si="7"/>
        <v>0</v>
      </c>
      <c r="N34" s="99">
        <f t="shared" si="7"/>
        <v>0</v>
      </c>
      <c r="O34" s="99">
        <f t="shared" si="7"/>
        <v>0</v>
      </c>
      <c r="P34" s="99">
        <f t="shared" si="7"/>
        <v>0</v>
      </c>
      <c r="Q34" s="99">
        <f t="shared" si="7"/>
        <v>0</v>
      </c>
      <c r="R34" s="99">
        <f t="shared" si="7"/>
        <v>0</v>
      </c>
      <c r="S34" s="99">
        <f t="shared" si="7"/>
        <v>0</v>
      </c>
      <c r="T34" s="99">
        <f t="shared" si="7"/>
        <v>0</v>
      </c>
      <c r="U34" s="99">
        <f t="shared" si="7"/>
        <v>0</v>
      </c>
      <c r="V34" s="99">
        <f t="shared" si="7"/>
        <v>0</v>
      </c>
      <c r="W34" s="99">
        <f t="shared" si="7"/>
        <v>0</v>
      </c>
      <c r="X34" s="99">
        <f t="shared" si="7"/>
        <v>0</v>
      </c>
      <c r="Y34" s="99">
        <f t="shared" si="7"/>
        <v>0</v>
      </c>
      <c r="Z34" s="99">
        <f t="shared" si="7"/>
        <v>0</v>
      </c>
      <c r="AA34" s="99">
        <f t="shared" si="7"/>
        <v>0</v>
      </c>
      <c r="AB34" s="99">
        <f t="shared" si="7"/>
        <v>0</v>
      </c>
      <c r="AC34" s="99">
        <f t="shared" si="7"/>
        <v>0</v>
      </c>
      <c r="AD34" s="99">
        <f t="shared" si="7"/>
        <v>0</v>
      </c>
      <c r="AE34" s="99">
        <f t="shared" si="7"/>
        <v>0</v>
      </c>
      <c r="AF34" s="99">
        <f t="shared" si="7"/>
        <v>0</v>
      </c>
      <c r="AG34" s="99">
        <f t="shared" si="7"/>
        <v>0</v>
      </c>
      <c r="AH34" s="99">
        <f t="shared" si="7"/>
        <v>0</v>
      </c>
      <c r="AI34" s="99">
        <f t="shared" si="7"/>
        <v>0</v>
      </c>
      <c r="AJ34" s="99">
        <f t="shared" si="7"/>
        <v>0</v>
      </c>
      <c r="AK34" s="99">
        <f t="shared" si="7"/>
        <v>0</v>
      </c>
      <c r="AL34" s="99">
        <f t="shared" si="7"/>
        <v>0</v>
      </c>
      <c r="AM34" s="99">
        <f t="shared" si="7"/>
        <v>0</v>
      </c>
      <c r="AN34" s="99">
        <f t="shared" si="7"/>
        <v>0</v>
      </c>
      <c r="AO34" s="99">
        <f t="shared" si="7"/>
        <v>0</v>
      </c>
      <c r="AP34" s="99">
        <f t="shared" si="7"/>
        <v>0</v>
      </c>
      <c r="AQ34" s="99">
        <f t="shared" si="7"/>
        <v>0</v>
      </c>
      <c r="AR34" s="99">
        <f t="shared" si="7"/>
        <v>0</v>
      </c>
      <c r="AS34" s="99">
        <f t="shared" si="7"/>
        <v>0</v>
      </c>
      <c r="AT34" s="99">
        <f t="shared" si="7"/>
        <v>0</v>
      </c>
      <c r="AU34" s="99">
        <f t="shared" si="7"/>
        <v>0</v>
      </c>
      <c r="AV34" s="99">
        <f t="shared" si="7"/>
        <v>0</v>
      </c>
      <c r="AW34" s="99">
        <f t="shared" si="7"/>
        <v>0</v>
      </c>
      <c r="AX34" s="99">
        <f t="shared" si="7"/>
        <v>0</v>
      </c>
      <c r="AY34" s="99">
        <f t="shared" si="7"/>
        <v>0</v>
      </c>
      <c r="AZ34" s="99">
        <f t="shared" si="7"/>
        <v>0</v>
      </c>
      <c r="BA34" s="99">
        <f t="shared" si="7"/>
        <v>0</v>
      </c>
      <c r="BB34" s="99">
        <f t="shared" si="7"/>
        <v>0</v>
      </c>
      <c r="BC34" s="99">
        <f t="shared" si="7"/>
        <v>0</v>
      </c>
      <c r="BD34" s="99">
        <f t="shared" si="7"/>
        <v>0</v>
      </c>
      <c r="BE34" s="99">
        <f t="shared" si="7"/>
        <v>0</v>
      </c>
      <c r="BF34" s="99">
        <f t="shared" si="7"/>
        <v>0</v>
      </c>
      <c r="BG34" s="99">
        <f t="shared" si="7"/>
        <v>0</v>
      </c>
      <c r="BH34" s="99">
        <f t="shared" si="7"/>
        <v>0</v>
      </c>
      <c r="BI34" s="99">
        <f t="shared" si="7"/>
        <v>0</v>
      </c>
      <c r="BJ34" s="99">
        <f t="shared" si="7"/>
        <v>0</v>
      </c>
      <c r="BK34" s="17"/>
    </row>
    <row r="35" spans="2:63" x14ac:dyDescent="0.35">
      <c r="B35" s="115" t="s">
        <v>299</v>
      </c>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c r="BG35" s="115"/>
      <c r="BH35" s="115"/>
      <c r="BI35" s="115"/>
      <c r="BJ35" s="115"/>
      <c r="BK35" s="17"/>
    </row>
    <row r="36" spans="2:63" x14ac:dyDescent="0.35">
      <c r="B36" s="115" t="s">
        <v>300</v>
      </c>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c r="BG36" s="115"/>
      <c r="BH36" s="115"/>
      <c r="BI36" s="115"/>
      <c r="BJ36" s="115"/>
      <c r="BK36" s="17"/>
    </row>
    <row r="37" spans="2:63" x14ac:dyDescent="0.35">
      <c r="B37" s="115" t="s">
        <v>301</v>
      </c>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c r="BE37" s="115"/>
      <c r="BF37" s="115"/>
      <c r="BG37" s="115"/>
      <c r="BH37" s="115"/>
      <c r="BI37" s="115"/>
      <c r="BJ37" s="115"/>
      <c r="BK37" s="17"/>
    </row>
    <row r="38" spans="2:63" x14ac:dyDescent="0.35">
      <c r="B38" s="116" t="s">
        <v>240</v>
      </c>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5"/>
      <c r="BE38" s="115"/>
      <c r="BF38" s="115"/>
      <c r="BG38" s="115"/>
      <c r="BH38" s="115"/>
      <c r="BI38" s="115"/>
      <c r="BJ38" s="115"/>
      <c r="BK38" s="17"/>
    </row>
    <row r="39" spans="2:63" x14ac:dyDescent="0.35">
      <c r="B39" s="114" t="s">
        <v>209</v>
      </c>
      <c r="C39" s="82"/>
      <c r="D39" s="82"/>
      <c r="E39" s="82"/>
      <c r="F39" s="82"/>
      <c r="G39" s="82"/>
      <c r="H39" s="82"/>
      <c r="I39" s="82"/>
      <c r="J39" s="82"/>
      <c r="K39" s="82"/>
      <c r="L39" s="82"/>
      <c r="M39" s="82"/>
      <c r="N39" s="82"/>
      <c r="O39" s="82"/>
      <c r="P39" s="82"/>
      <c r="Q39" s="82"/>
      <c r="R39" s="82"/>
      <c r="S39" s="82"/>
      <c r="T39" s="82">
        <f>IF(MONTH(T8)=6,('Comptes de résultats'!$C$37+(MOD(((COLUMN(T8)-COLUMN($C8)+1)-6),12))/12*'Comptes de résultats'!$D$37),0)</f>
        <v>0</v>
      </c>
      <c r="U39" s="82">
        <f>IF(MONTH(U8)=6,('Comptes de résultats'!$C$37+(MOD(((COLUMN(U8)-COLUMN($C8)+1)-6),12))/12*'Comptes de résultats'!$D$37),0)</f>
        <v>0</v>
      </c>
      <c r="V39" s="82">
        <f>IF(MONTH(V8)=6,('Comptes de résultats'!$C$37+(MOD(((COLUMN(V8)-COLUMN($C8)+1)-6),12))/12*'Comptes de résultats'!$D$37),0)</f>
        <v>0</v>
      </c>
      <c r="W39" s="82">
        <f>IF(MONTH(W8)=6,('Comptes de résultats'!$C$37+(MOD(((COLUMN(W8)-COLUMN($C8)+1)-6),12))/12*'Comptes de résultats'!$D$37),0)</f>
        <v>0</v>
      </c>
      <c r="X39" s="82">
        <f>IF(MONTH(X8)=6,('Comptes de résultats'!$C$37+(MOD(((COLUMN(X8)-COLUMN($C8)+1)-6),12))/12*'Comptes de résultats'!$D$37),0)</f>
        <v>0</v>
      </c>
      <c r="Y39" s="82">
        <f>IF(MONTH(Y8)=6,('Comptes de résultats'!$C$37+(MOD(((COLUMN(Y8)-COLUMN($C8)+1)-6),12))/12*'Comptes de résultats'!$D$37),0)</f>
        <v>0</v>
      </c>
      <c r="Z39" s="82">
        <f>IF(MONTH(Z8)=6,('Comptes de résultats'!$C$37+(MOD(((COLUMN(Z8)-COLUMN($C8)+1)-6),12))/12*'Comptes de résultats'!$D$37),0)</f>
        <v>0</v>
      </c>
      <c r="AA39" s="82">
        <f>IF(MONTH(AA8)=6,('Comptes de résultats'!$C$37+(MOD(((COLUMN(AA8)-COLUMN($C8)+1)-6),12))/12*'Comptes de résultats'!$D$37),0)</f>
        <v>0</v>
      </c>
      <c r="AB39" s="82">
        <f>IF(MONTH(AB8)=6,('Comptes de résultats'!$C$37+(MOD(((COLUMN(AB8)-COLUMN($C8)+1)-6),12))/12*'Comptes de résultats'!$D$37),0)</f>
        <v>0</v>
      </c>
      <c r="AC39" s="82">
        <f>IF(MONTH(AC8)=6,('Comptes de résultats'!$C$37+(MOD(((COLUMN(AC8)-COLUMN($C8)+1)-6),12))/12*'Comptes de résultats'!$D$37),0)</f>
        <v>0</v>
      </c>
      <c r="AD39" s="82">
        <f>IF(MONTH(AD8)=6,('Comptes de résultats'!$C$37+(MOD(((COLUMN(AD8)-COLUMN($C8)+1)-6),12))/12*'Comptes de résultats'!$D$37),0)</f>
        <v>0</v>
      </c>
      <c r="AE39" s="82">
        <f>IF(MONTH(AE8)=6,('Comptes de résultats'!$C$37+(MOD(((COLUMN(AE8)-COLUMN($C8)+1)-6),12))/12*'Comptes de résultats'!$D$37),0)</f>
        <v>0</v>
      </c>
      <c r="AF39" s="82">
        <f>IF(MONTH(AF8)=6,((12 - MOD(((COLUMN(AF8)-COLUMN($C8)+1)-6),12))/12*'Comptes de résultats'!$D$37+(MOD(((COLUMN(AF8)-COLUMN($C8)+1)-6),12))/12*'Comptes de résultats'!$E$37),0)</f>
        <v>0</v>
      </c>
      <c r="AG39" s="82">
        <f>IF(MONTH(AG8)=6,((12 - MOD(((COLUMN(AG8)-COLUMN($C8)+1)-6),12))/12*'Comptes de résultats'!$D$37+(MOD(((COLUMN(AG8)-COLUMN($C8)+1)-6),12))/12*'Comptes de résultats'!$E$37),0)</f>
        <v>0</v>
      </c>
      <c r="AH39" s="82">
        <f>IF(MONTH(AH8)=6,((12 - MOD(((COLUMN(AH8)-COLUMN($C8)+1)-6),12))/12*'Comptes de résultats'!$D$37+(MOD(((COLUMN(AH8)-COLUMN($C8)+1)-6),12))/12*'Comptes de résultats'!$E$37),0)</f>
        <v>0</v>
      </c>
      <c r="AI39" s="82">
        <f>IF(MONTH(AI8)=6,((12 - MOD(((COLUMN(AI8)-COLUMN($C8)+1)-6),12))/12*'Comptes de résultats'!$D$37+(MOD(((COLUMN(AI8)-COLUMN($C8)+1)-6),12))/12*'Comptes de résultats'!$E$37),0)</f>
        <v>0</v>
      </c>
      <c r="AJ39" s="82">
        <f>IF(MONTH(AJ8)=6,((12 - MOD(((COLUMN(AJ8)-COLUMN($C8)+1)-6),12))/12*'Comptes de résultats'!$D$37+(MOD(((COLUMN(AJ8)-COLUMN($C8)+1)-6),12))/12*'Comptes de résultats'!$E$37),0)</f>
        <v>0</v>
      </c>
      <c r="AK39" s="82">
        <f>IF(MONTH(AK8)=6,((12 - MOD(((COLUMN(AK8)-COLUMN($C8)+1)-6),12))/12*'Comptes de résultats'!$D$37+(MOD(((COLUMN(AK8)-COLUMN($C8)+1)-6),12))/12*'Comptes de résultats'!$E$37),0)</f>
        <v>0</v>
      </c>
      <c r="AL39" s="82">
        <f>IF(MONTH(AL8)=6,((12 - MOD(((COLUMN(AL8)-COLUMN($C8)+1)-6),12))/12*'Comptes de résultats'!$D$37+(MOD(((COLUMN(AL8)-COLUMN($C8)+1)-6),12))/12*'Comptes de résultats'!$E$37),0)</f>
        <v>0</v>
      </c>
      <c r="AM39" s="82">
        <f>IF(MONTH(AM8)=6,((12 - MOD(((COLUMN(AM8)-COLUMN($C8)+1)-6),12))/12*'Comptes de résultats'!$D$37+(MOD(((COLUMN(AM8)-COLUMN($C8)+1)-6),12))/12*'Comptes de résultats'!$E$37),0)</f>
        <v>0</v>
      </c>
      <c r="AN39" s="82">
        <f>IF(MONTH(AN8)=6,((12 - MOD(((COLUMN(AN8)-COLUMN($C8)+1)-6),12))/12*'Comptes de résultats'!$D$37+(MOD(((COLUMN(AN8)-COLUMN($C8)+1)-6),12))/12*'Comptes de résultats'!$E$37),0)</f>
        <v>0</v>
      </c>
      <c r="AO39" s="82">
        <f>IF(MONTH(AO8)=6,((12 - MOD(((COLUMN(AO8)-COLUMN($C8)+1)-6),12))/12*'Comptes de résultats'!$D$37+(MOD(((COLUMN(AO8)-COLUMN($C8)+1)-6),12))/12*'Comptes de résultats'!$E$37),0)</f>
        <v>0</v>
      </c>
      <c r="AP39" s="82">
        <f>IF(MONTH(AP8)=6,((12 - MOD(((COLUMN(AP8)-COLUMN($C8)+1)-6),12))/12*'Comptes de résultats'!$D$37+(MOD(((COLUMN(AP8)-COLUMN($C8)+1)-6),12))/12*'Comptes de résultats'!$E$37),0)</f>
        <v>0</v>
      </c>
      <c r="AQ39" s="82">
        <f>IF(MONTH(AQ8)=6,((12 - MOD(((COLUMN(AQ8)-COLUMN($C8)+1)-6),12))/12*'Comptes de résultats'!$D$37+(MOD(((COLUMN(AQ8)-COLUMN($C8)+1)-6),12))/12*'Comptes de résultats'!$E$37),0)</f>
        <v>0</v>
      </c>
      <c r="AR39" s="82">
        <f>IF(MONTH(AR8)=6,((12 - MOD(((COLUMN(AR8)-COLUMN($C8)+1)-6),12))/12*'Comptes de résultats'!$E$37+(MOD(((COLUMN(AR8)-COLUMN($C8)+1)-6),12))/12*'Comptes de résultats'!$F$37),0)</f>
        <v>0</v>
      </c>
      <c r="AS39" s="82">
        <f>IF(MONTH(AS8)=6,((12 - MOD(((COLUMN(AS8)-COLUMN($C8)+1)-6),12))/12*'Comptes de résultats'!$E$37+(MOD(((COLUMN(AS8)-COLUMN($C8)+1)-6),12))/12*'Comptes de résultats'!$F$37),0)</f>
        <v>0</v>
      </c>
      <c r="AT39" s="82">
        <f>IF(MONTH(AT8)=6,((12 - MOD(((COLUMN(AT8)-COLUMN($C8)+1)-6),12))/12*'Comptes de résultats'!$E$37+(MOD(((COLUMN(AT8)-COLUMN($C8)+1)-6),12))/12*'Comptes de résultats'!$F$37),0)</f>
        <v>0</v>
      </c>
      <c r="AU39" s="82">
        <f>IF(MONTH(AU8)=6,((12 - MOD(((COLUMN(AU8)-COLUMN($C8)+1)-6),12))/12*'Comptes de résultats'!$E$37+(MOD(((COLUMN(AU8)-COLUMN($C8)+1)-6),12))/12*'Comptes de résultats'!$F$37),0)</f>
        <v>0</v>
      </c>
      <c r="AV39" s="82">
        <f>IF(MONTH(AV8)=6,((12 - MOD(((COLUMN(AV8)-COLUMN($C8)+1)-6),12))/12*'Comptes de résultats'!$E$37+(MOD(((COLUMN(AV8)-COLUMN($C8)+1)-6),12))/12*'Comptes de résultats'!$F$37),0)</f>
        <v>0</v>
      </c>
      <c r="AW39" s="82">
        <f>IF(MONTH(AW8)=6,((12 - MOD(((COLUMN(AW8)-COLUMN($C8)+1)-6),12))/12*'Comptes de résultats'!$E$37+(MOD(((COLUMN(AW8)-COLUMN($C8)+1)-6),12))/12*'Comptes de résultats'!$F$37),0)</f>
        <v>0</v>
      </c>
      <c r="AX39" s="82">
        <f>IF(MONTH(AX8)=6,((12 - MOD(((COLUMN(AX8)-COLUMN($C8)+1)-6),12))/12*'Comptes de résultats'!$E$37+(MOD(((COLUMN(AX8)-COLUMN($C8)+1)-6),12))/12*'Comptes de résultats'!$F$37),0)</f>
        <v>0</v>
      </c>
      <c r="AY39" s="82">
        <f>IF(MONTH(AY8)=6,((12 - MOD(((COLUMN(AY8)-COLUMN($C8)+1)-6),12))/12*'Comptes de résultats'!$E$37+(MOD(((COLUMN(AY8)-COLUMN($C8)+1)-6),12))/12*'Comptes de résultats'!$F$37),0)</f>
        <v>0</v>
      </c>
      <c r="AZ39" s="82">
        <f>IF(MONTH(AZ8)=6,((12 - MOD(((COLUMN(AZ8)-COLUMN($C8)+1)-6),12))/12*'Comptes de résultats'!$E$37+(MOD(((COLUMN(AZ8)-COLUMN($C8)+1)-6),12))/12*'Comptes de résultats'!$F$37),0)</f>
        <v>0</v>
      </c>
      <c r="BA39" s="82">
        <f>IF(MONTH(BA8)=6,((12 - MOD(((COLUMN(BA8)-COLUMN($C8)+1)-6),12))/12*'Comptes de résultats'!$E$37+(MOD(((COLUMN(BA8)-COLUMN($C8)+1)-6),12))/12*'Comptes de résultats'!$F$37),0)</f>
        <v>0</v>
      </c>
      <c r="BB39" s="82">
        <f>IF(MONTH(BB8)=6,((12 - MOD(((COLUMN(BB8)-COLUMN($C8)+1)-6),12))/12*'Comptes de résultats'!$E$37+(MOD(((COLUMN(BB8)-COLUMN($C8)+1)-6),12))/12*'Comptes de résultats'!$F$37),0)</f>
        <v>0</v>
      </c>
      <c r="BC39" s="82">
        <f>IF(MONTH(BC8)=6,((12 - MOD(((COLUMN(BC8)-COLUMN($C8)+1)-6),12))/12*'Comptes de résultats'!$E$37+(MOD(((COLUMN(BC8)-COLUMN($C8)+1)-6),12))/12*'Comptes de résultats'!$F$37),0)</f>
        <v>0</v>
      </c>
      <c r="BD39" s="82">
        <f>IF(MONTH(BD8)=6,((12 - MOD(((COLUMN(BD8)-COLUMN($C8)+1)-6),12))/12*'Comptes de résultats'!$F$37+(MOD(((COLUMN(BD8)-COLUMN($C8)+1)-6),12))/12*'Comptes de résultats'!$G$37),0)</f>
        <v>0</v>
      </c>
      <c r="BE39" s="82">
        <f>IF(MONTH(BE8)=6,((12 - MOD(((COLUMN(BE8)-COLUMN($C8)+1)-6),12))/12*'Comptes de résultats'!$F$37+(MOD(((COLUMN(BE8)-COLUMN($C8)+1)-6),12))/12*'Comptes de résultats'!$G$37),0)</f>
        <v>0</v>
      </c>
      <c r="BF39" s="82">
        <f>IF(MONTH(BF8)=6,((12 - MOD(((COLUMN(BF8)-COLUMN($C8)+1)-6),12))/12*'Comptes de résultats'!$F$37+(MOD(((COLUMN(BF8)-COLUMN($C8)+1)-6),12))/12*'Comptes de résultats'!$G$37),0)</f>
        <v>0</v>
      </c>
      <c r="BG39" s="82">
        <f>IF(MONTH(BG8)=6,((12 - MOD(((COLUMN(BG8)-COLUMN($C8)+1)-6),12))/12*'Comptes de résultats'!$F$37+(MOD(((COLUMN(BG8)-COLUMN($C8)+1)-6),12))/12*'Comptes de résultats'!$G$37),0)</f>
        <v>0</v>
      </c>
      <c r="BH39" s="82">
        <f>IF(MONTH(BH8)=6,((12 - MOD(((COLUMN(BH8)-COLUMN($C8)+1)-6),12))/12*'Comptes de résultats'!$F$37+(MOD(((COLUMN(BH8)-COLUMN($C8)+1)-6),12))/12*'Comptes de résultats'!$G$37),0)</f>
        <v>0</v>
      </c>
      <c r="BI39" s="82">
        <f>IF(MONTH(BI8)=6,((12 - MOD(((COLUMN(BI8)-COLUMN($C8)+1)-6),12))/12*'Comptes de résultats'!$F$37+(MOD(((COLUMN(BI8)-COLUMN($C8)+1)-6),12))/12*'Comptes de résultats'!$G$37),0)</f>
        <v>0</v>
      </c>
      <c r="BJ39" s="82">
        <f>IF(MONTH(BJ8)=6,((12 - MOD(((COLUMN(BJ8)-COLUMN($C8)+1)-6),12))/12*'Comptes de résultats'!$F$37+(MOD(((COLUMN(BJ8)-COLUMN($C8)+1)-6),12))/12*'Comptes de résultats'!$G$37),0)</f>
        <v>0</v>
      </c>
      <c r="BK39" s="17"/>
    </row>
    <row r="40" spans="2:63" x14ac:dyDescent="0.35">
      <c r="B40" s="110"/>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7"/>
    </row>
    <row r="41" spans="2:63" x14ac:dyDescent="0.35">
      <c r="B41" s="113" t="s">
        <v>139</v>
      </c>
      <c r="C41" s="99">
        <f t="shared" ref="C41:AH41" si="8">SUM(C15:C17)+SUM(C20:C23)+C24+C34+C29+C39</f>
        <v>0</v>
      </c>
      <c r="D41" s="99">
        <f t="shared" si="8"/>
        <v>450</v>
      </c>
      <c r="E41" s="99">
        <f t="shared" si="8"/>
        <v>450</v>
      </c>
      <c r="F41" s="99">
        <f t="shared" si="8"/>
        <v>450</v>
      </c>
      <c r="G41" s="99">
        <f t="shared" si="8"/>
        <v>450</v>
      </c>
      <c r="H41" s="99">
        <f t="shared" si="8"/>
        <v>450</v>
      </c>
      <c r="I41" s="99">
        <f t="shared" si="8"/>
        <v>450</v>
      </c>
      <c r="J41" s="99">
        <f t="shared" si="8"/>
        <v>450</v>
      </c>
      <c r="K41" s="99">
        <f t="shared" si="8"/>
        <v>450</v>
      </c>
      <c r="L41" s="99">
        <f t="shared" si="8"/>
        <v>450</v>
      </c>
      <c r="M41" s="99">
        <f t="shared" si="8"/>
        <v>450</v>
      </c>
      <c r="N41" s="99">
        <f t="shared" si="8"/>
        <v>450</v>
      </c>
      <c r="O41" s="99">
        <f t="shared" si="8"/>
        <v>450</v>
      </c>
      <c r="P41" s="99">
        <f t="shared" si="8"/>
        <v>450</v>
      </c>
      <c r="Q41" s="99">
        <f t="shared" si="8"/>
        <v>450</v>
      </c>
      <c r="R41" s="99">
        <f t="shared" si="8"/>
        <v>450</v>
      </c>
      <c r="S41" s="99">
        <f t="shared" si="8"/>
        <v>450</v>
      </c>
      <c r="T41" s="99">
        <f t="shared" si="8"/>
        <v>450</v>
      </c>
      <c r="U41" s="99">
        <f t="shared" si="8"/>
        <v>450</v>
      </c>
      <c r="V41" s="99">
        <f t="shared" si="8"/>
        <v>450</v>
      </c>
      <c r="W41" s="99">
        <f t="shared" si="8"/>
        <v>450</v>
      </c>
      <c r="X41" s="99">
        <f t="shared" si="8"/>
        <v>450</v>
      </c>
      <c r="Y41" s="99">
        <f t="shared" si="8"/>
        <v>450</v>
      </c>
      <c r="Z41" s="99">
        <f t="shared" si="8"/>
        <v>450</v>
      </c>
      <c r="AA41" s="99">
        <f t="shared" si="8"/>
        <v>450</v>
      </c>
      <c r="AB41" s="99">
        <f t="shared" si="8"/>
        <v>450</v>
      </c>
      <c r="AC41" s="99">
        <f t="shared" si="8"/>
        <v>450</v>
      </c>
      <c r="AD41" s="99">
        <f t="shared" si="8"/>
        <v>450</v>
      </c>
      <c r="AE41" s="99">
        <f t="shared" si="8"/>
        <v>450</v>
      </c>
      <c r="AF41" s="99">
        <f t="shared" si="8"/>
        <v>450</v>
      </c>
      <c r="AG41" s="99">
        <f t="shared" si="8"/>
        <v>450</v>
      </c>
      <c r="AH41" s="99">
        <f t="shared" si="8"/>
        <v>450</v>
      </c>
      <c r="AI41" s="99">
        <f t="shared" ref="AI41:BJ41" si="9">SUM(AI15:AI17)+SUM(AI20:AI23)+AI24+AI34+AI29+AI39</f>
        <v>450</v>
      </c>
      <c r="AJ41" s="99">
        <f t="shared" si="9"/>
        <v>450</v>
      </c>
      <c r="AK41" s="99">
        <f t="shared" si="9"/>
        <v>450</v>
      </c>
      <c r="AL41" s="99">
        <f t="shared" si="9"/>
        <v>450</v>
      </c>
      <c r="AM41" s="99">
        <f t="shared" si="9"/>
        <v>450</v>
      </c>
      <c r="AN41" s="99">
        <f t="shared" si="9"/>
        <v>450</v>
      </c>
      <c r="AO41" s="99">
        <f t="shared" si="9"/>
        <v>450</v>
      </c>
      <c r="AP41" s="99">
        <f t="shared" si="9"/>
        <v>450</v>
      </c>
      <c r="AQ41" s="99">
        <f t="shared" si="9"/>
        <v>450</v>
      </c>
      <c r="AR41" s="99">
        <f t="shared" si="9"/>
        <v>450</v>
      </c>
      <c r="AS41" s="99">
        <f t="shared" si="9"/>
        <v>450</v>
      </c>
      <c r="AT41" s="99">
        <f t="shared" si="9"/>
        <v>450</v>
      </c>
      <c r="AU41" s="99">
        <f t="shared" si="9"/>
        <v>450</v>
      </c>
      <c r="AV41" s="99">
        <f t="shared" si="9"/>
        <v>450</v>
      </c>
      <c r="AW41" s="99">
        <f t="shared" si="9"/>
        <v>450</v>
      </c>
      <c r="AX41" s="99">
        <f t="shared" si="9"/>
        <v>450</v>
      </c>
      <c r="AY41" s="99">
        <f t="shared" si="9"/>
        <v>450</v>
      </c>
      <c r="AZ41" s="99">
        <f t="shared" si="9"/>
        <v>450</v>
      </c>
      <c r="BA41" s="99">
        <f t="shared" si="9"/>
        <v>450</v>
      </c>
      <c r="BB41" s="99">
        <f t="shared" si="9"/>
        <v>450</v>
      </c>
      <c r="BC41" s="99">
        <f t="shared" si="9"/>
        <v>450</v>
      </c>
      <c r="BD41" s="99">
        <f t="shared" si="9"/>
        <v>450</v>
      </c>
      <c r="BE41" s="99">
        <f t="shared" si="9"/>
        <v>450</v>
      </c>
      <c r="BF41" s="99">
        <f t="shared" si="9"/>
        <v>450</v>
      </c>
      <c r="BG41" s="99">
        <f t="shared" si="9"/>
        <v>450</v>
      </c>
      <c r="BH41" s="99">
        <f t="shared" si="9"/>
        <v>450</v>
      </c>
      <c r="BI41" s="99">
        <f t="shared" si="9"/>
        <v>450</v>
      </c>
      <c r="BJ41" s="99">
        <f t="shared" si="9"/>
        <v>450</v>
      </c>
      <c r="BK41" s="17"/>
    </row>
    <row r="42" spans="2:63" x14ac:dyDescent="0.35">
      <c r="B42" s="17"/>
      <c r="C42" s="17"/>
      <c r="D42" s="46"/>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row>
    <row r="43" spans="2:63" x14ac:dyDescent="0.35">
      <c r="B43" s="242" t="s">
        <v>84</v>
      </c>
      <c r="C43" s="242"/>
      <c r="D43" s="242"/>
      <c r="E43" s="242"/>
      <c r="F43" s="242"/>
      <c r="G43" s="242"/>
      <c r="H43" s="242"/>
      <c r="I43" s="242"/>
      <c r="J43" s="242"/>
      <c r="K43" s="242"/>
      <c r="L43" s="242"/>
      <c r="M43" s="242"/>
      <c r="N43" s="242"/>
      <c r="O43" s="242"/>
      <c r="P43" s="242"/>
      <c r="Q43" s="242"/>
      <c r="R43" s="242"/>
      <c r="S43" s="242"/>
      <c r="T43" s="242"/>
      <c r="U43" s="242"/>
      <c r="V43" s="242"/>
      <c r="W43" s="242"/>
      <c r="X43" s="242"/>
      <c r="Y43" s="242"/>
      <c r="Z43" s="242"/>
      <c r="AA43" s="242"/>
      <c r="AB43" s="242"/>
      <c r="AC43" s="242"/>
      <c r="AD43" s="242"/>
      <c r="AE43" s="242"/>
      <c r="AF43" s="242"/>
      <c r="AG43" s="242"/>
      <c r="AH43" s="242"/>
      <c r="AI43" s="242"/>
      <c r="AJ43" s="242"/>
      <c r="AK43" s="242"/>
      <c r="AL43" s="242"/>
      <c r="AM43" s="242"/>
      <c r="AN43" s="242"/>
      <c r="AO43" s="242"/>
      <c r="AP43" s="242"/>
      <c r="AQ43" s="242"/>
      <c r="AR43" s="242"/>
      <c r="AS43" s="242"/>
      <c r="AT43" s="242"/>
      <c r="AU43" s="242"/>
      <c r="AV43" s="242"/>
      <c r="AW43" s="242"/>
      <c r="AX43" s="242"/>
      <c r="AY43" s="242"/>
      <c r="AZ43" s="242"/>
      <c r="BA43" s="242"/>
      <c r="BB43" s="242"/>
      <c r="BC43" s="242"/>
      <c r="BD43" s="242"/>
      <c r="BE43" s="242"/>
      <c r="BF43" s="242"/>
      <c r="BG43" s="242"/>
      <c r="BH43" s="242"/>
      <c r="BI43" s="242"/>
      <c r="BJ43" s="242"/>
      <c r="BK43" s="17"/>
    </row>
    <row r="44" spans="2:63" x14ac:dyDescent="0.35">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row>
    <row r="45" spans="2:63" x14ac:dyDescent="0.35">
      <c r="B45" s="68" t="s">
        <v>81</v>
      </c>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c r="BA45" s="113"/>
      <c r="BB45" s="113"/>
      <c r="BC45" s="113"/>
      <c r="BD45" s="113"/>
      <c r="BE45" s="113"/>
      <c r="BF45" s="113"/>
      <c r="BG45" s="113"/>
      <c r="BH45" s="113"/>
      <c r="BI45" s="113"/>
      <c r="BJ45" s="113"/>
      <c r="BK45" s="17"/>
    </row>
    <row r="46" spans="2:63" x14ac:dyDescent="0.35">
      <c r="B46" s="117" t="s">
        <v>267</v>
      </c>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c r="AE46" s="98"/>
      <c r="AF46" s="98"/>
      <c r="AG46" s="98"/>
      <c r="AH46" s="98"/>
      <c r="AI46" s="98"/>
      <c r="AJ46" s="98"/>
      <c r="AK46" s="98"/>
      <c r="AL46" s="98"/>
      <c r="AM46" s="98"/>
      <c r="AN46" s="98"/>
      <c r="AO46" s="98"/>
      <c r="AP46" s="98"/>
      <c r="AQ46" s="98"/>
      <c r="AR46" s="98"/>
      <c r="AS46" s="98"/>
      <c r="AT46" s="98"/>
      <c r="AU46" s="98"/>
      <c r="AV46" s="98"/>
      <c r="AW46" s="98"/>
      <c r="AX46" s="98"/>
      <c r="AY46" s="98"/>
      <c r="AZ46" s="98"/>
      <c r="BA46" s="98"/>
      <c r="BB46" s="98"/>
      <c r="BC46" s="98"/>
      <c r="BD46" s="98"/>
      <c r="BE46" s="98"/>
      <c r="BF46" s="98"/>
      <c r="BG46" s="98"/>
      <c r="BH46" s="98"/>
      <c r="BI46" s="98"/>
      <c r="BJ46" s="98"/>
      <c r="BK46" s="17"/>
    </row>
    <row r="47" spans="2:63" x14ac:dyDescent="0.35">
      <c r="B47" s="114" t="s">
        <v>116</v>
      </c>
      <c r="C47" s="82">
        <f>'Charges variables-Calculs auto'!C46</f>
        <v>0</v>
      </c>
      <c r="D47" s="82">
        <f>'Charges variables-Calculs auto'!D46</f>
        <v>0</v>
      </c>
      <c r="E47" s="82">
        <f>'Charges variables-Calculs auto'!E46</f>
        <v>0</v>
      </c>
      <c r="F47" s="82">
        <f>'Charges variables-Calculs auto'!F46</f>
        <v>0</v>
      </c>
      <c r="G47" s="82">
        <f>'Charges variables-Calculs auto'!G46</f>
        <v>0</v>
      </c>
      <c r="H47" s="82">
        <f>'Charges variables-Calculs auto'!H46</f>
        <v>0</v>
      </c>
      <c r="I47" s="82">
        <f>'Charges variables-Calculs auto'!I46</f>
        <v>0</v>
      </c>
      <c r="J47" s="82">
        <f>'Charges variables-Calculs auto'!J46</f>
        <v>0</v>
      </c>
      <c r="K47" s="82">
        <f>'Charges variables-Calculs auto'!K46</f>
        <v>0</v>
      </c>
      <c r="L47" s="82">
        <f>'Charges variables-Calculs auto'!L46</f>
        <v>0</v>
      </c>
      <c r="M47" s="82">
        <f>'Charges variables-Calculs auto'!M46</f>
        <v>0</v>
      </c>
      <c r="N47" s="82">
        <f>'Charges variables-Calculs auto'!N46</f>
        <v>0</v>
      </c>
      <c r="O47" s="82">
        <f>'Charges variables-Calculs auto'!O46</f>
        <v>0</v>
      </c>
      <c r="P47" s="82">
        <f>'Charges variables-Calculs auto'!P46</f>
        <v>0</v>
      </c>
      <c r="Q47" s="82">
        <f>'Charges variables-Calculs auto'!Q46</f>
        <v>0</v>
      </c>
      <c r="R47" s="82">
        <f>'Charges variables-Calculs auto'!R46</f>
        <v>0</v>
      </c>
      <c r="S47" s="82">
        <f>'Charges variables-Calculs auto'!S46</f>
        <v>0</v>
      </c>
      <c r="T47" s="82">
        <f>'Charges variables-Calculs auto'!T46</f>
        <v>0</v>
      </c>
      <c r="U47" s="82">
        <f>'Charges variables-Calculs auto'!U46</f>
        <v>0</v>
      </c>
      <c r="V47" s="82">
        <f>'Charges variables-Calculs auto'!V46</f>
        <v>0</v>
      </c>
      <c r="W47" s="82">
        <f>'Charges variables-Calculs auto'!W46</f>
        <v>0</v>
      </c>
      <c r="X47" s="82">
        <f>'Charges variables-Calculs auto'!X46</f>
        <v>0</v>
      </c>
      <c r="Y47" s="82">
        <f>'Charges variables-Calculs auto'!Y46</f>
        <v>0</v>
      </c>
      <c r="Z47" s="82">
        <f>'Charges variables-Calculs auto'!Z46</f>
        <v>0</v>
      </c>
      <c r="AA47" s="82">
        <f>'Charges variables-Calculs auto'!AA46</f>
        <v>0</v>
      </c>
      <c r="AB47" s="82">
        <f>'Charges variables-Calculs auto'!AB46</f>
        <v>0</v>
      </c>
      <c r="AC47" s="82">
        <f>'Charges variables-Calculs auto'!AC46</f>
        <v>0</v>
      </c>
      <c r="AD47" s="82">
        <f>'Charges variables-Calculs auto'!AD46</f>
        <v>0</v>
      </c>
      <c r="AE47" s="82">
        <f>'Charges variables-Calculs auto'!AE46</f>
        <v>0</v>
      </c>
      <c r="AF47" s="82">
        <f>'Charges variables-Calculs auto'!AF46</f>
        <v>0</v>
      </c>
      <c r="AG47" s="82">
        <f>'Charges variables-Calculs auto'!AG46</f>
        <v>0</v>
      </c>
      <c r="AH47" s="82">
        <f>'Charges variables-Calculs auto'!AH46</f>
        <v>0</v>
      </c>
      <c r="AI47" s="82">
        <f>'Charges variables-Calculs auto'!AI46</f>
        <v>0</v>
      </c>
      <c r="AJ47" s="82">
        <f>'Charges variables-Calculs auto'!AJ46</f>
        <v>0</v>
      </c>
      <c r="AK47" s="82">
        <f>'Charges variables-Calculs auto'!AK46</f>
        <v>0</v>
      </c>
      <c r="AL47" s="82">
        <f>'Charges variables-Calculs auto'!AL46</f>
        <v>0</v>
      </c>
      <c r="AM47" s="82">
        <f>'Charges variables-Calculs auto'!AM46</f>
        <v>0</v>
      </c>
      <c r="AN47" s="82">
        <f>'Charges variables-Calculs auto'!AN46</f>
        <v>0</v>
      </c>
      <c r="AO47" s="82">
        <f>'Charges variables-Calculs auto'!AO46</f>
        <v>0</v>
      </c>
      <c r="AP47" s="82">
        <f>'Charges variables-Calculs auto'!AP46</f>
        <v>0</v>
      </c>
      <c r="AQ47" s="82">
        <f>'Charges variables-Calculs auto'!AQ46</f>
        <v>0</v>
      </c>
      <c r="AR47" s="82">
        <f>'Charges variables-Calculs auto'!AR46</f>
        <v>0</v>
      </c>
      <c r="AS47" s="82">
        <f>'Charges variables-Calculs auto'!AS46</f>
        <v>0</v>
      </c>
      <c r="AT47" s="82">
        <f>'Charges variables-Calculs auto'!AT46</f>
        <v>0</v>
      </c>
      <c r="AU47" s="82">
        <f>'Charges variables-Calculs auto'!AU46</f>
        <v>0</v>
      </c>
      <c r="AV47" s="82">
        <f>'Charges variables-Calculs auto'!AV46</f>
        <v>0</v>
      </c>
      <c r="AW47" s="82">
        <f>'Charges variables-Calculs auto'!AW46</f>
        <v>0</v>
      </c>
      <c r="AX47" s="82">
        <f>'Charges variables-Calculs auto'!AX46</f>
        <v>0</v>
      </c>
      <c r="AY47" s="82">
        <f>'Charges variables-Calculs auto'!AY46</f>
        <v>0</v>
      </c>
      <c r="AZ47" s="82">
        <f>'Charges variables-Calculs auto'!AZ46</f>
        <v>0</v>
      </c>
      <c r="BA47" s="82">
        <f>'Charges variables-Calculs auto'!BA46</f>
        <v>0</v>
      </c>
      <c r="BB47" s="82">
        <f>'Charges variables-Calculs auto'!BB46</f>
        <v>0</v>
      </c>
      <c r="BC47" s="82">
        <f>'Charges variables-Calculs auto'!BC46</f>
        <v>0</v>
      </c>
      <c r="BD47" s="82">
        <f>'Charges variables-Calculs auto'!BD46</f>
        <v>0</v>
      </c>
      <c r="BE47" s="82">
        <f>'Charges variables-Calculs auto'!BE46</f>
        <v>0</v>
      </c>
      <c r="BF47" s="82">
        <f>'Charges variables-Calculs auto'!BF46</f>
        <v>0</v>
      </c>
      <c r="BG47" s="82">
        <f>'Charges variables-Calculs auto'!BG46</f>
        <v>0</v>
      </c>
      <c r="BH47" s="82">
        <f>'Charges variables-Calculs auto'!BH46</f>
        <v>0</v>
      </c>
      <c r="BI47" s="82">
        <f>'Charges variables-Calculs auto'!BI46</f>
        <v>0</v>
      </c>
      <c r="BJ47" s="82">
        <f>'Charges variables-Calculs auto'!BJ46</f>
        <v>0</v>
      </c>
      <c r="BK47" s="17"/>
    </row>
    <row r="48" spans="2:63" x14ac:dyDescent="0.35">
      <c r="B48" s="114" t="s">
        <v>86</v>
      </c>
      <c r="C48" s="82">
        <f>'Charges externes'!I29</f>
        <v>2250</v>
      </c>
      <c r="D48" s="82">
        <f>'Charges externes'!J29</f>
        <v>2250</v>
      </c>
      <c r="E48" s="82">
        <f>'Charges externes'!K29</f>
        <v>2250</v>
      </c>
      <c r="F48" s="82">
        <f>'Charges externes'!L29</f>
        <v>2250</v>
      </c>
      <c r="G48" s="82">
        <f>'Charges externes'!M29</f>
        <v>2250</v>
      </c>
      <c r="H48" s="82">
        <f>'Charges externes'!N29</f>
        <v>2250</v>
      </c>
      <c r="I48" s="82">
        <f>'Charges externes'!O29</f>
        <v>2250</v>
      </c>
      <c r="J48" s="82">
        <f>'Charges externes'!P29</f>
        <v>2250</v>
      </c>
      <c r="K48" s="82">
        <f>'Charges externes'!Q29</f>
        <v>2250</v>
      </c>
      <c r="L48" s="82">
        <f>'Charges externes'!R29</f>
        <v>2250</v>
      </c>
      <c r="M48" s="82">
        <f>'Charges externes'!S29</f>
        <v>2250</v>
      </c>
      <c r="N48" s="82">
        <f>'Charges externes'!T29</f>
        <v>2250</v>
      </c>
      <c r="O48" s="82">
        <f>'Charges externes'!U29</f>
        <v>2250</v>
      </c>
      <c r="P48" s="82">
        <f>'Charges externes'!V29</f>
        <v>2250</v>
      </c>
      <c r="Q48" s="82">
        <f>'Charges externes'!W29</f>
        <v>2250</v>
      </c>
      <c r="R48" s="82">
        <f>'Charges externes'!X29</f>
        <v>2250</v>
      </c>
      <c r="S48" s="82">
        <f>'Charges externes'!Y29</f>
        <v>2250</v>
      </c>
      <c r="T48" s="82">
        <f>'Charges externes'!Z29</f>
        <v>2250</v>
      </c>
      <c r="U48" s="82">
        <f>'Charges externes'!AA29</f>
        <v>2250</v>
      </c>
      <c r="V48" s="82">
        <f>'Charges externes'!AB29</f>
        <v>2250</v>
      </c>
      <c r="W48" s="82">
        <f>'Charges externes'!AC29</f>
        <v>2250</v>
      </c>
      <c r="X48" s="82">
        <f>'Charges externes'!AD29</f>
        <v>2250</v>
      </c>
      <c r="Y48" s="82">
        <f>'Charges externes'!AE29</f>
        <v>2250</v>
      </c>
      <c r="Z48" s="82">
        <f>'Charges externes'!AF29</f>
        <v>2250</v>
      </c>
      <c r="AA48" s="82">
        <f>'Charges externes'!AG29</f>
        <v>2250</v>
      </c>
      <c r="AB48" s="82">
        <f>'Charges externes'!AH29</f>
        <v>2250</v>
      </c>
      <c r="AC48" s="82">
        <f>'Charges externes'!AI29</f>
        <v>2250</v>
      </c>
      <c r="AD48" s="82">
        <f>'Charges externes'!AJ29</f>
        <v>2250</v>
      </c>
      <c r="AE48" s="82">
        <f>'Charges externes'!AK29</f>
        <v>2250</v>
      </c>
      <c r="AF48" s="82">
        <f>'Charges externes'!AL29</f>
        <v>2250</v>
      </c>
      <c r="AG48" s="82">
        <f>'Charges externes'!AM29</f>
        <v>2250</v>
      </c>
      <c r="AH48" s="82">
        <f>'Charges externes'!AN29</f>
        <v>2250</v>
      </c>
      <c r="AI48" s="82">
        <f>'Charges externes'!AO29</f>
        <v>2250</v>
      </c>
      <c r="AJ48" s="82">
        <f>'Charges externes'!AP29</f>
        <v>2250</v>
      </c>
      <c r="AK48" s="82">
        <f>'Charges externes'!AQ29</f>
        <v>2250</v>
      </c>
      <c r="AL48" s="82">
        <f>'Charges externes'!AR29</f>
        <v>2250</v>
      </c>
      <c r="AM48" s="82">
        <f>'Charges externes'!AS29</f>
        <v>2250</v>
      </c>
      <c r="AN48" s="82">
        <f>'Charges externes'!AT29</f>
        <v>2250</v>
      </c>
      <c r="AO48" s="82">
        <f>'Charges externes'!AU29</f>
        <v>2250</v>
      </c>
      <c r="AP48" s="82">
        <f>'Charges externes'!AV29</f>
        <v>2250</v>
      </c>
      <c r="AQ48" s="82">
        <f>'Charges externes'!AW29</f>
        <v>2250</v>
      </c>
      <c r="AR48" s="82">
        <f>'Charges externes'!AX29</f>
        <v>2250</v>
      </c>
      <c r="AS48" s="82">
        <f>'Charges externes'!AY29</f>
        <v>2250</v>
      </c>
      <c r="AT48" s="82">
        <f>'Charges externes'!AZ29</f>
        <v>2250</v>
      </c>
      <c r="AU48" s="82">
        <f>'Charges externes'!BA29</f>
        <v>2250</v>
      </c>
      <c r="AV48" s="82">
        <f>'Charges externes'!BB29</f>
        <v>2250</v>
      </c>
      <c r="AW48" s="82">
        <f>'Charges externes'!BC29</f>
        <v>2250</v>
      </c>
      <c r="AX48" s="82">
        <f>'Charges externes'!BD29</f>
        <v>2250</v>
      </c>
      <c r="AY48" s="82">
        <f>'Charges externes'!BE29</f>
        <v>2250</v>
      </c>
      <c r="AZ48" s="82">
        <f>'Charges externes'!BF29</f>
        <v>2250</v>
      </c>
      <c r="BA48" s="82">
        <f>'Charges externes'!BG29</f>
        <v>2250</v>
      </c>
      <c r="BB48" s="82">
        <f>'Charges externes'!BH29</f>
        <v>2250</v>
      </c>
      <c r="BC48" s="82">
        <f>'Charges externes'!BI29</f>
        <v>2250</v>
      </c>
      <c r="BD48" s="82">
        <f>'Charges externes'!BJ29</f>
        <v>2250</v>
      </c>
      <c r="BE48" s="82">
        <f>'Charges externes'!BK29</f>
        <v>2250</v>
      </c>
      <c r="BF48" s="82">
        <f>'Charges externes'!BL29</f>
        <v>2250</v>
      </c>
      <c r="BG48" s="82">
        <f>'Charges externes'!BM29</f>
        <v>2250</v>
      </c>
      <c r="BH48" s="82">
        <f>'Charges externes'!BN29</f>
        <v>2250</v>
      </c>
      <c r="BI48" s="82">
        <f>'Charges externes'!BO29</f>
        <v>2250</v>
      </c>
      <c r="BJ48" s="82">
        <f>'Charges externes'!BP29</f>
        <v>2250</v>
      </c>
      <c r="BK48" s="17"/>
    </row>
    <row r="49" spans="2:63" x14ac:dyDescent="0.35">
      <c r="B49" s="114" t="s">
        <v>85</v>
      </c>
      <c r="C49" s="82">
        <f>TVA!C20</f>
        <v>450</v>
      </c>
      <c r="D49" s="82">
        <f>TVA!D20</f>
        <v>450</v>
      </c>
      <c r="E49" s="82">
        <f>TVA!E20</f>
        <v>450</v>
      </c>
      <c r="F49" s="82">
        <f>TVA!F20</f>
        <v>450</v>
      </c>
      <c r="G49" s="82">
        <f>TVA!G20</f>
        <v>450</v>
      </c>
      <c r="H49" s="82">
        <f>TVA!H20</f>
        <v>450</v>
      </c>
      <c r="I49" s="82">
        <f>TVA!I20</f>
        <v>450</v>
      </c>
      <c r="J49" s="82">
        <f>TVA!J20</f>
        <v>450</v>
      </c>
      <c r="K49" s="82">
        <f>TVA!K20</f>
        <v>450</v>
      </c>
      <c r="L49" s="82">
        <f>TVA!L20</f>
        <v>450</v>
      </c>
      <c r="M49" s="82">
        <f>TVA!M20</f>
        <v>450</v>
      </c>
      <c r="N49" s="82">
        <f>TVA!N20</f>
        <v>450</v>
      </c>
      <c r="O49" s="82">
        <f>TVA!O20</f>
        <v>450</v>
      </c>
      <c r="P49" s="82">
        <f>TVA!P20</f>
        <v>450</v>
      </c>
      <c r="Q49" s="82">
        <f>TVA!Q20</f>
        <v>450</v>
      </c>
      <c r="R49" s="82">
        <f>TVA!R20</f>
        <v>450</v>
      </c>
      <c r="S49" s="82">
        <f>TVA!S20</f>
        <v>450</v>
      </c>
      <c r="T49" s="82">
        <f>TVA!T20</f>
        <v>450</v>
      </c>
      <c r="U49" s="82">
        <f>TVA!U20</f>
        <v>450</v>
      </c>
      <c r="V49" s="82">
        <f>TVA!V20</f>
        <v>450</v>
      </c>
      <c r="W49" s="82">
        <f>TVA!W20</f>
        <v>450</v>
      </c>
      <c r="X49" s="82">
        <f>TVA!X20</f>
        <v>450</v>
      </c>
      <c r="Y49" s="82">
        <f>TVA!Y20</f>
        <v>450</v>
      </c>
      <c r="Z49" s="82">
        <f>TVA!Z20</f>
        <v>450</v>
      </c>
      <c r="AA49" s="82">
        <f>TVA!AA20</f>
        <v>450</v>
      </c>
      <c r="AB49" s="82">
        <f>TVA!AB20</f>
        <v>450</v>
      </c>
      <c r="AC49" s="82">
        <f>TVA!AC20</f>
        <v>450</v>
      </c>
      <c r="AD49" s="82">
        <f>TVA!AD20</f>
        <v>450</v>
      </c>
      <c r="AE49" s="82">
        <f>TVA!AE20</f>
        <v>450</v>
      </c>
      <c r="AF49" s="82">
        <f>TVA!AF20</f>
        <v>450</v>
      </c>
      <c r="AG49" s="82">
        <f>TVA!AG20</f>
        <v>450</v>
      </c>
      <c r="AH49" s="82">
        <f>TVA!AH20</f>
        <v>450</v>
      </c>
      <c r="AI49" s="82">
        <f>TVA!AI20</f>
        <v>450</v>
      </c>
      <c r="AJ49" s="82">
        <f>TVA!AJ20</f>
        <v>450</v>
      </c>
      <c r="AK49" s="82">
        <f>TVA!AK20</f>
        <v>450</v>
      </c>
      <c r="AL49" s="82">
        <f>TVA!AL20</f>
        <v>450</v>
      </c>
      <c r="AM49" s="82">
        <f>TVA!AM20</f>
        <v>450</v>
      </c>
      <c r="AN49" s="82">
        <f>TVA!AN20</f>
        <v>450</v>
      </c>
      <c r="AO49" s="82">
        <f>TVA!AO20</f>
        <v>450</v>
      </c>
      <c r="AP49" s="82">
        <f>TVA!AP20</f>
        <v>450</v>
      </c>
      <c r="AQ49" s="82">
        <f>TVA!AQ20</f>
        <v>450</v>
      </c>
      <c r="AR49" s="82">
        <f>TVA!AR20</f>
        <v>450</v>
      </c>
      <c r="AS49" s="82">
        <f>TVA!AS20</f>
        <v>450</v>
      </c>
      <c r="AT49" s="82">
        <f>TVA!AT20</f>
        <v>450</v>
      </c>
      <c r="AU49" s="82">
        <f>TVA!AU20</f>
        <v>450</v>
      </c>
      <c r="AV49" s="82">
        <f>TVA!AV20</f>
        <v>450</v>
      </c>
      <c r="AW49" s="82">
        <f>TVA!AW20</f>
        <v>450</v>
      </c>
      <c r="AX49" s="82">
        <f>TVA!AX20</f>
        <v>450</v>
      </c>
      <c r="AY49" s="82">
        <f>TVA!AY20</f>
        <v>450</v>
      </c>
      <c r="AZ49" s="82">
        <f>TVA!AZ20</f>
        <v>450</v>
      </c>
      <c r="BA49" s="82">
        <f>TVA!BA20</f>
        <v>450</v>
      </c>
      <c r="BB49" s="82">
        <f>TVA!BB20</f>
        <v>450</v>
      </c>
      <c r="BC49" s="82">
        <f>TVA!BC20</f>
        <v>450</v>
      </c>
      <c r="BD49" s="82">
        <f>TVA!BD20</f>
        <v>450</v>
      </c>
      <c r="BE49" s="82">
        <f>TVA!BE20</f>
        <v>450</v>
      </c>
      <c r="BF49" s="82">
        <f>TVA!BF20</f>
        <v>450</v>
      </c>
      <c r="BG49" s="82">
        <f>TVA!BG20</f>
        <v>450</v>
      </c>
      <c r="BH49" s="82">
        <f>TVA!BH20</f>
        <v>450</v>
      </c>
      <c r="BI49" s="82">
        <f>TVA!BI20</f>
        <v>450</v>
      </c>
      <c r="BJ49" s="82">
        <f>TVA!BJ20</f>
        <v>450</v>
      </c>
      <c r="BK49" s="17"/>
    </row>
    <row r="50" spans="2:63" x14ac:dyDescent="0.35">
      <c r="B50" s="114" t="s">
        <v>119</v>
      </c>
      <c r="C50" s="82"/>
      <c r="D50" s="82">
        <f t="shared" ref="D50:AI50" si="10">C16</f>
        <v>0</v>
      </c>
      <c r="E50" s="82">
        <f t="shared" si="10"/>
        <v>0</v>
      </c>
      <c r="F50" s="82">
        <f t="shared" si="10"/>
        <v>0</v>
      </c>
      <c r="G50" s="82">
        <f t="shared" si="10"/>
        <v>0</v>
      </c>
      <c r="H50" s="82">
        <f t="shared" si="10"/>
        <v>0</v>
      </c>
      <c r="I50" s="82">
        <f t="shared" si="10"/>
        <v>0</v>
      </c>
      <c r="J50" s="82">
        <f t="shared" si="10"/>
        <v>0</v>
      </c>
      <c r="K50" s="82">
        <f t="shared" si="10"/>
        <v>0</v>
      </c>
      <c r="L50" s="82">
        <f t="shared" si="10"/>
        <v>0</v>
      </c>
      <c r="M50" s="82">
        <f t="shared" si="10"/>
        <v>0</v>
      </c>
      <c r="N50" s="82">
        <f t="shared" si="10"/>
        <v>0</v>
      </c>
      <c r="O50" s="82">
        <f t="shared" si="10"/>
        <v>0</v>
      </c>
      <c r="P50" s="82">
        <f t="shared" si="10"/>
        <v>0</v>
      </c>
      <c r="Q50" s="82">
        <f t="shared" si="10"/>
        <v>0</v>
      </c>
      <c r="R50" s="82">
        <f t="shared" si="10"/>
        <v>0</v>
      </c>
      <c r="S50" s="82">
        <f t="shared" si="10"/>
        <v>0</v>
      </c>
      <c r="T50" s="82">
        <f t="shared" si="10"/>
        <v>0</v>
      </c>
      <c r="U50" s="82">
        <f t="shared" si="10"/>
        <v>0</v>
      </c>
      <c r="V50" s="82">
        <f t="shared" si="10"/>
        <v>0</v>
      </c>
      <c r="W50" s="82">
        <f t="shared" si="10"/>
        <v>0</v>
      </c>
      <c r="X50" s="82">
        <f t="shared" si="10"/>
        <v>0</v>
      </c>
      <c r="Y50" s="82">
        <f t="shared" si="10"/>
        <v>0</v>
      </c>
      <c r="Z50" s="82">
        <f t="shared" si="10"/>
        <v>0</v>
      </c>
      <c r="AA50" s="82">
        <f t="shared" si="10"/>
        <v>0</v>
      </c>
      <c r="AB50" s="82">
        <f t="shared" si="10"/>
        <v>0</v>
      </c>
      <c r="AC50" s="82">
        <f t="shared" si="10"/>
        <v>0</v>
      </c>
      <c r="AD50" s="82">
        <f t="shared" si="10"/>
        <v>0</v>
      </c>
      <c r="AE50" s="82">
        <f t="shared" si="10"/>
        <v>0</v>
      </c>
      <c r="AF50" s="82">
        <f t="shared" si="10"/>
        <v>0</v>
      </c>
      <c r="AG50" s="82">
        <f t="shared" si="10"/>
        <v>0</v>
      </c>
      <c r="AH50" s="82">
        <f t="shared" si="10"/>
        <v>0</v>
      </c>
      <c r="AI50" s="82">
        <f t="shared" si="10"/>
        <v>0</v>
      </c>
      <c r="AJ50" s="82">
        <f t="shared" ref="AJ50:BJ50" si="11">AI16</f>
        <v>0</v>
      </c>
      <c r="AK50" s="82">
        <f t="shared" si="11"/>
        <v>0</v>
      </c>
      <c r="AL50" s="82">
        <f t="shared" si="11"/>
        <v>0</v>
      </c>
      <c r="AM50" s="82">
        <f t="shared" si="11"/>
        <v>0</v>
      </c>
      <c r="AN50" s="82">
        <f t="shared" si="11"/>
        <v>0</v>
      </c>
      <c r="AO50" s="82">
        <f t="shared" si="11"/>
        <v>0</v>
      </c>
      <c r="AP50" s="82">
        <f t="shared" si="11"/>
        <v>0</v>
      </c>
      <c r="AQ50" s="82">
        <f t="shared" si="11"/>
        <v>0</v>
      </c>
      <c r="AR50" s="82">
        <f t="shared" si="11"/>
        <v>0</v>
      </c>
      <c r="AS50" s="82">
        <f t="shared" si="11"/>
        <v>0</v>
      </c>
      <c r="AT50" s="82">
        <f t="shared" si="11"/>
        <v>0</v>
      </c>
      <c r="AU50" s="82">
        <f t="shared" si="11"/>
        <v>0</v>
      </c>
      <c r="AV50" s="82">
        <f t="shared" si="11"/>
        <v>0</v>
      </c>
      <c r="AW50" s="82">
        <f t="shared" si="11"/>
        <v>0</v>
      </c>
      <c r="AX50" s="82">
        <f t="shared" si="11"/>
        <v>0</v>
      </c>
      <c r="AY50" s="82">
        <f t="shared" si="11"/>
        <v>0</v>
      </c>
      <c r="AZ50" s="82">
        <f t="shared" si="11"/>
        <v>0</v>
      </c>
      <c r="BA50" s="82">
        <f t="shared" si="11"/>
        <v>0</v>
      </c>
      <c r="BB50" s="82">
        <f t="shared" si="11"/>
        <v>0</v>
      </c>
      <c r="BC50" s="82">
        <f t="shared" si="11"/>
        <v>0</v>
      </c>
      <c r="BD50" s="82">
        <f t="shared" si="11"/>
        <v>0</v>
      </c>
      <c r="BE50" s="82">
        <f t="shared" si="11"/>
        <v>0</v>
      </c>
      <c r="BF50" s="82">
        <f t="shared" si="11"/>
        <v>0</v>
      </c>
      <c r="BG50" s="82">
        <f t="shared" si="11"/>
        <v>0</v>
      </c>
      <c r="BH50" s="82">
        <f t="shared" si="11"/>
        <v>0</v>
      </c>
      <c r="BI50" s="82">
        <f t="shared" si="11"/>
        <v>0</v>
      </c>
      <c r="BJ50" s="82">
        <f t="shared" si="11"/>
        <v>0</v>
      </c>
      <c r="BK50" s="17"/>
    </row>
    <row r="51" spans="2:63" x14ac:dyDescent="0.35">
      <c r="B51" s="114" t="s">
        <v>87</v>
      </c>
      <c r="C51" s="82">
        <f>'Personnel - Calculs Auto'!B106</f>
        <v>0</v>
      </c>
      <c r="D51" s="82">
        <f>'Personnel - Calculs Auto'!C106</f>
        <v>0</v>
      </c>
      <c r="E51" s="82">
        <f>'Personnel - Calculs Auto'!D106</f>
        <v>0</v>
      </c>
      <c r="F51" s="82">
        <f>'Personnel - Calculs Auto'!E106</f>
        <v>0</v>
      </c>
      <c r="G51" s="82">
        <f>'Personnel - Calculs Auto'!F106</f>
        <v>0</v>
      </c>
      <c r="H51" s="82">
        <f>'Personnel - Calculs Auto'!G106</f>
        <v>0</v>
      </c>
      <c r="I51" s="82">
        <f>'Personnel - Calculs Auto'!H106</f>
        <v>0</v>
      </c>
      <c r="J51" s="82">
        <f>'Personnel - Calculs Auto'!I106</f>
        <v>0</v>
      </c>
      <c r="K51" s="82">
        <f>'Personnel - Calculs Auto'!J106</f>
        <v>0</v>
      </c>
      <c r="L51" s="82">
        <f>'Personnel - Calculs Auto'!K106</f>
        <v>0</v>
      </c>
      <c r="M51" s="82">
        <f>'Personnel - Calculs Auto'!L106</f>
        <v>0</v>
      </c>
      <c r="N51" s="82">
        <f>'Personnel - Calculs Auto'!M106</f>
        <v>0</v>
      </c>
      <c r="O51" s="82">
        <f>'Personnel - Calculs Auto'!O106</f>
        <v>0</v>
      </c>
      <c r="P51" s="82">
        <f>'Personnel - Calculs Auto'!P106</f>
        <v>0</v>
      </c>
      <c r="Q51" s="82">
        <f>'Personnel - Calculs Auto'!Q106</f>
        <v>0</v>
      </c>
      <c r="R51" s="82">
        <f>'Personnel - Calculs Auto'!R106</f>
        <v>0</v>
      </c>
      <c r="S51" s="82">
        <f>'Personnel - Calculs Auto'!S106</f>
        <v>0</v>
      </c>
      <c r="T51" s="82">
        <f>'Personnel - Calculs Auto'!T106</f>
        <v>0</v>
      </c>
      <c r="U51" s="82">
        <f>'Personnel - Calculs Auto'!U106</f>
        <v>0</v>
      </c>
      <c r="V51" s="82">
        <f>'Personnel - Calculs Auto'!V106</f>
        <v>0</v>
      </c>
      <c r="W51" s="82">
        <f>'Personnel - Calculs Auto'!W106</f>
        <v>0</v>
      </c>
      <c r="X51" s="82">
        <f>'Personnel - Calculs Auto'!X106</f>
        <v>0</v>
      </c>
      <c r="Y51" s="82">
        <f>'Personnel - Calculs Auto'!Y106</f>
        <v>0</v>
      </c>
      <c r="Z51" s="82">
        <f>'Personnel - Calculs Auto'!Z106</f>
        <v>0</v>
      </c>
      <c r="AA51" s="82">
        <f>'Personnel - Calculs Auto'!$AB$106/6</f>
        <v>0</v>
      </c>
      <c r="AB51" s="82">
        <f>'Personnel - Calculs Auto'!$AB$106/6</f>
        <v>0</v>
      </c>
      <c r="AC51" s="82">
        <f>'Personnel - Calculs Auto'!$AB$106/6</f>
        <v>0</v>
      </c>
      <c r="AD51" s="82">
        <f>'Personnel - Calculs Auto'!$AB$106/6</f>
        <v>0</v>
      </c>
      <c r="AE51" s="82">
        <f>'Personnel - Calculs Auto'!$AB$106/6</f>
        <v>0</v>
      </c>
      <c r="AF51" s="82">
        <f>'Personnel - Calculs Auto'!$AB$106/6</f>
        <v>0</v>
      </c>
      <c r="AG51" s="82">
        <f>'Personnel - Calculs Auto'!$AC$106/6</f>
        <v>0</v>
      </c>
      <c r="AH51" s="82">
        <f>'Personnel - Calculs Auto'!$AC$106/6</f>
        <v>0</v>
      </c>
      <c r="AI51" s="82">
        <f>'Personnel - Calculs Auto'!$AC$106/6</f>
        <v>0</v>
      </c>
      <c r="AJ51" s="82">
        <f>'Personnel - Calculs Auto'!$AC$106/6</f>
        <v>0</v>
      </c>
      <c r="AK51" s="82">
        <f>'Personnel - Calculs Auto'!$AC$106/6</f>
        <v>0</v>
      </c>
      <c r="AL51" s="82">
        <f>'Personnel - Calculs Auto'!$AC$106/6</f>
        <v>0</v>
      </c>
      <c r="AM51" s="82">
        <f>'Personnel - Calculs Auto'!$AE$106/6</f>
        <v>0</v>
      </c>
      <c r="AN51" s="82">
        <f>'Personnel - Calculs Auto'!$AE$106/6</f>
        <v>0</v>
      </c>
      <c r="AO51" s="82">
        <f>'Personnel - Calculs Auto'!$AE$106/6</f>
        <v>0</v>
      </c>
      <c r="AP51" s="82">
        <f>'Personnel - Calculs Auto'!$AE$106/6</f>
        <v>0</v>
      </c>
      <c r="AQ51" s="82">
        <f>'Personnel - Calculs Auto'!$AE$106/6</f>
        <v>0</v>
      </c>
      <c r="AR51" s="82">
        <f>'Personnel - Calculs Auto'!$AE$106/6</f>
        <v>0</v>
      </c>
      <c r="AS51" s="82">
        <f>'Personnel - Calculs Auto'!$AF$106/6</f>
        <v>0</v>
      </c>
      <c r="AT51" s="82">
        <f>'Personnel - Calculs Auto'!$AF$106/6</f>
        <v>0</v>
      </c>
      <c r="AU51" s="82">
        <f>'Personnel - Calculs Auto'!$AF$106/6</f>
        <v>0</v>
      </c>
      <c r="AV51" s="82">
        <f>'Personnel - Calculs Auto'!$AF$106/6</f>
        <v>0</v>
      </c>
      <c r="AW51" s="82">
        <f>'Personnel - Calculs Auto'!$AF$106/6</f>
        <v>0</v>
      </c>
      <c r="AX51" s="82">
        <f>'Personnel - Calculs Auto'!$AF$106/6</f>
        <v>0</v>
      </c>
      <c r="AY51" s="82">
        <f>'Personnel - Calculs Auto'!$AH$106/6</f>
        <v>0</v>
      </c>
      <c r="AZ51" s="82">
        <f>'Personnel - Calculs Auto'!$AH$106/6</f>
        <v>0</v>
      </c>
      <c r="BA51" s="82">
        <f>'Personnel - Calculs Auto'!$AH$106/6</f>
        <v>0</v>
      </c>
      <c r="BB51" s="82">
        <f>'Personnel - Calculs Auto'!$AH$106/6</f>
        <v>0</v>
      </c>
      <c r="BC51" s="82">
        <f>'Personnel - Calculs Auto'!$AH$106/6</f>
        <v>0</v>
      </c>
      <c r="BD51" s="82">
        <f>'Personnel - Calculs Auto'!$AH$106/6</f>
        <v>0</v>
      </c>
      <c r="BE51" s="82">
        <f>'Personnel - Calculs Auto'!$AI$106/6</f>
        <v>0</v>
      </c>
      <c r="BF51" s="82">
        <f>'Personnel - Calculs Auto'!$AI$106/6</f>
        <v>0</v>
      </c>
      <c r="BG51" s="82">
        <f>'Personnel - Calculs Auto'!$AI$106/6</f>
        <v>0</v>
      </c>
      <c r="BH51" s="82">
        <f>'Personnel - Calculs Auto'!$AI$106/6</f>
        <v>0</v>
      </c>
      <c r="BI51" s="82">
        <f>'Personnel - Calculs Auto'!$AI$106/6</f>
        <v>0</v>
      </c>
      <c r="BJ51" s="82">
        <f>'Personnel - Calculs Auto'!$AI$106/6</f>
        <v>0</v>
      </c>
      <c r="BK51" s="17"/>
    </row>
    <row r="52" spans="2:63" x14ac:dyDescent="0.35">
      <c r="B52" s="114" t="s">
        <v>88</v>
      </c>
      <c r="C52" s="82">
        <f>IF(JEI!$C$23,0,'Impôts et taxes'!$C$14/12)</f>
        <v>20.074166666666667</v>
      </c>
      <c r="D52" s="82">
        <f>IF(JEI!$C$23,0,'Impôts et taxes'!$C$14/12)</f>
        <v>20.074166666666667</v>
      </c>
      <c r="E52" s="82">
        <f>IF(JEI!$C$23,0,'Impôts et taxes'!$C$14/12)</f>
        <v>20.074166666666667</v>
      </c>
      <c r="F52" s="82">
        <f>IF(JEI!$C$23,0,'Impôts et taxes'!$C$14/12)</f>
        <v>20.074166666666667</v>
      </c>
      <c r="G52" s="82">
        <f>IF(JEI!$C$23,0,'Impôts et taxes'!$C$14/12)</f>
        <v>20.074166666666667</v>
      </c>
      <c r="H52" s="82">
        <f>IF(JEI!$C$23,0,'Impôts et taxes'!$C$14/12)</f>
        <v>20.074166666666667</v>
      </c>
      <c r="I52" s="82">
        <f>IF(JEI!$C$23,0,'Impôts et taxes'!$C$14/12)</f>
        <v>20.074166666666667</v>
      </c>
      <c r="J52" s="82">
        <f>IF(JEI!$C$23,0,'Impôts et taxes'!$C$14/12)</f>
        <v>20.074166666666667</v>
      </c>
      <c r="K52" s="82">
        <f>IF(JEI!$C$23,0,'Impôts et taxes'!$C$14/12)</f>
        <v>20.074166666666667</v>
      </c>
      <c r="L52" s="82">
        <f>IF(JEI!$C$23,0,'Impôts et taxes'!$C$14/12)</f>
        <v>20.074166666666667</v>
      </c>
      <c r="M52" s="82">
        <f>IF(JEI!$C$23,0,'Impôts et taxes'!$C$14/12)</f>
        <v>20.074166666666667</v>
      </c>
      <c r="N52" s="82">
        <f>IF(JEI!$C$23,0,'Impôts et taxes'!$C$14/12)</f>
        <v>20.074166666666667</v>
      </c>
      <c r="O52" s="82">
        <f>IF(JEI!$D$23,0,'Impôts et taxes'!$D$14/12)</f>
        <v>20.074166666666667</v>
      </c>
      <c r="P52" s="82">
        <f>IF(JEI!$D$23,0,'Impôts et taxes'!$D$14/12)</f>
        <v>20.074166666666667</v>
      </c>
      <c r="Q52" s="82">
        <f>IF(JEI!$D$23,0,'Impôts et taxes'!$D$14/12)+'Comptes de résultats'!C35-'Comptes de résultats'!C36+0.25*('Comptes de résultats'!C35-'Comptes de résultats'!C36)</f>
        <v>20.074166666666667</v>
      </c>
      <c r="R52" s="82">
        <f>IF(JEI!$D$23,0,'Impôts et taxes'!$D$14/12)</f>
        <v>20.074166666666667</v>
      </c>
      <c r="S52" s="82">
        <f>IF(JEI!$D$23,0,'Impôts et taxes'!$D$14/12)</f>
        <v>20.074166666666667</v>
      </c>
      <c r="T52" s="82">
        <f>IF(JEI!$D$23,0,'Impôts et taxes'!$D$14/12)+0.25*('Comptes de résultats'!C35-'Comptes de résultats'!C36)</f>
        <v>20.074166666666667</v>
      </c>
      <c r="U52" s="82">
        <f>IF(JEI!$D$23,0,'Impôts et taxes'!$D$14/12)</f>
        <v>20.074166666666667</v>
      </c>
      <c r="V52" s="82">
        <f>IF(JEI!$D$23,0,'Impôts et taxes'!$D$14/12)</f>
        <v>20.074166666666667</v>
      </c>
      <c r="W52" s="82">
        <f>IF(JEI!$D$23,0,'Impôts et taxes'!$D$14/12)+0.25*('Comptes de résultats'!C35-'Comptes de résultats'!C36)</f>
        <v>20.074166666666667</v>
      </c>
      <c r="X52" s="82">
        <f>IF(JEI!$D$23,0,'Impôts et taxes'!$D$14/12)</f>
        <v>20.074166666666667</v>
      </c>
      <c r="Y52" s="82">
        <f>IF(JEI!$D$23,0,'Impôts et taxes'!$D$14/12)</f>
        <v>20.074166666666667</v>
      </c>
      <c r="Z52" s="82">
        <f>IF(JEI!$D$23,0,'Impôts et taxes'!$D$14/12)+0.25*('Comptes de résultats'!C35-'Comptes de résultats'!C36)</f>
        <v>20.074166666666667</v>
      </c>
      <c r="AA52" s="82">
        <f>IF(JEI!$E$23,0,'Impôts et taxes'!$E$14/12)</f>
        <v>20.074166666666667</v>
      </c>
      <c r="AB52" s="82">
        <f>IF(JEI!$E$23,0,'Impôts et taxes'!$E$14/12)</f>
        <v>20.074166666666667</v>
      </c>
      <c r="AC52" s="82">
        <f>IF(JEI!$E$23,0,'Impôts et taxes'!$E$14/12)+'Comptes de résultats'!D35-'Comptes de résultats'!D36-('Comptes de résultats'!C35-'Comptes de résultats'!C36)+0.25*('Comptes de résultats'!D35-'Comptes de résultats'!D36)</f>
        <v>20.074166666666667</v>
      </c>
      <c r="AD52" s="82">
        <f>IF(JEI!$E$23,0,'Impôts et taxes'!$E$14/12)</f>
        <v>20.074166666666667</v>
      </c>
      <c r="AE52" s="82">
        <f>IF(JEI!$E$23,0,'Impôts et taxes'!$E$14/12)</f>
        <v>20.074166666666667</v>
      </c>
      <c r="AF52" s="82">
        <f>IF(JEI!$E$23,0,'Impôts et taxes'!$E$14/12)+0.25*('Comptes de résultats'!D35-'Comptes de résultats'!D36)</f>
        <v>20.074166666666667</v>
      </c>
      <c r="AG52" s="82">
        <f>IF(JEI!$E$23,0,'Impôts et taxes'!$E$14/12)</f>
        <v>20.074166666666667</v>
      </c>
      <c r="AH52" s="82">
        <f>IF(JEI!$E$23,0,'Impôts et taxes'!$E$14/12)</f>
        <v>20.074166666666667</v>
      </c>
      <c r="AI52" s="82">
        <f>IF(JEI!$E$23,0,'Impôts et taxes'!$E$14/12)+0.25*('Comptes de résultats'!D35-'Comptes de résultats'!D36)</f>
        <v>20.074166666666667</v>
      </c>
      <c r="AJ52" s="82">
        <f>IF(JEI!$E$23,0,'Impôts et taxes'!$E$14/12)</f>
        <v>20.074166666666667</v>
      </c>
      <c r="AK52" s="82">
        <f>IF(JEI!$E$23,0,'Impôts et taxes'!$E$14/12)</f>
        <v>20.074166666666667</v>
      </c>
      <c r="AL52" s="82">
        <f>IF(JEI!$E$23,0,'Impôts et taxes'!$E$14/12)+0.25*('Comptes de résultats'!D35-'Comptes de résultats'!D36)</f>
        <v>20.074166666666667</v>
      </c>
      <c r="AM52" s="82">
        <f>IF(JEI!$F$23,0,'Impôts et taxes'!$F$14/12)</f>
        <v>20.074166666666667</v>
      </c>
      <c r="AN52" s="82">
        <f>IF(JEI!$F$23,0,'Impôts et taxes'!$F$14/12)</f>
        <v>20.074166666666667</v>
      </c>
      <c r="AO52" s="82">
        <f>IF(JEI!$F$23,0,'Impôts et taxes'!$F$14/12)+'Comptes de résultats'!E35-'Comptes de résultats'!E36-('Comptes de résultats'!D35-'Comptes de résultats'!D36)+0.25*('Comptes de résultats'!E35-'Comptes de résultats'!E36)</f>
        <v>20.074166666666667</v>
      </c>
      <c r="AP52" s="82">
        <f>IF(JEI!$F$23,0,'Impôts et taxes'!$F$14/12)</f>
        <v>20.074166666666667</v>
      </c>
      <c r="AQ52" s="82">
        <f>IF(JEI!$F$23,0,'Impôts et taxes'!$F$14/12)</f>
        <v>20.074166666666667</v>
      </c>
      <c r="AR52" s="82">
        <f>IF(JEI!$F$23,0,'Impôts et taxes'!$F$14/12)+0.25*('Comptes de résultats'!E35-'Comptes de résultats'!E36)</f>
        <v>20.074166666666667</v>
      </c>
      <c r="AS52" s="82">
        <f>IF(JEI!$F$23,0,'Impôts et taxes'!$F$14/12)</f>
        <v>20.074166666666667</v>
      </c>
      <c r="AT52" s="82">
        <f>IF(JEI!$F$23,0,'Impôts et taxes'!$F$14/12)</f>
        <v>20.074166666666667</v>
      </c>
      <c r="AU52" s="82">
        <f>IF(JEI!$F$23,0,'Impôts et taxes'!$F$14/12)+0.25*('Comptes de résultats'!E35-'Comptes de résultats'!E36)</f>
        <v>20.074166666666667</v>
      </c>
      <c r="AV52" s="82">
        <f>IF(JEI!$F$23,0,'Impôts et taxes'!$F$14/12)</f>
        <v>20.074166666666667</v>
      </c>
      <c r="AW52" s="82">
        <f>IF(JEI!$F$23,0,'Impôts et taxes'!$F$14/12)</f>
        <v>20.074166666666667</v>
      </c>
      <c r="AX52" s="82">
        <f>IF(JEI!$F$23,0,'Impôts et taxes'!$F$14/12)+0.25*('Comptes de résultats'!E35-'Comptes de résultats'!E36)</f>
        <v>20.074166666666667</v>
      </c>
      <c r="AY52" s="82">
        <f>IF(JEI!$G$23,0,'Impôts et taxes'!$G$14/12)</f>
        <v>20.074166666666667</v>
      </c>
      <c r="AZ52" s="82">
        <f>IF(JEI!$G$23,0,'Impôts et taxes'!$G$14/12)</f>
        <v>20.074166666666667</v>
      </c>
      <c r="BA52" s="82">
        <f>IF(JEI!$G$23,0,'Impôts et taxes'!$G$14/12)+'Comptes de résultats'!F35-'Comptes de résultats'!F36-('Comptes de résultats'!E35-'Comptes de résultats'!E36)+0.25*('Comptes de résultats'!F35-'Comptes de résultats'!F36)</f>
        <v>20.074166666666667</v>
      </c>
      <c r="BB52" s="82">
        <f>IF(JEI!$G$23,0,'Impôts et taxes'!$G$14/12)</f>
        <v>20.074166666666667</v>
      </c>
      <c r="BC52" s="82">
        <f>IF(JEI!$G$23,0,'Impôts et taxes'!$G$14/12)</f>
        <v>20.074166666666667</v>
      </c>
      <c r="BD52" s="82">
        <f>IF(JEI!$G$23,0,'Impôts et taxes'!$G$14/12)+0.25*('Comptes de résultats'!F35-'Comptes de résultats'!F36)</f>
        <v>20.074166666666667</v>
      </c>
      <c r="BE52" s="82">
        <f>IF(JEI!$G$23,0,'Impôts et taxes'!$G$14/12)</f>
        <v>20.074166666666667</v>
      </c>
      <c r="BF52" s="82">
        <f>IF(JEI!$G$23,0,'Impôts et taxes'!$G$14/12)</f>
        <v>20.074166666666667</v>
      </c>
      <c r="BG52" s="82">
        <f>IF(JEI!$G$23,0,'Impôts et taxes'!$G$14/12)+0.25*('Comptes de résultats'!F35-'Comptes de résultats'!F36)</f>
        <v>20.074166666666667</v>
      </c>
      <c r="BH52" s="82">
        <f>IF(JEI!$G$23,0,'Impôts et taxes'!$G$14/12)</f>
        <v>20.074166666666667</v>
      </c>
      <c r="BI52" s="82">
        <f>IF(JEI!$G$23,0,'Impôts et taxes'!$G$14/12)</f>
        <v>20.074166666666667</v>
      </c>
      <c r="BJ52" s="82">
        <f>IF(JEI!$G$23,0,'Impôts et taxes'!$G$14/12)+0.25*('Comptes de résultats'!F35-'Comptes de résultats'!F36)</f>
        <v>20.074166666666667</v>
      </c>
      <c r="BK52" s="17"/>
    </row>
    <row r="53" spans="2:63" x14ac:dyDescent="0.35">
      <c r="B53" s="114" t="s">
        <v>143</v>
      </c>
      <c r="C53" s="82">
        <f>'Sous-traitances'!C30</f>
        <v>0</v>
      </c>
      <c r="D53" s="82">
        <f>'Sous-traitances'!D30</f>
        <v>0</v>
      </c>
      <c r="E53" s="82">
        <f>'Sous-traitances'!E30</f>
        <v>0</v>
      </c>
      <c r="F53" s="82">
        <f>'Sous-traitances'!F30</f>
        <v>0</v>
      </c>
      <c r="G53" s="82">
        <f>'Sous-traitances'!G30</f>
        <v>0</v>
      </c>
      <c r="H53" s="82">
        <f>'Sous-traitances'!H30</f>
        <v>0</v>
      </c>
      <c r="I53" s="82">
        <f>'Sous-traitances'!I30</f>
        <v>0</v>
      </c>
      <c r="J53" s="82">
        <f>'Sous-traitances'!J30</f>
        <v>0</v>
      </c>
      <c r="K53" s="82">
        <f>'Sous-traitances'!K30</f>
        <v>0</v>
      </c>
      <c r="L53" s="82">
        <f>'Sous-traitances'!L30</f>
        <v>0</v>
      </c>
      <c r="M53" s="82">
        <f>'Sous-traitances'!M30</f>
        <v>0</v>
      </c>
      <c r="N53" s="82">
        <f>'Sous-traitances'!N30</f>
        <v>0</v>
      </c>
      <c r="O53" s="82">
        <f>'Sous-traitances'!P30</f>
        <v>0</v>
      </c>
      <c r="P53" s="82">
        <f>'Sous-traitances'!Q30</f>
        <v>0</v>
      </c>
      <c r="Q53" s="82">
        <f>'Sous-traitances'!R30</f>
        <v>0</v>
      </c>
      <c r="R53" s="82">
        <f>'Sous-traitances'!S30</f>
        <v>0</v>
      </c>
      <c r="S53" s="82">
        <f>'Sous-traitances'!T30</f>
        <v>0</v>
      </c>
      <c r="T53" s="82">
        <f>'Sous-traitances'!U30</f>
        <v>0</v>
      </c>
      <c r="U53" s="82">
        <f>'Sous-traitances'!V30</f>
        <v>0</v>
      </c>
      <c r="V53" s="82">
        <f>'Sous-traitances'!W30</f>
        <v>0</v>
      </c>
      <c r="W53" s="82">
        <f>'Sous-traitances'!X30</f>
        <v>0</v>
      </c>
      <c r="X53" s="82">
        <f>'Sous-traitances'!Y30</f>
        <v>0</v>
      </c>
      <c r="Y53" s="82">
        <f>'Sous-traitances'!Z30</f>
        <v>0</v>
      </c>
      <c r="Z53" s="82">
        <f>'Sous-traitances'!AA30</f>
        <v>0</v>
      </c>
      <c r="AA53" s="82">
        <f>'Sous-traitances'!AC30</f>
        <v>0</v>
      </c>
      <c r="AB53" s="82"/>
      <c r="AC53" s="82"/>
      <c r="AD53" s="82"/>
      <c r="AE53" s="82"/>
      <c r="AF53" s="82"/>
      <c r="AG53" s="82">
        <f>'Sous-traitances'!AD30</f>
        <v>0</v>
      </c>
      <c r="AH53" s="82"/>
      <c r="AI53" s="82"/>
      <c r="AJ53" s="82"/>
      <c r="AK53" s="82"/>
      <c r="AL53" s="82"/>
      <c r="AM53" s="82">
        <f>'Sous-traitances'!AF30</f>
        <v>0</v>
      </c>
      <c r="AN53" s="82"/>
      <c r="AO53" s="82"/>
      <c r="AP53" s="82"/>
      <c r="AQ53" s="82"/>
      <c r="AR53" s="82"/>
      <c r="AS53" s="82">
        <f>'Sous-traitances'!AG30</f>
        <v>0</v>
      </c>
      <c r="AT53" s="82"/>
      <c r="AU53" s="82"/>
      <c r="AV53" s="82"/>
      <c r="AW53" s="82"/>
      <c r="AX53" s="82"/>
      <c r="AY53" s="82">
        <f>'Sous-traitances'!AI30</f>
        <v>0</v>
      </c>
      <c r="AZ53" s="82"/>
      <c r="BA53" s="82"/>
      <c r="BB53" s="82"/>
      <c r="BC53" s="82"/>
      <c r="BD53" s="82"/>
      <c r="BE53" s="82">
        <f>'Sous-traitances'!AJ30</f>
        <v>0</v>
      </c>
      <c r="BF53" s="82"/>
      <c r="BG53" s="82"/>
      <c r="BH53" s="82"/>
      <c r="BI53" s="82"/>
      <c r="BJ53" s="82"/>
      <c r="BK53" s="17"/>
    </row>
    <row r="54" spans="2:63" x14ac:dyDescent="0.35">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row>
    <row r="55" spans="2:63" x14ac:dyDescent="0.35">
      <c r="B55" s="68" t="s">
        <v>82</v>
      </c>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c r="AO55" s="113"/>
      <c r="AP55" s="113"/>
      <c r="AQ55" s="113"/>
      <c r="AR55" s="113"/>
      <c r="AS55" s="113"/>
      <c r="AT55" s="113"/>
      <c r="AU55" s="113"/>
      <c r="AV55" s="113"/>
      <c r="AW55" s="113"/>
      <c r="AX55" s="113"/>
      <c r="AY55" s="113"/>
      <c r="AZ55" s="113"/>
      <c r="BA55" s="113"/>
      <c r="BB55" s="113"/>
      <c r="BC55" s="113"/>
      <c r="BD55" s="113"/>
      <c r="BE55" s="113"/>
      <c r="BF55" s="113"/>
      <c r="BG55" s="113"/>
      <c r="BH55" s="113"/>
      <c r="BI55" s="113"/>
      <c r="BJ55" s="113"/>
      <c r="BK55" s="17"/>
    </row>
    <row r="56" spans="2:63" x14ac:dyDescent="0.35">
      <c r="B56" s="117" t="s">
        <v>96</v>
      </c>
      <c r="C56" s="82">
        <f>Investissements!C30-Investissements!C9-C57</f>
        <v>0</v>
      </c>
      <c r="D56" s="82">
        <f>Investissements!D30-Investissements!D9-D57</f>
        <v>0</v>
      </c>
      <c r="E56" s="82">
        <f>Investissements!E30-Investissements!E9-E57</f>
        <v>0</v>
      </c>
      <c r="F56" s="82">
        <f>Investissements!F30-Investissements!F9-F57</f>
        <v>0</v>
      </c>
      <c r="G56" s="82">
        <f>Investissements!G30-Investissements!G9-G57</f>
        <v>0</v>
      </c>
      <c r="H56" s="82">
        <f>Investissements!H30-Investissements!H9-H57</f>
        <v>0</v>
      </c>
      <c r="I56" s="82">
        <f>Investissements!I30-Investissements!I9-I57</f>
        <v>0</v>
      </c>
      <c r="J56" s="82">
        <f>Investissements!J30-Investissements!J9-J57</f>
        <v>0</v>
      </c>
      <c r="K56" s="82">
        <f>Investissements!K30-Investissements!K9-K57</f>
        <v>0</v>
      </c>
      <c r="L56" s="82">
        <f>Investissements!L30-Investissements!L9-L57</f>
        <v>0</v>
      </c>
      <c r="M56" s="82">
        <f>Investissements!M30-Investissements!M9-M57</f>
        <v>0</v>
      </c>
      <c r="N56" s="82">
        <f>Investissements!N30-Investissements!N9-N57</f>
        <v>0</v>
      </c>
      <c r="O56" s="82">
        <f>Investissements!P30-Investissements!P9-O57</f>
        <v>0</v>
      </c>
      <c r="P56" s="82">
        <f>Investissements!Q30-Investissements!Q9-P57</f>
        <v>0</v>
      </c>
      <c r="Q56" s="82">
        <f>Investissements!R30-Investissements!R9-Q57</f>
        <v>0</v>
      </c>
      <c r="R56" s="82">
        <f>Investissements!S30-Investissements!S9-R57</f>
        <v>0</v>
      </c>
      <c r="S56" s="82">
        <f>Investissements!T30-Investissements!T9-S57</f>
        <v>0</v>
      </c>
      <c r="T56" s="82">
        <f>Investissements!U30-Investissements!U9-T57</f>
        <v>0</v>
      </c>
      <c r="U56" s="82">
        <f>Investissements!V30-Investissements!V9-U57</f>
        <v>0</v>
      </c>
      <c r="V56" s="82">
        <f>Investissements!W30-Investissements!W9-V57</f>
        <v>0</v>
      </c>
      <c r="W56" s="82">
        <f>Investissements!X30-Investissements!X9-W57</f>
        <v>0</v>
      </c>
      <c r="X56" s="82">
        <f>Investissements!Y30-Investissements!Y9-X57</f>
        <v>0</v>
      </c>
      <c r="Y56" s="82">
        <f>Investissements!Z30-Investissements!Z9-Y57</f>
        <v>0</v>
      </c>
      <c r="Z56" s="82">
        <f>Investissements!AA30-Investissements!AA9-Z57</f>
        <v>0</v>
      </c>
      <c r="AA56" s="82">
        <f>Investissements!AC30-Investissements!AC9-AA57</f>
        <v>0</v>
      </c>
      <c r="AB56" s="82"/>
      <c r="AC56" s="82"/>
      <c r="AD56" s="82"/>
      <c r="AE56" s="82"/>
      <c r="AF56" s="82"/>
      <c r="AG56" s="82">
        <f>Investissements!AD30-Investissements!AD9-AG57</f>
        <v>0</v>
      </c>
      <c r="AH56" s="82"/>
      <c r="AI56" s="82"/>
      <c r="AJ56" s="82"/>
      <c r="AK56" s="82"/>
      <c r="AL56" s="82"/>
      <c r="AM56" s="82">
        <f>Investissements!AF30-Investissements!AF9-AM57</f>
        <v>0</v>
      </c>
      <c r="AN56" s="82"/>
      <c r="AO56" s="82"/>
      <c r="AP56" s="82"/>
      <c r="AQ56" s="82"/>
      <c r="AR56" s="82"/>
      <c r="AS56" s="82">
        <f>Investissements!AG30-Investissements!AG9-AS57</f>
        <v>0</v>
      </c>
      <c r="AT56" s="82"/>
      <c r="AU56" s="82"/>
      <c r="AV56" s="82"/>
      <c r="AW56" s="82"/>
      <c r="AX56" s="82"/>
      <c r="AY56" s="82">
        <f>Investissements!AI30-Investissements!AI9-AY57</f>
        <v>0</v>
      </c>
      <c r="AZ56" s="82"/>
      <c r="BA56" s="82"/>
      <c r="BB56" s="82"/>
      <c r="BC56" s="82"/>
      <c r="BD56" s="82"/>
      <c r="BE56" s="82">
        <f>Investissements!AJ30-Investissements!AJ9-BE57</f>
        <v>0</v>
      </c>
      <c r="BF56" s="82"/>
      <c r="BG56" s="82"/>
      <c r="BH56" s="82"/>
      <c r="BI56" s="82"/>
      <c r="BJ56" s="82"/>
      <c r="BK56" s="17"/>
    </row>
    <row r="57" spans="2:63" x14ac:dyDescent="0.35">
      <c r="B57" s="117" t="s">
        <v>271</v>
      </c>
      <c r="C57" s="82">
        <f>SUMPRODUCT((Investissements!C9:C28)*(Investissements!$AS9:$AS28))</f>
        <v>0</v>
      </c>
      <c r="D57" s="82">
        <f>SUMPRODUCT((Investissements!D9:D28)*(Investissements!$AS9:$AS28))</f>
        <v>0</v>
      </c>
      <c r="E57" s="82">
        <f>SUMPRODUCT((Investissements!E9:E28)*(Investissements!$AS9:$AS28))</f>
        <v>0</v>
      </c>
      <c r="F57" s="82">
        <f>SUMPRODUCT((Investissements!F9:F28)*(Investissements!$AS9:$AS28))</f>
        <v>0</v>
      </c>
      <c r="G57" s="82">
        <f>SUMPRODUCT((Investissements!G9:G28)*(Investissements!$AS9:$AS28))</f>
        <v>0</v>
      </c>
      <c r="H57" s="82">
        <f>SUMPRODUCT((Investissements!H9:H28)*(Investissements!$AS9:$AS28))</f>
        <v>0</v>
      </c>
      <c r="I57" s="82">
        <f>SUMPRODUCT((Investissements!I9:I28)*(Investissements!$AS9:$AS28))</f>
        <v>0</v>
      </c>
      <c r="J57" s="82">
        <f>SUMPRODUCT((Investissements!J9:J28)*(Investissements!$AS9:$AS28))</f>
        <v>0</v>
      </c>
      <c r="K57" s="82">
        <f>SUMPRODUCT((Investissements!K9:K28)*(Investissements!$AS9:$AS28))</f>
        <v>0</v>
      </c>
      <c r="L57" s="82">
        <f>SUMPRODUCT((Investissements!L9:L28)*(Investissements!$AS9:$AS28))</f>
        <v>0</v>
      </c>
      <c r="M57" s="82">
        <f>SUMPRODUCT((Investissements!M9:M28)*(Investissements!$AS9:$AS28))</f>
        <v>0</v>
      </c>
      <c r="N57" s="82">
        <f>SUMPRODUCT((Investissements!N9:N28)*(Investissements!$AS9:$AS28))</f>
        <v>0</v>
      </c>
      <c r="O57" s="82">
        <f>SUMPRODUCT((Investissements!P9:P28)*(Investissements!$AS9:$AS28))</f>
        <v>0</v>
      </c>
      <c r="P57" s="82">
        <f>SUMPRODUCT((Investissements!Q9:Q28)*(Investissements!$AS9:$AS28))</f>
        <v>0</v>
      </c>
      <c r="Q57" s="82">
        <f>SUMPRODUCT((Investissements!R9:R28)*(Investissements!$AS9:$AS28))</f>
        <v>0</v>
      </c>
      <c r="R57" s="82">
        <f>SUMPRODUCT((Investissements!S9:S28)*(Investissements!$AS9:$AS28))</f>
        <v>0</v>
      </c>
      <c r="S57" s="82">
        <f>SUMPRODUCT((Investissements!T9:T28)*(Investissements!$AS9:$AS28))</f>
        <v>0</v>
      </c>
      <c r="T57" s="82">
        <f>SUMPRODUCT((Investissements!U9:U28)*(Investissements!$AS9:$AS28))</f>
        <v>0</v>
      </c>
      <c r="U57" s="82">
        <f>SUMPRODUCT((Investissements!V9:V28)*(Investissements!$AS9:$AS28))</f>
        <v>0</v>
      </c>
      <c r="V57" s="82">
        <f>SUMPRODUCT((Investissements!W9:W28)*(Investissements!$AS9:$AS28))</f>
        <v>0</v>
      </c>
      <c r="W57" s="82">
        <f>SUMPRODUCT((Investissements!X9:X28)*(Investissements!$AS9:$AS28))</f>
        <v>0</v>
      </c>
      <c r="X57" s="82">
        <f>SUMPRODUCT((Investissements!Y9:Y28)*(Investissements!$AS9:$AS28))</f>
        <v>0</v>
      </c>
      <c r="Y57" s="82">
        <f>SUMPRODUCT((Investissements!Z9:Z28)*(Investissements!$AS9:$AS28))</f>
        <v>0</v>
      </c>
      <c r="Z57" s="82">
        <f>SUMPRODUCT((Investissements!AA9:AA28)*(Investissements!$AS9:$AS28))</f>
        <v>0</v>
      </c>
      <c r="AA57" s="82">
        <f>SUMPRODUCT((Investissements!AC9:AC28)*(Investissements!$AS9:$AS28))</f>
        <v>0</v>
      </c>
      <c r="AB57" s="82"/>
      <c r="AC57" s="82"/>
      <c r="AD57" s="82"/>
      <c r="AE57" s="82"/>
      <c r="AF57" s="82"/>
      <c r="AG57" s="82">
        <f>SUMPRODUCT((Investissements!AD9:AD28)*(Investissements!$AS9:$AS28))</f>
        <v>0</v>
      </c>
      <c r="AH57" s="82"/>
      <c r="AI57" s="82"/>
      <c r="AJ57" s="82"/>
      <c r="AK57" s="82"/>
      <c r="AL57" s="82"/>
      <c r="AM57" s="82">
        <f>SUMPRODUCT((Investissements!AF9:AF28)*(Investissements!$AS9:$AS28))</f>
        <v>0</v>
      </c>
      <c r="AN57" s="82"/>
      <c r="AO57" s="82"/>
      <c r="AP57" s="82"/>
      <c r="AQ57" s="82"/>
      <c r="AR57" s="82"/>
      <c r="AS57" s="82">
        <f>SUMPRODUCT((Investissements!AG9:AG28)*(Investissements!$AS9:$AS28))</f>
        <v>0</v>
      </c>
      <c r="AT57" s="82"/>
      <c r="AU57" s="82"/>
      <c r="AV57" s="82"/>
      <c r="AW57" s="82"/>
      <c r="AX57" s="82"/>
      <c r="AY57" s="82">
        <f>SUMPRODUCT((Investissements!AI9:AI28)*(Investissements!$AS9:$AS28))</f>
        <v>0</v>
      </c>
      <c r="AZ57" s="82"/>
      <c r="BA57" s="82"/>
      <c r="BB57" s="82"/>
      <c r="BC57" s="82"/>
      <c r="BD57" s="82"/>
      <c r="BE57" s="82">
        <f>SUMPRODUCT((Investissements!AJ9:AJ28)*(Investissements!$AS9:$AS28))</f>
        <v>0</v>
      </c>
      <c r="BF57" s="82"/>
      <c r="BG57" s="82"/>
      <c r="BH57" s="82"/>
      <c r="BI57" s="82"/>
      <c r="BJ57" s="82"/>
      <c r="BK57" s="17"/>
    </row>
    <row r="58" spans="2:63" x14ac:dyDescent="0.35">
      <c r="B58" s="117" t="s">
        <v>185</v>
      </c>
      <c r="C58" s="98"/>
      <c r="D58" s="98"/>
      <c r="E58" s="98"/>
      <c r="F58" s="98"/>
      <c r="G58" s="98"/>
      <c r="H58" s="98"/>
      <c r="I58" s="98"/>
      <c r="J58" s="98"/>
      <c r="K58" s="98"/>
      <c r="L58" s="98"/>
      <c r="M58" s="98"/>
      <c r="N58" s="98"/>
      <c r="O58" s="98"/>
      <c r="P58" s="98"/>
      <c r="Q58" s="98"/>
      <c r="R58" s="98"/>
      <c r="S58" s="98"/>
      <c r="T58" s="98"/>
      <c r="U58" s="98"/>
      <c r="V58" s="98"/>
      <c r="W58" s="98"/>
      <c r="X58" s="98"/>
      <c r="Y58" s="98"/>
      <c r="Z58" s="98"/>
      <c r="AA58" s="98"/>
      <c r="AB58" s="98"/>
      <c r="AC58" s="98"/>
      <c r="AD58" s="98"/>
      <c r="AE58" s="98"/>
      <c r="AF58" s="98"/>
      <c r="AG58" s="98"/>
      <c r="AH58" s="98"/>
      <c r="AI58" s="98"/>
      <c r="AJ58" s="98"/>
      <c r="AK58" s="98"/>
      <c r="AL58" s="98"/>
      <c r="AM58" s="98"/>
      <c r="AN58" s="98"/>
      <c r="AO58" s="98"/>
      <c r="AP58" s="98"/>
      <c r="AQ58" s="98"/>
      <c r="AR58" s="98"/>
      <c r="AS58" s="98"/>
      <c r="AT58" s="98"/>
      <c r="AU58" s="98"/>
      <c r="AV58" s="98"/>
      <c r="AW58" s="98"/>
      <c r="AX58" s="98"/>
      <c r="AY58" s="98"/>
      <c r="AZ58" s="98"/>
      <c r="BA58" s="98"/>
      <c r="BB58" s="98"/>
      <c r="BC58" s="98"/>
      <c r="BD58" s="98"/>
      <c r="BE58" s="98"/>
      <c r="BF58" s="98"/>
      <c r="BG58" s="98"/>
      <c r="BH58" s="98"/>
      <c r="BI58" s="98"/>
      <c r="BJ58" s="98"/>
      <c r="BK58" s="17"/>
    </row>
    <row r="59" spans="2:63" x14ac:dyDescent="0.35">
      <c r="B59" s="117" t="s">
        <v>229</v>
      </c>
      <c r="C59" s="82">
        <f>-PMT(CONFIG!$C$118/12,CONFIG!$C$120,SUM(INDEX($C22:$BJ22,,IF((COLUMN(C$61)-COLUMN($C$61)+1)&gt;CONFIG!$C$120,(COLUMN(C$61)-COLUMN($C$61)+1)-CONFIG!$C$120,0)+1):INDEX($C22:$BJ22,,COLUMN(C$61)-COLUMN($C$61)+1)),,)</f>
        <v>0</v>
      </c>
      <c r="D59" s="82">
        <f>-PMT(CONFIG!$C$118/12,CONFIG!$C$120,SUM(INDEX($C22:$BJ22,,IF((COLUMN(D$61)-COLUMN($C$61)+1)&gt;CONFIG!$C$120,(COLUMN(D$61)-COLUMN($C$61)+1)-CONFIG!$C$120,0)+1):INDEX($C22:$BJ22,,COLUMN(D$61)-COLUMN($C$61)+1)),,)</f>
        <v>0</v>
      </c>
      <c r="E59" s="82">
        <f>-PMT(CONFIG!$C$118/12,CONFIG!$C$120,SUM(INDEX($C22:$BJ22,,IF((COLUMN(E$61)-COLUMN($C$61)+1)&gt;CONFIG!$C$120,(COLUMN(E$61)-COLUMN($C$61)+1)-CONFIG!$C$120,0)+1):INDEX($C22:$BJ22,,COLUMN(E$61)-COLUMN($C$61)+1)),,)</f>
        <v>0</v>
      </c>
      <c r="F59" s="82">
        <f>-PMT(CONFIG!$C$118/12,CONFIG!$C$120,SUM(INDEX($C22:$BJ22,,IF((COLUMN(F$61)-COLUMN($C$61)+1)&gt;CONFIG!$C$120,(COLUMN(F$61)-COLUMN($C$61)+1)-CONFIG!$C$120,0)+1):INDEX($C22:$BJ22,,COLUMN(F$61)-COLUMN($C$61)+1)),,)</f>
        <v>0</v>
      </c>
      <c r="G59" s="82">
        <f>-PMT(CONFIG!$C$118/12,CONFIG!$C$120,SUM(INDEX($C22:$BJ22,,IF((COLUMN(G$61)-COLUMN($C$61)+1)&gt;CONFIG!$C$120,(COLUMN(G$61)-COLUMN($C$61)+1)-CONFIG!$C$120,0)+1):INDEX($C22:$BJ22,,COLUMN(G$61)-COLUMN($C$61)+1)),,)</f>
        <v>0</v>
      </c>
      <c r="H59" s="82">
        <f>-PMT(CONFIG!$C$118/12,CONFIG!$C$120,SUM(INDEX($C22:$BJ22,,IF((COLUMN(H$61)-COLUMN($C$61)+1)&gt;CONFIG!$C$120,(COLUMN(H$61)-COLUMN($C$61)+1)-CONFIG!$C$120,0)+1):INDEX($C22:$BJ22,,COLUMN(H$61)-COLUMN($C$61)+1)),,)</f>
        <v>0</v>
      </c>
      <c r="I59" s="82">
        <f>-PMT(CONFIG!$C$118/12,CONFIG!$C$120,SUM(INDEX($C22:$BJ22,,IF((COLUMN(I$61)-COLUMN($C$61)+1)&gt;CONFIG!$C$120,(COLUMN(I$61)-COLUMN($C$61)+1)-CONFIG!$C$120,0)+1):INDEX($C22:$BJ22,,COLUMN(I$61)-COLUMN($C$61)+1)),,)</f>
        <v>0</v>
      </c>
      <c r="J59" s="82">
        <f>-PMT(CONFIG!$C$118/12,CONFIG!$C$120,SUM(INDEX($C22:$BJ22,,IF((COLUMN(J$61)-COLUMN($C$61)+1)&gt;CONFIG!$C$120,(COLUMN(J$61)-COLUMN($C$61)+1)-CONFIG!$C$120,0)+1):INDEX($C22:$BJ22,,COLUMN(J$61)-COLUMN($C$61)+1)),,)</f>
        <v>0</v>
      </c>
      <c r="K59" s="82">
        <f>-PMT(CONFIG!$C$118/12,CONFIG!$C$120,SUM(INDEX($C22:$BJ22,,IF((COLUMN(K$61)-COLUMN($C$61)+1)&gt;CONFIG!$C$120,(COLUMN(K$61)-COLUMN($C$61)+1)-CONFIG!$C$120,0)+1):INDEX($C22:$BJ22,,COLUMN(K$61)-COLUMN($C$61)+1)),,)</f>
        <v>0</v>
      </c>
      <c r="L59" s="82">
        <f>-PMT(CONFIG!$C$118/12,CONFIG!$C$120,SUM(INDEX($C22:$BJ22,,IF((COLUMN(L$61)-COLUMN($C$61)+1)&gt;CONFIG!$C$120,(COLUMN(L$61)-COLUMN($C$61)+1)-CONFIG!$C$120,0)+1):INDEX($C22:$BJ22,,COLUMN(L$61)-COLUMN($C$61)+1)),,)</f>
        <v>0</v>
      </c>
      <c r="M59" s="82">
        <f>-PMT(CONFIG!$C$118/12,CONFIG!$C$120,SUM(INDEX($C22:$BJ22,,IF((COLUMN(M$61)-COLUMN($C$61)+1)&gt;CONFIG!$C$120,(COLUMN(M$61)-COLUMN($C$61)+1)-CONFIG!$C$120,0)+1):INDEX($C22:$BJ22,,COLUMN(M$61)-COLUMN($C$61)+1)),,)</f>
        <v>0</v>
      </c>
      <c r="N59" s="82">
        <f>-PMT(CONFIG!$C$118/12,CONFIG!$C$120,SUM(INDEX($C22:$BJ22,,IF((COLUMN(N$61)-COLUMN($C$61)+1)&gt;CONFIG!$C$120,(COLUMN(N$61)-COLUMN($C$61)+1)-CONFIG!$C$120,0)+1):INDEX($C22:$BJ22,,COLUMN(N$61)-COLUMN($C$61)+1)),,)</f>
        <v>0</v>
      </c>
      <c r="O59" s="82">
        <f>-PMT(CONFIG!$C$118/12,CONFIG!$C$120,SUM(INDEX($C22:$BJ22,,IF((COLUMN(O$61)-COLUMN($C$61)+1)&gt;CONFIG!$C$120,(COLUMN(O$61)-COLUMN($C$61)+1)-CONFIG!$C$120,0)+1):INDEX($C22:$BJ22,,COLUMN(O$61)-COLUMN($C$61)+1)),,)</f>
        <v>0</v>
      </c>
      <c r="P59" s="82">
        <f>-PMT(CONFIG!$C$118/12,CONFIG!$C$120,SUM(INDEX($C22:$BJ22,,IF((COLUMN(P$61)-COLUMN($C$61)+1)&gt;CONFIG!$C$120,(COLUMN(P$61)-COLUMN($C$61)+1)-CONFIG!$C$120,0)+1):INDEX($C22:$BJ22,,COLUMN(P$61)-COLUMN($C$61)+1)),,)</f>
        <v>0</v>
      </c>
      <c r="Q59" s="82">
        <f>-PMT(CONFIG!$C$118/12,CONFIG!$C$120,SUM(INDEX($C22:$BJ22,,IF((COLUMN(Q$61)-COLUMN($C$61)+1)&gt;CONFIG!$C$120,(COLUMN(Q$61)-COLUMN($C$61)+1)-CONFIG!$C$120,0)+1):INDEX($C22:$BJ22,,COLUMN(Q$61)-COLUMN($C$61)+1)),,)</f>
        <v>0</v>
      </c>
      <c r="R59" s="82">
        <f>-PMT(CONFIG!$C$118/12,CONFIG!$C$120,SUM(INDEX($C22:$BJ22,,IF((COLUMN(R$61)-COLUMN($C$61)+1)&gt;CONFIG!$C$120,(COLUMN(R$61)-COLUMN($C$61)+1)-CONFIG!$C$120,0)+1):INDEX($C22:$BJ22,,COLUMN(R$61)-COLUMN($C$61)+1)),,)</f>
        <v>0</v>
      </c>
      <c r="S59" s="82">
        <f>-PMT(CONFIG!$C$118/12,CONFIG!$C$120,SUM(INDEX($C22:$BJ22,,IF((COLUMN(S$61)-COLUMN($C$61)+1)&gt;CONFIG!$C$120,(COLUMN(S$61)-COLUMN($C$61)+1)-CONFIG!$C$120,0)+1):INDEX($C22:$BJ22,,COLUMN(S$61)-COLUMN($C$61)+1)),,)</f>
        <v>0</v>
      </c>
      <c r="T59" s="82">
        <f>-PMT(CONFIG!$C$118/12,CONFIG!$C$120,SUM(INDEX($C22:$BJ22,,IF((COLUMN(T$61)-COLUMN($C$61)+1)&gt;CONFIG!$C$120,(COLUMN(T$61)-COLUMN($C$61)+1)-CONFIG!$C$120,0)+1):INDEX($C22:$BJ22,,COLUMN(T$61)-COLUMN($C$61)+1)),,)</f>
        <v>0</v>
      </c>
      <c r="U59" s="82">
        <f>-PMT(CONFIG!$C$118/12,CONFIG!$C$120,SUM(INDEX($C22:$BJ22,,IF((COLUMN(U$61)-COLUMN($C$61)+1)&gt;CONFIG!$C$120,(COLUMN(U$61)-COLUMN($C$61)+1)-CONFIG!$C$120,0)+1):INDEX($C22:$BJ22,,COLUMN(U$61)-COLUMN($C$61)+1)),,)</f>
        <v>0</v>
      </c>
      <c r="V59" s="82">
        <f>-PMT(CONFIG!$C$118/12,CONFIG!$C$120,SUM(INDEX($C22:$BJ22,,IF((COLUMN(V$61)-COLUMN($C$61)+1)&gt;CONFIG!$C$120,(COLUMN(V$61)-COLUMN($C$61)+1)-CONFIG!$C$120,0)+1):INDEX($C22:$BJ22,,COLUMN(V$61)-COLUMN($C$61)+1)),,)</f>
        <v>0</v>
      </c>
      <c r="W59" s="82">
        <f>-PMT(CONFIG!$C$118/12,CONFIG!$C$120,SUM(INDEX($C22:$BJ22,,IF((COLUMN(W$61)-COLUMN($C$61)+1)&gt;CONFIG!$C$120,(COLUMN(W$61)-COLUMN($C$61)+1)-CONFIG!$C$120,0)+1):INDEX($C22:$BJ22,,COLUMN(W$61)-COLUMN($C$61)+1)),,)</f>
        <v>0</v>
      </c>
      <c r="X59" s="82">
        <f>-PMT(CONFIG!$C$118/12,CONFIG!$C$120,SUM(INDEX($C22:$BJ22,,IF((COLUMN(X$61)-COLUMN($C$61)+1)&gt;CONFIG!$C$120,(COLUMN(X$61)-COLUMN($C$61)+1)-CONFIG!$C$120,0)+1):INDEX($C22:$BJ22,,COLUMN(X$61)-COLUMN($C$61)+1)),,)</f>
        <v>0</v>
      </c>
      <c r="Y59" s="82">
        <f>-PMT(CONFIG!$C$118/12,CONFIG!$C$120,SUM(INDEX($C22:$BJ22,,IF((COLUMN(Y$61)-COLUMN($C$61)+1)&gt;CONFIG!$C$120,(COLUMN(Y$61)-COLUMN($C$61)+1)-CONFIG!$C$120,0)+1):INDEX($C22:$BJ22,,COLUMN(Y$61)-COLUMN($C$61)+1)),,)</f>
        <v>0</v>
      </c>
      <c r="Z59" s="82">
        <f>-PMT(CONFIG!$C$118/12,CONFIG!$C$120,SUM(INDEX($C22:$BJ22,,IF((COLUMN(Z$61)-COLUMN($C$61)+1)&gt;CONFIG!$C$120,(COLUMN(Z$61)-COLUMN($C$61)+1)-CONFIG!$C$120,0)+1):INDEX($C22:$BJ22,,COLUMN(Z$61)-COLUMN($C$61)+1)),,)</f>
        <v>0</v>
      </c>
      <c r="AA59" s="82">
        <f>-PMT(CONFIG!$C$118/12,CONFIG!$C$120,SUM(INDEX($C22:$BJ22,,IF((COLUMN(AA$61)-COLUMN($C$61)+1)&gt;CONFIG!$C$120,(COLUMN(AA$61)-COLUMN($C$61)+1)-CONFIG!$C$120,0)+1):INDEX($C22:$BJ22,,COLUMN(AA$61)-COLUMN($C$61)+1)),,)</f>
        <v>0</v>
      </c>
      <c r="AB59" s="82">
        <f>-PMT(CONFIG!$C$118/12,CONFIG!$C$120,SUM(INDEX($C22:$BJ22,,IF((COLUMN(AB$61)-COLUMN($C$61)+1)&gt;CONFIG!$C$120,(COLUMN(AB$61)-COLUMN($C$61)+1)-CONFIG!$C$120,0)+1):INDEX($C22:$BJ22,,COLUMN(AB$61)-COLUMN($C$61)+1)),,)</f>
        <v>0</v>
      </c>
      <c r="AC59" s="82">
        <f>-PMT(CONFIG!$C$118/12,CONFIG!$C$120,SUM(INDEX($C22:$BJ22,,IF((COLUMN(AC$61)-COLUMN($C$61)+1)&gt;CONFIG!$C$120,(COLUMN(AC$61)-COLUMN($C$61)+1)-CONFIG!$C$120,0)+1):INDEX($C22:$BJ22,,COLUMN(AC$61)-COLUMN($C$61)+1)),,)</f>
        <v>0</v>
      </c>
      <c r="AD59" s="82">
        <f>-PMT(CONFIG!$C$118/12,CONFIG!$C$120,SUM(INDEX($C22:$BJ22,,IF((COLUMN(AD$61)-COLUMN($C$61)+1)&gt;CONFIG!$C$120,(COLUMN(AD$61)-COLUMN($C$61)+1)-CONFIG!$C$120,0)+1):INDEX($C22:$BJ22,,COLUMN(AD$61)-COLUMN($C$61)+1)),,)</f>
        <v>0</v>
      </c>
      <c r="AE59" s="82">
        <f>-PMT(CONFIG!$C$118/12,CONFIG!$C$120,SUM(INDEX($C22:$BJ22,,IF((COLUMN(AE$61)-COLUMN($C$61)+1)&gt;CONFIG!$C$120,(COLUMN(AE$61)-COLUMN($C$61)+1)-CONFIG!$C$120,0)+1):INDEX($C22:$BJ22,,COLUMN(AE$61)-COLUMN($C$61)+1)),,)</f>
        <v>0</v>
      </c>
      <c r="AF59" s="82">
        <f>-PMT(CONFIG!$C$118/12,CONFIG!$C$120,SUM(INDEX($C22:$BJ22,,IF((COLUMN(AF$61)-COLUMN($C$61)+1)&gt;CONFIG!$C$120,(COLUMN(AF$61)-COLUMN($C$61)+1)-CONFIG!$C$120,0)+1):INDEX($C22:$BJ22,,COLUMN(AF$61)-COLUMN($C$61)+1)),,)</f>
        <v>0</v>
      </c>
      <c r="AG59" s="82">
        <f>-PMT(CONFIG!$C$118/12,CONFIG!$C$120,SUM(INDEX($C22:$BJ22,,IF((COLUMN(AG$61)-COLUMN($C$61)+1)&gt;CONFIG!$C$120,(COLUMN(AG$61)-COLUMN($C$61)+1)-CONFIG!$C$120,0)+1):INDEX($C22:$BJ22,,COLUMN(AG$61)-COLUMN($C$61)+1)),,)</f>
        <v>0</v>
      </c>
      <c r="AH59" s="82">
        <f>-PMT(CONFIG!$C$118/12,CONFIG!$C$120,SUM(INDEX($C22:$BJ22,,IF((COLUMN(AH$61)-COLUMN($C$61)+1)&gt;CONFIG!$C$120,(COLUMN(AH$61)-COLUMN($C$61)+1)-CONFIG!$C$120,0)+1):INDEX($C22:$BJ22,,COLUMN(AH$61)-COLUMN($C$61)+1)),,)</f>
        <v>0</v>
      </c>
      <c r="AI59" s="82">
        <f>-PMT(CONFIG!$C$118/12,CONFIG!$C$120,SUM(INDEX($C22:$BJ22,,IF((COLUMN(AI$61)-COLUMN($C$61)+1)&gt;CONFIG!$C$120,(COLUMN(AI$61)-COLUMN($C$61)+1)-CONFIG!$C$120,0)+1):INDEX($C22:$BJ22,,COLUMN(AI$61)-COLUMN($C$61)+1)),,)</f>
        <v>0</v>
      </c>
      <c r="AJ59" s="82">
        <f>-PMT(CONFIG!$C$118/12,CONFIG!$C$120,SUM(INDEX($C22:$BJ22,,IF((COLUMN(AJ$61)-COLUMN($C$61)+1)&gt;CONFIG!$C$120,(COLUMN(AJ$61)-COLUMN($C$61)+1)-CONFIG!$C$120,0)+1):INDEX($C22:$BJ22,,COLUMN(AJ$61)-COLUMN($C$61)+1)),,)</f>
        <v>0</v>
      </c>
      <c r="AK59" s="82">
        <f>-PMT(CONFIG!$C$118/12,CONFIG!$C$120,SUM(INDEX($C22:$BJ22,,IF((COLUMN(AK$61)-COLUMN($C$61)+1)&gt;CONFIG!$C$120,(COLUMN(AK$61)-COLUMN($C$61)+1)-CONFIG!$C$120,0)+1):INDEX($C22:$BJ22,,COLUMN(AK$61)-COLUMN($C$61)+1)),,)</f>
        <v>0</v>
      </c>
      <c r="AL59" s="82">
        <f>-PMT(CONFIG!$C$118/12,CONFIG!$C$120,SUM(INDEX($C22:$BJ22,,IF((COLUMN(AL$61)-COLUMN($C$61)+1)&gt;CONFIG!$C$120,(COLUMN(AL$61)-COLUMN($C$61)+1)-CONFIG!$C$120,0)+1):INDEX($C22:$BJ22,,COLUMN(AL$61)-COLUMN($C$61)+1)),,)</f>
        <v>0</v>
      </c>
      <c r="AM59" s="82">
        <f>-PMT(CONFIG!$C$118/12,CONFIG!$C$120,SUM(INDEX($C22:$BJ22,,IF((COLUMN(AM$61)-COLUMN($C$61)+1)&gt;CONFIG!$C$120,(COLUMN(AM$61)-COLUMN($C$61)+1)-CONFIG!$C$120,0)+1):INDEX($C22:$BJ22,,COLUMN(AM$61)-COLUMN($C$61)+1)),,)</f>
        <v>0</v>
      </c>
      <c r="AN59" s="82">
        <f>-PMT(CONFIG!$C$118/12,CONFIG!$C$120,SUM(INDEX($C22:$BJ22,,IF((COLUMN(AN$61)-COLUMN($C$61)+1)&gt;CONFIG!$C$120,(COLUMN(AN$61)-COLUMN($C$61)+1)-CONFIG!$C$120,0)+1):INDEX($C22:$BJ22,,COLUMN(AN$61)-COLUMN($C$61)+1)),,)</f>
        <v>0</v>
      </c>
      <c r="AO59" s="82">
        <f>-PMT(CONFIG!$C$118/12,CONFIG!$C$120,SUM(INDEX($C22:$BJ22,,IF((COLUMN(AO$61)-COLUMN($C$61)+1)&gt;CONFIG!$C$120,(COLUMN(AO$61)-COLUMN($C$61)+1)-CONFIG!$C$120,0)+1):INDEX($C22:$BJ22,,COLUMN(AO$61)-COLUMN($C$61)+1)),,)</f>
        <v>0</v>
      </c>
      <c r="AP59" s="82">
        <f>-PMT(CONFIG!$C$118/12,CONFIG!$C$120,SUM(INDEX($C22:$BJ22,,IF((COLUMN(AP$61)-COLUMN($C$61)+1)&gt;CONFIG!$C$120,(COLUMN(AP$61)-COLUMN($C$61)+1)-CONFIG!$C$120,0)+1):INDEX($C22:$BJ22,,COLUMN(AP$61)-COLUMN($C$61)+1)),,)</f>
        <v>0</v>
      </c>
      <c r="AQ59" s="82">
        <f>-PMT(CONFIG!$C$118/12,CONFIG!$C$120,SUM(INDEX($C22:$BJ22,,IF((COLUMN(AQ$61)-COLUMN($C$61)+1)&gt;CONFIG!$C$120,(COLUMN(AQ$61)-COLUMN($C$61)+1)-CONFIG!$C$120,0)+1):INDEX($C22:$BJ22,,COLUMN(AQ$61)-COLUMN($C$61)+1)),,)</f>
        <v>0</v>
      </c>
      <c r="AR59" s="82">
        <f>-PMT(CONFIG!$C$118/12,CONFIG!$C$120,SUM(INDEX($C22:$BJ22,,IF((COLUMN(AR$61)-COLUMN($C$61)+1)&gt;CONFIG!$C$120,(COLUMN(AR$61)-COLUMN($C$61)+1)-CONFIG!$C$120,0)+1):INDEX($C22:$BJ22,,COLUMN(AR$61)-COLUMN($C$61)+1)),,)</f>
        <v>0</v>
      </c>
      <c r="AS59" s="82">
        <f>-PMT(CONFIG!$C$118/12,CONFIG!$C$120,SUM(INDEX($C22:$BJ22,,IF((COLUMN(AS$61)-COLUMN($C$61)+1)&gt;CONFIG!$C$120,(COLUMN(AS$61)-COLUMN($C$61)+1)-CONFIG!$C$120,0)+1):INDEX($C22:$BJ22,,COLUMN(AS$61)-COLUMN($C$61)+1)),,)</f>
        <v>0</v>
      </c>
      <c r="AT59" s="82">
        <f>-PMT(CONFIG!$C$118/12,CONFIG!$C$120,SUM(INDEX($C22:$BJ22,,IF((COLUMN(AT$61)-COLUMN($C$61)+1)&gt;CONFIG!$C$120,(COLUMN(AT$61)-COLUMN($C$61)+1)-CONFIG!$C$120,0)+1):INDEX($C22:$BJ22,,COLUMN(AT$61)-COLUMN($C$61)+1)),,)</f>
        <v>0</v>
      </c>
      <c r="AU59" s="82">
        <f>-PMT(CONFIG!$C$118/12,CONFIG!$C$120,SUM(INDEX($C22:$BJ22,,IF((COLUMN(AU$61)-COLUMN($C$61)+1)&gt;CONFIG!$C$120,(COLUMN(AU$61)-COLUMN($C$61)+1)-CONFIG!$C$120,0)+1):INDEX($C22:$BJ22,,COLUMN(AU$61)-COLUMN($C$61)+1)),,)</f>
        <v>0</v>
      </c>
      <c r="AV59" s="82">
        <f>-PMT(CONFIG!$C$118/12,CONFIG!$C$120,SUM(INDEX($C22:$BJ22,,IF((COLUMN(AV$61)-COLUMN($C$61)+1)&gt;CONFIG!$C$120,(COLUMN(AV$61)-COLUMN($C$61)+1)-CONFIG!$C$120,0)+1):INDEX($C22:$BJ22,,COLUMN(AV$61)-COLUMN($C$61)+1)),,)</f>
        <v>0</v>
      </c>
      <c r="AW59" s="82">
        <f>-PMT(CONFIG!$C$118/12,CONFIG!$C$120,SUM(INDEX($C22:$BJ22,,IF((COLUMN(AW$61)-COLUMN($C$61)+1)&gt;CONFIG!$C$120,(COLUMN(AW$61)-COLUMN($C$61)+1)-CONFIG!$C$120,0)+1):INDEX($C22:$BJ22,,COLUMN(AW$61)-COLUMN($C$61)+1)),,)</f>
        <v>0</v>
      </c>
      <c r="AX59" s="82">
        <f>-PMT(CONFIG!$C$118/12,CONFIG!$C$120,SUM(INDEX($C22:$BJ22,,IF((COLUMN(AX$61)-COLUMN($C$61)+1)&gt;CONFIG!$C$120,(COLUMN(AX$61)-COLUMN($C$61)+1)-CONFIG!$C$120,0)+1):INDEX($C22:$BJ22,,COLUMN(AX$61)-COLUMN($C$61)+1)),,)</f>
        <v>0</v>
      </c>
      <c r="AY59" s="82">
        <f>-PMT(CONFIG!$C$118/12,CONFIG!$C$120,SUM(INDEX($C22:$BJ22,,IF((COLUMN(AY$61)-COLUMN($C$61)+1)&gt;CONFIG!$C$120,(COLUMN(AY$61)-COLUMN($C$61)+1)-CONFIG!$C$120,0)+1):INDEX($C22:$BJ22,,COLUMN(AY$61)-COLUMN($C$61)+1)),,)</f>
        <v>0</v>
      </c>
      <c r="AZ59" s="82">
        <f>-PMT(CONFIG!$C$118/12,CONFIG!$C$120,SUM(INDEX($C22:$BJ22,,IF((COLUMN(AZ$61)-COLUMN($C$61)+1)&gt;CONFIG!$C$120,(COLUMN(AZ$61)-COLUMN($C$61)+1)-CONFIG!$C$120,0)+1):INDEX($C22:$BJ22,,COLUMN(AZ$61)-COLUMN($C$61)+1)),,)</f>
        <v>0</v>
      </c>
      <c r="BA59" s="82">
        <f>-PMT(CONFIG!$C$118/12,CONFIG!$C$120,SUM(INDEX($C22:$BJ22,,IF((COLUMN(BA$61)-COLUMN($C$61)+1)&gt;CONFIG!$C$120,(COLUMN(BA$61)-COLUMN($C$61)+1)-CONFIG!$C$120,0)+1):INDEX($C22:$BJ22,,COLUMN(BA$61)-COLUMN($C$61)+1)),,)</f>
        <v>0</v>
      </c>
      <c r="BB59" s="82">
        <f>-PMT(CONFIG!$C$118/12,CONFIG!$C$120,SUM(INDEX($C22:$BJ22,,IF((COLUMN(BB$61)-COLUMN($C$61)+1)&gt;CONFIG!$C$120,(COLUMN(BB$61)-COLUMN($C$61)+1)-CONFIG!$C$120,0)+1):INDEX($C22:$BJ22,,COLUMN(BB$61)-COLUMN($C$61)+1)),,)</f>
        <v>0</v>
      </c>
      <c r="BC59" s="82">
        <f>-PMT(CONFIG!$C$118/12,CONFIG!$C$120,SUM(INDEX($C22:$BJ22,,IF((COLUMN(BC$61)-COLUMN($C$61)+1)&gt;CONFIG!$C$120,(COLUMN(BC$61)-COLUMN($C$61)+1)-CONFIG!$C$120,0)+1):INDEX($C22:$BJ22,,COLUMN(BC$61)-COLUMN($C$61)+1)),,)</f>
        <v>0</v>
      </c>
      <c r="BD59" s="82">
        <f>-PMT(CONFIG!$C$118/12,CONFIG!$C$120,SUM(INDEX($C22:$BJ22,,IF((COLUMN(BD$61)-COLUMN($C$61)+1)&gt;CONFIG!$C$120,(COLUMN(BD$61)-COLUMN($C$61)+1)-CONFIG!$C$120,0)+1):INDEX($C22:$BJ22,,COLUMN(BD$61)-COLUMN($C$61)+1)),,)</f>
        <v>0</v>
      </c>
      <c r="BE59" s="82">
        <f>-PMT(CONFIG!$C$118/12,CONFIG!$C$120,SUM(INDEX($C22:$BJ22,,IF((COLUMN(BE$61)-COLUMN($C$61)+1)&gt;CONFIG!$C$120,(COLUMN(BE$61)-COLUMN($C$61)+1)-CONFIG!$C$120,0)+1):INDEX($C22:$BJ22,,COLUMN(BE$61)-COLUMN($C$61)+1)),,)</f>
        <v>0</v>
      </c>
      <c r="BF59" s="82">
        <f>-PMT(CONFIG!$C$118/12,CONFIG!$C$120,SUM(INDEX($C22:$BJ22,,IF((COLUMN(BF$61)-COLUMN($C$61)+1)&gt;CONFIG!$C$120,(COLUMN(BF$61)-COLUMN($C$61)+1)-CONFIG!$C$120,0)+1):INDEX($C22:$BJ22,,COLUMN(BF$61)-COLUMN($C$61)+1)),,)</f>
        <v>0</v>
      </c>
      <c r="BG59" s="82">
        <f>-PMT(CONFIG!$C$118/12,CONFIG!$C$120,SUM(INDEX($C22:$BJ22,,IF((COLUMN(BG$61)-COLUMN($C$61)+1)&gt;CONFIG!$C$120,(COLUMN(BG$61)-COLUMN($C$61)+1)-CONFIG!$C$120,0)+1):INDEX($C22:$BJ22,,COLUMN(BG$61)-COLUMN($C$61)+1)),,)</f>
        <v>0</v>
      </c>
      <c r="BH59" s="82">
        <f>-PMT(CONFIG!$C$118/12,CONFIG!$C$120,SUM(INDEX($C22:$BJ22,,IF((COLUMN(BH$61)-COLUMN($C$61)+1)&gt;CONFIG!$C$120,(COLUMN(BH$61)-COLUMN($C$61)+1)-CONFIG!$C$120,0)+1):INDEX($C22:$BJ22,,COLUMN(BH$61)-COLUMN($C$61)+1)),,)</f>
        <v>0</v>
      </c>
      <c r="BI59" s="82">
        <f>-PMT(CONFIG!$C$118/12,CONFIG!$C$120,SUM(INDEX($C22:$BJ22,,IF((COLUMN(BI$61)-COLUMN($C$61)+1)&gt;CONFIG!$C$120,(COLUMN(BI$61)-COLUMN($C$61)+1)-CONFIG!$C$120,0)+1):INDEX($C22:$BJ22,,COLUMN(BI$61)-COLUMN($C$61)+1)),,)</f>
        <v>0</v>
      </c>
      <c r="BJ59" s="82">
        <f>-PMT(CONFIG!$C$118/12,CONFIG!$C$120,SUM(INDEX($C22:$BJ22,,IF((COLUMN(BJ$61)-COLUMN($C$61)+1)&gt;CONFIG!$C$120,(COLUMN(BJ$61)-COLUMN($C$61)+1)-CONFIG!$C$120,0)+1):INDEX($C22:$BJ22,,COLUMN(BJ$61)-COLUMN($C$61)+1)),,)</f>
        <v>0</v>
      </c>
      <c r="BK59" s="17"/>
    </row>
    <row r="60" spans="2:63" x14ac:dyDescent="0.35">
      <c r="B60" s="117" t="s">
        <v>230</v>
      </c>
      <c r="C60" s="82">
        <f>-PMT(CONFIG!$D$118/12,CONFIG!$D$120,SUM(INDEX($C23:$BJ23,,IF((COLUMN(C$61)-COLUMN($C$61)+1)&gt;CONFIG!$D$120,(COLUMN(C$61)-COLUMN($C$61)+1)-CONFIG!$D$120,0)+1):INDEX($C23:$BJ23,,COLUMN(C$61)-COLUMN($C$61)+1)),,)</f>
        <v>0</v>
      </c>
      <c r="D60" s="82">
        <f>-PMT(CONFIG!$D$118/12,CONFIG!$D$120,SUM(INDEX($C23:$BJ23,,IF((COLUMN(D$61)-COLUMN($C$61)+1)&gt;CONFIG!$D$120,(COLUMN(D$61)-COLUMN($C$61)+1)-CONFIG!$D$120,0)+1):INDEX($C23:$BJ23,,COLUMN(D$61)-COLUMN($C$61)+1)),,)</f>
        <v>0</v>
      </c>
      <c r="E60" s="82">
        <f>-PMT(CONFIG!$D$118/12,CONFIG!$D$120,SUM(INDEX($C23:$BJ23,,IF((COLUMN(E$61)-COLUMN($C$61)+1)&gt;CONFIG!$D$120,(COLUMN(E$61)-COLUMN($C$61)+1)-CONFIG!$D$120,0)+1):INDEX($C23:$BJ23,,COLUMN(E$61)-COLUMN($C$61)+1)),,)</f>
        <v>0</v>
      </c>
      <c r="F60" s="82">
        <f>-PMT(CONFIG!$D$118/12,CONFIG!$D$120,SUM(INDEX($C23:$BJ23,,IF((COLUMN(F$61)-COLUMN($C$61)+1)&gt;CONFIG!$D$120,(COLUMN(F$61)-COLUMN($C$61)+1)-CONFIG!$D$120,0)+1):INDEX($C23:$BJ23,,COLUMN(F$61)-COLUMN($C$61)+1)),,)</f>
        <v>0</v>
      </c>
      <c r="G60" s="82">
        <f>-PMT(CONFIG!$D$118/12,CONFIG!$D$120,SUM(INDEX($C23:$BJ23,,IF((COLUMN(G$61)-COLUMN($C$61)+1)&gt;CONFIG!$D$120,(COLUMN(G$61)-COLUMN($C$61)+1)-CONFIG!$D$120,0)+1):INDEX($C23:$BJ23,,COLUMN(G$61)-COLUMN($C$61)+1)),,)</f>
        <v>0</v>
      </c>
      <c r="H60" s="82">
        <f>-PMT(CONFIG!$D$118/12,CONFIG!$D$120,SUM(INDEX($C23:$BJ23,,IF((COLUMN(H$61)-COLUMN($C$61)+1)&gt;CONFIG!$D$120,(COLUMN(H$61)-COLUMN($C$61)+1)-CONFIG!$D$120,0)+1):INDEX($C23:$BJ23,,COLUMN(H$61)-COLUMN($C$61)+1)),,)</f>
        <v>0</v>
      </c>
      <c r="I60" s="82">
        <f>-PMT(CONFIG!$D$118/12,CONFIG!$D$120,SUM(INDEX($C23:$BJ23,,IF((COLUMN(I$61)-COLUMN($C$61)+1)&gt;CONFIG!$D$120,(COLUMN(I$61)-COLUMN($C$61)+1)-CONFIG!$D$120,0)+1):INDEX($C23:$BJ23,,COLUMN(I$61)-COLUMN($C$61)+1)),,)</f>
        <v>0</v>
      </c>
      <c r="J60" s="82">
        <f>-PMT(CONFIG!$D$118/12,CONFIG!$D$120,SUM(INDEX($C23:$BJ23,,IF((COLUMN(J$61)-COLUMN($C$61)+1)&gt;CONFIG!$D$120,(COLUMN(J$61)-COLUMN($C$61)+1)-CONFIG!$D$120,0)+1):INDEX($C23:$BJ23,,COLUMN(J$61)-COLUMN($C$61)+1)),,)</f>
        <v>0</v>
      </c>
      <c r="K60" s="82">
        <f>-PMT(CONFIG!$D$118/12,CONFIG!$D$120,SUM(INDEX($C23:$BJ23,,IF((COLUMN(K$61)-COLUMN($C$61)+1)&gt;CONFIG!$D$120,(COLUMN(K$61)-COLUMN($C$61)+1)-CONFIG!$D$120,0)+1):INDEX($C23:$BJ23,,COLUMN(K$61)-COLUMN($C$61)+1)),,)</f>
        <v>0</v>
      </c>
      <c r="L60" s="82">
        <f>-PMT(CONFIG!$D$118/12,CONFIG!$D$120,SUM(INDEX($C23:$BJ23,,IF((COLUMN(L$61)-COLUMN($C$61)+1)&gt;CONFIG!$D$120,(COLUMN(L$61)-COLUMN($C$61)+1)-CONFIG!$D$120,0)+1):INDEX($C23:$BJ23,,COLUMN(L$61)-COLUMN($C$61)+1)),,)</f>
        <v>0</v>
      </c>
      <c r="M60" s="82">
        <f>-PMT(CONFIG!$D$118/12,CONFIG!$D$120,SUM(INDEX($C23:$BJ23,,IF((COLUMN(M$61)-COLUMN($C$61)+1)&gt;CONFIG!$D$120,(COLUMN(M$61)-COLUMN($C$61)+1)-CONFIG!$D$120,0)+1):INDEX($C23:$BJ23,,COLUMN(M$61)-COLUMN($C$61)+1)),,)</f>
        <v>0</v>
      </c>
      <c r="N60" s="82">
        <f>-PMT(CONFIG!$D$118/12,CONFIG!$D$120,SUM(INDEX($C23:$BJ23,,IF((COLUMN(N$61)-COLUMN($C$61)+1)&gt;CONFIG!$D$120,(COLUMN(N$61)-COLUMN($C$61)+1)-CONFIG!$D$120,0)+1):INDEX($C23:$BJ23,,COLUMN(N$61)-COLUMN($C$61)+1)),,)</f>
        <v>0</v>
      </c>
      <c r="O60" s="82">
        <f>-PMT(CONFIG!$D$118/12,CONFIG!$D$120,SUM(INDEX($C23:$BJ23,,IF((COLUMN(O$61)-COLUMN($C$61)+1)&gt;CONFIG!$D$120,(COLUMN(O$61)-COLUMN($C$61)+1)-CONFIG!$D$120,0)+1):INDEX($C23:$BJ23,,COLUMN(O$61)-COLUMN($C$61)+1)),,)</f>
        <v>0</v>
      </c>
      <c r="P60" s="82">
        <f>-PMT(CONFIG!$D$118/12,CONFIG!$D$120,SUM(INDEX($C23:$BJ23,,IF((COLUMN(P$61)-COLUMN($C$61)+1)&gt;CONFIG!$D$120,(COLUMN(P$61)-COLUMN($C$61)+1)-CONFIG!$D$120,0)+1):INDEX($C23:$BJ23,,COLUMN(P$61)-COLUMN($C$61)+1)),,)</f>
        <v>0</v>
      </c>
      <c r="Q60" s="82">
        <f>-PMT(CONFIG!$D$118/12,CONFIG!$D$120,SUM(INDEX($C23:$BJ23,,IF((COLUMN(Q$61)-COLUMN($C$61)+1)&gt;CONFIG!$D$120,(COLUMN(Q$61)-COLUMN($C$61)+1)-CONFIG!$D$120,0)+1):INDEX($C23:$BJ23,,COLUMN(Q$61)-COLUMN($C$61)+1)),,)</f>
        <v>0</v>
      </c>
      <c r="R60" s="82">
        <f>-PMT(CONFIG!$D$118/12,CONFIG!$D$120,SUM(INDEX($C23:$BJ23,,IF((COLUMN(R$61)-COLUMN($C$61)+1)&gt;CONFIG!$D$120,(COLUMN(R$61)-COLUMN($C$61)+1)-CONFIG!$D$120,0)+1):INDEX($C23:$BJ23,,COLUMN(R$61)-COLUMN($C$61)+1)),,)</f>
        <v>0</v>
      </c>
      <c r="S60" s="82">
        <f>-PMT(CONFIG!$D$118/12,CONFIG!$D$120,SUM(INDEX($C23:$BJ23,,IF((COLUMN(S$61)-COLUMN($C$61)+1)&gt;CONFIG!$D$120,(COLUMN(S$61)-COLUMN($C$61)+1)-CONFIG!$D$120,0)+1):INDEX($C23:$BJ23,,COLUMN(S$61)-COLUMN($C$61)+1)),,)</f>
        <v>0</v>
      </c>
      <c r="T60" s="82">
        <f>-PMT(CONFIG!$D$118/12,CONFIG!$D$120,SUM(INDEX($C23:$BJ23,,IF((COLUMN(T$61)-COLUMN($C$61)+1)&gt;CONFIG!$D$120,(COLUMN(T$61)-COLUMN($C$61)+1)-CONFIG!$D$120,0)+1):INDEX($C23:$BJ23,,COLUMN(T$61)-COLUMN($C$61)+1)),,)</f>
        <v>0</v>
      </c>
      <c r="U60" s="82">
        <f>-PMT(CONFIG!$D$118/12,CONFIG!$D$120,SUM(INDEX($C23:$BJ23,,IF((COLUMN(U$61)-COLUMN($C$61)+1)&gt;CONFIG!$D$120,(COLUMN(U$61)-COLUMN($C$61)+1)-CONFIG!$D$120,0)+1):INDEX($C23:$BJ23,,COLUMN(U$61)-COLUMN($C$61)+1)),,)</f>
        <v>0</v>
      </c>
      <c r="V60" s="82">
        <f>-PMT(CONFIG!$D$118/12,CONFIG!$D$120,SUM(INDEX($C23:$BJ23,,IF((COLUMN(V$61)-COLUMN($C$61)+1)&gt;CONFIG!$D$120,(COLUMN(V$61)-COLUMN($C$61)+1)-CONFIG!$D$120,0)+1):INDEX($C23:$BJ23,,COLUMN(V$61)-COLUMN($C$61)+1)),,)</f>
        <v>0</v>
      </c>
      <c r="W60" s="82">
        <f>-PMT(CONFIG!$D$118/12,CONFIG!$D$120,SUM(INDEX($C23:$BJ23,,IF((COLUMN(W$61)-COLUMN($C$61)+1)&gt;CONFIG!$D$120,(COLUMN(W$61)-COLUMN($C$61)+1)-CONFIG!$D$120,0)+1):INDEX($C23:$BJ23,,COLUMN(W$61)-COLUMN($C$61)+1)),,)</f>
        <v>0</v>
      </c>
      <c r="X60" s="82">
        <f>-PMT(CONFIG!$D$118/12,CONFIG!$D$120,SUM(INDEX($C23:$BJ23,,IF((COLUMN(X$61)-COLUMN($C$61)+1)&gt;CONFIG!$D$120,(COLUMN(X$61)-COLUMN($C$61)+1)-CONFIG!$D$120,0)+1):INDEX($C23:$BJ23,,COLUMN(X$61)-COLUMN($C$61)+1)),,)</f>
        <v>0</v>
      </c>
      <c r="Y60" s="82">
        <f>-PMT(CONFIG!$D$118/12,CONFIG!$D$120,SUM(INDEX($C23:$BJ23,,IF((COLUMN(Y$61)-COLUMN($C$61)+1)&gt;CONFIG!$D$120,(COLUMN(Y$61)-COLUMN($C$61)+1)-CONFIG!$D$120,0)+1):INDEX($C23:$BJ23,,COLUMN(Y$61)-COLUMN($C$61)+1)),,)</f>
        <v>0</v>
      </c>
      <c r="Z60" s="82">
        <f>-PMT(CONFIG!$D$118/12,CONFIG!$D$120,SUM(INDEX($C23:$BJ23,,IF((COLUMN(Z$61)-COLUMN($C$61)+1)&gt;CONFIG!$D$120,(COLUMN(Z$61)-COLUMN($C$61)+1)-CONFIG!$D$120,0)+1):INDEX($C23:$BJ23,,COLUMN(Z$61)-COLUMN($C$61)+1)),,)</f>
        <v>0</v>
      </c>
      <c r="AA60" s="82">
        <f>-PMT(CONFIG!$D$118/12,CONFIG!$D$120,SUM(INDEX($C23:$BJ23,,IF((COLUMN(AA$61)-COLUMN($C$61)+1)&gt;CONFIG!$D$120,(COLUMN(AA$61)-COLUMN($C$61)+1)-CONFIG!$D$120,0)+1):INDEX($C23:$BJ23,,COLUMN(AA$61)-COLUMN($C$61)+1)),,)</f>
        <v>0</v>
      </c>
      <c r="AB60" s="82">
        <f>-PMT(CONFIG!$D$118/12,CONFIG!$D$120,SUM(INDEX($C23:$BJ23,,IF((COLUMN(AB$61)-COLUMN($C$61)+1)&gt;CONFIG!$D$120,(COLUMN(AB$61)-COLUMN($C$61)+1)-CONFIG!$D$120,0)+1):INDEX($C23:$BJ23,,COLUMN(AB$61)-COLUMN($C$61)+1)),,)</f>
        <v>0</v>
      </c>
      <c r="AC60" s="82">
        <f>-PMT(CONFIG!$D$118/12,CONFIG!$D$120,SUM(INDEX($C23:$BJ23,,IF((COLUMN(AC$61)-COLUMN($C$61)+1)&gt;CONFIG!$D$120,(COLUMN(AC$61)-COLUMN($C$61)+1)-CONFIG!$D$120,0)+1):INDEX($C23:$BJ23,,COLUMN(AC$61)-COLUMN($C$61)+1)),,)</f>
        <v>0</v>
      </c>
      <c r="AD60" s="82">
        <f>-PMT(CONFIG!$D$118/12,CONFIG!$D$120,SUM(INDEX($C23:$BJ23,,IF((COLUMN(AD$61)-COLUMN($C$61)+1)&gt;CONFIG!$D$120,(COLUMN(AD$61)-COLUMN($C$61)+1)-CONFIG!$D$120,0)+1):INDEX($C23:$BJ23,,COLUMN(AD$61)-COLUMN($C$61)+1)),,)</f>
        <v>0</v>
      </c>
      <c r="AE60" s="82">
        <f>-PMT(CONFIG!$D$118/12,CONFIG!$D$120,SUM(INDEX($C23:$BJ23,,IF((COLUMN(AE$61)-COLUMN($C$61)+1)&gt;CONFIG!$D$120,(COLUMN(AE$61)-COLUMN($C$61)+1)-CONFIG!$D$120,0)+1):INDEX($C23:$BJ23,,COLUMN(AE$61)-COLUMN($C$61)+1)),,)</f>
        <v>0</v>
      </c>
      <c r="AF60" s="82">
        <f>-PMT(CONFIG!$D$118/12,CONFIG!$D$120,SUM(INDEX($C23:$BJ23,,IF((COLUMN(AF$61)-COLUMN($C$61)+1)&gt;CONFIG!$D$120,(COLUMN(AF$61)-COLUMN($C$61)+1)-CONFIG!$D$120,0)+1):INDEX($C23:$BJ23,,COLUMN(AF$61)-COLUMN($C$61)+1)),,)</f>
        <v>0</v>
      </c>
      <c r="AG60" s="82">
        <f>-PMT(CONFIG!$D$118/12,CONFIG!$D$120,SUM(INDEX($C23:$BJ23,,IF((COLUMN(AG$61)-COLUMN($C$61)+1)&gt;CONFIG!$D$120,(COLUMN(AG$61)-COLUMN($C$61)+1)-CONFIG!$D$120,0)+1):INDEX($C23:$BJ23,,COLUMN(AG$61)-COLUMN($C$61)+1)),,)</f>
        <v>0</v>
      </c>
      <c r="AH60" s="82">
        <f>-PMT(CONFIG!$D$118/12,CONFIG!$D$120,SUM(INDEX($C23:$BJ23,,IF((COLUMN(AH$61)-COLUMN($C$61)+1)&gt;CONFIG!$D$120,(COLUMN(AH$61)-COLUMN($C$61)+1)-CONFIG!$D$120,0)+1):INDEX($C23:$BJ23,,COLUMN(AH$61)-COLUMN($C$61)+1)),,)</f>
        <v>0</v>
      </c>
      <c r="AI60" s="82">
        <f>-PMT(CONFIG!$D$118/12,CONFIG!$D$120,SUM(INDEX($C23:$BJ23,,IF((COLUMN(AI$61)-COLUMN($C$61)+1)&gt;CONFIG!$D$120,(COLUMN(AI$61)-COLUMN($C$61)+1)-CONFIG!$D$120,0)+1):INDEX($C23:$BJ23,,COLUMN(AI$61)-COLUMN($C$61)+1)),,)</f>
        <v>0</v>
      </c>
      <c r="AJ60" s="82">
        <f>-PMT(CONFIG!$D$118/12,CONFIG!$D$120,SUM(INDEX($C23:$BJ23,,IF((COLUMN(AJ$61)-COLUMN($C$61)+1)&gt;CONFIG!$D$120,(COLUMN(AJ$61)-COLUMN($C$61)+1)-CONFIG!$D$120,0)+1):INDEX($C23:$BJ23,,COLUMN(AJ$61)-COLUMN($C$61)+1)),,)</f>
        <v>0</v>
      </c>
      <c r="AK60" s="82">
        <f>-PMT(CONFIG!$D$118/12,CONFIG!$D$120,SUM(INDEX($C23:$BJ23,,IF((COLUMN(AK$61)-COLUMN($C$61)+1)&gt;CONFIG!$D$120,(COLUMN(AK$61)-COLUMN($C$61)+1)-CONFIG!$D$120,0)+1):INDEX($C23:$BJ23,,COLUMN(AK$61)-COLUMN($C$61)+1)),,)</f>
        <v>0</v>
      </c>
      <c r="AL60" s="82">
        <f>-PMT(CONFIG!$D$118/12,CONFIG!$D$120,SUM(INDEX($C23:$BJ23,,IF((COLUMN(AL$61)-COLUMN($C$61)+1)&gt;CONFIG!$D$120,(COLUMN(AL$61)-COLUMN($C$61)+1)-CONFIG!$D$120,0)+1):INDEX($C23:$BJ23,,COLUMN(AL$61)-COLUMN($C$61)+1)),,)</f>
        <v>0</v>
      </c>
      <c r="AM60" s="82">
        <f>-PMT(CONFIG!$D$118/12,CONFIG!$D$120,SUM(INDEX($C23:$BJ23,,IF((COLUMN(AM$61)-COLUMN($C$61)+1)&gt;CONFIG!$D$120,(COLUMN(AM$61)-COLUMN($C$61)+1)-CONFIG!$D$120,0)+1):INDEX($C23:$BJ23,,COLUMN(AM$61)-COLUMN($C$61)+1)),,)</f>
        <v>0</v>
      </c>
      <c r="AN60" s="82">
        <f>-PMT(CONFIG!$D$118/12,CONFIG!$D$120,SUM(INDEX($C23:$BJ23,,IF((COLUMN(AN$61)-COLUMN($C$61)+1)&gt;CONFIG!$D$120,(COLUMN(AN$61)-COLUMN($C$61)+1)-CONFIG!$D$120,0)+1):INDEX($C23:$BJ23,,COLUMN(AN$61)-COLUMN($C$61)+1)),,)</f>
        <v>0</v>
      </c>
      <c r="AO60" s="82">
        <f>-PMT(CONFIG!$D$118/12,CONFIG!$D$120,SUM(INDEX($C23:$BJ23,,IF((COLUMN(AO$61)-COLUMN($C$61)+1)&gt;CONFIG!$D$120,(COLUMN(AO$61)-COLUMN($C$61)+1)-CONFIG!$D$120,0)+1):INDEX($C23:$BJ23,,COLUMN(AO$61)-COLUMN($C$61)+1)),,)</f>
        <v>0</v>
      </c>
      <c r="AP60" s="82">
        <f>-PMT(CONFIG!$D$118/12,CONFIG!$D$120,SUM(INDEX($C23:$BJ23,,IF((COLUMN(AP$61)-COLUMN($C$61)+1)&gt;CONFIG!$D$120,(COLUMN(AP$61)-COLUMN($C$61)+1)-CONFIG!$D$120,0)+1):INDEX($C23:$BJ23,,COLUMN(AP$61)-COLUMN($C$61)+1)),,)</f>
        <v>0</v>
      </c>
      <c r="AQ60" s="82">
        <f>-PMT(CONFIG!$D$118/12,CONFIG!$D$120,SUM(INDEX($C23:$BJ23,,IF((COLUMN(AQ$61)-COLUMN($C$61)+1)&gt;CONFIG!$D$120,(COLUMN(AQ$61)-COLUMN($C$61)+1)-CONFIG!$D$120,0)+1):INDEX($C23:$BJ23,,COLUMN(AQ$61)-COLUMN($C$61)+1)),,)</f>
        <v>0</v>
      </c>
      <c r="AR60" s="82">
        <f>-PMT(CONFIG!$D$118/12,CONFIG!$D$120,SUM(INDEX($C23:$BJ23,,IF((COLUMN(AR$61)-COLUMN($C$61)+1)&gt;CONFIG!$D$120,(COLUMN(AR$61)-COLUMN($C$61)+1)-CONFIG!$D$120,0)+1):INDEX($C23:$BJ23,,COLUMN(AR$61)-COLUMN($C$61)+1)),,)</f>
        <v>0</v>
      </c>
      <c r="AS60" s="82">
        <f>-PMT(CONFIG!$D$118/12,CONFIG!$D$120,SUM(INDEX($C23:$BJ23,,IF((COLUMN(AS$61)-COLUMN($C$61)+1)&gt;CONFIG!$D$120,(COLUMN(AS$61)-COLUMN($C$61)+1)-CONFIG!$D$120,0)+1):INDEX($C23:$BJ23,,COLUMN(AS$61)-COLUMN($C$61)+1)),,)</f>
        <v>0</v>
      </c>
      <c r="AT60" s="82">
        <f>-PMT(CONFIG!$D$118/12,CONFIG!$D$120,SUM(INDEX($C23:$BJ23,,IF((COLUMN(AT$61)-COLUMN($C$61)+1)&gt;CONFIG!$D$120,(COLUMN(AT$61)-COLUMN($C$61)+1)-CONFIG!$D$120,0)+1):INDEX($C23:$BJ23,,COLUMN(AT$61)-COLUMN($C$61)+1)),,)</f>
        <v>0</v>
      </c>
      <c r="AU60" s="82">
        <f>-PMT(CONFIG!$D$118/12,CONFIG!$D$120,SUM(INDEX($C23:$BJ23,,IF((COLUMN(AU$61)-COLUMN($C$61)+1)&gt;CONFIG!$D$120,(COLUMN(AU$61)-COLUMN($C$61)+1)-CONFIG!$D$120,0)+1):INDEX($C23:$BJ23,,COLUMN(AU$61)-COLUMN($C$61)+1)),,)</f>
        <v>0</v>
      </c>
      <c r="AV60" s="82">
        <f>-PMT(CONFIG!$D$118/12,CONFIG!$D$120,SUM(INDEX($C23:$BJ23,,IF((COLUMN(AV$61)-COLUMN($C$61)+1)&gt;CONFIG!$D$120,(COLUMN(AV$61)-COLUMN($C$61)+1)-CONFIG!$D$120,0)+1):INDEX($C23:$BJ23,,COLUMN(AV$61)-COLUMN($C$61)+1)),,)</f>
        <v>0</v>
      </c>
      <c r="AW60" s="82">
        <f>-PMT(CONFIG!$D$118/12,CONFIG!$D$120,SUM(INDEX($C23:$BJ23,,IF((COLUMN(AW$61)-COLUMN($C$61)+1)&gt;CONFIG!$D$120,(COLUMN(AW$61)-COLUMN($C$61)+1)-CONFIG!$D$120,0)+1):INDEX($C23:$BJ23,,COLUMN(AW$61)-COLUMN($C$61)+1)),,)</f>
        <v>0</v>
      </c>
      <c r="AX60" s="82">
        <f>-PMT(CONFIG!$D$118/12,CONFIG!$D$120,SUM(INDEX($C23:$BJ23,,IF((COLUMN(AX$61)-COLUMN($C$61)+1)&gt;CONFIG!$D$120,(COLUMN(AX$61)-COLUMN($C$61)+1)-CONFIG!$D$120,0)+1):INDEX($C23:$BJ23,,COLUMN(AX$61)-COLUMN($C$61)+1)),,)</f>
        <v>0</v>
      </c>
      <c r="AY60" s="82">
        <f>-PMT(CONFIG!$D$118/12,CONFIG!$D$120,SUM(INDEX($C23:$BJ23,,IF((COLUMN(AY$61)-COLUMN($C$61)+1)&gt;CONFIG!$D$120,(COLUMN(AY$61)-COLUMN($C$61)+1)-CONFIG!$D$120,0)+1):INDEX($C23:$BJ23,,COLUMN(AY$61)-COLUMN($C$61)+1)),,)</f>
        <v>0</v>
      </c>
      <c r="AZ60" s="82">
        <f>-PMT(CONFIG!$D$118/12,CONFIG!$D$120,SUM(INDEX($C23:$BJ23,,IF((COLUMN(AZ$61)-COLUMN($C$61)+1)&gt;CONFIG!$D$120,(COLUMN(AZ$61)-COLUMN($C$61)+1)-CONFIG!$D$120,0)+1):INDEX($C23:$BJ23,,COLUMN(AZ$61)-COLUMN($C$61)+1)),,)</f>
        <v>0</v>
      </c>
      <c r="BA60" s="82">
        <f>-PMT(CONFIG!$D$118/12,CONFIG!$D$120,SUM(INDEX($C23:$BJ23,,IF((COLUMN(BA$61)-COLUMN($C$61)+1)&gt;CONFIG!$D$120,(COLUMN(BA$61)-COLUMN($C$61)+1)-CONFIG!$D$120,0)+1):INDEX($C23:$BJ23,,COLUMN(BA$61)-COLUMN($C$61)+1)),,)</f>
        <v>0</v>
      </c>
      <c r="BB60" s="82">
        <f>-PMT(CONFIG!$D$118/12,CONFIG!$D$120,SUM(INDEX($C23:$BJ23,,IF((COLUMN(BB$61)-COLUMN($C$61)+1)&gt;CONFIG!$D$120,(COLUMN(BB$61)-COLUMN($C$61)+1)-CONFIG!$D$120,0)+1):INDEX($C23:$BJ23,,COLUMN(BB$61)-COLUMN($C$61)+1)),,)</f>
        <v>0</v>
      </c>
      <c r="BC60" s="82">
        <f>-PMT(CONFIG!$D$118/12,CONFIG!$D$120,SUM(INDEX($C23:$BJ23,,IF((COLUMN(BC$61)-COLUMN($C$61)+1)&gt;CONFIG!$D$120,(COLUMN(BC$61)-COLUMN($C$61)+1)-CONFIG!$D$120,0)+1):INDEX($C23:$BJ23,,COLUMN(BC$61)-COLUMN($C$61)+1)),,)</f>
        <v>0</v>
      </c>
      <c r="BD60" s="82">
        <f>-PMT(CONFIG!$D$118/12,CONFIG!$D$120,SUM(INDEX($C23:$BJ23,,IF((COLUMN(BD$61)-COLUMN($C$61)+1)&gt;CONFIG!$D$120,(COLUMN(BD$61)-COLUMN($C$61)+1)-CONFIG!$D$120,0)+1):INDEX($C23:$BJ23,,COLUMN(BD$61)-COLUMN($C$61)+1)),,)</f>
        <v>0</v>
      </c>
      <c r="BE60" s="82">
        <f>-PMT(CONFIG!$D$118/12,CONFIG!$D$120,SUM(INDEX($C23:$BJ23,,IF((COLUMN(BE$61)-COLUMN($C$61)+1)&gt;CONFIG!$D$120,(COLUMN(BE$61)-COLUMN($C$61)+1)-CONFIG!$D$120,0)+1):INDEX($C23:$BJ23,,COLUMN(BE$61)-COLUMN($C$61)+1)),,)</f>
        <v>0</v>
      </c>
      <c r="BF60" s="82">
        <f>-PMT(CONFIG!$D$118/12,CONFIG!$D$120,SUM(INDEX($C23:$BJ23,,IF((COLUMN(BF$61)-COLUMN($C$61)+1)&gt;CONFIG!$D$120,(COLUMN(BF$61)-COLUMN($C$61)+1)-CONFIG!$D$120,0)+1):INDEX($C23:$BJ23,,COLUMN(BF$61)-COLUMN($C$61)+1)),,)</f>
        <v>0</v>
      </c>
      <c r="BG60" s="82">
        <f>-PMT(CONFIG!$D$118/12,CONFIG!$D$120,SUM(INDEX($C23:$BJ23,,IF((COLUMN(BG$61)-COLUMN($C$61)+1)&gt;CONFIG!$D$120,(COLUMN(BG$61)-COLUMN($C$61)+1)-CONFIG!$D$120,0)+1):INDEX($C23:$BJ23,,COLUMN(BG$61)-COLUMN($C$61)+1)),,)</f>
        <v>0</v>
      </c>
      <c r="BH60" s="82">
        <f>-PMT(CONFIG!$D$118/12,CONFIG!$D$120,SUM(INDEX($C23:$BJ23,,IF((COLUMN(BH$61)-COLUMN($C$61)+1)&gt;CONFIG!$D$120,(COLUMN(BH$61)-COLUMN($C$61)+1)-CONFIG!$D$120,0)+1):INDEX($C23:$BJ23,,COLUMN(BH$61)-COLUMN($C$61)+1)),,)</f>
        <v>0</v>
      </c>
      <c r="BI60" s="82">
        <f>-PMT(CONFIG!$D$118/12,CONFIG!$D$120,SUM(INDEX($C23:$BJ23,,IF((COLUMN(BI$61)-COLUMN($C$61)+1)&gt;CONFIG!$D$120,(COLUMN(BI$61)-COLUMN($C$61)+1)-CONFIG!$D$120,0)+1):INDEX($C23:$BJ23,,COLUMN(BI$61)-COLUMN($C$61)+1)),,)</f>
        <v>0</v>
      </c>
      <c r="BJ60" s="82">
        <f>-PMT(CONFIG!$D$118/12,CONFIG!$D$120,SUM(INDEX($C23:$BJ23,,IF((COLUMN(BJ$61)-COLUMN($C$61)+1)&gt;CONFIG!$D$120,(COLUMN(BJ$61)-COLUMN($C$61)+1)-CONFIG!$D$120,0)+1):INDEX($C23:$BJ23,,COLUMN(BJ$61)-COLUMN($C$61)+1)),,)</f>
        <v>0</v>
      </c>
      <c r="BK60" s="17"/>
    </row>
    <row r="61" spans="2:63" x14ac:dyDescent="0.35">
      <c r="B61" s="118" t="s">
        <v>223</v>
      </c>
      <c r="C61" s="99">
        <f t="shared" ref="C61:AH61" si="12">SUM(C62:C65)</f>
        <v>0</v>
      </c>
      <c r="D61" s="99">
        <f t="shared" si="12"/>
        <v>0</v>
      </c>
      <c r="E61" s="99">
        <f t="shared" si="12"/>
        <v>0</v>
      </c>
      <c r="F61" s="99">
        <f t="shared" si="12"/>
        <v>0</v>
      </c>
      <c r="G61" s="99">
        <f t="shared" si="12"/>
        <v>0</v>
      </c>
      <c r="H61" s="99">
        <f t="shared" si="12"/>
        <v>0</v>
      </c>
      <c r="I61" s="99">
        <f t="shared" si="12"/>
        <v>0</v>
      </c>
      <c r="J61" s="99">
        <f t="shared" si="12"/>
        <v>0</v>
      </c>
      <c r="K61" s="99">
        <f t="shared" si="12"/>
        <v>0</v>
      </c>
      <c r="L61" s="99">
        <f t="shared" si="12"/>
        <v>0</v>
      </c>
      <c r="M61" s="99">
        <f t="shared" si="12"/>
        <v>0</v>
      </c>
      <c r="N61" s="99">
        <f t="shared" si="12"/>
        <v>0</v>
      </c>
      <c r="O61" s="99">
        <f t="shared" si="12"/>
        <v>0</v>
      </c>
      <c r="P61" s="99">
        <f t="shared" si="12"/>
        <v>0</v>
      </c>
      <c r="Q61" s="99">
        <f t="shared" si="12"/>
        <v>0</v>
      </c>
      <c r="R61" s="99">
        <f t="shared" si="12"/>
        <v>0</v>
      </c>
      <c r="S61" s="99">
        <f t="shared" si="12"/>
        <v>0</v>
      </c>
      <c r="T61" s="99">
        <f t="shared" si="12"/>
        <v>0</v>
      </c>
      <c r="U61" s="99">
        <f t="shared" si="12"/>
        <v>0</v>
      </c>
      <c r="V61" s="99">
        <f t="shared" si="12"/>
        <v>0</v>
      </c>
      <c r="W61" s="99">
        <f t="shared" si="12"/>
        <v>0</v>
      </c>
      <c r="X61" s="99">
        <f t="shared" si="12"/>
        <v>0</v>
      </c>
      <c r="Y61" s="99">
        <f t="shared" si="12"/>
        <v>0</v>
      </c>
      <c r="Z61" s="99">
        <f t="shared" si="12"/>
        <v>0</v>
      </c>
      <c r="AA61" s="99">
        <f t="shared" si="12"/>
        <v>0</v>
      </c>
      <c r="AB61" s="99">
        <f t="shared" si="12"/>
        <v>0</v>
      </c>
      <c r="AC61" s="99">
        <f t="shared" si="12"/>
        <v>0</v>
      </c>
      <c r="AD61" s="99">
        <f t="shared" si="12"/>
        <v>0</v>
      </c>
      <c r="AE61" s="99">
        <f t="shared" si="12"/>
        <v>0</v>
      </c>
      <c r="AF61" s="99">
        <f t="shared" si="12"/>
        <v>0</v>
      </c>
      <c r="AG61" s="99">
        <f t="shared" si="12"/>
        <v>0</v>
      </c>
      <c r="AH61" s="99">
        <f t="shared" si="12"/>
        <v>0</v>
      </c>
      <c r="AI61" s="99">
        <f t="shared" ref="AI61:BJ61" si="13">SUM(AI62:AI65)</f>
        <v>0</v>
      </c>
      <c r="AJ61" s="99">
        <f t="shared" si="13"/>
        <v>0</v>
      </c>
      <c r="AK61" s="99">
        <f t="shared" si="13"/>
        <v>0</v>
      </c>
      <c r="AL61" s="99">
        <f t="shared" si="13"/>
        <v>0</v>
      </c>
      <c r="AM61" s="99">
        <f t="shared" si="13"/>
        <v>0</v>
      </c>
      <c r="AN61" s="99">
        <f t="shared" si="13"/>
        <v>0</v>
      </c>
      <c r="AO61" s="99">
        <f t="shared" si="13"/>
        <v>0</v>
      </c>
      <c r="AP61" s="99">
        <f t="shared" si="13"/>
        <v>0</v>
      </c>
      <c r="AQ61" s="99">
        <f t="shared" si="13"/>
        <v>0</v>
      </c>
      <c r="AR61" s="99">
        <f t="shared" si="13"/>
        <v>0</v>
      </c>
      <c r="AS61" s="99">
        <f t="shared" si="13"/>
        <v>0</v>
      </c>
      <c r="AT61" s="99">
        <f t="shared" si="13"/>
        <v>0</v>
      </c>
      <c r="AU61" s="99">
        <f t="shared" si="13"/>
        <v>0</v>
      </c>
      <c r="AV61" s="99">
        <f t="shared" si="13"/>
        <v>0</v>
      </c>
      <c r="AW61" s="99">
        <f t="shared" si="13"/>
        <v>0</v>
      </c>
      <c r="AX61" s="99">
        <f t="shared" si="13"/>
        <v>0</v>
      </c>
      <c r="AY61" s="99">
        <f t="shared" si="13"/>
        <v>0</v>
      </c>
      <c r="AZ61" s="99">
        <f t="shared" si="13"/>
        <v>0</v>
      </c>
      <c r="BA61" s="99">
        <f t="shared" si="13"/>
        <v>0</v>
      </c>
      <c r="BB61" s="99">
        <f t="shared" si="13"/>
        <v>0</v>
      </c>
      <c r="BC61" s="99">
        <f t="shared" si="13"/>
        <v>0</v>
      </c>
      <c r="BD61" s="99">
        <f t="shared" si="13"/>
        <v>0</v>
      </c>
      <c r="BE61" s="99">
        <f t="shared" si="13"/>
        <v>0</v>
      </c>
      <c r="BF61" s="99">
        <f t="shared" si="13"/>
        <v>0</v>
      </c>
      <c r="BG61" s="99">
        <f t="shared" si="13"/>
        <v>0</v>
      </c>
      <c r="BH61" s="99">
        <f t="shared" si="13"/>
        <v>0</v>
      </c>
      <c r="BI61" s="99">
        <f t="shared" si="13"/>
        <v>0</v>
      </c>
      <c r="BJ61" s="99">
        <f t="shared" si="13"/>
        <v>0</v>
      </c>
      <c r="BK61" s="17"/>
    </row>
    <row r="62" spans="2:63" x14ac:dyDescent="0.35">
      <c r="B62" s="119" t="str">
        <f>B30</f>
        <v>Compte courant 1</v>
      </c>
      <c r="C62" s="98"/>
      <c r="D62" s="98"/>
      <c r="E62" s="98"/>
      <c r="F62" s="98"/>
      <c r="G62" s="98"/>
      <c r="H62" s="98"/>
      <c r="I62" s="98"/>
      <c r="J62" s="98"/>
      <c r="K62" s="98"/>
      <c r="L62" s="98"/>
      <c r="M62" s="98"/>
      <c r="N62" s="98"/>
      <c r="O62" s="98"/>
      <c r="P62" s="98"/>
      <c r="Q62" s="98"/>
      <c r="R62" s="98"/>
      <c r="S62" s="98"/>
      <c r="T62" s="98"/>
      <c r="U62" s="98"/>
      <c r="V62" s="98"/>
      <c r="W62" s="98"/>
      <c r="X62" s="98"/>
      <c r="Y62" s="98"/>
      <c r="Z62" s="98"/>
      <c r="AA62" s="98"/>
      <c r="AB62" s="98"/>
      <c r="AC62" s="98"/>
      <c r="AD62" s="98"/>
      <c r="AE62" s="98"/>
      <c r="AF62" s="98"/>
      <c r="AG62" s="98"/>
      <c r="AH62" s="98"/>
      <c r="AI62" s="98"/>
      <c r="AJ62" s="98"/>
      <c r="AK62" s="98"/>
      <c r="AL62" s="98"/>
      <c r="AM62" s="98"/>
      <c r="AN62" s="98"/>
      <c r="AO62" s="98"/>
      <c r="AP62" s="98"/>
      <c r="AQ62" s="98"/>
      <c r="AR62" s="98"/>
      <c r="AS62" s="98"/>
      <c r="AT62" s="98"/>
      <c r="AU62" s="98"/>
      <c r="AV62" s="98"/>
      <c r="AW62" s="98"/>
      <c r="AX62" s="98"/>
      <c r="AY62" s="98"/>
      <c r="AZ62" s="98"/>
      <c r="BA62" s="98"/>
      <c r="BB62" s="98"/>
      <c r="BC62" s="98"/>
      <c r="BD62" s="98"/>
      <c r="BE62" s="98"/>
      <c r="BF62" s="98"/>
      <c r="BG62" s="98"/>
      <c r="BH62" s="98"/>
      <c r="BI62" s="98"/>
      <c r="BJ62" s="98"/>
      <c r="BK62" s="17"/>
    </row>
    <row r="63" spans="2:63" x14ac:dyDescent="0.35">
      <c r="B63" s="119" t="str">
        <f>B31</f>
        <v>Compte courant 2</v>
      </c>
      <c r="C63" s="98"/>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8"/>
      <c r="AJ63" s="98"/>
      <c r="AK63" s="98"/>
      <c r="AL63" s="98"/>
      <c r="AM63" s="98"/>
      <c r="AN63" s="98"/>
      <c r="AO63" s="98"/>
      <c r="AP63" s="98"/>
      <c r="AQ63" s="98"/>
      <c r="AR63" s="98"/>
      <c r="AS63" s="98"/>
      <c r="AT63" s="98"/>
      <c r="AU63" s="98"/>
      <c r="AV63" s="98"/>
      <c r="AW63" s="98"/>
      <c r="AX63" s="98"/>
      <c r="AY63" s="98"/>
      <c r="AZ63" s="98"/>
      <c r="BA63" s="98"/>
      <c r="BB63" s="98"/>
      <c r="BC63" s="98"/>
      <c r="BD63" s="98"/>
      <c r="BE63" s="98"/>
      <c r="BF63" s="98"/>
      <c r="BG63" s="98"/>
      <c r="BH63" s="98"/>
      <c r="BI63" s="98"/>
      <c r="BJ63" s="98"/>
      <c r="BK63" s="17"/>
    </row>
    <row r="64" spans="2:63" x14ac:dyDescent="0.35">
      <c r="B64" s="119" t="str">
        <f>B32</f>
        <v>Compte courant 3</v>
      </c>
      <c r="C64" s="98"/>
      <c r="D64" s="98"/>
      <c r="E64" s="98"/>
      <c r="F64" s="98"/>
      <c r="G64" s="98"/>
      <c r="H64" s="98"/>
      <c r="I64" s="98"/>
      <c r="J64" s="98"/>
      <c r="K64" s="98"/>
      <c r="L64" s="98"/>
      <c r="M64" s="98"/>
      <c r="N64" s="98"/>
      <c r="O64" s="98"/>
      <c r="P64" s="98"/>
      <c r="Q64" s="98"/>
      <c r="R64" s="98"/>
      <c r="S64" s="98"/>
      <c r="T64" s="98"/>
      <c r="U64" s="98"/>
      <c r="V64" s="98"/>
      <c r="W64" s="98"/>
      <c r="X64" s="98"/>
      <c r="Y64" s="98"/>
      <c r="Z64" s="98"/>
      <c r="AA64" s="98"/>
      <c r="AB64" s="98"/>
      <c r="AC64" s="98"/>
      <c r="AD64" s="98"/>
      <c r="AE64" s="98"/>
      <c r="AF64" s="98"/>
      <c r="AG64" s="98"/>
      <c r="AH64" s="98"/>
      <c r="AI64" s="98"/>
      <c r="AJ64" s="98"/>
      <c r="AK64" s="98"/>
      <c r="AL64" s="98"/>
      <c r="AM64" s="98"/>
      <c r="AN64" s="98"/>
      <c r="AO64" s="98"/>
      <c r="AP64" s="98"/>
      <c r="AQ64" s="98"/>
      <c r="AR64" s="98"/>
      <c r="AS64" s="98"/>
      <c r="AT64" s="98"/>
      <c r="AU64" s="98"/>
      <c r="AV64" s="98"/>
      <c r="AW64" s="98"/>
      <c r="AX64" s="98"/>
      <c r="AY64" s="98"/>
      <c r="AZ64" s="98"/>
      <c r="BA64" s="98"/>
      <c r="BB64" s="98"/>
      <c r="BC64" s="98"/>
      <c r="BD64" s="98"/>
      <c r="BE64" s="98"/>
      <c r="BF64" s="98"/>
      <c r="BG64" s="98"/>
      <c r="BH64" s="98"/>
      <c r="BI64" s="98"/>
      <c r="BJ64" s="98"/>
      <c r="BK64" s="17"/>
    </row>
    <row r="65" spans="2:63" x14ac:dyDescent="0.35">
      <c r="B65" s="114" t="str">
        <f>B33</f>
        <v>Autres comptes courants</v>
      </c>
      <c r="C65" s="98"/>
      <c r="D65" s="98"/>
      <c r="E65" s="98"/>
      <c r="F65" s="98"/>
      <c r="G65" s="98"/>
      <c r="H65" s="98"/>
      <c r="I65" s="98"/>
      <c r="J65" s="98"/>
      <c r="K65" s="98"/>
      <c r="L65" s="98"/>
      <c r="M65" s="98"/>
      <c r="N65" s="98"/>
      <c r="O65" s="98"/>
      <c r="P65" s="98"/>
      <c r="Q65" s="98"/>
      <c r="R65" s="98"/>
      <c r="S65" s="98"/>
      <c r="T65" s="98"/>
      <c r="U65" s="98"/>
      <c r="V65" s="98"/>
      <c r="W65" s="98"/>
      <c r="X65" s="98"/>
      <c r="Y65" s="98"/>
      <c r="Z65" s="98"/>
      <c r="AA65" s="98"/>
      <c r="AB65" s="98"/>
      <c r="AC65" s="98"/>
      <c r="AD65" s="98"/>
      <c r="AE65" s="98"/>
      <c r="AF65" s="98"/>
      <c r="AG65" s="98"/>
      <c r="AH65" s="98"/>
      <c r="AI65" s="98"/>
      <c r="AJ65" s="98"/>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17"/>
    </row>
    <row r="66" spans="2:63" x14ac:dyDescent="0.35">
      <c r="B66" s="118" t="s">
        <v>303</v>
      </c>
      <c r="C66" s="99">
        <f t="shared" ref="C66:AH66" si="14">SUM(C67:C70)</f>
        <v>0</v>
      </c>
      <c r="D66" s="99">
        <f t="shared" si="14"/>
        <v>0</v>
      </c>
      <c r="E66" s="99">
        <f t="shared" si="14"/>
        <v>0</v>
      </c>
      <c r="F66" s="99">
        <f t="shared" si="14"/>
        <v>0</v>
      </c>
      <c r="G66" s="99">
        <f t="shared" si="14"/>
        <v>0</v>
      </c>
      <c r="H66" s="99">
        <f t="shared" si="14"/>
        <v>0</v>
      </c>
      <c r="I66" s="99">
        <f t="shared" si="14"/>
        <v>0</v>
      </c>
      <c r="J66" s="99">
        <f t="shared" si="14"/>
        <v>0</v>
      </c>
      <c r="K66" s="99">
        <f t="shared" si="14"/>
        <v>0</v>
      </c>
      <c r="L66" s="99">
        <f t="shared" si="14"/>
        <v>0</v>
      </c>
      <c r="M66" s="99">
        <f t="shared" si="14"/>
        <v>0</v>
      </c>
      <c r="N66" s="99">
        <f t="shared" si="14"/>
        <v>0</v>
      </c>
      <c r="O66" s="99">
        <f t="shared" si="14"/>
        <v>0</v>
      </c>
      <c r="P66" s="99">
        <f t="shared" si="14"/>
        <v>0</v>
      </c>
      <c r="Q66" s="99">
        <f t="shared" si="14"/>
        <v>0</v>
      </c>
      <c r="R66" s="99">
        <f t="shared" si="14"/>
        <v>0</v>
      </c>
      <c r="S66" s="99">
        <f t="shared" si="14"/>
        <v>0</v>
      </c>
      <c r="T66" s="99">
        <f t="shared" si="14"/>
        <v>0</v>
      </c>
      <c r="U66" s="99">
        <f t="shared" si="14"/>
        <v>0</v>
      </c>
      <c r="V66" s="99">
        <f t="shared" si="14"/>
        <v>0</v>
      </c>
      <c r="W66" s="99">
        <f t="shared" si="14"/>
        <v>0</v>
      </c>
      <c r="X66" s="99">
        <f t="shared" si="14"/>
        <v>0</v>
      </c>
      <c r="Y66" s="99">
        <f t="shared" si="14"/>
        <v>0</v>
      </c>
      <c r="Z66" s="99">
        <f t="shared" si="14"/>
        <v>0</v>
      </c>
      <c r="AA66" s="99">
        <f t="shared" si="14"/>
        <v>0</v>
      </c>
      <c r="AB66" s="99">
        <f t="shared" si="14"/>
        <v>0</v>
      </c>
      <c r="AC66" s="99">
        <f t="shared" si="14"/>
        <v>0</v>
      </c>
      <c r="AD66" s="99">
        <f t="shared" si="14"/>
        <v>0</v>
      </c>
      <c r="AE66" s="99">
        <f t="shared" si="14"/>
        <v>0</v>
      </c>
      <c r="AF66" s="99">
        <f t="shared" si="14"/>
        <v>0</v>
      </c>
      <c r="AG66" s="99">
        <f t="shared" si="14"/>
        <v>0</v>
      </c>
      <c r="AH66" s="99">
        <f t="shared" si="14"/>
        <v>0</v>
      </c>
      <c r="AI66" s="99">
        <f t="shared" ref="AI66:BJ66" si="15">SUM(AI67:AI70)</f>
        <v>0</v>
      </c>
      <c r="AJ66" s="99">
        <f t="shared" si="15"/>
        <v>0</v>
      </c>
      <c r="AK66" s="99">
        <f t="shared" si="15"/>
        <v>0</v>
      </c>
      <c r="AL66" s="99">
        <f t="shared" si="15"/>
        <v>0</v>
      </c>
      <c r="AM66" s="99">
        <f t="shared" si="15"/>
        <v>0</v>
      </c>
      <c r="AN66" s="99">
        <f t="shared" si="15"/>
        <v>0</v>
      </c>
      <c r="AO66" s="99">
        <f t="shared" si="15"/>
        <v>0</v>
      </c>
      <c r="AP66" s="99">
        <f t="shared" si="15"/>
        <v>0</v>
      </c>
      <c r="AQ66" s="99">
        <f t="shared" si="15"/>
        <v>0</v>
      </c>
      <c r="AR66" s="99">
        <f t="shared" si="15"/>
        <v>0</v>
      </c>
      <c r="AS66" s="99">
        <f t="shared" si="15"/>
        <v>0</v>
      </c>
      <c r="AT66" s="99">
        <f t="shared" si="15"/>
        <v>0</v>
      </c>
      <c r="AU66" s="99">
        <f t="shared" si="15"/>
        <v>0</v>
      </c>
      <c r="AV66" s="99">
        <f t="shared" si="15"/>
        <v>0</v>
      </c>
      <c r="AW66" s="99">
        <f t="shared" si="15"/>
        <v>0</v>
      </c>
      <c r="AX66" s="99">
        <f t="shared" si="15"/>
        <v>0</v>
      </c>
      <c r="AY66" s="99">
        <f t="shared" si="15"/>
        <v>0</v>
      </c>
      <c r="AZ66" s="99">
        <f t="shared" si="15"/>
        <v>0</v>
      </c>
      <c r="BA66" s="99">
        <f t="shared" si="15"/>
        <v>0</v>
      </c>
      <c r="BB66" s="99">
        <f t="shared" si="15"/>
        <v>0</v>
      </c>
      <c r="BC66" s="99">
        <f t="shared" si="15"/>
        <v>0</v>
      </c>
      <c r="BD66" s="99">
        <f t="shared" si="15"/>
        <v>0</v>
      </c>
      <c r="BE66" s="99">
        <f t="shared" si="15"/>
        <v>0</v>
      </c>
      <c r="BF66" s="99">
        <f t="shared" si="15"/>
        <v>0</v>
      </c>
      <c r="BG66" s="99">
        <f t="shared" si="15"/>
        <v>0</v>
      </c>
      <c r="BH66" s="99">
        <f t="shared" si="15"/>
        <v>0</v>
      </c>
      <c r="BI66" s="99">
        <f t="shared" si="15"/>
        <v>0</v>
      </c>
      <c r="BJ66" s="99">
        <f t="shared" si="15"/>
        <v>0</v>
      </c>
      <c r="BK66" s="17"/>
    </row>
    <row r="67" spans="2:63" x14ac:dyDescent="0.35">
      <c r="B67" s="119" t="str">
        <f>B35</f>
        <v>Avances remboursables 1</v>
      </c>
      <c r="C67" s="98"/>
      <c r="D67" s="98"/>
      <c r="E67" s="98"/>
      <c r="F67" s="98"/>
      <c r="G67" s="98"/>
      <c r="H67" s="98"/>
      <c r="I67" s="98"/>
      <c r="J67" s="98"/>
      <c r="K67" s="98"/>
      <c r="L67" s="98"/>
      <c r="M67" s="98"/>
      <c r="N67" s="98"/>
      <c r="O67" s="98"/>
      <c r="P67" s="98"/>
      <c r="Q67" s="98"/>
      <c r="R67" s="98"/>
      <c r="S67" s="98"/>
      <c r="T67" s="98"/>
      <c r="U67" s="98"/>
      <c r="V67" s="98"/>
      <c r="W67" s="98"/>
      <c r="X67" s="98"/>
      <c r="Y67" s="98"/>
      <c r="Z67" s="98"/>
      <c r="AA67" s="98"/>
      <c r="AB67" s="98"/>
      <c r="AC67" s="98"/>
      <c r="AD67" s="98"/>
      <c r="AE67" s="98"/>
      <c r="AF67" s="98"/>
      <c r="AG67" s="98"/>
      <c r="AH67" s="98"/>
      <c r="AI67" s="98"/>
      <c r="AJ67" s="98"/>
      <c r="AK67" s="98"/>
      <c r="AL67" s="98"/>
      <c r="AM67" s="98"/>
      <c r="AN67" s="98"/>
      <c r="AO67" s="98"/>
      <c r="AP67" s="98"/>
      <c r="AQ67" s="98"/>
      <c r="AR67" s="98"/>
      <c r="AS67" s="98"/>
      <c r="AT67" s="98"/>
      <c r="AU67" s="98"/>
      <c r="AV67" s="98"/>
      <c r="AW67" s="98"/>
      <c r="AX67" s="98"/>
      <c r="AY67" s="98"/>
      <c r="AZ67" s="98"/>
      <c r="BA67" s="98"/>
      <c r="BB67" s="98"/>
      <c r="BC67" s="98"/>
      <c r="BD67" s="98"/>
      <c r="BE67" s="98"/>
      <c r="BF67" s="98"/>
      <c r="BG67" s="98"/>
      <c r="BH67" s="98"/>
      <c r="BI67" s="98"/>
      <c r="BJ67" s="98"/>
      <c r="BK67" s="17"/>
    </row>
    <row r="68" spans="2:63" x14ac:dyDescent="0.35">
      <c r="B68" s="119" t="str">
        <f>B36</f>
        <v>Avances remboursables 2</v>
      </c>
      <c r="C68" s="98"/>
      <c r="D68" s="98"/>
      <c r="E68" s="98"/>
      <c r="F68" s="98"/>
      <c r="G68" s="98"/>
      <c r="H68" s="98"/>
      <c r="I68" s="98"/>
      <c r="J68" s="98"/>
      <c r="K68" s="98"/>
      <c r="L68" s="98"/>
      <c r="M68" s="98"/>
      <c r="N68" s="98"/>
      <c r="O68" s="98"/>
      <c r="P68" s="98"/>
      <c r="Q68" s="98"/>
      <c r="R68" s="98"/>
      <c r="S68" s="98"/>
      <c r="T68" s="98"/>
      <c r="U68" s="98"/>
      <c r="V68" s="98"/>
      <c r="W68" s="98"/>
      <c r="X68" s="98"/>
      <c r="Y68" s="98"/>
      <c r="Z68" s="98"/>
      <c r="AA68" s="98"/>
      <c r="AB68" s="98"/>
      <c r="AC68" s="98"/>
      <c r="AD68" s="98"/>
      <c r="AE68" s="98"/>
      <c r="AF68" s="98"/>
      <c r="AG68" s="98"/>
      <c r="AH68" s="98"/>
      <c r="AI68" s="98"/>
      <c r="AJ68" s="98"/>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17"/>
    </row>
    <row r="69" spans="2:63" x14ac:dyDescent="0.35">
      <c r="B69" s="119" t="str">
        <f>B37</f>
        <v>Avances remboursables 3</v>
      </c>
      <c r="C69" s="98"/>
      <c r="D69" s="98"/>
      <c r="E69" s="98"/>
      <c r="F69" s="98"/>
      <c r="G69" s="98"/>
      <c r="H69" s="98"/>
      <c r="I69" s="98"/>
      <c r="J69" s="98"/>
      <c r="K69" s="98"/>
      <c r="L69" s="98"/>
      <c r="M69" s="98"/>
      <c r="N69" s="98"/>
      <c r="O69" s="98"/>
      <c r="P69" s="98"/>
      <c r="Q69" s="98"/>
      <c r="R69" s="98"/>
      <c r="S69" s="98"/>
      <c r="T69" s="98"/>
      <c r="U69" s="98"/>
      <c r="V69" s="98"/>
      <c r="W69" s="98"/>
      <c r="X69" s="98"/>
      <c r="Y69" s="98"/>
      <c r="Z69" s="98"/>
      <c r="AA69" s="98"/>
      <c r="AB69" s="98"/>
      <c r="AC69" s="98"/>
      <c r="AD69" s="98"/>
      <c r="AE69" s="98"/>
      <c r="AF69" s="98"/>
      <c r="AG69" s="98"/>
      <c r="AH69" s="98"/>
      <c r="AI69" s="98"/>
      <c r="AJ69" s="98"/>
      <c r="AK69" s="98"/>
      <c r="AL69" s="98"/>
      <c r="AM69" s="98"/>
      <c r="AN69" s="98"/>
      <c r="AO69" s="98"/>
      <c r="AP69" s="98"/>
      <c r="AQ69" s="98"/>
      <c r="AR69" s="98"/>
      <c r="AS69" s="98"/>
      <c r="AT69" s="98"/>
      <c r="AU69" s="98"/>
      <c r="AV69" s="98"/>
      <c r="AW69" s="98"/>
      <c r="AX69" s="98"/>
      <c r="AY69" s="98"/>
      <c r="AZ69" s="98"/>
      <c r="BA69" s="98"/>
      <c r="BB69" s="98"/>
      <c r="BC69" s="98"/>
      <c r="BD69" s="98"/>
      <c r="BE69" s="98"/>
      <c r="BF69" s="98"/>
      <c r="BG69" s="98"/>
      <c r="BH69" s="98"/>
      <c r="BI69" s="98"/>
      <c r="BJ69" s="98"/>
      <c r="BK69" s="17"/>
    </row>
    <row r="70" spans="2:63" x14ac:dyDescent="0.35">
      <c r="B70" s="114" t="str">
        <f>B38</f>
        <v>Autres avances et prêts remboursables</v>
      </c>
      <c r="C70" s="98"/>
      <c r="D70" s="98"/>
      <c r="E70" s="98"/>
      <c r="F70" s="98"/>
      <c r="G70" s="98"/>
      <c r="H70" s="98"/>
      <c r="I70" s="98"/>
      <c r="J70" s="98"/>
      <c r="K70" s="98"/>
      <c r="L70" s="98"/>
      <c r="M70" s="98"/>
      <c r="N70" s="98"/>
      <c r="O70" s="98"/>
      <c r="P70" s="98"/>
      <c r="Q70" s="98"/>
      <c r="R70" s="98"/>
      <c r="S70" s="98"/>
      <c r="T70" s="98"/>
      <c r="U70" s="98"/>
      <c r="V70" s="98"/>
      <c r="W70" s="98"/>
      <c r="X70" s="98"/>
      <c r="Y70" s="98"/>
      <c r="Z70" s="98"/>
      <c r="AA70" s="98"/>
      <c r="AB70" s="98"/>
      <c r="AC70" s="98"/>
      <c r="AD70" s="98"/>
      <c r="AE70" s="98"/>
      <c r="AF70" s="98"/>
      <c r="AG70" s="98"/>
      <c r="AH70" s="98"/>
      <c r="AI70" s="98"/>
      <c r="AJ70" s="98"/>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17"/>
    </row>
    <row r="71" spans="2:63" x14ac:dyDescent="0.35">
      <c r="B71" s="114" t="s">
        <v>208</v>
      </c>
      <c r="C71" s="82"/>
      <c r="D71" s="82"/>
      <c r="E71" s="82"/>
      <c r="F71" s="82"/>
      <c r="G71" s="82"/>
      <c r="H71" s="82"/>
      <c r="I71" s="82"/>
      <c r="J71" s="82"/>
      <c r="K71" s="82"/>
      <c r="L71" s="82"/>
      <c r="M71" s="82"/>
      <c r="N71" s="82">
        <f>'Comptes de résultats'!C38</f>
        <v>0</v>
      </c>
      <c r="O71" s="82"/>
      <c r="P71" s="82"/>
      <c r="Q71" s="82"/>
      <c r="R71" s="82"/>
      <c r="S71" s="82"/>
      <c r="T71" s="82"/>
      <c r="U71" s="82"/>
      <c r="V71" s="82"/>
      <c r="W71" s="82"/>
      <c r="X71" s="82"/>
      <c r="Y71" s="82"/>
      <c r="Z71" s="82">
        <f>'Comptes de résultats'!D38</f>
        <v>0</v>
      </c>
      <c r="AA71" s="82"/>
      <c r="AB71" s="82"/>
      <c r="AC71" s="82"/>
      <c r="AD71" s="82"/>
      <c r="AE71" s="82"/>
      <c r="AF71" s="82"/>
      <c r="AG71" s="82"/>
      <c r="AH71" s="82"/>
      <c r="AI71" s="82"/>
      <c r="AJ71" s="82"/>
      <c r="AK71" s="82"/>
      <c r="AL71" s="82">
        <f>'Comptes de résultats'!E38</f>
        <v>0</v>
      </c>
      <c r="AM71" s="82"/>
      <c r="AN71" s="82"/>
      <c r="AO71" s="82"/>
      <c r="AP71" s="82"/>
      <c r="AQ71" s="82"/>
      <c r="AR71" s="82"/>
      <c r="AS71" s="82"/>
      <c r="AT71" s="82"/>
      <c r="AU71" s="82"/>
      <c r="AV71" s="82"/>
      <c r="AW71" s="82"/>
      <c r="AX71" s="82">
        <f>'Comptes de résultats'!F38</f>
        <v>0</v>
      </c>
      <c r="AY71" s="82"/>
      <c r="AZ71" s="82"/>
      <c r="BA71" s="82"/>
      <c r="BB71" s="82"/>
      <c r="BC71" s="82"/>
      <c r="BD71" s="82"/>
      <c r="BE71" s="82"/>
      <c r="BF71" s="82"/>
      <c r="BG71" s="82"/>
      <c r="BH71" s="82"/>
      <c r="BI71" s="82"/>
      <c r="BJ71" s="82">
        <f>'Comptes de résultats'!G38</f>
        <v>0</v>
      </c>
      <c r="BK71" s="17"/>
    </row>
    <row r="72" spans="2:63" x14ac:dyDescent="0.35">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row>
    <row r="73" spans="2:63" x14ac:dyDescent="0.35">
      <c r="B73" s="113" t="s">
        <v>140</v>
      </c>
      <c r="C73" s="99">
        <f t="shared" ref="C73:AH73" si="16">SUM(C46:C53)+SUM(C56:C61)+C66+C71</f>
        <v>2720.0741666666668</v>
      </c>
      <c r="D73" s="99">
        <f t="shared" si="16"/>
        <v>2720.0741666666668</v>
      </c>
      <c r="E73" s="99">
        <f t="shared" si="16"/>
        <v>2720.0741666666668</v>
      </c>
      <c r="F73" s="99">
        <f t="shared" si="16"/>
        <v>2720.0741666666668</v>
      </c>
      <c r="G73" s="99">
        <f t="shared" si="16"/>
        <v>2720.0741666666668</v>
      </c>
      <c r="H73" s="99">
        <f t="shared" si="16"/>
        <v>2720.0741666666668</v>
      </c>
      <c r="I73" s="99">
        <f t="shared" si="16"/>
        <v>2720.0741666666668</v>
      </c>
      <c r="J73" s="99">
        <f t="shared" si="16"/>
        <v>2720.0741666666668</v>
      </c>
      <c r="K73" s="99">
        <f t="shared" si="16"/>
        <v>2720.0741666666668</v>
      </c>
      <c r="L73" s="99">
        <f t="shared" si="16"/>
        <v>2720.0741666666668</v>
      </c>
      <c r="M73" s="99">
        <f t="shared" si="16"/>
        <v>2720.0741666666668</v>
      </c>
      <c r="N73" s="99">
        <f t="shared" si="16"/>
        <v>2720.0741666666668</v>
      </c>
      <c r="O73" s="99">
        <f t="shared" si="16"/>
        <v>2720.0741666666668</v>
      </c>
      <c r="P73" s="99">
        <f t="shared" si="16"/>
        <v>2720.0741666666668</v>
      </c>
      <c r="Q73" s="99">
        <f t="shared" si="16"/>
        <v>2720.0741666666668</v>
      </c>
      <c r="R73" s="99">
        <f t="shared" si="16"/>
        <v>2720.0741666666668</v>
      </c>
      <c r="S73" s="99">
        <f t="shared" si="16"/>
        <v>2720.0741666666668</v>
      </c>
      <c r="T73" s="99">
        <f t="shared" si="16"/>
        <v>2720.0741666666668</v>
      </c>
      <c r="U73" s="99">
        <f t="shared" si="16"/>
        <v>2720.0741666666668</v>
      </c>
      <c r="V73" s="99">
        <f t="shared" si="16"/>
        <v>2720.0741666666668</v>
      </c>
      <c r="W73" s="99">
        <f t="shared" si="16"/>
        <v>2720.0741666666668</v>
      </c>
      <c r="X73" s="99">
        <f t="shared" si="16"/>
        <v>2720.0741666666668</v>
      </c>
      <c r="Y73" s="99">
        <f t="shared" si="16"/>
        <v>2720.0741666666668</v>
      </c>
      <c r="Z73" s="99">
        <f t="shared" si="16"/>
        <v>2720.0741666666668</v>
      </c>
      <c r="AA73" s="99">
        <f t="shared" si="16"/>
        <v>2720.0741666666668</v>
      </c>
      <c r="AB73" s="99">
        <f t="shared" si="16"/>
        <v>2720.0741666666668</v>
      </c>
      <c r="AC73" s="99">
        <f t="shared" si="16"/>
        <v>2720.0741666666668</v>
      </c>
      <c r="AD73" s="99">
        <f t="shared" si="16"/>
        <v>2720.0741666666668</v>
      </c>
      <c r="AE73" s="99">
        <f t="shared" si="16"/>
        <v>2720.0741666666668</v>
      </c>
      <c r="AF73" s="99">
        <f t="shared" si="16"/>
        <v>2720.0741666666668</v>
      </c>
      <c r="AG73" s="99">
        <f t="shared" si="16"/>
        <v>2720.0741666666668</v>
      </c>
      <c r="AH73" s="99">
        <f t="shared" si="16"/>
        <v>2720.0741666666668</v>
      </c>
      <c r="AI73" s="99">
        <f t="shared" ref="AI73:BJ73" si="17">SUM(AI46:AI53)+SUM(AI56:AI61)+AI66+AI71</f>
        <v>2720.0741666666668</v>
      </c>
      <c r="AJ73" s="99">
        <f t="shared" si="17"/>
        <v>2720.0741666666668</v>
      </c>
      <c r="AK73" s="99">
        <f t="shared" si="17"/>
        <v>2720.0741666666668</v>
      </c>
      <c r="AL73" s="99">
        <f t="shared" si="17"/>
        <v>2720.0741666666668</v>
      </c>
      <c r="AM73" s="99">
        <f t="shared" si="17"/>
        <v>2720.0741666666668</v>
      </c>
      <c r="AN73" s="99">
        <f t="shared" si="17"/>
        <v>2720.0741666666668</v>
      </c>
      <c r="AO73" s="99">
        <f t="shared" si="17"/>
        <v>2720.0741666666668</v>
      </c>
      <c r="AP73" s="99">
        <f t="shared" si="17"/>
        <v>2720.0741666666668</v>
      </c>
      <c r="AQ73" s="99">
        <f t="shared" si="17"/>
        <v>2720.0741666666668</v>
      </c>
      <c r="AR73" s="99">
        <f t="shared" si="17"/>
        <v>2720.0741666666668</v>
      </c>
      <c r="AS73" s="99">
        <f t="shared" si="17"/>
        <v>2720.0741666666668</v>
      </c>
      <c r="AT73" s="99">
        <f t="shared" si="17"/>
        <v>2720.0741666666668</v>
      </c>
      <c r="AU73" s="99">
        <f t="shared" si="17"/>
        <v>2720.0741666666668</v>
      </c>
      <c r="AV73" s="99">
        <f t="shared" si="17"/>
        <v>2720.0741666666668</v>
      </c>
      <c r="AW73" s="99">
        <f t="shared" si="17"/>
        <v>2720.0741666666668</v>
      </c>
      <c r="AX73" s="99">
        <f t="shared" si="17"/>
        <v>2720.0741666666668</v>
      </c>
      <c r="AY73" s="99">
        <f t="shared" si="17"/>
        <v>2720.0741666666668</v>
      </c>
      <c r="AZ73" s="99">
        <f t="shared" si="17"/>
        <v>2720.0741666666668</v>
      </c>
      <c r="BA73" s="99">
        <f t="shared" si="17"/>
        <v>2720.0741666666668</v>
      </c>
      <c r="BB73" s="99">
        <f t="shared" si="17"/>
        <v>2720.0741666666668</v>
      </c>
      <c r="BC73" s="99">
        <f t="shared" si="17"/>
        <v>2720.0741666666668</v>
      </c>
      <c r="BD73" s="99">
        <f t="shared" si="17"/>
        <v>2720.0741666666668</v>
      </c>
      <c r="BE73" s="99">
        <f t="shared" si="17"/>
        <v>2720.0741666666668</v>
      </c>
      <c r="BF73" s="99">
        <f t="shared" si="17"/>
        <v>2720.0741666666668</v>
      </c>
      <c r="BG73" s="99">
        <f t="shared" si="17"/>
        <v>2720.0741666666668</v>
      </c>
      <c r="BH73" s="99">
        <f t="shared" si="17"/>
        <v>2720.0741666666668</v>
      </c>
      <c r="BI73" s="99">
        <f t="shared" si="17"/>
        <v>2720.0741666666668</v>
      </c>
      <c r="BJ73" s="99">
        <f t="shared" si="17"/>
        <v>2720.0741666666668</v>
      </c>
      <c r="BK73" s="17"/>
    </row>
    <row r="74" spans="2:63" x14ac:dyDescent="0.35">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row>
    <row r="75" spans="2:63" x14ac:dyDescent="0.35">
      <c r="B75" s="113" t="s">
        <v>89</v>
      </c>
      <c r="C75" s="99">
        <f t="shared" ref="C75:AH75" si="18">C10+C41-C73</f>
        <v>-2720.0741666666668</v>
      </c>
      <c r="D75" s="99">
        <f t="shared" si="18"/>
        <v>-4990.1483333333335</v>
      </c>
      <c r="E75" s="99">
        <f t="shared" si="18"/>
        <v>-7260.2224999999999</v>
      </c>
      <c r="F75" s="99">
        <f t="shared" si="18"/>
        <v>-9530.2966666666671</v>
      </c>
      <c r="G75" s="99">
        <f t="shared" si="18"/>
        <v>-11800.370833333334</v>
      </c>
      <c r="H75" s="99">
        <f t="shared" si="18"/>
        <v>-14070.445000000002</v>
      </c>
      <c r="I75" s="99">
        <f t="shared" si="18"/>
        <v>-16340.519166666669</v>
      </c>
      <c r="J75" s="99">
        <f t="shared" si="18"/>
        <v>-18610.593333333334</v>
      </c>
      <c r="K75" s="99">
        <f t="shared" si="18"/>
        <v>-20880.6675</v>
      </c>
      <c r="L75" s="99">
        <f t="shared" si="18"/>
        <v>-23150.741666666665</v>
      </c>
      <c r="M75" s="99">
        <f t="shared" si="18"/>
        <v>-25420.81583333333</v>
      </c>
      <c r="N75" s="99">
        <f t="shared" si="18"/>
        <v>-27690.889999999996</v>
      </c>
      <c r="O75" s="99">
        <f t="shared" si="18"/>
        <v>-29960.964166666661</v>
      </c>
      <c r="P75" s="99">
        <f t="shared" si="18"/>
        <v>-32231.038333333327</v>
      </c>
      <c r="Q75" s="99">
        <f t="shared" si="18"/>
        <v>-34501.112499999996</v>
      </c>
      <c r="R75" s="99">
        <f t="shared" si="18"/>
        <v>-36771.186666666661</v>
      </c>
      <c r="S75" s="99">
        <f t="shared" si="18"/>
        <v>-39041.260833333326</v>
      </c>
      <c r="T75" s="99">
        <f t="shared" si="18"/>
        <v>-41311.334999999992</v>
      </c>
      <c r="U75" s="99">
        <f t="shared" si="18"/>
        <v>-43581.409166666657</v>
      </c>
      <c r="V75" s="99">
        <f t="shared" si="18"/>
        <v>-45851.483333333323</v>
      </c>
      <c r="W75" s="99">
        <f t="shared" si="18"/>
        <v>-48121.557499999988</v>
      </c>
      <c r="X75" s="99">
        <f t="shared" si="18"/>
        <v>-50391.631666666653</v>
      </c>
      <c r="Y75" s="99">
        <f t="shared" si="18"/>
        <v>-52661.705833333319</v>
      </c>
      <c r="Z75" s="99">
        <f t="shared" si="18"/>
        <v>-54931.779999999984</v>
      </c>
      <c r="AA75" s="99">
        <f t="shared" si="18"/>
        <v>-57201.85416666665</v>
      </c>
      <c r="AB75" s="99">
        <f t="shared" si="18"/>
        <v>-59471.928333333315</v>
      </c>
      <c r="AC75" s="99">
        <f t="shared" si="18"/>
        <v>-61742.002499999981</v>
      </c>
      <c r="AD75" s="99">
        <f t="shared" si="18"/>
        <v>-64012.076666666646</v>
      </c>
      <c r="AE75" s="99">
        <f t="shared" si="18"/>
        <v>-66282.150833333319</v>
      </c>
      <c r="AF75" s="99">
        <f t="shared" si="18"/>
        <v>-68552.224999999991</v>
      </c>
      <c r="AG75" s="99">
        <f t="shared" si="18"/>
        <v>-70822.299166666664</v>
      </c>
      <c r="AH75" s="99">
        <f t="shared" si="18"/>
        <v>-73092.373333333337</v>
      </c>
      <c r="AI75" s="99">
        <f t="shared" ref="AI75:BJ75" si="19">AI10+AI41-AI73</f>
        <v>-75362.447500000009</v>
      </c>
      <c r="AJ75" s="99">
        <f t="shared" si="19"/>
        <v>-77632.521666666682</v>
      </c>
      <c r="AK75" s="99">
        <f t="shared" si="19"/>
        <v>-79902.595833333355</v>
      </c>
      <c r="AL75" s="99">
        <f t="shared" si="19"/>
        <v>-82172.670000000027</v>
      </c>
      <c r="AM75" s="99">
        <f t="shared" si="19"/>
        <v>-84442.7441666667</v>
      </c>
      <c r="AN75" s="99">
        <f t="shared" si="19"/>
        <v>-86712.818333333373</v>
      </c>
      <c r="AO75" s="99">
        <f t="shared" si="19"/>
        <v>-88982.892500000045</v>
      </c>
      <c r="AP75" s="99">
        <f t="shared" si="19"/>
        <v>-91252.966666666718</v>
      </c>
      <c r="AQ75" s="99">
        <f t="shared" si="19"/>
        <v>-93523.040833333391</v>
      </c>
      <c r="AR75" s="99">
        <f t="shared" si="19"/>
        <v>-95793.115000000063</v>
      </c>
      <c r="AS75" s="99">
        <f t="shared" si="19"/>
        <v>-98063.189166666736</v>
      </c>
      <c r="AT75" s="99">
        <f t="shared" si="19"/>
        <v>-100333.26333333341</v>
      </c>
      <c r="AU75" s="99">
        <f t="shared" si="19"/>
        <v>-102603.33750000008</v>
      </c>
      <c r="AV75" s="99">
        <f t="shared" si="19"/>
        <v>-104873.41166666675</v>
      </c>
      <c r="AW75" s="99">
        <f t="shared" si="19"/>
        <v>-107143.48583333343</v>
      </c>
      <c r="AX75" s="99">
        <f t="shared" si="19"/>
        <v>-109413.5600000001</v>
      </c>
      <c r="AY75" s="99">
        <f t="shared" si="19"/>
        <v>-111683.63416666677</v>
      </c>
      <c r="AZ75" s="99">
        <f t="shared" si="19"/>
        <v>-113953.70833333344</v>
      </c>
      <c r="BA75" s="99">
        <f t="shared" si="19"/>
        <v>-116223.78250000012</v>
      </c>
      <c r="BB75" s="99">
        <f t="shared" si="19"/>
        <v>-118493.85666666679</v>
      </c>
      <c r="BC75" s="99">
        <f t="shared" si="19"/>
        <v>-120763.93083333346</v>
      </c>
      <c r="BD75" s="99">
        <f t="shared" si="19"/>
        <v>-123034.00500000014</v>
      </c>
      <c r="BE75" s="99">
        <f t="shared" si="19"/>
        <v>-125304.07916666681</v>
      </c>
      <c r="BF75" s="99">
        <f t="shared" si="19"/>
        <v>-127574.15333333348</v>
      </c>
      <c r="BG75" s="99">
        <f t="shared" si="19"/>
        <v>-129844.22750000015</v>
      </c>
      <c r="BH75" s="99">
        <f t="shared" si="19"/>
        <v>-132114.30166666681</v>
      </c>
      <c r="BI75" s="99">
        <f t="shared" si="19"/>
        <v>-134384.37583333347</v>
      </c>
      <c r="BJ75" s="99">
        <f t="shared" si="19"/>
        <v>-136654.45000000013</v>
      </c>
      <c r="BK75" s="17"/>
    </row>
    <row r="76" spans="2:63" x14ac:dyDescent="0.35">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row>
    <row r="77" spans="2:63" x14ac:dyDescent="0.35">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row>
    <row r="78" spans="2:63" x14ac:dyDescent="0.35">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row>
    <row r="79" spans="2:63" x14ac:dyDescent="0.35">
      <c r="F79" s="5"/>
    </row>
  </sheetData>
  <sheetProtection sheet="1" objects="1" scenarios="1"/>
  <mergeCells count="9">
    <mergeCell ref="B2:B3"/>
    <mergeCell ref="B5:O5"/>
    <mergeCell ref="C7:N7"/>
    <mergeCell ref="O7:Z7"/>
    <mergeCell ref="B43:BJ43"/>
    <mergeCell ref="AA7:AL7"/>
    <mergeCell ref="AM7:AX7"/>
    <mergeCell ref="AY7:BJ7"/>
    <mergeCell ref="B12:BJ12"/>
  </mergeCells>
  <pageMargins left="0.7" right="0.7" top="0.75" bottom="0.75" header="0.3" footer="0.3"/>
  <pageSetup paperSize="9" orientation="portrait"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5">
    <tabColor rgb="FF008BD0"/>
  </sheetPr>
  <dimension ref="B2:W92"/>
  <sheetViews>
    <sheetView showGridLines="0" showRowColHeaders="0" topLeftCell="H1" zoomScale="80" zoomScaleNormal="80" workbookViewId="0">
      <selection activeCell="F111" sqref="F111"/>
    </sheetView>
  </sheetViews>
  <sheetFormatPr baseColWidth="10" defaultColWidth="11.54296875" defaultRowHeight="14.5" x14ac:dyDescent="0.35"/>
  <cols>
    <col min="1" max="1" width="3.08984375" customWidth="1"/>
    <col min="2" max="2" width="12.36328125" customWidth="1"/>
    <col min="4" max="8" width="13.453125" customWidth="1"/>
    <col min="9" max="9" width="4.08984375" customWidth="1"/>
    <col min="10" max="10" width="7.54296875" customWidth="1"/>
    <col min="11" max="11" width="13.453125" customWidth="1"/>
    <col min="12" max="12" width="13.54296875" customWidth="1"/>
    <col min="13" max="13" width="7.36328125" customWidth="1"/>
    <col min="14" max="14" width="13.54296875" customWidth="1"/>
    <col min="15" max="15" width="7.36328125" customWidth="1"/>
    <col min="16" max="16" width="13.54296875" customWidth="1"/>
    <col min="17" max="17" width="7.36328125" customWidth="1"/>
    <col min="18" max="18" width="13.54296875" customWidth="1"/>
    <col min="19" max="19" width="7.36328125" customWidth="1"/>
    <col min="20" max="20" width="13.54296875" customWidth="1"/>
    <col min="21" max="21" width="7.36328125" customWidth="1"/>
    <col min="22" max="22" width="3.6328125" customWidth="1"/>
  </cols>
  <sheetData>
    <row r="2" spans="2:22" x14ac:dyDescent="0.35">
      <c r="B2" s="214" t="s">
        <v>295</v>
      </c>
      <c r="C2" s="225"/>
      <c r="D2" s="226"/>
      <c r="E2" s="17"/>
      <c r="F2" s="17"/>
      <c r="G2" s="17"/>
      <c r="H2" s="17"/>
      <c r="I2" s="17"/>
      <c r="J2" s="17"/>
      <c r="K2" s="17"/>
      <c r="L2" s="17"/>
      <c r="M2" s="17"/>
      <c r="N2" s="17"/>
      <c r="O2" s="17"/>
      <c r="P2" s="17"/>
      <c r="Q2" s="17"/>
      <c r="R2" s="17"/>
      <c r="S2" s="17"/>
      <c r="T2" s="17"/>
      <c r="U2" s="17"/>
      <c r="V2" s="17"/>
    </row>
    <row r="3" spans="2:22" ht="15.5" x14ac:dyDescent="0.35">
      <c r="B3" s="215"/>
      <c r="C3" s="227"/>
      <c r="D3" s="228"/>
      <c r="E3" s="17"/>
      <c r="F3" s="17"/>
      <c r="G3" s="17"/>
      <c r="H3" s="17"/>
      <c r="I3" s="17"/>
      <c r="J3" s="17"/>
      <c r="K3" s="17"/>
      <c r="L3" s="17"/>
      <c r="M3" s="17"/>
      <c r="N3" s="17"/>
      <c r="O3" s="17"/>
      <c r="P3" s="17"/>
      <c r="Q3" s="17"/>
      <c r="R3" s="17"/>
      <c r="S3" s="17"/>
      <c r="T3" s="124"/>
      <c r="U3" s="17"/>
      <c r="V3" s="17"/>
    </row>
    <row r="4" spans="2:22" x14ac:dyDescent="0.35">
      <c r="B4" s="17"/>
      <c r="C4" s="17"/>
      <c r="D4" s="17"/>
      <c r="E4" s="17"/>
      <c r="F4" s="17"/>
      <c r="G4" s="17"/>
      <c r="H4" s="17"/>
      <c r="I4" s="17"/>
      <c r="J4" s="17"/>
      <c r="K4" s="17"/>
      <c r="L4" s="17"/>
      <c r="M4" s="17"/>
      <c r="N4" s="17"/>
      <c r="O4" s="17"/>
      <c r="P4" s="17"/>
      <c r="Q4" s="17"/>
      <c r="R4" s="17"/>
      <c r="S4" s="17"/>
      <c r="T4" s="17"/>
      <c r="U4" s="17"/>
      <c r="V4" s="17"/>
    </row>
    <row r="5" spans="2:22" x14ac:dyDescent="0.35">
      <c r="B5" s="244" t="s">
        <v>357</v>
      </c>
      <c r="C5" s="244"/>
      <c r="D5" s="244"/>
      <c r="E5" s="244"/>
      <c r="F5" s="244"/>
      <c r="G5" s="244"/>
      <c r="H5" s="244"/>
      <c r="I5" s="244"/>
      <c r="J5" s="244"/>
      <c r="K5" s="244"/>
      <c r="L5" s="244"/>
      <c r="M5" s="244"/>
      <c r="N5" s="244"/>
      <c r="O5" s="244"/>
      <c r="P5" s="244"/>
      <c r="Q5" s="244"/>
      <c r="R5" s="244"/>
      <c r="S5" s="244"/>
      <c r="T5" s="244"/>
      <c r="U5" s="244"/>
      <c r="V5" s="17"/>
    </row>
    <row r="6" spans="2:22" x14ac:dyDescent="0.35">
      <c r="B6" s="17"/>
      <c r="C6" s="17"/>
      <c r="D6" s="17"/>
      <c r="E6" s="17"/>
      <c r="F6" s="17"/>
      <c r="G6" s="17"/>
      <c r="H6" s="17"/>
      <c r="I6" s="17"/>
      <c r="J6" s="17"/>
      <c r="K6" s="17"/>
      <c r="L6" s="17"/>
      <c r="M6" s="17"/>
      <c r="N6" s="17"/>
      <c r="O6" s="17"/>
      <c r="P6" s="17"/>
      <c r="Q6" s="17"/>
      <c r="R6" s="17"/>
      <c r="S6" s="17"/>
      <c r="T6" s="17"/>
      <c r="U6" s="17"/>
      <c r="V6" s="17"/>
    </row>
    <row r="7" spans="2:22" x14ac:dyDescent="0.35">
      <c r="B7" s="201" t="s">
        <v>136</v>
      </c>
      <c r="C7" s="201"/>
      <c r="D7" s="201"/>
      <c r="E7" s="201"/>
      <c r="F7" s="201"/>
      <c r="G7" s="201"/>
      <c r="H7" s="201"/>
      <c r="I7" s="17"/>
      <c r="J7" s="201" t="s">
        <v>186</v>
      </c>
      <c r="K7" s="201"/>
      <c r="L7" s="201"/>
      <c r="M7" s="201"/>
      <c r="N7" s="201"/>
      <c r="O7" s="201"/>
      <c r="P7" s="201"/>
      <c r="Q7" s="201"/>
      <c r="R7" s="201"/>
      <c r="S7" s="201"/>
      <c r="T7" s="201"/>
      <c r="U7" s="201"/>
      <c r="V7" s="17"/>
    </row>
    <row r="8" spans="2:22" x14ac:dyDescent="0.35">
      <c r="B8" s="17"/>
      <c r="C8" s="17"/>
      <c r="D8" s="17"/>
      <c r="E8" s="17"/>
      <c r="F8" s="17"/>
      <c r="G8" s="17"/>
      <c r="H8" s="17"/>
      <c r="I8" s="17"/>
      <c r="J8" s="17"/>
      <c r="K8" s="17"/>
      <c r="L8" s="17"/>
      <c r="M8" s="17"/>
      <c r="N8" s="17"/>
      <c r="O8" s="17"/>
      <c r="P8" s="17"/>
      <c r="Q8" s="17"/>
      <c r="R8" s="17"/>
      <c r="S8" s="17"/>
      <c r="T8" s="17"/>
      <c r="U8" s="17"/>
      <c r="V8" s="17"/>
    </row>
    <row r="9" spans="2:22" x14ac:dyDescent="0.35">
      <c r="B9" s="17"/>
      <c r="C9" s="17"/>
      <c r="D9" s="17"/>
      <c r="E9" s="17"/>
      <c r="F9" s="17"/>
      <c r="G9" s="17"/>
      <c r="H9" s="17"/>
      <c r="I9" s="17"/>
      <c r="J9" s="17"/>
      <c r="K9" s="17"/>
      <c r="L9" s="17"/>
      <c r="M9" s="17"/>
      <c r="N9" s="17"/>
      <c r="O9" s="17"/>
      <c r="P9" s="17"/>
      <c r="Q9" s="17"/>
      <c r="R9" s="17"/>
      <c r="S9" s="17"/>
      <c r="T9" s="17"/>
      <c r="U9" s="17"/>
      <c r="V9" s="17"/>
    </row>
    <row r="10" spans="2:22" x14ac:dyDescent="0.35">
      <c r="B10" s="17"/>
      <c r="C10" s="17"/>
      <c r="D10" s="17"/>
      <c r="E10" s="17"/>
      <c r="F10" s="17"/>
      <c r="G10" s="17"/>
      <c r="H10" s="17"/>
      <c r="I10" s="17"/>
      <c r="J10" s="17"/>
      <c r="K10" s="17"/>
      <c r="L10" s="17"/>
      <c r="M10" s="17"/>
      <c r="N10" s="17"/>
      <c r="O10" s="17"/>
      <c r="P10" s="17"/>
      <c r="Q10" s="17"/>
      <c r="R10" s="17"/>
      <c r="S10" s="17"/>
      <c r="T10" s="17"/>
      <c r="U10" s="17"/>
      <c r="V10" s="17"/>
    </row>
    <row r="11" spans="2:22" x14ac:dyDescent="0.35">
      <c r="B11" s="17"/>
      <c r="C11" s="17"/>
      <c r="D11" s="17"/>
      <c r="E11" s="17"/>
      <c r="F11" s="17"/>
      <c r="G11" s="17"/>
      <c r="H11" s="17"/>
      <c r="I11" s="17"/>
      <c r="J11" s="17"/>
      <c r="K11" s="17"/>
      <c r="L11" s="17"/>
      <c r="M11" s="17"/>
      <c r="N11" s="17"/>
      <c r="O11" s="17"/>
      <c r="P11" s="17"/>
      <c r="Q11" s="17"/>
      <c r="R11" s="17"/>
      <c r="S11" s="17"/>
      <c r="T11" s="17"/>
      <c r="U11" s="17"/>
      <c r="V11" s="17"/>
    </row>
    <row r="12" spans="2:22" x14ac:dyDescent="0.35">
      <c r="B12" s="17"/>
      <c r="C12" s="17"/>
      <c r="D12" s="17"/>
      <c r="E12" s="17"/>
      <c r="F12" s="17"/>
      <c r="G12" s="17"/>
      <c r="H12" s="17"/>
      <c r="I12" s="17"/>
      <c r="J12" s="17"/>
      <c r="K12" s="17"/>
      <c r="L12" s="17"/>
      <c r="M12" s="17"/>
      <c r="N12" s="17"/>
      <c r="O12" s="17"/>
      <c r="P12" s="17"/>
      <c r="Q12" s="17"/>
      <c r="R12" s="17"/>
      <c r="S12" s="17"/>
      <c r="T12" s="17"/>
      <c r="U12" s="17"/>
      <c r="V12" s="17"/>
    </row>
    <row r="13" spans="2:22" x14ac:dyDescent="0.35">
      <c r="B13" s="17"/>
      <c r="C13" s="17"/>
      <c r="D13" s="17"/>
      <c r="E13" s="17"/>
      <c r="F13" s="17"/>
      <c r="G13" s="17"/>
      <c r="H13" s="17"/>
      <c r="I13" s="17"/>
      <c r="J13" s="17"/>
      <c r="K13" s="17"/>
      <c r="L13" s="17"/>
      <c r="M13" s="17"/>
      <c r="N13" s="17"/>
      <c r="O13" s="17"/>
      <c r="P13" s="17"/>
      <c r="Q13" s="17"/>
      <c r="R13" s="17"/>
      <c r="S13" s="17"/>
      <c r="T13" s="17"/>
      <c r="U13" s="17"/>
      <c r="V13" s="17"/>
    </row>
    <row r="14" spans="2:22" x14ac:dyDescent="0.35">
      <c r="B14" s="17"/>
      <c r="C14" s="17"/>
      <c r="D14" s="17"/>
      <c r="E14" s="17"/>
      <c r="F14" s="17"/>
      <c r="G14" s="17"/>
      <c r="H14" s="17"/>
      <c r="I14" s="17"/>
      <c r="J14" s="17"/>
      <c r="K14" s="17"/>
      <c r="L14" s="17"/>
      <c r="M14" s="17"/>
      <c r="N14" s="17"/>
      <c r="O14" s="17"/>
      <c r="P14" s="17"/>
      <c r="Q14" s="17"/>
      <c r="R14" s="17"/>
      <c r="S14" s="17"/>
      <c r="T14" s="17"/>
      <c r="U14" s="17"/>
      <c r="V14" s="17"/>
    </row>
    <row r="15" spans="2:22" x14ac:dyDescent="0.35">
      <c r="B15" s="17"/>
      <c r="C15" s="17"/>
      <c r="D15" s="17"/>
      <c r="E15" s="17"/>
      <c r="F15" s="17"/>
      <c r="G15" s="17"/>
      <c r="H15" s="17"/>
      <c r="I15" s="17"/>
      <c r="J15" s="17"/>
      <c r="K15" s="17"/>
      <c r="L15" s="17"/>
      <c r="M15" s="17"/>
      <c r="N15" s="17"/>
      <c r="O15" s="17"/>
      <c r="P15" s="17"/>
      <c r="Q15" s="17"/>
      <c r="R15" s="17"/>
      <c r="S15" s="17"/>
      <c r="T15" s="17"/>
      <c r="U15" s="17"/>
      <c r="V15" s="17"/>
    </row>
    <row r="16" spans="2:22" x14ac:dyDescent="0.35">
      <c r="B16" s="17"/>
      <c r="C16" s="17"/>
      <c r="D16" s="17"/>
      <c r="E16" s="17"/>
      <c r="F16" s="17"/>
      <c r="G16" s="17"/>
      <c r="H16" s="17"/>
      <c r="I16" s="17"/>
      <c r="J16" s="17"/>
      <c r="K16" s="17"/>
      <c r="L16" s="17"/>
      <c r="M16" s="17"/>
      <c r="N16" s="17"/>
      <c r="O16" s="17"/>
      <c r="P16" s="17"/>
      <c r="Q16" s="17"/>
      <c r="R16" s="17"/>
      <c r="S16" s="17"/>
      <c r="T16" s="17"/>
      <c r="U16" s="17"/>
      <c r="V16" s="17"/>
    </row>
    <row r="17" spans="2:23" x14ac:dyDescent="0.35">
      <c r="B17" s="17"/>
      <c r="C17" s="17"/>
      <c r="D17" s="17"/>
      <c r="E17" s="17"/>
      <c r="F17" s="17"/>
      <c r="G17" s="17"/>
      <c r="H17" s="17"/>
      <c r="I17" s="17"/>
      <c r="J17" s="17"/>
      <c r="K17" s="17"/>
      <c r="L17" s="17"/>
      <c r="M17" s="17"/>
      <c r="N17" s="17"/>
      <c r="O17" s="17"/>
      <c r="P17" s="17"/>
      <c r="Q17" s="17"/>
      <c r="R17" s="17"/>
      <c r="S17" s="17"/>
      <c r="T17" s="17"/>
      <c r="U17" s="17"/>
      <c r="V17" s="17"/>
    </row>
    <row r="18" spans="2:23" x14ac:dyDescent="0.35">
      <c r="B18" s="17"/>
      <c r="C18" s="17"/>
      <c r="D18" s="17"/>
      <c r="E18" s="17"/>
      <c r="F18" s="17"/>
      <c r="G18" s="17"/>
      <c r="H18" s="17"/>
      <c r="I18" s="17"/>
      <c r="J18" s="17"/>
      <c r="K18" s="17"/>
      <c r="L18" s="17"/>
      <c r="M18" s="17"/>
      <c r="N18" s="17"/>
      <c r="O18" s="17"/>
      <c r="P18" s="17"/>
      <c r="Q18" s="17"/>
      <c r="R18" s="17"/>
      <c r="S18" s="17"/>
      <c r="T18" s="17"/>
      <c r="U18" s="17"/>
      <c r="V18" s="17"/>
    </row>
    <row r="19" spans="2:23" x14ac:dyDescent="0.35">
      <c r="B19" s="17"/>
      <c r="C19" s="17"/>
      <c r="D19" s="17"/>
      <c r="E19" s="17"/>
      <c r="F19" s="17"/>
      <c r="G19" s="17"/>
      <c r="H19" s="17"/>
      <c r="I19" s="17"/>
      <c r="J19" s="17"/>
      <c r="K19" s="17"/>
      <c r="L19" s="17"/>
      <c r="M19" s="17"/>
      <c r="N19" s="17"/>
      <c r="O19" s="17"/>
      <c r="P19" s="17"/>
      <c r="Q19" s="17"/>
      <c r="R19" s="17"/>
      <c r="S19" s="17"/>
      <c r="T19" s="17"/>
      <c r="U19" s="17"/>
      <c r="V19" s="17"/>
    </row>
    <row r="20" spans="2:23" x14ac:dyDescent="0.35">
      <c r="B20" s="17"/>
      <c r="C20" s="17"/>
      <c r="D20" s="17"/>
      <c r="E20" s="17"/>
      <c r="F20" s="17"/>
      <c r="G20" s="17"/>
      <c r="H20" s="17"/>
      <c r="I20" s="17"/>
      <c r="J20" s="17"/>
      <c r="K20" s="17"/>
      <c r="L20" s="17"/>
      <c r="M20" s="17"/>
      <c r="N20" s="17"/>
      <c r="O20" s="17"/>
      <c r="P20" s="17"/>
      <c r="Q20" s="17"/>
      <c r="R20" s="17"/>
      <c r="S20" s="17"/>
      <c r="T20" s="17"/>
      <c r="U20" s="17"/>
      <c r="V20" s="17"/>
    </row>
    <row r="21" spans="2:23" x14ac:dyDescent="0.35">
      <c r="B21" s="17"/>
      <c r="C21" s="17"/>
      <c r="D21" s="17"/>
      <c r="E21" s="17"/>
      <c r="F21" s="17"/>
      <c r="G21" s="17"/>
      <c r="H21" s="17"/>
      <c r="I21" s="17"/>
      <c r="J21" s="17"/>
      <c r="K21" s="17"/>
      <c r="L21" s="17"/>
      <c r="M21" s="17"/>
      <c r="N21" s="17"/>
      <c r="O21" s="17"/>
      <c r="P21" s="17"/>
      <c r="Q21" s="17"/>
      <c r="R21" s="17"/>
      <c r="S21" s="17"/>
      <c r="T21" s="17"/>
      <c r="U21" s="17"/>
      <c r="V21" s="17"/>
    </row>
    <row r="22" spans="2:23" x14ac:dyDescent="0.35">
      <c r="B22" s="17"/>
      <c r="C22" s="17"/>
      <c r="D22" s="17"/>
      <c r="E22" s="17"/>
      <c r="F22" s="17"/>
      <c r="G22" s="17"/>
      <c r="H22" s="17"/>
      <c r="I22" s="17"/>
      <c r="J22" s="17"/>
      <c r="K22" s="17"/>
      <c r="L22" s="17"/>
      <c r="M22" s="17"/>
      <c r="N22" s="17"/>
      <c r="O22" s="17"/>
      <c r="P22" s="17"/>
      <c r="Q22" s="17"/>
      <c r="R22" s="17"/>
      <c r="S22" s="17"/>
      <c r="T22" s="17"/>
      <c r="U22" s="17"/>
      <c r="V22" s="17"/>
    </row>
    <row r="23" spans="2:23" x14ac:dyDescent="0.35">
      <c r="B23" s="17"/>
      <c r="C23" s="17"/>
      <c r="D23" s="17"/>
      <c r="E23" s="17"/>
      <c r="F23" s="17"/>
      <c r="G23" s="17"/>
      <c r="H23" s="17"/>
      <c r="I23" s="17"/>
      <c r="J23" s="17"/>
      <c r="K23" s="17"/>
      <c r="L23" s="17"/>
      <c r="M23" s="17"/>
      <c r="N23" s="17"/>
      <c r="O23" s="17"/>
      <c r="P23" s="17"/>
      <c r="Q23" s="17"/>
      <c r="R23" s="17"/>
      <c r="S23" s="17"/>
      <c r="T23" s="17"/>
      <c r="U23" s="17"/>
      <c r="V23" s="17"/>
    </row>
    <row r="24" spans="2:23" x14ac:dyDescent="0.35">
      <c r="B24" s="17"/>
      <c r="C24" s="17"/>
      <c r="D24" s="17"/>
      <c r="E24" s="17"/>
      <c r="F24" s="17"/>
      <c r="G24" s="17"/>
      <c r="H24" s="17"/>
      <c r="I24" s="17"/>
      <c r="J24" s="17"/>
      <c r="K24" s="17"/>
      <c r="L24" s="17"/>
      <c r="M24" s="17"/>
      <c r="N24" s="17"/>
      <c r="O24" s="17"/>
      <c r="P24" s="17"/>
      <c r="Q24" s="17"/>
      <c r="R24" s="17"/>
      <c r="S24" s="17"/>
      <c r="T24" s="17"/>
      <c r="U24" s="17"/>
      <c r="V24" s="17"/>
    </row>
    <row r="25" spans="2:23" x14ac:dyDescent="0.35">
      <c r="B25" s="17"/>
      <c r="C25" s="17"/>
      <c r="D25" s="17"/>
      <c r="E25" s="17"/>
      <c r="F25" s="17"/>
      <c r="G25" s="17"/>
      <c r="H25" s="17"/>
      <c r="I25" s="17"/>
      <c r="J25" s="17"/>
      <c r="K25" s="17"/>
      <c r="L25" s="17"/>
      <c r="M25" s="17"/>
      <c r="N25" s="17"/>
      <c r="O25" s="17"/>
      <c r="P25" s="17"/>
      <c r="Q25" s="17"/>
      <c r="R25" s="17"/>
      <c r="S25" s="17"/>
      <c r="T25" s="17"/>
      <c r="U25" s="17"/>
      <c r="V25" s="17"/>
    </row>
    <row r="26" spans="2:23" ht="15" customHeight="1" x14ac:dyDescent="0.35">
      <c r="B26" s="201" t="s">
        <v>137</v>
      </c>
      <c r="C26" s="201"/>
      <c r="D26" s="201"/>
      <c r="E26" s="201"/>
      <c r="F26" s="201"/>
      <c r="G26" s="201"/>
      <c r="H26" s="201"/>
      <c r="I26" s="17"/>
      <c r="J26" s="249" t="s">
        <v>366</v>
      </c>
      <c r="K26" s="249"/>
      <c r="L26" s="249"/>
      <c r="M26" s="249"/>
      <c r="N26" s="249"/>
      <c r="O26" s="249"/>
      <c r="P26" s="249"/>
      <c r="Q26" s="249"/>
      <c r="R26" s="249"/>
      <c r="S26" s="249"/>
      <c r="T26" s="249"/>
      <c r="U26" s="249"/>
      <c r="V26" s="17"/>
    </row>
    <row r="27" spans="2:23" ht="15" customHeight="1" x14ac:dyDescent="0.35">
      <c r="B27" s="17"/>
      <c r="C27" s="17"/>
      <c r="D27" s="17"/>
      <c r="E27" s="17"/>
      <c r="F27" s="17"/>
      <c r="G27" s="17"/>
      <c r="H27" s="17"/>
      <c r="I27" s="17"/>
      <c r="J27" s="249"/>
      <c r="K27" s="249"/>
      <c r="L27" s="249"/>
      <c r="M27" s="249"/>
      <c r="N27" s="249"/>
      <c r="O27" s="249"/>
      <c r="P27" s="249"/>
      <c r="Q27" s="249"/>
      <c r="R27" s="249"/>
      <c r="S27" s="249"/>
      <c r="T27" s="249"/>
      <c r="U27" s="249"/>
      <c r="V27" s="23"/>
      <c r="W27" s="7"/>
    </row>
    <row r="28" spans="2:23" x14ac:dyDescent="0.35">
      <c r="B28" s="17"/>
      <c r="C28" s="17"/>
      <c r="D28" s="21" t="s">
        <v>17</v>
      </c>
      <c r="E28" s="21" t="s">
        <v>18</v>
      </c>
      <c r="F28" s="21" t="s">
        <v>19</v>
      </c>
      <c r="G28" s="21" t="s">
        <v>31</v>
      </c>
      <c r="H28" s="21" t="s">
        <v>32</v>
      </c>
      <c r="I28" s="17"/>
      <c r="J28" s="249"/>
      <c r="K28" s="249"/>
      <c r="L28" s="249"/>
      <c r="M28" s="249"/>
      <c r="N28" s="249"/>
      <c r="O28" s="249"/>
      <c r="P28" s="249"/>
      <c r="Q28" s="249"/>
      <c r="R28" s="249"/>
      <c r="S28" s="249"/>
      <c r="T28" s="249"/>
      <c r="U28" s="249"/>
      <c r="V28" s="23"/>
      <c r="W28" s="7"/>
    </row>
    <row r="29" spans="2:23" ht="32.25" customHeight="1" x14ac:dyDescent="0.35">
      <c r="B29" s="246" t="s">
        <v>174</v>
      </c>
      <c r="C29" s="247"/>
      <c r="D29" s="165">
        <f>IF('Comptes de résultats'!C9&lt;&gt;0,IF('Comptes de résultats'!C12/'Comptes de résultats'!C9&lt;&gt;0,('Comptes de résultats'!C15+'Comptes de résultats'!C19+'Comptes de résultats'!C21+'Comptes de résultats'!C25+'Comptes de résultats'!C29)/('Comptes de résultats'!C12/'Comptes de résultats'!C9),0),0)</f>
        <v>0</v>
      </c>
      <c r="E29" s="165">
        <f>IF('Comptes de résultats'!D9&lt;&gt;0,IF('Comptes de résultats'!D12/'Comptes de résultats'!D9&lt;&gt;0,('Comptes de résultats'!D15+'Comptes de résultats'!D19+'Comptes de résultats'!D21+'Comptes de résultats'!D25+'Comptes de résultats'!D29)/('Comptes de résultats'!D12/'Comptes de résultats'!D9),0),0)</f>
        <v>0</v>
      </c>
      <c r="F29" s="165">
        <f>IF('Comptes de résultats'!E9&lt;&gt;0,IF('Comptes de résultats'!E12/'Comptes de résultats'!E9&lt;&gt;0,('Comptes de résultats'!E15+'Comptes de résultats'!E19+'Comptes de résultats'!E21+'Comptes de résultats'!E25+'Comptes de résultats'!E29)/('Comptes de résultats'!E12/'Comptes de résultats'!E9),0),0)</f>
        <v>0</v>
      </c>
      <c r="G29" s="165">
        <f>IF('Comptes de résultats'!F9&lt;&gt;0,IF('Comptes de résultats'!F12/'Comptes de résultats'!F9&lt;&gt;0,('Comptes de résultats'!F15+'Comptes de résultats'!F19+'Comptes de résultats'!F21+'Comptes de résultats'!F25+'Comptes de résultats'!F29)/('Comptes de résultats'!F12/'Comptes de résultats'!F9),0),0)</f>
        <v>0</v>
      </c>
      <c r="H29" s="165">
        <f>IF('Comptes de résultats'!G9&lt;&gt;0,IF('Comptes de résultats'!G12/'Comptes de résultats'!G9&lt;&gt;0,('Comptes de résultats'!G15+'Comptes de résultats'!G19+'Comptes de résultats'!G21+'Comptes de résultats'!G25+'Comptes de résultats'!G29)/('Comptes de résultats'!G12/'Comptes de résultats'!G9),0),0)</f>
        <v>0</v>
      </c>
      <c r="I29" s="17"/>
      <c r="J29" s="249"/>
      <c r="K29" s="249"/>
      <c r="L29" s="249"/>
      <c r="M29" s="249"/>
      <c r="N29" s="249"/>
      <c r="O29" s="249"/>
      <c r="P29" s="249"/>
      <c r="Q29" s="249"/>
      <c r="R29" s="249"/>
      <c r="S29" s="249"/>
      <c r="T29" s="249"/>
      <c r="U29" s="249"/>
      <c r="V29" s="23"/>
      <c r="W29" s="7"/>
    </row>
    <row r="30" spans="2:23" x14ac:dyDescent="0.35">
      <c r="B30" s="242" t="s">
        <v>173</v>
      </c>
      <c r="C30" s="242"/>
      <c r="D30" s="165">
        <f>IF('Comptes de résultats'!C9&lt;&gt;0,IF('Comptes de résultats'!C12/'Comptes de résultats'!C9&lt;&gt;0,('Comptes de résultats'!C15+'Comptes de résultats'!C19+'Comptes de résultats'!C21+'Comptes de résultats'!C25+'Comptes de résultats'!C29-'Comptes de résultats'!C20-'Comptes de résultats'!C33-'Comptes de résultats'!C37)/('Comptes de résultats'!C12/'Comptes de résultats'!C9),0),0)</f>
        <v>0</v>
      </c>
      <c r="E30" s="165">
        <f>IF('Comptes de résultats'!D9&lt;&gt;0,IF('Comptes de résultats'!D12/'Comptes de résultats'!D9&lt;&gt;0,('Comptes de résultats'!D15+'Comptes de résultats'!D19+'Comptes de résultats'!D21+'Comptes de résultats'!D25+'Comptes de résultats'!D29-'Comptes de résultats'!D20-'Comptes de résultats'!D33-'Comptes de résultats'!D37)/('Comptes de résultats'!D12/'Comptes de résultats'!D9),0),0)</f>
        <v>0</v>
      </c>
      <c r="F30" s="165">
        <f>IF('Comptes de résultats'!E9&lt;&gt;0,IF('Comptes de résultats'!E12/'Comptes de résultats'!E9&lt;&gt;0,('Comptes de résultats'!E15+'Comptes de résultats'!E19+'Comptes de résultats'!E21+'Comptes de résultats'!E25+'Comptes de résultats'!E29-'Comptes de résultats'!E20-'Comptes de résultats'!E33-'Comptes de résultats'!E37)/('Comptes de résultats'!E12/'Comptes de résultats'!E9),0),0)</f>
        <v>0</v>
      </c>
      <c r="G30" s="165">
        <f>IF('Comptes de résultats'!F9&lt;&gt;0,IF('Comptes de résultats'!F12/'Comptes de résultats'!F9&lt;&gt;0,('Comptes de résultats'!F15+'Comptes de résultats'!F19+'Comptes de résultats'!F21+'Comptes de résultats'!F25+'Comptes de résultats'!F29-'Comptes de résultats'!F20-'Comptes de résultats'!F33-'Comptes de résultats'!F37)/('Comptes de résultats'!F12/'Comptes de résultats'!F9),0),0)</f>
        <v>0</v>
      </c>
      <c r="H30" s="165">
        <f>IF('Comptes de résultats'!G9&lt;&gt;0,IF('Comptes de résultats'!G12/'Comptes de résultats'!G9&lt;&gt;0,('Comptes de résultats'!G15+'Comptes de résultats'!G19+'Comptes de résultats'!G21+'Comptes de résultats'!G25+'Comptes de résultats'!G29-'Comptes de résultats'!G20-'Comptes de résultats'!G33-'Comptes de résultats'!G37)/('Comptes de résultats'!G12/'Comptes de résultats'!G9),0),0)</f>
        <v>0</v>
      </c>
      <c r="I30" s="17"/>
      <c r="J30" s="249"/>
      <c r="K30" s="249"/>
      <c r="L30" s="249"/>
      <c r="M30" s="249"/>
      <c r="N30" s="249"/>
      <c r="O30" s="249"/>
      <c r="P30" s="249"/>
      <c r="Q30" s="249"/>
      <c r="R30" s="249"/>
      <c r="S30" s="249"/>
      <c r="T30" s="249"/>
      <c r="U30" s="249"/>
      <c r="V30" s="23"/>
      <c r="W30" s="7"/>
    </row>
    <row r="31" spans="2:23" x14ac:dyDescent="0.35">
      <c r="B31" s="242" t="s">
        <v>166</v>
      </c>
      <c r="C31" s="242"/>
      <c r="D31" s="165">
        <f>'Commandes - Calculs Auto'!N106</f>
        <v>0</v>
      </c>
      <c r="E31" s="165">
        <f>'Commandes - Calculs Auto'!Z106</f>
        <v>0</v>
      </c>
      <c r="F31" s="165">
        <f>'Commandes - Calculs Auto'!AL106</f>
        <v>0</v>
      </c>
      <c r="G31" s="165">
        <f>'Commandes - Calculs Auto'!AX106</f>
        <v>0</v>
      </c>
      <c r="H31" s="165">
        <f>'Commandes - Calculs Auto'!BJ106</f>
        <v>0</v>
      </c>
      <c r="I31" s="17"/>
      <c r="J31" s="249"/>
      <c r="K31" s="249"/>
      <c r="L31" s="249"/>
      <c r="M31" s="249"/>
      <c r="N31" s="249"/>
      <c r="O31" s="249"/>
      <c r="P31" s="249"/>
      <c r="Q31" s="249"/>
      <c r="R31" s="249"/>
      <c r="S31" s="249"/>
      <c r="T31" s="249"/>
      <c r="U31" s="249"/>
      <c r="V31" s="23"/>
      <c r="W31" s="7"/>
    </row>
    <row r="32" spans="2:23" x14ac:dyDescent="0.35">
      <c r="B32" s="17"/>
      <c r="C32" s="17"/>
      <c r="D32" s="17"/>
      <c r="E32" s="17"/>
      <c r="F32" s="17"/>
      <c r="G32" s="17"/>
      <c r="H32" s="17"/>
      <c r="I32" s="17"/>
      <c r="J32" s="125"/>
      <c r="K32" s="125"/>
      <c r="L32" s="125"/>
      <c r="M32" s="125"/>
      <c r="N32" s="125"/>
      <c r="O32" s="125"/>
      <c r="P32" s="125"/>
      <c r="Q32" s="125"/>
      <c r="R32" s="125"/>
      <c r="S32" s="125"/>
      <c r="T32" s="125"/>
      <c r="U32" s="125"/>
      <c r="V32" s="125"/>
      <c r="W32" s="9"/>
    </row>
    <row r="33" spans="2:23" x14ac:dyDescent="0.35">
      <c r="B33" s="214" t="s">
        <v>296</v>
      </c>
      <c r="C33" s="225"/>
      <c r="D33" s="226"/>
      <c r="E33" s="17"/>
      <c r="F33" s="17"/>
      <c r="G33" s="17"/>
      <c r="H33" s="17"/>
      <c r="I33" s="17"/>
      <c r="J33" s="125"/>
      <c r="K33" s="125"/>
      <c r="L33" s="125"/>
      <c r="M33" s="125"/>
      <c r="N33" s="125"/>
      <c r="O33" s="125"/>
      <c r="P33" s="125"/>
      <c r="Q33" s="125"/>
      <c r="R33" s="125"/>
      <c r="S33" s="125"/>
      <c r="T33" s="125"/>
      <c r="U33" s="125"/>
      <c r="V33" s="125"/>
      <c r="W33" s="9"/>
    </row>
    <row r="34" spans="2:23" x14ac:dyDescent="0.35">
      <c r="B34" s="215"/>
      <c r="C34" s="227"/>
      <c r="D34" s="228"/>
      <c r="E34" s="17"/>
      <c r="F34" s="17"/>
      <c r="G34" s="17"/>
      <c r="H34" s="17"/>
      <c r="I34" s="17"/>
      <c r="J34" s="125"/>
      <c r="K34" s="125"/>
      <c r="L34" s="125"/>
      <c r="M34" s="125"/>
      <c r="N34" s="125"/>
      <c r="O34" s="125"/>
      <c r="P34" s="125"/>
      <c r="Q34" s="125"/>
      <c r="R34" s="125"/>
      <c r="S34" s="125"/>
      <c r="T34" s="125"/>
      <c r="U34" s="125"/>
      <c r="V34" s="125"/>
      <c r="W34" s="9"/>
    </row>
    <row r="35" spans="2:23" x14ac:dyDescent="0.35">
      <c r="B35" s="17"/>
      <c r="C35" s="17"/>
      <c r="D35" s="17"/>
      <c r="E35" s="17"/>
      <c r="F35" s="17"/>
      <c r="G35" s="17"/>
      <c r="H35" s="17"/>
      <c r="I35" s="17"/>
      <c r="J35" s="125"/>
      <c r="K35" s="125"/>
      <c r="L35" s="125"/>
      <c r="M35" s="125"/>
      <c r="N35" s="125"/>
      <c r="O35" s="125"/>
      <c r="P35" s="125"/>
      <c r="Q35" s="125"/>
      <c r="R35" s="125"/>
      <c r="S35" s="125"/>
      <c r="T35" s="125"/>
      <c r="U35" s="125"/>
      <c r="V35" s="125"/>
      <c r="W35" s="9"/>
    </row>
    <row r="36" spans="2:23" x14ac:dyDescent="0.35">
      <c r="B36" s="224" t="s">
        <v>165</v>
      </c>
      <c r="C36" s="224"/>
      <c r="D36" s="224"/>
      <c r="E36" s="224"/>
      <c r="F36" s="224"/>
      <c r="G36" s="224"/>
      <c r="H36" s="224"/>
      <c r="I36" s="17"/>
      <c r="J36" s="224" t="s">
        <v>138</v>
      </c>
      <c r="K36" s="224"/>
      <c r="L36" s="224"/>
      <c r="M36" s="224"/>
      <c r="N36" s="224"/>
      <c r="O36" s="224"/>
      <c r="P36" s="224"/>
      <c r="Q36" s="224"/>
      <c r="R36" s="224"/>
      <c r="S36" s="224"/>
      <c r="T36" s="224"/>
      <c r="U36" s="224"/>
      <c r="V36" s="17"/>
    </row>
    <row r="37" spans="2:23" x14ac:dyDescent="0.35">
      <c r="B37" s="17"/>
      <c r="C37" s="17"/>
      <c r="D37" s="17"/>
      <c r="E37" s="17"/>
      <c r="F37" s="17"/>
      <c r="G37" s="17"/>
      <c r="H37" s="17"/>
      <c r="I37" s="17"/>
      <c r="J37" s="17"/>
      <c r="K37" s="17"/>
      <c r="L37" s="17"/>
      <c r="M37" s="17"/>
      <c r="N37" s="17"/>
      <c r="O37" s="17"/>
      <c r="P37" s="17"/>
      <c r="Q37" s="17"/>
      <c r="R37" s="17"/>
      <c r="S37" s="17"/>
      <c r="T37" s="17"/>
      <c r="U37" s="17"/>
      <c r="V37" s="17"/>
    </row>
    <row r="38" spans="2:23" x14ac:dyDescent="0.35">
      <c r="B38" s="17"/>
      <c r="C38" s="17"/>
      <c r="D38" s="21" t="s">
        <v>17</v>
      </c>
      <c r="E38" s="21" t="s">
        <v>18</v>
      </c>
      <c r="F38" s="21" t="s">
        <v>19</v>
      </c>
      <c r="G38" s="21" t="s">
        <v>31</v>
      </c>
      <c r="H38" s="21" t="s">
        <v>32</v>
      </c>
      <c r="I38" s="17"/>
      <c r="J38" s="250"/>
      <c r="K38" s="250"/>
      <c r="L38" s="21" t="s">
        <v>17</v>
      </c>
      <c r="M38" s="126" t="s">
        <v>123</v>
      </c>
      <c r="N38" s="21" t="s">
        <v>18</v>
      </c>
      <c r="O38" s="126" t="s">
        <v>123</v>
      </c>
      <c r="P38" s="21" t="s">
        <v>19</v>
      </c>
      <c r="Q38" s="126" t="s">
        <v>123</v>
      </c>
      <c r="R38" s="21" t="s">
        <v>31</v>
      </c>
      <c r="S38" s="126" t="s">
        <v>123</v>
      </c>
      <c r="T38" s="21" t="s">
        <v>32</v>
      </c>
      <c r="U38" s="126" t="s">
        <v>123</v>
      </c>
      <c r="V38" s="17"/>
    </row>
    <row r="39" spans="2:23" x14ac:dyDescent="0.35">
      <c r="B39" s="243" t="str">
        <f>CONFIG!B14</f>
        <v>Activité / Projet 1</v>
      </c>
      <c r="C39" s="243"/>
      <c r="D39" s="165">
        <f>SUMPRODUCT('Personnel - Calculs Auto'!N$86:N$105,Personnel!$AV$10:$AV$29)+'Prestations - Calculs Auto'!O7+'Investissements - Calculs Auto'!O7+SUMPRODUCT('Charges externes'!$C$9:$C$28,'Charges externes'!$BR$9:$BR$28)</f>
        <v>27000</v>
      </c>
      <c r="E39" s="165">
        <f>SUMPRODUCT('Personnel - Calculs Auto'!AA$86:AA$105,Personnel!$BH$10:$BH$29)+'Prestations - Calculs Auto'!AB7+'Investissements - Calculs Auto'!AB7+SUMPRODUCT('Charges externes'!$D$9:$D$28,'Charges externes'!$CB$9:$CB$28)</f>
        <v>27000</v>
      </c>
      <c r="F39" s="165">
        <f>SUMPRODUCT('Personnel - Calculs Auto'!AD$86:AD$105,Personnel!$BT$10:$BT$29)+'Prestations - Calculs Auto'!AE7+'Investissements - Calculs Auto'!AE7+SUMPRODUCT('Charges externes'!$E$9:$E$28,'Charges externes'!$CL$9:$CL$28)</f>
        <v>27000</v>
      </c>
      <c r="G39" s="165">
        <f>SUMPRODUCT('Personnel - Calculs Auto'!AG$86:AG$105,Personnel!$CF$10:$CF$29)+'Prestations - Calculs Auto'!AH7+'Investissements - Calculs Auto'!AH7+SUMPRODUCT('Charges externes'!$F$9:$F$28,'Charges externes'!$CV$9:$CV$28)</f>
        <v>27000</v>
      </c>
      <c r="H39" s="165">
        <f>SUMPRODUCT('Personnel - Calculs Auto'!AJ$86:AJ$105,Personnel!$CR$10:$CR$29)+'Prestations - Calculs Auto'!AK7+'Investissements - Calculs Auto'!AK7+SUMPRODUCT('Charges externes'!$G$9:$G$28,'Charges externes'!$DF$9:$DF$28)</f>
        <v>27000</v>
      </c>
      <c r="I39" s="17"/>
      <c r="J39" s="248" t="s">
        <v>124</v>
      </c>
      <c r="K39" s="248"/>
      <c r="L39" s="74">
        <f>'Commandes - Calculs Auto'!N122</f>
        <v>0</v>
      </c>
      <c r="M39" s="127">
        <f>IF(L$39&lt;&gt;0,L39/L$39,0)</f>
        <v>0</v>
      </c>
      <c r="N39" s="74">
        <f>'Commandes - Calculs Auto'!Z122</f>
        <v>0</v>
      </c>
      <c r="O39" s="127">
        <f>IF(N$39&lt;&gt;0,N39/N$39,0)</f>
        <v>0</v>
      </c>
      <c r="P39" s="74">
        <f>'Commandes - Calculs Auto'!AL122</f>
        <v>0</v>
      </c>
      <c r="Q39" s="127">
        <f>IF(P$39&lt;&gt;0,P39/P$39,0)</f>
        <v>0</v>
      </c>
      <c r="R39" s="74">
        <f>'Commandes - Calculs Auto'!AX122</f>
        <v>0</v>
      </c>
      <c r="S39" s="127">
        <f>IF(R$39&lt;&gt;0,R39/R$39,0)</f>
        <v>0</v>
      </c>
      <c r="T39" s="74">
        <f>'Commandes - Calculs Auto'!BJ122</f>
        <v>0</v>
      </c>
      <c r="U39" s="127">
        <f>IF(T$39&lt;&gt;0,T39/T$39,0)</f>
        <v>0</v>
      </c>
      <c r="V39" s="17"/>
    </row>
    <row r="40" spans="2:23" x14ac:dyDescent="0.35">
      <c r="B40" s="243" t="str">
        <f>CONFIG!B15</f>
        <v>Activité / Projet 2</v>
      </c>
      <c r="C40" s="243"/>
      <c r="D40" s="165">
        <f>SUMPRODUCT('Personnel - Calculs Auto'!N$86:N$105,Personnel!$AW$10:$AW$29)+'Prestations - Calculs Auto'!O8+'Investissements - Calculs Auto'!O8+SUMPRODUCT('Charges externes'!$C$9:$C$28,'Charges externes'!$BS$9:$BS$28)</f>
        <v>0</v>
      </c>
      <c r="E40" s="165">
        <f>SUMPRODUCT('Personnel - Calculs Auto'!AA$86:AA$105,Personnel!$BI$10:$BI$29)+'Prestations - Calculs Auto'!AB8+'Investissements - Calculs Auto'!AB8+SUMPRODUCT('Charges externes'!$D$9:$D$28,'Charges externes'!$CC$9:$CC$28)</f>
        <v>0</v>
      </c>
      <c r="F40" s="165">
        <f>SUMPRODUCT('Personnel - Calculs Auto'!AD$86:AD$105,Personnel!$BU$10:$BU$29)+'Prestations - Calculs Auto'!AE8+'Investissements - Calculs Auto'!AE8+SUMPRODUCT('Charges externes'!$E$9:$E$28,'Charges externes'!$CM$9:$CM$28)</f>
        <v>0</v>
      </c>
      <c r="G40" s="165">
        <f>SUMPRODUCT('Personnel - Calculs Auto'!AG$86:AG$105,Personnel!$CG$10:$CG$29)+'Prestations - Calculs Auto'!AH8+'Investissements - Calculs Auto'!AH8+SUMPRODUCT('Charges externes'!$F$9:$F$28,'Charges externes'!$CW$9:$CW$28)</f>
        <v>0</v>
      </c>
      <c r="H40" s="165">
        <f>SUMPRODUCT('Personnel - Calculs Auto'!AJ$86:AJ$105,Personnel!$CS$10:$CS$29)+'Prestations - Calculs Auto'!AK8+'Investissements - Calculs Auto'!AK8+SUMPRODUCT('Charges externes'!$G$9:$G$28,'Charges externes'!$DG$9:$DG$28)</f>
        <v>0</v>
      </c>
      <c r="I40" s="17"/>
      <c r="J40" s="245" t="str">
        <f>CONFIG!B14</f>
        <v>Activité / Projet 1</v>
      </c>
      <c r="K40" s="245"/>
      <c r="L40" s="165">
        <f>SUM('Commandes - Calculs Auto'!C112:N112)</f>
        <v>0</v>
      </c>
      <c r="M40" s="178">
        <f>IF(L$39&lt;&gt;0,L40/L$39,0)</f>
        <v>0</v>
      </c>
      <c r="N40" s="165">
        <f>SUM('Commandes - Calculs Auto'!O112:Z112)</f>
        <v>0</v>
      </c>
      <c r="O40" s="178">
        <f>IF(N$39&lt;&gt;0,N40/N$39,0)</f>
        <v>0</v>
      </c>
      <c r="P40" s="165">
        <f>SUM('Commandes - Calculs Auto'!AA112:AL112)</f>
        <v>0</v>
      </c>
      <c r="Q40" s="178">
        <f>IF(P$39&lt;&gt;0,P40/P$39,0)</f>
        <v>0</v>
      </c>
      <c r="R40" s="165">
        <f>SUM('Commandes - Calculs Auto'!AM112:AX112)</f>
        <v>0</v>
      </c>
      <c r="S40" s="178">
        <f>IF(R$39&lt;&gt;0,R40/R$39,0)</f>
        <v>0</v>
      </c>
      <c r="T40" s="165">
        <f>SUM('Commandes - Calculs Auto'!AY112:BJ112)</f>
        <v>0</v>
      </c>
      <c r="U40" s="178">
        <f>IF(T$39&lt;&gt;0,T40/T$39,0)</f>
        <v>0</v>
      </c>
      <c r="V40" s="17"/>
    </row>
    <row r="41" spans="2:23" x14ac:dyDescent="0.35">
      <c r="B41" s="243" t="str">
        <f>CONFIG!B16</f>
        <v>…</v>
      </c>
      <c r="C41" s="243"/>
      <c r="D41" s="165">
        <f>SUMPRODUCT('Personnel - Calculs Auto'!N$86:N$105,Personnel!$AX$10:$AX$29)+'Prestations - Calculs Auto'!O9+'Investissements - Calculs Auto'!O9+SUMPRODUCT('Charges externes'!$C$9:$C$28,'Charges externes'!$BT$9:$BT$28)</f>
        <v>0</v>
      </c>
      <c r="E41" s="165">
        <f>SUMPRODUCT('Personnel - Calculs Auto'!AA$86:AA$105,Personnel!$BJ$10:$BJ$29)+'Prestations - Calculs Auto'!AB9+'Investissements - Calculs Auto'!AB9+SUMPRODUCT('Charges externes'!$D$9:$D$28,'Charges externes'!$CD$9:$CD$28)</f>
        <v>0</v>
      </c>
      <c r="F41" s="165">
        <f>SUMPRODUCT('Personnel - Calculs Auto'!AD$86:AD$105,Personnel!$BV$10:$BV$29)+'Prestations - Calculs Auto'!AE9+'Investissements - Calculs Auto'!AE9+SUMPRODUCT('Charges externes'!$E$9:$E$28,'Charges externes'!$CN$9:$CN$28)</f>
        <v>0</v>
      </c>
      <c r="G41" s="165">
        <f>SUMPRODUCT('Personnel - Calculs Auto'!AG$86:AG$105,Personnel!$CH$10:$CH$29)+'Prestations - Calculs Auto'!AH9+'Investissements - Calculs Auto'!AH9+SUMPRODUCT('Charges externes'!$F$9:$F$28,'Charges externes'!$CX$9:$CX$28)</f>
        <v>0</v>
      </c>
      <c r="H41" s="165">
        <f>SUMPRODUCT('Personnel - Calculs Auto'!AJ$86:AJ$105,Personnel!$CT$10:$CT$29)+'Prestations - Calculs Auto'!AK9+'Investissements - Calculs Auto'!AK9+SUMPRODUCT('Charges externes'!$G$9:$G$28,'Charges externes'!$DH$9:$DH$28)</f>
        <v>0</v>
      </c>
      <c r="I41" s="17"/>
      <c r="J41" s="245" t="str">
        <f>CONFIG!B15</f>
        <v>Activité / Projet 2</v>
      </c>
      <c r="K41" s="245"/>
      <c r="L41" s="165">
        <f>SUM('Commandes - Calculs Auto'!C113:N113)</f>
        <v>0</v>
      </c>
      <c r="M41" s="178">
        <f t="shared" ref="M41:M65" si="0">IF(L$39&lt;&gt;0,L41/L$39,0)</f>
        <v>0</v>
      </c>
      <c r="N41" s="165">
        <f>SUM('Commandes - Calculs Auto'!O113:Z113)</f>
        <v>0</v>
      </c>
      <c r="O41" s="178">
        <f t="shared" ref="O41:O65" si="1">IF(N$39&lt;&gt;0,N41/N$39,0)</f>
        <v>0</v>
      </c>
      <c r="P41" s="165">
        <f>SUM('Commandes - Calculs Auto'!AA113:AL113)</f>
        <v>0</v>
      </c>
      <c r="Q41" s="178">
        <f t="shared" ref="Q41:Q65" si="2">IF(P$39&lt;&gt;0,P41/P$39,0)</f>
        <v>0</v>
      </c>
      <c r="R41" s="165">
        <f>SUM('Commandes - Calculs Auto'!AM113:AX113)</f>
        <v>0</v>
      </c>
      <c r="S41" s="178">
        <f t="shared" ref="S41:S65" si="3">IF(R$39&lt;&gt;0,R41/R$39,0)</f>
        <v>0</v>
      </c>
      <c r="T41" s="165">
        <f>SUM('Commandes - Calculs Auto'!AY113:BJ113)</f>
        <v>0</v>
      </c>
      <c r="U41" s="178">
        <f t="shared" ref="U41:U65" si="4">IF(T$39&lt;&gt;0,T41/T$39,0)</f>
        <v>0</v>
      </c>
      <c r="V41" s="17"/>
    </row>
    <row r="42" spans="2:23" x14ac:dyDescent="0.35">
      <c r="B42" s="243">
        <f>CONFIG!B17</f>
        <v>0</v>
      </c>
      <c r="C42" s="243"/>
      <c r="D42" s="165">
        <f>SUMPRODUCT('Personnel - Calculs Auto'!N$86:N$105,Personnel!$AY$10:$AY$29)+'Prestations - Calculs Auto'!O10+'Investissements - Calculs Auto'!O10+SUMPRODUCT('Charges externes'!$C$9:$C$28,'Charges externes'!$BU$9:$BU$28)</f>
        <v>0</v>
      </c>
      <c r="E42" s="165">
        <f>SUMPRODUCT('Personnel - Calculs Auto'!AA$86:AA$105,Personnel!$BK$10:$BK$29)+'Prestations - Calculs Auto'!AB10+'Investissements - Calculs Auto'!AB10+SUMPRODUCT('Charges externes'!$D$9:$D$28,'Charges externes'!$CE$9:$CE$28)</f>
        <v>0</v>
      </c>
      <c r="F42" s="165">
        <f>SUMPRODUCT('Personnel - Calculs Auto'!AD$86:AD$105,Personnel!$BW$10:$BW$29)+'Prestations - Calculs Auto'!AE10+'Investissements - Calculs Auto'!AE10+SUMPRODUCT('Charges externes'!$E$9:$E$28,'Charges externes'!$CO$9:$CO$28)</f>
        <v>0</v>
      </c>
      <c r="G42" s="165">
        <f>SUMPRODUCT('Personnel - Calculs Auto'!AG$86:AG$105,Personnel!$CI$10:$CI$29)+'Prestations - Calculs Auto'!AH10+'Investissements - Calculs Auto'!AH10+SUMPRODUCT('Charges externes'!$F$9:$F$28,'Charges externes'!$CY$9:$CY$28)</f>
        <v>0</v>
      </c>
      <c r="H42" s="165">
        <f>SUMPRODUCT('Personnel - Calculs Auto'!AJ$86:AJ$105,Personnel!$CU$10:$CU$29)+'Prestations - Calculs Auto'!AK10+'Investissements - Calculs Auto'!AK10+SUMPRODUCT('Charges externes'!$G$9:$G$28,'Charges externes'!$DI$9:$DI$28)</f>
        <v>0</v>
      </c>
      <c r="I42" s="17"/>
      <c r="J42" s="245" t="str">
        <f>CONFIG!B16</f>
        <v>…</v>
      </c>
      <c r="K42" s="245"/>
      <c r="L42" s="165">
        <f>SUM('Commandes - Calculs Auto'!C114:N114)</f>
        <v>0</v>
      </c>
      <c r="M42" s="178">
        <f t="shared" si="0"/>
        <v>0</v>
      </c>
      <c r="N42" s="165">
        <f>SUM('Commandes - Calculs Auto'!O114:Z114)</f>
        <v>0</v>
      </c>
      <c r="O42" s="178">
        <f t="shared" si="1"/>
        <v>0</v>
      </c>
      <c r="P42" s="165">
        <f>SUM('Commandes - Calculs Auto'!AA114:AL114)</f>
        <v>0</v>
      </c>
      <c r="Q42" s="178">
        <f t="shared" si="2"/>
        <v>0</v>
      </c>
      <c r="R42" s="165">
        <f>SUM('Commandes - Calculs Auto'!AM114:AX114)</f>
        <v>0</v>
      </c>
      <c r="S42" s="178">
        <f t="shared" si="3"/>
        <v>0</v>
      </c>
      <c r="T42" s="165">
        <f>SUM('Commandes - Calculs Auto'!AY114:BJ114)</f>
        <v>0</v>
      </c>
      <c r="U42" s="178">
        <f t="shared" si="4"/>
        <v>0</v>
      </c>
      <c r="V42" s="17"/>
    </row>
    <row r="43" spans="2:23" x14ac:dyDescent="0.35">
      <c r="B43" s="243">
        <f>CONFIG!B18</f>
        <v>0</v>
      </c>
      <c r="C43" s="243"/>
      <c r="D43" s="165">
        <f>SUMPRODUCT('Personnel - Calculs Auto'!N$86:N$105,Personnel!$AZ$10:$AZ$29)+'Prestations - Calculs Auto'!O11+'Investissements - Calculs Auto'!O11+SUMPRODUCT('Charges externes'!$C$9:$C$28,'Charges externes'!$BV$9:$BV$28)</f>
        <v>0</v>
      </c>
      <c r="E43" s="165">
        <f>SUMPRODUCT('Personnel - Calculs Auto'!AA$86:AA$105,Personnel!$BL$10:$BL$29)+'Prestations - Calculs Auto'!AB11+'Investissements - Calculs Auto'!AB11+SUMPRODUCT('Charges externes'!$D$9:$D$28,'Charges externes'!$CF$9:$CF$28)</f>
        <v>0</v>
      </c>
      <c r="F43" s="165">
        <f>SUMPRODUCT('Personnel - Calculs Auto'!AD$86:AD$105,Personnel!$BX$10:$BX$29)+'Prestations - Calculs Auto'!AE11+'Investissements - Calculs Auto'!AE11+SUMPRODUCT('Charges externes'!$E$9:$E$28,'Charges externes'!$CP$9:$CP$28)</f>
        <v>0</v>
      </c>
      <c r="G43" s="165">
        <f>SUMPRODUCT('Personnel - Calculs Auto'!AG$86:AG$105,Personnel!$CJ$10:$CJ$29)+'Prestations - Calculs Auto'!AH11+'Investissements - Calculs Auto'!AH11+SUMPRODUCT('Charges externes'!$F$9:$F$28,'Charges externes'!$CZ$9:$CZ$28)</f>
        <v>0</v>
      </c>
      <c r="H43" s="165">
        <f>SUMPRODUCT('Personnel - Calculs Auto'!AJ$86:AJ$105,Personnel!$CV$10:$CV$29)+'Prestations - Calculs Auto'!AK11+'Investissements - Calculs Auto'!AK11+SUMPRODUCT('Charges externes'!$G$9:$G$28,'Charges externes'!$DJ$9:$DJ$28)</f>
        <v>0</v>
      </c>
      <c r="I43" s="17"/>
      <c r="J43" s="245">
        <f>CONFIG!B17</f>
        <v>0</v>
      </c>
      <c r="K43" s="245"/>
      <c r="L43" s="165">
        <f>SUM('Commandes - Calculs Auto'!C115:N115)</f>
        <v>0</v>
      </c>
      <c r="M43" s="178">
        <f t="shared" si="0"/>
        <v>0</v>
      </c>
      <c r="N43" s="165">
        <f>SUM('Commandes - Calculs Auto'!O115:Z115)</f>
        <v>0</v>
      </c>
      <c r="O43" s="178">
        <f t="shared" si="1"/>
        <v>0</v>
      </c>
      <c r="P43" s="165">
        <f>SUM('Commandes - Calculs Auto'!AA115:AL115)</f>
        <v>0</v>
      </c>
      <c r="Q43" s="178">
        <f t="shared" si="2"/>
        <v>0</v>
      </c>
      <c r="R43" s="165">
        <f>SUM('Commandes - Calculs Auto'!AM115:AX115)</f>
        <v>0</v>
      </c>
      <c r="S43" s="178">
        <f t="shared" si="3"/>
        <v>0</v>
      </c>
      <c r="T43" s="165">
        <f>SUM('Commandes - Calculs Auto'!AY115:BJ115)</f>
        <v>0</v>
      </c>
      <c r="U43" s="178">
        <f t="shared" si="4"/>
        <v>0</v>
      </c>
      <c r="V43" s="17"/>
    </row>
    <row r="44" spans="2:23" x14ac:dyDescent="0.35">
      <c r="B44" s="243">
        <f>CONFIG!B19</f>
        <v>0</v>
      </c>
      <c r="C44" s="243"/>
      <c r="D44" s="165">
        <f>SUMPRODUCT('Personnel - Calculs Auto'!N$86:N$105,Personnel!$BA$10:$BA$29)+'Prestations - Calculs Auto'!O12+'Investissements - Calculs Auto'!O12+SUMPRODUCT('Charges externes'!$C$9:$C$28,'Charges externes'!$BW$9:$BW$28)</f>
        <v>0</v>
      </c>
      <c r="E44" s="165">
        <f>SUMPRODUCT('Personnel - Calculs Auto'!AA$86:AA$105,Personnel!$BM$10:$BM$29)+'Prestations - Calculs Auto'!AB12+'Investissements - Calculs Auto'!AB12+SUMPRODUCT('Charges externes'!$D$9:$D$28,'Charges externes'!$CG$9:$CG$28)</f>
        <v>0</v>
      </c>
      <c r="F44" s="165">
        <f>SUMPRODUCT('Personnel - Calculs Auto'!AD$86:AD$105,Personnel!$BY$10:$BY$29)+'Prestations - Calculs Auto'!AE12+'Investissements - Calculs Auto'!AE12+SUMPRODUCT('Charges externes'!$E$9:$E$28,'Charges externes'!$CQ$9:$CQ$28)</f>
        <v>0</v>
      </c>
      <c r="G44" s="165">
        <f>SUMPRODUCT('Personnel - Calculs Auto'!AG$86:AG$105,Personnel!$CK$10:$CK$29)+'Prestations - Calculs Auto'!AH12+'Investissements - Calculs Auto'!AH12+SUMPRODUCT('Charges externes'!$F$9:$F$28,'Charges externes'!$DA$9:$DA$28)</f>
        <v>0</v>
      </c>
      <c r="H44" s="165">
        <f>SUMPRODUCT('Personnel - Calculs Auto'!AJ$86:AJ$105,Personnel!$CW$10:$CW$29)+'Prestations - Calculs Auto'!AK12+'Investissements - Calculs Auto'!AK12+SUMPRODUCT('Charges externes'!$G$9:$G$28,'Charges externes'!$DK$9:$DK$28)</f>
        <v>0</v>
      </c>
      <c r="I44" s="17"/>
      <c r="J44" s="245">
        <f>CONFIG!B18</f>
        <v>0</v>
      </c>
      <c r="K44" s="245"/>
      <c r="L44" s="165">
        <f>SUM('Commandes - Calculs Auto'!C116:N116)</f>
        <v>0</v>
      </c>
      <c r="M44" s="178">
        <f t="shared" si="0"/>
        <v>0</v>
      </c>
      <c r="N44" s="165">
        <f>SUM('Commandes - Calculs Auto'!O116:Z116)</f>
        <v>0</v>
      </c>
      <c r="O44" s="178">
        <f t="shared" si="1"/>
        <v>0</v>
      </c>
      <c r="P44" s="165">
        <f>SUM('Commandes - Calculs Auto'!AA116:AL116)</f>
        <v>0</v>
      </c>
      <c r="Q44" s="178">
        <f t="shared" si="2"/>
        <v>0</v>
      </c>
      <c r="R44" s="165">
        <f>SUM('Commandes - Calculs Auto'!AM116:AX116)</f>
        <v>0</v>
      </c>
      <c r="S44" s="178">
        <f t="shared" si="3"/>
        <v>0</v>
      </c>
      <c r="T44" s="165">
        <f>SUM('Commandes - Calculs Auto'!AY116:BJ116)</f>
        <v>0</v>
      </c>
      <c r="U44" s="178">
        <f t="shared" si="4"/>
        <v>0</v>
      </c>
      <c r="V44" s="17"/>
    </row>
    <row r="45" spans="2:23" x14ac:dyDescent="0.35">
      <c r="B45" s="243">
        <f>CONFIG!B20</f>
        <v>0</v>
      </c>
      <c r="C45" s="243"/>
      <c r="D45" s="165">
        <f>SUMPRODUCT('Personnel - Calculs Auto'!N$86:N$105,Personnel!$BB$10:$BB$29)+'Prestations - Calculs Auto'!O13+'Investissements - Calculs Auto'!O13+SUMPRODUCT('Charges externes'!$C$9:$C$28,'Charges externes'!$BX$9:$BX$28)</f>
        <v>0</v>
      </c>
      <c r="E45" s="165">
        <f>SUMPRODUCT('Personnel - Calculs Auto'!AA$86:AA$105,Personnel!$BN$10:$BN$29)+'Prestations - Calculs Auto'!AB13+'Investissements - Calculs Auto'!AB13+SUMPRODUCT('Charges externes'!$D$9:$D$28,'Charges externes'!$CH$9:$CH$28)</f>
        <v>0</v>
      </c>
      <c r="F45" s="165">
        <f>SUMPRODUCT('Personnel - Calculs Auto'!AD$86:AD$105,Personnel!$BZ$10:$BZ$29)+'Prestations - Calculs Auto'!AE13+'Investissements - Calculs Auto'!AE13+SUMPRODUCT('Charges externes'!$E$9:$E$28,'Charges externes'!$CR$9:$CR$28)</f>
        <v>0</v>
      </c>
      <c r="G45" s="165">
        <f>SUMPRODUCT('Personnel - Calculs Auto'!AG$86:AG$105,Personnel!$CL$10:$CL$29)+'Prestations - Calculs Auto'!AH13+'Investissements - Calculs Auto'!AH13+SUMPRODUCT('Charges externes'!$F$9:$F$28,'Charges externes'!$DB$9:$DB$28)</f>
        <v>0</v>
      </c>
      <c r="H45" s="165">
        <f>SUMPRODUCT('Personnel - Calculs Auto'!AJ$86:AJ$105,Personnel!$CX$10:$CX$29)+'Prestations - Calculs Auto'!AK13+'Investissements - Calculs Auto'!AK13+SUMPRODUCT('Charges externes'!$G$9:$G$28,'Charges externes'!$DL$9:$DL$28)</f>
        <v>0</v>
      </c>
      <c r="I45" s="17"/>
      <c r="J45" s="245">
        <f>CONFIG!B19</f>
        <v>0</v>
      </c>
      <c r="K45" s="245"/>
      <c r="L45" s="165">
        <f>SUM('Commandes - Calculs Auto'!C117:N117)</f>
        <v>0</v>
      </c>
      <c r="M45" s="178">
        <f t="shared" si="0"/>
        <v>0</v>
      </c>
      <c r="N45" s="165">
        <f>SUM('Commandes - Calculs Auto'!O117:Z117)</f>
        <v>0</v>
      </c>
      <c r="O45" s="178">
        <f t="shared" si="1"/>
        <v>0</v>
      </c>
      <c r="P45" s="165">
        <f>SUM('Commandes - Calculs Auto'!AA117:AL117)</f>
        <v>0</v>
      </c>
      <c r="Q45" s="178">
        <f t="shared" si="2"/>
        <v>0</v>
      </c>
      <c r="R45" s="165">
        <f>SUM('Commandes - Calculs Auto'!AM117:AX117)</f>
        <v>0</v>
      </c>
      <c r="S45" s="178">
        <f t="shared" si="3"/>
        <v>0</v>
      </c>
      <c r="T45" s="165">
        <f>SUM('Commandes - Calculs Auto'!AY117:BJ117)</f>
        <v>0</v>
      </c>
      <c r="U45" s="178">
        <f t="shared" si="4"/>
        <v>0</v>
      </c>
      <c r="V45" s="17"/>
    </row>
    <row r="46" spans="2:23" x14ac:dyDescent="0.35">
      <c r="B46" s="243">
        <f>CONFIG!B21</f>
        <v>0</v>
      </c>
      <c r="C46" s="243"/>
      <c r="D46" s="165">
        <f>SUMPRODUCT('Personnel - Calculs Auto'!N$86:N$105,Personnel!$BC$10:$BC$29)+'Prestations - Calculs Auto'!O14+'Investissements - Calculs Auto'!O14+SUMPRODUCT('Charges externes'!$C$9:$C$28,'Charges externes'!$BY$9:$BY$28)</f>
        <v>0</v>
      </c>
      <c r="E46" s="165">
        <f>SUMPRODUCT('Personnel - Calculs Auto'!AA$86:AA$105,Personnel!$BO$10:$BO$29)+'Prestations - Calculs Auto'!AB14+'Investissements - Calculs Auto'!AB14+SUMPRODUCT('Charges externes'!$D$9:$D$28,'Charges externes'!$CI$9:$CI$28)</f>
        <v>0</v>
      </c>
      <c r="F46" s="165">
        <f>SUMPRODUCT('Personnel - Calculs Auto'!AD$86:AD$105,Personnel!$CA$10:$CA$29)+'Prestations - Calculs Auto'!AE14+'Investissements - Calculs Auto'!AE14+SUMPRODUCT('Charges externes'!$E$9:$E$28,'Charges externes'!$CS$9:$CS$28)</f>
        <v>0</v>
      </c>
      <c r="G46" s="165">
        <f>SUMPRODUCT('Personnel - Calculs Auto'!AG$86:AG$105,Personnel!$CM$10:$CM$29)+'Prestations - Calculs Auto'!AH14+'Investissements - Calculs Auto'!AH14+SUMPRODUCT('Charges externes'!$F$9:$F$28,'Charges externes'!$DC$9:$DC$28)</f>
        <v>0</v>
      </c>
      <c r="H46" s="165">
        <f>SUMPRODUCT('Personnel - Calculs Auto'!AJ$86:AJ$105,Personnel!$CY$10:$CY$29)+'Prestations - Calculs Auto'!AK14+'Investissements - Calculs Auto'!AK14+SUMPRODUCT('Charges externes'!$G$9:$G$28,'Charges externes'!$DM$9:$DM$28)</f>
        <v>0</v>
      </c>
      <c r="I46" s="17"/>
      <c r="J46" s="245">
        <f>CONFIG!B20</f>
        <v>0</v>
      </c>
      <c r="K46" s="245"/>
      <c r="L46" s="165">
        <f>SUM('Commandes - Calculs Auto'!C118:N118)</f>
        <v>0</v>
      </c>
      <c r="M46" s="178">
        <f t="shared" si="0"/>
        <v>0</v>
      </c>
      <c r="N46" s="165">
        <f>SUM('Commandes - Calculs Auto'!O118:Z118)</f>
        <v>0</v>
      </c>
      <c r="O46" s="178">
        <f t="shared" si="1"/>
        <v>0</v>
      </c>
      <c r="P46" s="165">
        <f>SUM('Commandes - Calculs Auto'!AA118:AL118)</f>
        <v>0</v>
      </c>
      <c r="Q46" s="178">
        <f t="shared" si="2"/>
        <v>0</v>
      </c>
      <c r="R46" s="165">
        <f>SUM('Commandes - Calculs Auto'!AM118:AX118)</f>
        <v>0</v>
      </c>
      <c r="S46" s="178">
        <f t="shared" si="3"/>
        <v>0</v>
      </c>
      <c r="T46" s="165">
        <f>SUM('Commandes - Calculs Auto'!AY118:BJ118)</f>
        <v>0</v>
      </c>
      <c r="U46" s="178">
        <f t="shared" si="4"/>
        <v>0</v>
      </c>
      <c r="V46" s="17"/>
    </row>
    <row r="47" spans="2:23" x14ac:dyDescent="0.35">
      <c r="B47" s="253" t="s">
        <v>20</v>
      </c>
      <c r="C47" s="253"/>
      <c r="D47" s="82">
        <f>+SUM(D39:D46)</f>
        <v>27000</v>
      </c>
      <c r="E47" s="82">
        <f t="shared" ref="E47:H47" si="5">+SUM(E39:E46)</f>
        <v>27000</v>
      </c>
      <c r="F47" s="82">
        <f t="shared" si="5"/>
        <v>27000</v>
      </c>
      <c r="G47" s="82">
        <f t="shared" si="5"/>
        <v>27000</v>
      </c>
      <c r="H47" s="82">
        <f t="shared" si="5"/>
        <v>27000</v>
      </c>
      <c r="I47" s="17"/>
      <c r="J47" s="245">
        <f>CONFIG!B21</f>
        <v>0</v>
      </c>
      <c r="K47" s="245"/>
      <c r="L47" s="165">
        <f>SUM('Commandes - Calculs Auto'!C119:N119)</f>
        <v>0</v>
      </c>
      <c r="M47" s="178">
        <f t="shared" si="0"/>
        <v>0</v>
      </c>
      <c r="N47" s="165">
        <f>SUM('Commandes - Calculs Auto'!O119:Z119)</f>
        <v>0</v>
      </c>
      <c r="O47" s="178">
        <f t="shared" si="1"/>
        <v>0</v>
      </c>
      <c r="P47" s="165">
        <f>SUM('Commandes - Calculs Auto'!AA119:AL119)</f>
        <v>0</v>
      </c>
      <c r="Q47" s="178">
        <f t="shared" si="2"/>
        <v>0</v>
      </c>
      <c r="R47" s="165">
        <f>SUM('Commandes - Calculs Auto'!AM119:AX119)</f>
        <v>0</v>
      </c>
      <c r="S47" s="178">
        <f t="shared" si="3"/>
        <v>0</v>
      </c>
      <c r="T47" s="165">
        <f>SUM('Commandes - Calculs Auto'!AY119:BJ119)</f>
        <v>0</v>
      </c>
      <c r="U47" s="178">
        <f t="shared" si="4"/>
        <v>0</v>
      </c>
      <c r="V47" s="17"/>
    </row>
    <row r="48" spans="2:23" x14ac:dyDescent="0.35">
      <c r="B48" s="17"/>
      <c r="C48" s="17"/>
      <c r="D48" s="17"/>
      <c r="E48" s="17"/>
      <c r="F48" s="17"/>
      <c r="G48" s="17"/>
      <c r="H48" s="17"/>
      <c r="I48" s="17"/>
      <c r="J48" s="248" t="s">
        <v>125</v>
      </c>
      <c r="K48" s="248"/>
      <c r="L48" s="74">
        <f>L39-'Charges variables-Calculs auto'!N61-BFR!N64</f>
        <v>0</v>
      </c>
      <c r="M48" s="128">
        <f t="shared" si="0"/>
        <v>0</v>
      </c>
      <c r="N48" s="74">
        <f>N39-'Charges variables-Calculs auto'!Z61-BFR!Z64</f>
        <v>0</v>
      </c>
      <c r="O48" s="128">
        <f t="shared" si="1"/>
        <v>0</v>
      </c>
      <c r="P48" s="74">
        <f>P39-'Charges variables-Calculs auto'!AL61-BFR!AL64</f>
        <v>0</v>
      </c>
      <c r="Q48" s="128">
        <f t="shared" si="2"/>
        <v>0</v>
      </c>
      <c r="R48" s="74">
        <f>R39-'Charges variables-Calculs auto'!AX61-BFR!AX64</f>
        <v>0</v>
      </c>
      <c r="S48" s="128">
        <f t="shared" si="3"/>
        <v>0</v>
      </c>
      <c r="T48" s="74">
        <f>T39-'Charges variables-Calculs auto'!BJ61-BFR!BJ64</f>
        <v>0</v>
      </c>
      <c r="U48" s="128">
        <f t="shared" si="4"/>
        <v>0</v>
      </c>
      <c r="V48" s="17"/>
    </row>
    <row r="49" spans="2:22" x14ac:dyDescent="0.35">
      <c r="B49" s="252" t="s">
        <v>167</v>
      </c>
      <c r="C49" s="252"/>
      <c r="D49" s="252"/>
      <c r="E49" s="252"/>
      <c r="F49" s="252"/>
      <c r="G49" s="252"/>
      <c r="H49" s="252"/>
      <c r="I49" s="17"/>
      <c r="J49" s="245" t="str">
        <f>J40</f>
        <v>Activité / Projet 1</v>
      </c>
      <c r="K49" s="245"/>
      <c r="L49" s="165">
        <f>L40-SUM('Charges variables-Calculs auto'!C51:'Charges variables-Calculs auto'!N51)-BFR!N55</f>
        <v>0</v>
      </c>
      <c r="M49" s="178">
        <f t="shared" si="0"/>
        <v>0</v>
      </c>
      <c r="N49" s="165">
        <f>N40-SUM('Charges variables-Calculs auto'!O51:'Charges variables-Calculs auto'!Z51)-BFR!Z55</f>
        <v>0</v>
      </c>
      <c r="O49" s="178">
        <f t="shared" si="1"/>
        <v>0</v>
      </c>
      <c r="P49" s="165">
        <f>P40-SUM('Charges variables-Calculs auto'!AA51:'Charges variables-Calculs auto'!AL51)-BFR!AL55</f>
        <v>0</v>
      </c>
      <c r="Q49" s="178">
        <f t="shared" si="2"/>
        <v>0</v>
      </c>
      <c r="R49" s="165">
        <f>R40-SUM('Charges variables-Calculs auto'!AM51:'Charges variables-Calculs auto'!AX51)-BFR!AX55</f>
        <v>0</v>
      </c>
      <c r="S49" s="178">
        <f t="shared" si="3"/>
        <v>0</v>
      </c>
      <c r="T49" s="165">
        <f>T40-SUM('Charges variables-Calculs auto'!AY51:'Charges variables-Calculs auto'!BJ51)-BFR!BJ55</f>
        <v>0</v>
      </c>
      <c r="U49" s="178">
        <f t="shared" si="4"/>
        <v>0</v>
      </c>
      <c r="V49" s="17"/>
    </row>
    <row r="50" spans="2:22" x14ac:dyDescent="0.35">
      <c r="B50" s="17"/>
      <c r="C50" s="17"/>
      <c r="D50" s="17"/>
      <c r="E50" s="17"/>
      <c r="F50" s="17"/>
      <c r="G50" s="17"/>
      <c r="H50" s="17"/>
      <c r="I50" s="17"/>
      <c r="J50" s="245" t="str">
        <f t="shared" ref="J50:J56" si="6">J41</f>
        <v>Activité / Projet 2</v>
      </c>
      <c r="K50" s="245"/>
      <c r="L50" s="165">
        <f>L41-SUM('Charges variables-Calculs auto'!C52:'Charges variables-Calculs auto'!N52)-BFR!N56</f>
        <v>0</v>
      </c>
      <c r="M50" s="178">
        <f t="shared" si="0"/>
        <v>0</v>
      </c>
      <c r="N50" s="165">
        <f>N41-SUM('Charges variables-Calculs auto'!O52:'Charges variables-Calculs auto'!Z52)-BFR!Z56</f>
        <v>0</v>
      </c>
      <c r="O50" s="178">
        <f t="shared" si="1"/>
        <v>0</v>
      </c>
      <c r="P50" s="165">
        <f>P41-SUM('Charges variables-Calculs auto'!AA52:'Charges variables-Calculs auto'!AL52)-BFR!AL56</f>
        <v>0</v>
      </c>
      <c r="Q50" s="178">
        <f t="shared" si="2"/>
        <v>0</v>
      </c>
      <c r="R50" s="165">
        <f>R41-SUM('Charges variables-Calculs auto'!AM52:'Charges variables-Calculs auto'!AX52)-BFR!AX56</f>
        <v>0</v>
      </c>
      <c r="S50" s="178">
        <f t="shared" si="3"/>
        <v>0</v>
      </c>
      <c r="T50" s="165">
        <f>T41-SUM('Charges variables-Calculs auto'!AY52:'Charges variables-Calculs auto'!BJ52)-BFR!BJ56</f>
        <v>0</v>
      </c>
      <c r="U50" s="178">
        <f t="shared" si="4"/>
        <v>0</v>
      </c>
      <c r="V50" s="17"/>
    </row>
    <row r="51" spans="2:22" x14ac:dyDescent="0.35">
      <c r="B51" s="17"/>
      <c r="C51" s="17"/>
      <c r="D51" s="21" t="s">
        <v>17</v>
      </c>
      <c r="E51" s="21" t="s">
        <v>18</v>
      </c>
      <c r="F51" s="21" t="s">
        <v>19</v>
      </c>
      <c r="G51" s="21" t="s">
        <v>31</v>
      </c>
      <c r="H51" s="21" t="s">
        <v>32</v>
      </c>
      <c r="I51" s="17"/>
      <c r="J51" s="245" t="str">
        <f t="shared" si="6"/>
        <v>…</v>
      </c>
      <c r="K51" s="245"/>
      <c r="L51" s="165">
        <f>L42-SUM('Charges variables-Calculs auto'!C53:'Charges variables-Calculs auto'!N53)-BFR!N57</f>
        <v>0</v>
      </c>
      <c r="M51" s="178">
        <f t="shared" si="0"/>
        <v>0</v>
      </c>
      <c r="N51" s="165">
        <f>N42-SUM('Charges variables-Calculs auto'!O53:'Charges variables-Calculs auto'!Z53)-BFR!Z57</f>
        <v>0</v>
      </c>
      <c r="O51" s="178">
        <f t="shared" si="1"/>
        <v>0</v>
      </c>
      <c r="P51" s="165">
        <f>P42-SUM('Charges variables-Calculs auto'!AA53:'Charges variables-Calculs auto'!AL53)-BFR!AL57</f>
        <v>0</v>
      </c>
      <c r="Q51" s="178">
        <f t="shared" si="2"/>
        <v>0</v>
      </c>
      <c r="R51" s="165">
        <f>R42-SUM('Charges variables-Calculs auto'!AM53:'Charges variables-Calculs auto'!AX53)-BFR!AX57</f>
        <v>0</v>
      </c>
      <c r="S51" s="178">
        <f t="shared" si="3"/>
        <v>0</v>
      </c>
      <c r="T51" s="165">
        <f>T42-SUM('Charges variables-Calculs auto'!AY53:'Charges variables-Calculs auto'!BJ53)-BFR!BJ57</f>
        <v>0</v>
      </c>
      <c r="U51" s="178">
        <f t="shared" si="4"/>
        <v>0</v>
      </c>
      <c r="V51" s="17"/>
    </row>
    <row r="52" spans="2:22" x14ac:dyDescent="0.35">
      <c r="B52" s="243" t="str">
        <f>CONFIG!B14</f>
        <v>Activité / Projet 1</v>
      </c>
      <c r="C52" s="243"/>
      <c r="D52" s="177">
        <f t="shared" ref="D52:D59" si="7">IF(D39&lt;&gt;0,L58/D39,"")</f>
        <v>-1</v>
      </c>
      <c r="E52" s="177">
        <f t="shared" ref="E52:E59" si="8">IF((E39+D39)&lt;&gt;0,(N58+L58)/(E39+D39),"")</f>
        <v>-1</v>
      </c>
      <c r="F52" s="177">
        <f t="shared" ref="F52:F59" si="9">IF(SUM(D39:F39)&lt;&gt;0,(L58+N58+P58)/SUM(D39:F39),"")</f>
        <v>-1</v>
      </c>
      <c r="G52" s="177">
        <f t="shared" ref="G52:G59" si="10">IF(SUM(D39:G39)&lt;&gt;0,(L58+N58+P58+R58)/SUM(D39:G39),"")</f>
        <v>-1</v>
      </c>
      <c r="H52" s="177">
        <f t="shared" ref="H52:H59" si="11">IF(SUM(D39:H39)&lt;&gt;0,(L58+N58+P58+R58+T58)/SUM(D39:H39),"")</f>
        <v>-1</v>
      </c>
      <c r="I52" s="17"/>
      <c r="J52" s="245">
        <f t="shared" si="6"/>
        <v>0</v>
      </c>
      <c r="K52" s="245"/>
      <c r="L52" s="165">
        <f>L43-SUM('Charges variables-Calculs auto'!C54:'Charges variables-Calculs auto'!N54)-BFR!N58</f>
        <v>0</v>
      </c>
      <c r="M52" s="178">
        <f t="shared" si="0"/>
        <v>0</v>
      </c>
      <c r="N52" s="165">
        <f>N43-SUM('Charges variables-Calculs auto'!O54:'Charges variables-Calculs auto'!Z54)-BFR!Z58</f>
        <v>0</v>
      </c>
      <c r="O52" s="178">
        <f t="shared" si="1"/>
        <v>0</v>
      </c>
      <c r="P52" s="165">
        <f>P43-SUM('Charges variables-Calculs auto'!AA54:'Charges variables-Calculs auto'!AL54)-BFR!AL58</f>
        <v>0</v>
      </c>
      <c r="Q52" s="178">
        <f t="shared" si="2"/>
        <v>0</v>
      </c>
      <c r="R52" s="165">
        <f>R43-SUM('Charges variables-Calculs auto'!AM54:'Charges variables-Calculs auto'!AX54)-BFR!AX58</f>
        <v>0</v>
      </c>
      <c r="S52" s="178">
        <f t="shared" si="3"/>
        <v>0</v>
      </c>
      <c r="T52" s="165">
        <f>T43-SUM('Charges variables-Calculs auto'!AY54:'Charges variables-Calculs auto'!BJ54)-BFR!BJ58</f>
        <v>0</v>
      </c>
      <c r="U52" s="178">
        <f t="shared" si="4"/>
        <v>0</v>
      </c>
      <c r="V52" s="17"/>
    </row>
    <row r="53" spans="2:22" x14ac:dyDescent="0.35">
      <c r="B53" s="243" t="str">
        <f>CONFIG!B15</f>
        <v>Activité / Projet 2</v>
      </c>
      <c r="C53" s="243"/>
      <c r="D53" s="177" t="str">
        <f t="shared" si="7"/>
        <v/>
      </c>
      <c r="E53" s="177" t="str">
        <f t="shared" si="8"/>
        <v/>
      </c>
      <c r="F53" s="177" t="str">
        <f t="shared" si="9"/>
        <v/>
      </c>
      <c r="G53" s="177" t="str">
        <f t="shared" si="10"/>
        <v/>
      </c>
      <c r="H53" s="177" t="str">
        <f t="shared" si="11"/>
        <v/>
      </c>
      <c r="I53" s="17"/>
      <c r="J53" s="245">
        <f t="shared" si="6"/>
        <v>0</v>
      </c>
      <c r="K53" s="245"/>
      <c r="L53" s="165">
        <f>L44-SUM('Charges variables-Calculs auto'!C55:'Charges variables-Calculs auto'!N55)-BFR!N59</f>
        <v>0</v>
      </c>
      <c r="M53" s="178">
        <f t="shared" si="0"/>
        <v>0</v>
      </c>
      <c r="N53" s="165">
        <f>N44-SUM('Charges variables-Calculs auto'!O55:'Charges variables-Calculs auto'!Z55)-BFR!Z59</f>
        <v>0</v>
      </c>
      <c r="O53" s="178">
        <f t="shared" si="1"/>
        <v>0</v>
      </c>
      <c r="P53" s="165">
        <f>P44-SUM('Charges variables-Calculs auto'!AA55:'Charges variables-Calculs auto'!AL55)-BFR!AL59</f>
        <v>0</v>
      </c>
      <c r="Q53" s="178">
        <f t="shared" si="2"/>
        <v>0</v>
      </c>
      <c r="R53" s="165">
        <f>R44-SUM('Charges variables-Calculs auto'!AM55:'Charges variables-Calculs auto'!AX55)-BFR!AX59</f>
        <v>0</v>
      </c>
      <c r="S53" s="178">
        <f t="shared" si="3"/>
        <v>0</v>
      </c>
      <c r="T53" s="165">
        <f>T44-SUM('Charges variables-Calculs auto'!AY55:'Charges variables-Calculs auto'!BJ55)-BFR!BJ59</f>
        <v>0</v>
      </c>
      <c r="U53" s="178">
        <f t="shared" si="4"/>
        <v>0</v>
      </c>
      <c r="V53" s="17"/>
    </row>
    <row r="54" spans="2:22" x14ac:dyDescent="0.35">
      <c r="B54" s="243" t="str">
        <f>CONFIG!B16</f>
        <v>…</v>
      </c>
      <c r="C54" s="243"/>
      <c r="D54" s="177" t="str">
        <f t="shared" si="7"/>
        <v/>
      </c>
      <c r="E54" s="177" t="str">
        <f t="shared" si="8"/>
        <v/>
      </c>
      <c r="F54" s="177" t="str">
        <f t="shared" si="9"/>
        <v/>
      </c>
      <c r="G54" s="177" t="str">
        <f t="shared" si="10"/>
        <v/>
      </c>
      <c r="H54" s="177" t="str">
        <f t="shared" si="11"/>
        <v/>
      </c>
      <c r="I54" s="17"/>
      <c r="J54" s="245">
        <f t="shared" si="6"/>
        <v>0</v>
      </c>
      <c r="K54" s="245"/>
      <c r="L54" s="165">
        <f>L45-SUM('Charges variables-Calculs auto'!C56:'Charges variables-Calculs auto'!N56)-BFR!N60</f>
        <v>0</v>
      </c>
      <c r="M54" s="178">
        <f t="shared" si="0"/>
        <v>0</v>
      </c>
      <c r="N54" s="165">
        <f>N45-SUM('Charges variables-Calculs auto'!O56:'Charges variables-Calculs auto'!Z56)-BFR!Z60</f>
        <v>0</v>
      </c>
      <c r="O54" s="178">
        <f t="shared" si="1"/>
        <v>0</v>
      </c>
      <c r="P54" s="165">
        <f>P45-SUM('Charges variables-Calculs auto'!AA56:'Charges variables-Calculs auto'!AL56)-BFR!AL60</f>
        <v>0</v>
      </c>
      <c r="Q54" s="178">
        <f t="shared" si="2"/>
        <v>0</v>
      </c>
      <c r="R54" s="165">
        <f>R45-SUM('Charges variables-Calculs auto'!AM56:'Charges variables-Calculs auto'!AX56)-BFR!AX60</f>
        <v>0</v>
      </c>
      <c r="S54" s="178">
        <f t="shared" si="3"/>
        <v>0</v>
      </c>
      <c r="T54" s="165">
        <f>T45-SUM('Charges variables-Calculs auto'!AY56:'Charges variables-Calculs auto'!BJ56)-BFR!BJ60</f>
        <v>0</v>
      </c>
      <c r="U54" s="178">
        <f t="shared" si="4"/>
        <v>0</v>
      </c>
      <c r="V54" s="17"/>
    </row>
    <row r="55" spans="2:22" x14ac:dyDescent="0.35">
      <c r="B55" s="243">
        <f>CONFIG!B17</f>
        <v>0</v>
      </c>
      <c r="C55" s="243"/>
      <c r="D55" s="177" t="str">
        <f t="shared" si="7"/>
        <v/>
      </c>
      <c r="E55" s="177" t="str">
        <f t="shared" si="8"/>
        <v/>
      </c>
      <c r="F55" s="177" t="str">
        <f t="shared" si="9"/>
        <v/>
      </c>
      <c r="G55" s="177" t="str">
        <f t="shared" si="10"/>
        <v/>
      </c>
      <c r="H55" s="177" t="str">
        <f t="shared" si="11"/>
        <v/>
      </c>
      <c r="I55" s="17"/>
      <c r="J55" s="245">
        <f t="shared" si="6"/>
        <v>0</v>
      </c>
      <c r="K55" s="245"/>
      <c r="L55" s="165">
        <f>L46-SUM('Charges variables-Calculs auto'!C57:'Charges variables-Calculs auto'!N57)-BFR!N61</f>
        <v>0</v>
      </c>
      <c r="M55" s="178">
        <f t="shared" si="0"/>
        <v>0</v>
      </c>
      <c r="N55" s="165">
        <f>N46-SUM('Charges variables-Calculs auto'!O57:'Charges variables-Calculs auto'!Z57)-BFR!Z61</f>
        <v>0</v>
      </c>
      <c r="O55" s="178">
        <f t="shared" si="1"/>
        <v>0</v>
      </c>
      <c r="P55" s="165">
        <f>P46-SUM('Charges variables-Calculs auto'!AA57:'Charges variables-Calculs auto'!AL57)-BFR!AL61</f>
        <v>0</v>
      </c>
      <c r="Q55" s="178">
        <f t="shared" si="2"/>
        <v>0</v>
      </c>
      <c r="R55" s="165">
        <f>R46-SUM('Charges variables-Calculs auto'!AM57:'Charges variables-Calculs auto'!AX57)-BFR!AX61</f>
        <v>0</v>
      </c>
      <c r="S55" s="178">
        <f t="shared" si="3"/>
        <v>0</v>
      </c>
      <c r="T55" s="165">
        <f>T46-SUM('Charges variables-Calculs auto'!AY57:'Charges variables-Calculs auto'!BJ57)-BFR!BJ61</f>
        <v>0</v>
      </c>
      <c r="U55" s="178">
        <f t="shared" si="4"/>
        <v>0</v>
      </c>
      <c r="V55" s="17"/>
    </row>
    <row r="56" spans="2:22" x14ac:dyDescent="0.35">
      <c r="B56" s="243">
        <f>CONFIG!B18</f>
        <v>0</v>
      </c>
      <c r="C56" s="243"/>
      <c r="D56" s="177" t="str">
        <f t="shared" si="7"/>
        <v/>
      </c>
      <c r="E56" s="177" t="str">
        <f t="shared" si="8"/>
        <v/>
      </c>
      <c r="F56" s="177" t="str">
        <f t="shared" si="9"/>
        <v/>
      </c>
      <c r="G56" s="177" t="str">
        <f t="shared" si="10"/>
        <v/>
      </c>
      <c r="H56" s="177" t="str">
        <f t="shared" si="11"/>
        <v/>
      </c>
      <c r="I56" s="17"/>
      <c r="J56" s="245">
        <f t="shared" si="6"/>
        <v>0</v>
      </c>
      <c r="K56" s="245"/>
      <c r="L56" s="165">
        <f>L47-SUM('Charges variables-Calculs auto'!C58:'Charges variables-Calculs auto'!N58)-BFR!N62</f>
        <v>0</v>
      </c>
      <c r="M56" s="178">
        <f t="shared" si="0"/>
        <v>0</v>
      </c>
      <c r="N56" s="165">
        <f>N47-SUM('Charges variables-Calculs auto'!O58:'Charges variables-Calculs auto'!Z58)-BFR!Z62</f>
        <v>0</v>
      </c>
      <c r="O56" s="178">
        <f t="shared" si="1"/>
        <v>0</v>
      </c>
      <c r="P56" s="165">
        <f>P47-SUM('Charges variables-Calculs auto'!AA58:'Charges variables-Calculs auto'!AL58)-BFR!AL62</f>
        <v>0</v>
      </c>
      <c r="Q56" s="178">
        <f t="shared" si="2"/>
        <v>0</v>
      </c>
      <c r="R56" s="165">
        <f>R47-SUM('Charges variables-Calculs auto'!AM58:'Charges variables-Calculs auto'!AX58)-BFR!AX62</f>
        <v>0</v>
      </c>
      <c r="S56" s="178">
        <f t="shared" si="3"/>
        <v>0</v>
      </c>
      <c r="T56" s="165">
        <f>T47-SUM('Charges variables-Calculs auto'!AY58:'Charges variables-Calculs auto'!BJ58)-BFR!BJ62</f>
        <v>0</v>
      </c>
      <c r="U56" s="178">
        <f t="shared" si="4"/>
        <v>0</v>
      </c>
      <c r="V56" s="17"/>
    </row>
    <row r="57" spans="2:22" x14ac:dyDescent="0.35">
      <c r="B57" s="243">
        <f>CONFIG!B19</f>
        <v>0</v>
      </c>
      <c r="C57" s="243"/>
      <c r="D57" s="177" t="str">
        <f t="shared" si="7"/>
        <v/>
      </c>
      <c r="E57" s="177" t="str">
        <f t="shared" si="8"/>
        <v/>
      </c>
      <c r="F57" s="177" t="str">
        <f t="shared" si="9"/>
        <v/>
      </c>
      <c r="G57" s="177" t="str">
        <f t="shared" si="10"/>
        <v/>
      </c>
      <c r="H57" s="177" t="str">
        <f t="shared" si="11"/>
        <v/>
      </c>
      <c r="I57" s="17"/>
      <c r="J57" s="200" t="s">
        <v>164</v>
      </c>
      <c r="K57" s="200"/>
      <c r="L57" s="74">
        <f>L48-'Personnel - Calculs Auto'!N106-'Charges externes'!C29</f>
        <v>-27000</v>
      </c>
      <c r="M57" s="128">
        <f t="shared" si="0"/>
        <v>0</v>
      </c>
      <c r="N57" s="74">
        <f>N48-'Personnel - Calculs Auto'!AA106-'Charges externes'!D29</f>
        <v>-27000</v>
      </c>
      <c r="O57" s="128">
        <f t="shared" si="1"/>
        <v>0</v>
      </c>
      <c r="P57" s="74">
        <f>P48-'Personnel - Calculs Auto'!AD106-'Charges externes'!E29</f>
        <v>-27000</v>
      </c>
      <c r="Q57" s="128">
        <f t="shared" si="2"/>
        <v>0</v>
      </c>
      <c r="R57" s="74">
        <f>R48-'Personnel - Calculs Auto'!AG106-'Charges externes'!F29</f>
        <v>-27000</v>
      </c>
      <c r="S57" s="128">
        <f t="shared" si="3"/>
        <v>0</v>
      </c>
      <c r="T57" s="74">
        <f>T48-'Personnel - Calculs Auto'!AJ106-'Charges externes'!G29</f>
        <v>-27000</v>
      </c>
      <c r="U57" s="128">
        <f t="shared" si="4"/>
        <v>0</v>
      </c>
      <c r="V57" s="17"/>
    </row>
    <row r="58" spans="2:22" ht="15" customHeight="1" x14ac:dyDescent="0.35">
      <c r="B58" s="243">
        <f>CONFIG!B20</f>
        <v>0</v>
      </c>
      <c r="C58" s="243"/>
      <c r="D58" s="177" t="str">
        <f t="shared" si="7"/>
        <v/>
      </c>
      <c r="E58" s="177" t="str">
        <f t="shared" si="8"/>
        <v/>
      </c>
      <c r="F58" s="177" t="str">
        <f t="shared" si="9"/>
        <v/>
      </c>
      <c r="G58" s="177" t="str">
        <f t="shared" si="10"/>
        <v/>
      </c>
      <c r="H58" s="177" t="str">
        <f t="shared" si="11"/>
        <v/>
      </c>
      <c r="I58" s="17"/>
      <c r="J58" s="245" t="str">
        <f>J49</f>
        <v>Activité / Projet 1</v>
      </c>
      <c r="K58" s="245"/>
      <c r="L58" s="179">
        <f>L49-SUMPRODUCT('Personnel - Calculs Auto'!N$86:N$100,Personnel!AV$10:AV$24)-SUMPRODUCT('Charges externes'!$C$9:$C$28,'Charges externes'!$BR$9:$BR$28)</f>
        <v>-27000</v>
      </c>
      <c r="M58" s="178">
        <f t="shared" si="0"/>
        <v>0</v>
      </c>
      <c r="N58" s="179">
        <f>N49-SUMPRODUCT('Personnel - Calculs Auto'!AA$86:AA$100,Personnel!BH$10:BH$24)-SUMPRODUCT('Charges externes'!$D$9:$D$28,'Charges externes'!$CB$9:$CB$28)</f>
        <v>-27000</v>
      </c>
      <c r="O58" s="178">
        <f t="shared" si="1"/>
        <v>0</v>
      </c>
      <c r="P58" s="179">
        <f>P49-SUMPRODUCT('Personnel - Calculs Auto'!AD$86:AD$100,Personnel!BT$10:BT$24)-SUMPRODUCT('Charges externes'!$E$9:$E$28,'Charges externes'!$CL$9:$CL$28)</f>
        <v>-27000</v>
      </c>
      <c r="Q58" s="178">
        <f t="shared" si="2"/>
        <v>0</v>
      </c>
      <c r="R58" s="179">
        <f>R49-SUMPRODUCT('Personnel - Calculs Auto'!AG$86:AG$100,Personnel!CF$10:CF$24)-SUMPRODUCT('Charges externes'!$F$9:$F$28,'Charges externes'!$CV$9:$CV$28)</f>
        <v>-27000</v>
      </c>
      <c r="S58" s="178">
        <f t="shared" si="3"/>
        <v>0</v>
      </c>
      <c r="T58" s="179">
        <f>T49-SUMPRODUCT('Personnel - Calculs Auto'!AJ$86:AJ$100,Personnel!CR$10:CR$24)-SUMPRODUCT('Charges externes'!$G$9:$G$28,'Charges externes'!$DF$9:$DF$28)</f>
        <v>-27000</v>
      </c>
      <c r="U58" s="178">
        <f t="shared" si="4"/>
        <v>0</v>
      </c>
      <c r="V58" s="17"/>
    </row>
    <row r="59" spans="2:22" x14ac:dyDescent="0.35">
      <c r="B59" s="243">
        <f>CONFIG!B21</f>
        <v>0</v>
      </c>
      <c r="C59" s="243"/>
      <c r="D59" s="177" t="str">
        <f t="shared" si="7"/>
        <v/>
      </c>
      <c r="E59" s="177" t="str">
        <f t="shared" si="8"/>
        <v/>
      </c>
      <c r="F59" s="177" t="str">
        <f t="shared" si="9"/>
        <v/>
      </c>
      <c r="G59" s="177" t="str">
        <f t="shared" si="10"/>
        <v/>
      </c>
      <c r="H59" s="177" t="str">
        <f t="shared" si="11"/>
        <v/>
      </c>
      <c r="I59" s="17"/>
      <c r="J59" s="245" t="str">
        <f t="shared" ref="J59:J65" si="12">J50</f>
        <v>Activité / Projet 2</v>
      </c>
      <c r="K59" s="245"/>
      <c r="L59" s="179">
        <f>L50-SUMPRODUCT('Personnel - Calculs Auto'!N$86:N$100,Personnel!AW$10:AW$24)-SUMPRODUCT('Charges externes'!$C$9:$C$28,'Charges externes'!$BS$9:$BS$28)</f>
        <v>0</v>
      </c>
      <c r="M59" s="178">
        <f t="shared" si="0"/>
        <v>0</v>
      </c>
      <c r="N59" s="179">
        <f>N50-SUMPRODUCT('Personnel - Calculs Auto'!AA$86:AA$100,Personnel!BI$10:BI$24)-SUMPRODUCT('Charges externes'!$D$9:$D$28,'Charges externes'!$CC$9:$CC$28)</f>
        <v>0</v>
      </c>
      <c r="O59" s="178">
        <f t="shared" si="1"/>
        <v>0</v>
      </c>
      <c r="P59" s="179">
        <f>P50-SUMPRODUCT('Personnel - Calculs Auto'!AD$86:AD$100,Personnel!BU$10:BU$24)-SUMPRODUCT('Charges externes'!$E$9:$E$28,'Charges externes'!$CM$9:$CM$28)</f>
        <v>0</v>
      </c>
      <c r="Q59" s="178">
        <f t="shared" si="2"/>
        <v>0</v>
      </c>
      <c r="R59" s="179">
        <f>R50-SUMPRODUCT('Personnel - Calculs Auto'!AG$86:AG$100,Personnel!CG$10:CG$24)-SUMPRODUCT('Charges externes'!$F$9:$F$28,'Charges externes'!$CW$9:$CW$28)</f>
        <v>0</v>
      </c>
      <c r="S59" s="178">
        <f t="shared" si="3"/>
        <v>0</v>
      </c>
      <c r="T59" s="179">
        <f>T50-SUMPRODUCT('Personnel - Calculs Auto'!AJ$86:AJ$100,Personnel!CS$10:CS$24)-SUMPRODUCT('Charges externes'!$G$9:$G$28,'Charges externes'!$DG$9:$DG$28)</f>
        <v>0</v>
      </c>
      <c r="U59" s="178">
        <f t="shared" si="4"/>
        <v>0</v>
      </c>
      <c r="V59" s="17"/>
    </row>
    <row r="60" spans="2:22" x14ac:dyDescent="0.35">
      <c r="B60" s="17"/>
      <c r="C60" s="17"/>
      <c r="D60" s="17"/>
      <c r="E60" s="17"/>
      <c r="F60" s="17"/>
      <c r="G60" s="17"/>
      <c r="H60" s="17"/>
      <c r="I60" s="17"/>
      <c r="J60" s="245" t="str">
        <f t="shared" si="12"/>
        <v>…</v>
      </c>
      <c r="K60" s="245"/>
      <c r="L60" s="179">
        <f>L51-SUMPRODUCT('Personnel - Calculs Auto'!N$86:N$100,Personnel!AX$10:AX$24)-SUMPRODUCT('Charges externes'!$C$9:$C$28,'Charges externes'!$BT$9:$BT$28)</f>
        <v>0</v>
      </c>
      <c r="M60" s="178">
        <f t="shared" si="0"/>
        <v>0</v>
      </c>
      <c r="N60" s="179">
        <f>N51-SUMPRODUCT('Personnel - Calculs Auto'!AA$86:AA$100,Personnel!BJ$10:BJ$24)-SUMPRODUCT('Charges externes'!$D$9:$D$28,'Charges externes'!$CD$9:$CD$28)</f>
        <v>0</v>
      </c>
      <c r="O60" s="178">
        <f t="shared" si="1"/>
        <v>0</v>
      </c>
      <c r="P60" s="179">
        <f>P51-SUMPRODUCT('Personnel - Calculs Auto'!AD$86:AD$100,Personnel!BV$10:BV$24)-SUMPRODUCT('Charges externes'!$E$9:$E$28,'Charges externes'!$CN$9:$CN$28)</f>
        <v>0</v>
      </c>
      <c r="Q60" s="178">
        <f t="shared" si="2"/>
        <v>0</v>
      </c>
      <c r="R60" s="179">
        <f>R51-SUMPRODUCT('Personnel - Calculs Auto'!AG$86:AG$100,Personnel!CH$10:CH$24)-SUMPRODUCT('Charges externes'!$F$9:$F$28,'Charges externes'!$CX$9:$CX$28)</f>
        <v>0</v>
      </c>
      <c r="S60" s="178">
        <f t="shared" si="3"/>
        <v>0</v>
      </c>
      <c r="T60" s="179">
        <f>T51-SUMPRODUCT('Personnel - Calculs Auto'!AJ$86:AJ$100,Personnel!CT$10:CT$24)-SUMPRODUCT('Charges externes'!$G$9:$G$28,'Charges externes'!$DH$9:$DH$28)</f>
        <v>0</v>
      </c>
      <c r="U60" s="178">
        <f t="shared" si="4"/>
        <v>0</v>
      </c>
      <c r="V60" s="17"/>
    </row>
    <row r="61" spans="2:22" ht="15" customHeight="1" x14ac:dyDescent="0.35">
      <c r="B61" s="249" t="s">
        <v>358</v>
      </c>
      <c r="C61" s="249"/>
      <c r="D61" s="249"/>
      <c r="E61" s="249"/>
      <c r="F61" s="249"/>
      <c r="G61" s="249"/>
      <c r="H61" s="249"/>
      <c r="I61" s="17"/>
      <c r="J61" s="245">
        <f t="shared" si="12"/>
        <v>0</v>
      </c>
      <c r="K61" s="245"/>
      <c r="L61" s="179">
        <f>L52-SUMPRODUCT('Personnel - Calculs Auto'!N$86:N$100,Personnel!AY$10:AY$24)-SUMPRODUCT('Charges externes'!$C$9:$C$28,'Charges externes'!$BU$9:$BU$28)</f>
        <v>0</v>
      </c>
      <c r="M61" s="178">
        <f t="shared" si="0"/>
        <v>0</v>
      </c>
      <c r="N61" s="179">
        <f>N52-SUMPRODUCT('Personnel - Calculs Auto'!AA$86:AA$100,Personnel!BK$10:BK$24)-SUMPRODUCT('Charges externes'!$D$9:$D$28,'Charges externes'!$CE$9:$CE$28)</f>
        <v>0</v>
      </c>
      <c r="O61" s="178">
        <f t="shared" si="1"/>
        <v>0</v>
      </c>
      <c r="P61" s="179">
        <f>P52-SUMPRODUCT('Personnel - Calculs Auto'!AD$86:AD$100,Personnel!BW$10:BW$24)-SUMPRODUCT('Charges externes'!$E$9:$E$28,'Charges externes'!$CO$9:$CO$28)</f>
        <v>0</v>
      </c>
      <c r="Q61" s="178">
        <f t="shared" si="2"/>
        <v>0</v>
      </c>
      <c r="R61" s="179">
        <f>R52-SUMPRODUCT('Personnel - Calculs Auto'!AG$86:AG$100,Personnel!CI$10:CI$24)-SUMPRODUCT('Charges externes'!$F$9:$F$28,'Charges externes'!$CY$9:$CY$28)</f>
        <v>0</v>
      </c>
      <c r="S61" s="178">
        <f t="shared" si="3"/>
        <v>0</v>
      </c>
      <c r="T61" s="179">
        <f>T52-SUMPRODUCT('Personnel - Calculs Auto'!AJ$86:AJ$100,Personnel!CU$10:CU$24)-SUMPRODUCT('Charges externes'!$G$9:$G$28,'Charges externes'!$DI$9:$DI$28)</f>
        <v>0</v>
      </c>
      <c r="U61" s="178">
        <f t="shared" si="4"/>
        <v>0</v>
      </c>
      <c r="V61" s="17"/>
    </row>
    <row r="62" spans="2:22" x14ac:dyDescent="0.35">
      <c r="B62" s="249"/>
      <c r="C62" s="249"/>
      <c r="D62" s="249"/>
      <c r="E62" s="249"/>
      <c r="F62" s="249"/>
      <c r="G62" s="249"/>
      <c r="H62" s="249"/>
      <c r="I62" s="17"/>
      <c r="J62" s="245">
        <f t="shared" si="12"/>
        <v>0</v>
      </c>
      <c r="K62" s="245"/>
      <c r="L62" s="179">
        <f>L53-SUMPRODUCT('Personnel - Calculs Auto'!N$86:N$100,Personnel!AZ$10:AZ$24)-SUMPRODUCT('Charges externes'!$C$9:$C$28,'Charges externes'!$BV$9:$BV$28)</f>
        <v>0</v>
      </c>
      <c r="M62" s="178">
        <f t="shared" si="0"/>
        <v>0</v>
      </c>
      <c r="N62" s="179">
        <f>N53-SUMPRODUCT('Personnel - Calculs Auto'!AA$86:AA$100,Personnel!BL$10:BL$24)-SUMPRODUCT('Charges externes'!$D$9:$D$28,'Charges externes'!$CF$9:$CF$28)</f>
        <v>0</v>
      </c>
      <c r="O62" s="178">
        <f t="shared" si="1"/>
        <v>0</v>
      </c>
      <c r="P62" s="179">
        <f>P53-SUMPRODUCT('Personnel - Calculs Auto'!AD$86:AD$100,Personnel!BX$10:BX$24)-SUMPRODUCT('Charges externes'!$E$9:$E$28,'Charges externes'!$CP$9:$CP$28)</f>
        <v>0</v>
      </c>
      <c r="Q62" s="178">
        <f t="shared" si="2"/>
        <v>0</v>
      </c>
      <c r="R62" s="179">
        <f>R53-SUMPRODUCT('Personnel - Calculs Auto'!AG$86:AG$100,Personnel!CJ$10:CJ$24)-SUMPRODUCT('Charges externes'!$F$9:$F$28,'Charges externes'!$CZ$9:$CZ$28)</f>
        <v>0</v>
      </c>
      <c r="S62" s="178">
        <f t="shared" si="3"/>
        <v>0</v>
      </c>
      <c r="T62" s="179">
        <f>T53-SUMPRODUCT('Personnel - Calculs Auto'!AJ$86:AJ$100,Personnel!CV$10:CV$24)-SUMPRODUCT('Charges externes'!$G$9:$G$28,'Charges externes'!$DJ$9:$DJ$28)</f>
        <v>0</v>
      </c>
      <c r="U62" s="178">
        <f t="shared" si="4"/>
        <v>0</v>
      </c>
      <c r="V62" s="17"/>
    </row>
    <row r="63" spans="2:22" x14ac:dyDescent="0.35">
      <c r="B63" s="249"/>
      <c r="C63" s="249"/>
      <c r="D63" s="249"/>
      <c r="E63" s="249"/>
      <c r="F63" s="249"/>
      <c r="G63" s="249"/>
      <c r="H63" s="249"/>
      <c r="I63" s="17"/>
      <c r="J63" s="245">
        <f t="shared" si="12"/>
        <v>0</v>
      </c>
      <c r="K63" s="245"/>
      <c r="L63" s="179">
        <f>L54-SUMPRODUCT('Personnel - Calculs Auto'!N$86:N$100,Personnel!BA$10:BA$24)-SUMPRODUCT('Charges externes'!$C$9:$C$28,'Charges externes'!$BW$9:$BW$28)</f>
        <v>0</v>
      </c>
      <c r="M63" s="178">
        <f t="shared" si="0"/>
        <v>0</v>
      </c>
      <c r="N63" s="179">
        <f>N54-SUMPRODUCT('Personnel - Calculs Auto'!AA$86:AA$100,Personnel!BM$10:BM$24)-SUMPRODUCT('Charges externes'!$D$9:$D$28,'Charges externes'!$CG$9:$CG$28)</f>
        <v>0</v>
      </c>
      <c r="O63" s="178">
        <f t="shared" si="1"/>
        <v>0</v>
      </c>
      <c r="P63" s="179">
        <f>P54-SUMPRODUCT('Personnel - Calculs Auto'!AD$86:AD$100,Personnel!BY$10:BY$24)-SUMPRODUCT('Charges externes'!$E$9:$E$28,'Charges externes'!$CQ$9:$CQ$28)</f>
        <v>0</v>
      </c>
      <c r="Q63" s="178">
        <f t="shared" si="2"/>
        <v>0</v>
      </c>
      <c r="R63" s="179">
        <f>R54-SUMPRODUCT('Personnel - Calculs Auto'!AG$86:AG$100,Personnel!CK$10:CK$24)-SUMPRODUCT('Charges externes'!$F$9:$F$28,'Charges externes'!$DA$9:$DA$28)</f>
        <v>0</v>
      </c>
      <c r="S63" s="178">
        <f t="shared" si="3"/>
        <v>0</v>
      </c>
      <c r="T63" s="179">
        <f>T54-SUMPRODUCT('Personnel - Calculs Auto'!AJ$86:AJ$100,Personnel!CW$10:CW$24)-SUMPRODUCT('Charges externes'!$G$9:$G$28,'Charges externes'!$DK$9:$DK$28)</f>
        <v>0</v>
      </c>
      <c r="U63" s="178">
        <f t="shared" si="4"/>
        <v>0</v>
      </c>
      <c r="V63" s="17"/>
    </row>
    <row r="64" spans="2:22" x14ac:dyDescent="0.35">
      <c r="B64" s="249"/>
      <c r="C64" s="249"/>
      <c r="D64" s="249"/>
      <c r="E64" s="249"/>
      <c r="F64" s="249"/>
      <c r="G64" s="249"/>
      <c r="H64" s="249"/>
      <c r="I64" s="17"/>
      <c r="J64" s="245">
        <f t="shared" si="12"/>
        <v>0</v>
      </c>
      <c r="K64" s="245"/>
      <c r="L64" s="179">
        <f>L55-SUMPRODUCT('Personnel - Calculs Auto'!N$86:N$100,Personnel!BB$10:BB$24)-SUMPRODUCT('Charges externes'!$C$9:$C$28,'Charges externes'!$BX$9:$BX$28)</f>
        <v>0</v>
      </c>
      <c r="M64" s="178">
        <f t="shared" si="0"/>
        <v>0</v>
      </c>
      <c r="N64" s="179">
        <f>N55-SUMPRODUCT('Personnel - Calculs Auto'!AA$86:AA$100,Personnel!BN$10:BN$24)-SUMPRODUCT('Charges externes'!$D$9:$D$28,'Charges externes'!$CH$9:$CH$28)</f>
        <v>0</v>
      </c>
      <c r="O64" s="178">
        <f t="shared" si="1"/>
        <v>0</v>
      </c>
      <c r="P64" s="179">
        <f>P55-SUMPRODUCT('Personnel - Calculs Auto'!AD$86:AD$100,Personnel!BZ$10:BZ$24)-SUMPRODUCT('Charges externes'!$E$9:$E$28,'Charges externes'!$CR$9:$CR$28)</f>
        <v>0</v>
      </c>
      <c r="Q64" s="178">
        <f t="shared" si="2"/>
        <v>0</v>
      </c>
      <c r="R64" s="179">
        <f>R55-SUMPRODUCT('Personnel - Calculs Auto'!AG$86:AG$100,Personnel!CL$10:CL$24)-SUMPRODUCT('Charges externes'!$F$9:$F$28,'Charges externes'!$DB$9:$DB$28)</f>
        <v>0</v>
      </c>
      <c r="S64" s="178">
        <f t="shared" si="3"/>
        <v>0</v>
      </c>
      <c r="T64" s="179">
        <f>T55-SUMPRODUCT('Personnel - Calculs Auto'!AJ$86:AJ$100,Personnel!CX$10:CX$24)-SUMPRODUCT('Charges externes'!$G$9:$G$28,'Charges externes'!$DL$9:$DL$28)</f>
        <v>0</v>
      </c>
      <c r="U64" s="178">
        <f t="shared" si="4"/>
        <v>0</v>
      </c>
      <c r="V64" s="17"/>
    </row>
    <row r="65" spans="2:22" x14ac:dyDescent="0.35">
      <c r="B65" s="249"/>
      <c r="C65" s="249"/>
      <c r="D65" s="249"/>
      <c r="E65" s="249"/>
      <c r="F65" s="249"/>
      <c r="G65" s="249"/>
      <c r="H65" s="249"/>
      <c r="I65" s="17"/>
      <c r="J65" s="245">
        <f t="shared" si="12"/>
        <v>0</v>
      </c>
      <c r="K65" s="245"/>
      <c r="L65" s="179">
        <f>L56-SUMPRODUCT('Personnel - Calculs Auto'!N$86:N$100,Personnel!BC$10:BC$24)-SUMPRODUCT('Charges externes'!$C$9:$C$28,'Charges externes'!$BY$9:$BY$28)</f>
        <v>0</v>
      </c>
      <c r="M65" s="178">
        <f t="shared" si="0"/>
        <v>0</v>
      </c>
      <c r="N65" s="179">
        <f>N56-SUMPRODUCT('Personnel - Calculs Auto'!AA$86:AA$100,Personnel!BO$10:BO$24)-SUMPRODUCT('Charges externes'!$D$9:$D$28,'Charges externes'!$CI$9:$CI$28)</f>
        <v>0</v>
      </c>
      <c r="O65" s="178">
        <f t="shared" si="1"/>
        <v>0</v>
      </c>
      <c r="P65" s="179">
        <f>P56-SUMPRODUCT('Personnel - Calculs Auto'!AD$86:AD$100,Personnel!CA$10:CA$24)-SUMPRODUCT('Charges externes'!$E$9:$E$28,'Charges externes'!$CS$9:$CS$28)</f>
        <v>0</v>
      </c>
      <c r="Q65" s="178">
        <f t="shared" si="2"/>
        <v>0</v>
      </c>
      <c r="R65" s="179">
        <f>R56-SUMPRODUCT('Personnel - Calculs Auto'!AG$86:AG$100,Personnel!CM$10:CM$24)-SUMPRODUCT('Charges externes'!$F$9:$F$28,'Charges externes'!$DC$9:$DC$28)</f>
        <v>0</v>
      </c>
      <c r="S65" s="178">
        <f t="shared" si="3"/>
        <v>0</v>
      </c>
      <c r="T65" s="179">
        <f>T56-SUMPRODUCT('Personnel - Calculs Auto'!AJ$86:AJ$100,Personnel!CY$10:CY$24)-SUMPRODUCT('Charges externes'!$G$9:$G$28,'Charges externes'!$DM$9:$DM$28)</f>
        <v>0</v>
      </c>
      <c r="U65" s="178">
        <f t="shared" si="4"/>
        <v>0</v>
      </c>
      <c r="V65" s="17"/>
    </row>
    <row r="66" spans="2:22" x14ac:dyDescent="0.35">
      <c r="B66" s="249"/>
      <c r="C66" s="249"/>
      <c r="D66" s="249"/>
      <c r="E66" s="249"/>
      <c r="F66" s="249"/>
      <c r="G66" s="249"/>
      <c r="H66" s="249"/>
      <c r="I66" s="17"/>
      <c r="J66" s="200" t="s">
        <v>181</v>
      </c>
      <c r="K66" s="200"/>
      <c r="L66" s="74">
        <f>L57-'Comptes de résultats'!C25</f>
        <v>-27000</v>
      </c>
      <c r="M66" s="128">
        <f t="shared" ref="M66:M74" si="13">IF(L$39&lt;&gt;0,L66/L$39,0)</f>
        <v>0</v>
      </c>
      <c r="N66" s="74">
        <f>N57-'Comptes de résultats'!D25</f>
        <v>-27000</v>
      </c>
      <c r="O66" s="128">
        <f t="shared" ref="O66:O74" si="14">IF(N$39&lt;&gt;0,N66/N$39,0)</f>
        <v>0</v>
      </c>
      <c r="P66" s="74">
        <f>P57-'Comptes de résultats'!E25</f>
        <v>-27000</v>
      </c>
      <c r="Q66" s="128">
        <f t="shared" ref="Q66:Q74" si="15">IF(P$39&lt;&gt;0,P66/P$39,0)</f>
        <v>0</v>
      </c>
      <c r="R66" s="74">
        <f>R57-'Comptes de résultats'!F25</f>
        <v>-27000</v>
      </c>
      <c r="S66" s="128">
        <f t="shared" ref="S66:S74" si="16">IF(R$39&lt;&gt;0,R66/R$39,0)</f>
        <v>0</v>
      </c>
      <c r="T66" s="74">
        <f>T57-'Comptes de résultats'!G25</f>
        <v>-27000</v>
      </c>
      <c r="U66" s="128">
        <f t="shared" ref="U66:U74" si="17">IF(T$39&lt;&gt;0,T66/T$39,0)</f>
        <v>0</v>
      </c>
      <c r="V66" s="17"/>
    </row>
    <row r="67" spans="2:22" ht="15" customHeight="1" x14ac:dyDescent="0.35">
      <c r="B67" s="17"/>
      <c r="C67" s="17"/>
      <c r="D67" s="17"/>
      <c r="E67" s="17"/>
      <c r="F67" s="17"/>
      <c r="G67" s="17"/>
      <c r="H67" s="17"/>
      <c r="I67" s="17"/>
      <c r="J67" s="245" t="str">
        <f>J58</f>
        <v>Activité / Projet 1</v>
      </c>
      <c r="K67" s="245"/>
      <c r="L67" s="179">
        <f>L58-'Investissements - Calculs Auto'!AM42</f>
        <v>-27000</v>
      </c>
      <c r="M67" s="178">
        <f t="shared" si="13"/>
        <v>0</v>
      </c>
      <c r="N67" s="179">
        <f>N58-'Investissements - Calculs Auto'!AN42</f>
        <v>-27000</v>
      </c>
      <c r="O67" s="178">
        <f t="shared" si="14"/>
        <v>0</v>
      </c>
      <c r="P67" s="179">
        <f>P58-'Investissements - Calculs Auto'!AO42</f>
        <v>-27000</v>
      </c>
      <c r="Q67" s="178">
        <f t="shared" si="15"/>
        <v>0</v>
      </c>
      <c r="R67" s="179">
        <f>R58-'Investissements - Calculs Auto'!AP42</f>
        <v>-27000</v>
      </c>
      <c r="S67" s="178">
        <f t="shared" si="16"/>
        <v>0</v>
      </c>
      <c r="T67" s="179">
        <f>T58-'Investissements - Calculs Auto'!AQ42</f>
        <v>-27000</v>
      </c>
      <c r="U67" s="178">
        <f t="shared" si="17"/>
        <v>0</v>
      </c>
      <c r="V67" s="17"/>
    </row>
    <row r="68" spans="2:22" x14ac:dyDescent="0.35">
      <c r="B68" s="249" t="s">
        <v>359</v>
      </c>
      <c r="C68" s="249"/>
      <c r="D68" s="249"/>
      <c r="E68" s="249"/>
      <c r="F68" s="249"/>
      <c r="G68" s="249"/>
      <c r="H68" s="249"/>
      <c r="I68" s="17"/>
      <c r="J68" s="245" t="str">
        <f t="shared" ref="J68:J74" si="18">J59</f>
        <v>Activité / Projet 2</v>
      </c>
      <c r="K68" s="245"/>
      <c r="L68" s="179">
        <f>L59-'Investissements - Calculs Auto'!AM69</f>
        <v>0</v>
      </c>
      <c r="M68" s="178">
        <f t="shared" si="13"/>
        <v>0</v>
      </c>
      <c r="N68" s="179">
        <f>N59-'Investissements - Calculs Auto'!AN69</f>
        <v>0</v>
      </c>
      <c r="O68" s="178">
        <f t="shared" si="14"/>
        <v>0</v>
      </c>
      <c r="P68" s="179">
        <f>P59-'Investissements - Calculs Auto'!AO69</f>
        <v>0</v>
      </c>
      <c r="Q68" s="178">
        <f t="shared" si="15"/>
        <v>0</v>
      </c>
      <c r="R68" s="179">
        <f>R59-'Investissements - Calculs Auto'!AP69</f>
        <v>0</v>
      </c>
      <c r="S68" s="178">
        <f t="shared" si="16"/>
        <v>0</v>
      </c>
      <c r="T68" s="179">
        <f>T59-'Investissements - Calculs Auto'!AQ69</f>
        <v>0</v>
      </c>
      <c r="U68" s="178">
        <f t="shared" si="17"/>
        <v>0</v>
      </c>
      <c r="V68" s="17"/>
    </row>
    <row r="69" spans="2:22" x14ac:dyDescent="0.35">
      <c r="B69" s="249"/>
      <c r="C69" s="249"/>
      <c r="D69" s="249"/>
      <c r="E69" s="249"/>
      <c r="F69" s="249"/>
      <c r="G69" s="249"/>
      <c r="H69" s="249"/>
      <c r="I69" s="17"/>
      <c r="J69" s="245" t="str">
        <f t="shared" si="18"/>
        <v>…</v>
      </c>
      <c r="K69" s="245"/>
      <c r="L69" s="179">
        <f>L60-'Investissements - Calculs Auto'!AM96</f>
        <v>0</v>
      </c>
      <c r="M69" s="178">
        <f t="shared" si="13"/>
        <v>0</v>
      </c>
      <c r="N69" s="179">
        <f>N60-'Investissements - Calculs Auto'!AN96</f>
        <v>0</v>
      </c>
      <c r="O69" s="178">
        <f t="shared" si="14"/>
        <v>0</v>
      </c>
      <c r="P69" s="179">
        <f>P60-'Investissements - Calculs Auto'!AO96</f>
        <v>0</v>
      </c>
      <c r="Q69" s="178">
        <f t="shared" si="15"/>
        <v>0</v>
      </c>
      <c r="R69" s="179">
        <f>R60-'Investissements - Calculs Auto'!AP96</f>
        <v>0</v>
      </c>
      <c r="S69" s="178">
        <f t="shared" si="16"/>
        <v>0</v>
      </c>
      <c r="T69" s="179">
        <f>T60-'Investissements - Calculs Auto'!AQ96</f>
        <v>0</v>
      </c>
      <c r="U69" s="178">
        <f t="shared" si="17"/>
        <v>0</v>
      </c>
      <c r="V69" s="17"/>
    </row>
    <row r="70" spans="2:22" x14ac:dyDescent="0.35">
      <c r="B70" s="249"/>
      <c r="C70" s="249"/>
      <c r="D70" s="249"/>
      <c r="E70" s="249"/>
      <c r="F70" s="249"/>
      <c r="G70" s="249"/>
      <c r="H70" s="249"/>
      <c r="I70" s="17"/>
      <c r="J70" s="245">
        <f t="shared" si="18"/>
        <v>0</v>
      </c>
      <c r="K70" s="245"/>
      <c r="L70" s="179">
        <f>L61-'Investissements - Calculs Auto'!AM123</f>
        <v>0</v>
      </c>
      <c r="M70" s="178">
        <f t="shared" si="13"/>
        <v>0</v>
      </c>
      <c r="N70" s="179">
        <f>N61-'Investissements - Calculs Auto'!AN123</f>
        <v>0</v>
      </c>
      <c r="O70" s="178">
        <f t="shared" si="14"/>
        <v>0</v>
      </c>
      <c r="P70" s="179">
        <f>P61-'Investissements - Calculs Auto'!AO123</f>
        <v>0</v>
      </c>
      <c r="Q70" s="178">
        <f t="shared" si="15"/>
        <v>0</v>
      </c>
      <c r="R70" s="179">
        <f>R61-'Investissements - Calculs Auto'!AP123</f>
        <v>0</v>
      </c>
      <c r="S70" s="178">
        <f t="shared" si="16"/>
        <v>0</v>
      </c>
      <c r="T70" s="179">
        <f>T61-'Investissements - Calculs Auto'!AQ123</f>
        <v>0</v>
      </c>
      <c r="U70" s="178">
        <f t="shared" si="17"/>
        <v>0</v>
      </c>
      <c r="V70" s="17"/>
    </row>
    <row r="71" spans="2:22" x14ac:dyDescent="0.35">
      <c r="B71" s="249"/>
      <c r="C71" s="249"/>
      <c r="D71" s="249"/>
      <c r="E71" s="249"/>
      <c r="F71" s="249"/>
      <c r="G71" s="249"/>
      <c r="H71" s="249"/>
      <c r="I71" s="17"/>
      <c r="J71" s="245">
        <f t="shared" si="18"/>
        <v>0</v>
      </c>
      <c r="K71" s="245"/>
      <c r="L71" s="179">
        <f>L62-'Investissements - Calculs Auto'!AM150</f>
        <v>0</v>
      </c>
      <c r="M71" s="178">
        <f t="shared" si="13"/>
        <v>0</v>
      </c>
      <c r="N71" s="179">
        <f>N62-'Investissements - Calculs Auto'!AN150</f>
        <v>0</v>
      </c>
      <c r="O71" s="178">
        <f t="shared" si="14"/>
        <v>0</v>
      </c>
      <c r="P71" s="179">
        <f>P62-'Investissements - Calculs Auto'!AO150</f>
        <v>0</v>
      </c>
      <c r="Q71" s="178">
        <f t="shared" si="15"/>
        <v>0</v>
      </c>
      <c r="R71" s="179">
        <f>R62-'Investissements - Calculs Auto'!AP150</f>
        <v>0</v>
      </c>
      <c r="S71" s="178">
        <f t="shared" si="16"/>
        <v>0</v>
      </c>
      <c r="T71" s="179">
        <f>T62-'Investissements - Calculs Auto'!AQ150</f>
        <v>0</v>
      </c>
      <c r="U71" s="178">
        <f t="shared" si="17"/>
        <v>0</v>
      </c>
      <c r="V71" s="17"/>
    </row>
    <row r="72" spans="2:22" ht="15" customHeight="1" x14ac:dyDescent="0.35">
      <c r="B72" s="249"/>
      <c r="C72" s="249"/>
      <c r="D72" s="249"/>
      <c r="E72" s="249"/>
      <c r="F72" s="249"/>
      <c r="G72" s="249"/>
      <c r="H72" s="249"/>
      <c r="I72" s="17"/>
      <c r="J72" s="245">
        <f t="shared" si="18"/>
        <v>0</v>
      </c>
      <c r="K72" s="245"/>
      <c r="L72" s="179">
        <f>L63-'Investissements - Calculs Auto'!AM177</f>
        <v>0</v>
      </c>
      <c r="M72" s="178">
        <f t="shared" si="13"/>
        <v>0</v>
      </c>
      <c r="N72" s="179">
        <f>N63-'Investissements - Calculs Auto'!AN177</f>
        <v>0</v>
      </c>
      <c r="O72" s="178">
        <f t="shared" si="14"/>
        <v>0</v>
      </c>
      <c r="P72" s="179">
        <f>P63-'Investissements - Calculs Auto'!AO177</f>
        <v>0</v>
      </c>
      <c r="Q72" s="178">
        <f t="shared" si="15"/>
        <v>0</v>
      </c>
      <c r="R72" s="179">
        <f>R63-'Investissements - Calculs Auto'!AP177</f>
        <v>0</v>
      </c>
      <c r="S72" s="178">
        <f t="shared" si="16"/>
        <v>0</v>
      </c>
      <c r="T72" s="179">
        <f>T63-'Investissements - Calculs Auto'!AQ177</f>
        <v>0</v>
      </c>
      <c r="U72" s="178">
        <f t="shared" si="17"/>
        <v>0</v>
      </c>
      <c r="V72" s="17"/>
    </row>
    <row r="73" spans="2:22" x14ac:dyDescent="0.35">
      <c r="B73" s="249"/>
      <c r="C73" s="249"/>
      <c r="D73" s="249"/>
      <c r="E73" s="249"/>
      <c r="F73" s="249"/>
      <c r="G73" s="249"/>
      <c r="H73" s="249"/>
      <c r="I73" s="17"/>
      <c r="J73" s="245">
        <f t="shared" si="18"/>
        <v>0</v>
      </c>
      <c r="K73" s="245"/>
      <c r="L73" s="179">
        <f>L64-'Investissements - Calculs Auto'!AM204</f>
        <v>0</v>
      </c>
      <c r="M73" s="178">
        <f t="shared" si="13"/>
        <v>0</v>
      </c>
      <c r="N73" s="179">
        <f>N64-'Investissements - Calculs Auto'!AN204</f>
        <v>0</v>
      </c>
      <c r="O73" s="178">
        <f t="shared" si="14"/>
        <v>0</v>
      </c>
      <c r="P73" s="179">
        <f>P64-'Investissements - Calculs Auto'!AO204</f>
        <v>0</v>
      </c>
      <c r="Q73" s="178">
        <f t="shared" si="15"/>
        <v>0</v>
      </c>
      <c r="R73" s="179">
        <f>R64-'Investissements - Calculs Auto'!AP204</f>
        <v>0</v>
      </c>
      <c r="S73" s="178">
        <f t="shared" si="16"/>
        <v>0</v>
      </c>
      <c r="T73" s="179">
        <f>T64-'Investissements - Calculs Auto'!AQ204</f>
        <v>0</v>
      </c>
      <c r="U73" s="178">
        <f t="shared" si="17"/>
        <v>0</v>
      </c>
      <c r="V73" s="17"/>
    </row>
    <row r="74" spans="2:22" x14ac:dyDescent="0.35">
      <c r="B74" s="249"/>
      <c r="C74" s="249"/>
      <c r="D74" s="249"/>
      <c r="E74" s="249"/>
      <c r="F74" s="249"/>
      <c r="G74" s="249"/>
      <c r="H74" s="249"/>
      <c r="I74" s="17"/>
      <c r="J74" s="245">
        <f t="shared" si="18"/>
        <v>0</v>
      </c>
      <c r="K74" s="245"/>
      <c r="L74" s="179">
        <f>L65-'Investissements - Calculs Auto'!AM231</f>
        <v>0</v>
      </c>
      <c r="M74" s="178">
        <f t="shared" si="13"/>
        <v>0</v>
      </c>
      <c r="N74" s="179">
        <f>N65-'Investissements - Calculs Auto'!AN231</f>
        <v>0</v>
      </c>
      <c r="O74" s="178">
        <f t="shared" si="14"/>
        <v>0</v>
      </c>
      <c r="P74" s="179">
        <f>P65-'Investissements - Calculs Auto'!AO231</f>
        <v>0</v>
      </c>
      <c r="Q74" s="178">
        <f t="shared" si="15"/>
        <v>0</v>
      </c>
      <c r="R74" s="179">
        <f>R65-'Investissements - Calculs Auto'!AP231</f>
        <v>0</v>
      </c>
      <c r="S74" s="178">
        <f t="shared" si="16"/>
        <v>0</v>
      </c>
      <c r="T74" s="179">
        <f>T65-'Investissements - Calculs Auto'!AQ231</f>
        <v>0</v>
      </c>
      <c r="U74" s="178">
        <f t="shared" si="17"/>
        <v>0</v>
      </c>
      <c r="V74" s="17"/>
    </row>
    <row r="75" spans="2:22" x14ac:dyDescent="0.35">
      <c r="B75" s="129"/>
      <c r="C75" s="129"/>
      <c r="D75" s="129"/>
      <c r="E75" s="129"/>
      <c r="F75" s="129"/>
      <c r="G75" s="129"/>
      <c r="H75" s="129"/>
      <c r="I75" s="17"/>
      <c r="J75" s="17"/>
      <c r="K75" s="17"/>
      <c r="L75" s="17"/>
      <c r="M75" s="17"/>
      <c r="N75" s="17"/>
      <c r="O75" s="17"/>
      <c r="P75" s="17"/>
      <c r="Q75" s="17"/>
      <c r="R75" s="17"/>
      <c r="S75" s="17"/>
      <c r="T75" s="17"/>
      <c r="U75" s="17"/>
      <c r="V75" s="17"/>
    </row>
    <row r="76" spans="2:22" x14ac:dyDescent="0.35">
      <c r="B76" s="16"/>
      <c r="C76" s="16"/>
      <c r="D76" s="16"/>
      <c r="E76" s="16"/>
      <c r="F76" s="16"/>
      <c r="G76" s="16"/>
      <c r="H76" s="16"/>
    </row>
    <row r="77" spans="2:22" x14ac:dyDescent="0.35">
      <c r="B77" s="16"/>
      <c r="C77" s="16"/>
      <c r="D77" s="16"/>
      <c r="E77" s="16"/>
      <c r="F77" s="16"/>
      <c r="G77" s="16"/>
      <c r="H77" s="16"/>
    </row>
    <row r="78" spans="2:22" x14ac:dyDescent="0.35">
      <c r="B78" s="16"/>
      <c r="C78" s="16"/>
      <c r="D78" s="16"/>
      <c r="E78" s="16"/>
      <c r="F78" s="16"/>
      <c r="G78" s="16"/>
      <c r="H78" s="16"/>
    </row>
    <row r="79" spans="2:22" x14ac:dyDescent="0.35">
      <c r="B79" s="251"/>
      <c r="C79" s="251"/>
      <c r="D79" s="251"/>
      <c r="E79" s="251"/>
      <c r="F79" s="251"/>
      <c r="G79" s="251"/>
      <c r="H79" s="251"/>
    </row>
    <row r="80" spans="2:22" x14ac:dyDescent="0.35">
      <c r="B80" s="251"/>
      <c r="C80" s="251"/>
      <c r="D80" s="251"/>
      <c r="E80" s="251"/>
      <c r="F80" s="251"/>
      <c r="G80" s="251"/>
      <c r="H80" s="251"/>
    </row>
    <row r="81" spans="2:8" x14ac:dyDescent="0.35">
      <c r="B81" s="251"/>
      <c r="C81" s="251"/>
      <c r="D81" s="251"/>
      <c r="E81" s="251"/>
      <c r="F81" s="251"/>
      <c r="G81" s="251"/>
      <c r="H81" s="251"/>
    </row>
    <row r="82" spans="2:8" x14ac:dyDescent="0.35">
      <c r="B82" s="251"/>
      <c r="C82" s="251"/>
      <c r="D82" s="251"/>
      <c r="E82" s="251"/>
      <c r="F82" s="251"/>
      <c r="G82" s="251"/>
      <c r="H82" s="251"/>
    </row>
    <row r="83" spans="2:8" x14ac:dyDescent="0.35">
      <c r="B83" s="251"/>
      <c r="C83" s="251"/>
      <c r="D83" s="251"/>
      <c r="E83" s="251"/>
      <c r="F83" s="251"/>
      <c r="G83" s="251"/>
      <c r="H83" s="251"/>
    </row>
    <row r="84" spans="2:8" x14ac:dyDescent="0.35">
      <c r="B84" s="251"/>
      <c r="C84" s="251"/>
      <c r="D84" s="251"/>
      <c r="E84" s="251"/>
      <c r="F84" s="251"/>
      <c r="G84" s="251"/>
      <c r="H84" s="251"/>
    </row>
    <row r="85" spans="2:8" x14ac:dyDescent="0.35">
      <c r="B85" s="251"/>
      <c r="C85" s="251"/>
      <c r="D85" s="251"/>
      <c r="E85" s="251"/>
      <c r="F85" s="251"/>
      <c r="G85" s="251"/>
      <c r="H85" s="251"/>
    </row>
    <row r="86" spans="2:8" x14ac:dyDescent="0.35">
      <c r="B86" s="251"/>
      <c r="C86" s="251"/>
      <c r="D86" s="251"/>
      <c r="E86" s="251"/>
      <c r="F86" s="251"/>
      <c r="G86" s="251"/>
      <c r="H86" s="251"/>
    </row>
    <row r="87" spans="2:8" x14ac:dyDescent="0.35">
      <c r="B87" s="251"/>
      <c r="C87" s="251"/>
      <c r="D87" s="251"/>
      <c r="E87" s="251"/>
      <c r="F87" s="251"/>
      <c r="G87" s="251"/>
      <c r="H87" s="251"/>
    </row>
    <row r="88" spans="2:8" x14ac:dyDescent="0.35">
      <c r="B88" s="251"/>
      <c r="C88" s="251"/>
      <c r="D88" s="251"/>
      <c r="E88" s="251"/>
      <c r="F88" s="251"/>
      <c r="G88" s="251"/>
      <c r="H88" s="251"/>
    </row>
    <row r="89" spans="2:8" x14ac:dyDescent="0.35">
      <c r="B89" s="251"/>
      <c r="C89" s="251"/>
      <c r="D89" s="251"/>
      <c r="E89" s="251"/>
      <c r="F89" s="251"/>
      <c r="G89" s="251"/>
      <c r="H89" s="251"/>
    </row>
    <row r="90" spans="2:8" x14ac:dyDescent="0.35">
      <c r="B90" s="251"/>
      <c r="C90" s="251"/>
      <c r="D90" s="251"/>
      <c r="E90" s="251"/>
      <c r="F90" s="251"/>
      <c r="G90" s="251"/>
      <c r="H90" s="251"/>
    </row>
    <row r="91" spans="2:8" x14ac:dyDescent="0.35">
      <c r="B91" s="251"/>
      <c r="C91" s="251"/>
      <c r="D91" s="251"/>
      <c r="E91" s="251"/>
      <c r="F91" s="251"/>
      <c r="G91" s="251"/>
      <c r="H91" s="251"/>
    </row>
    <row r="92" spans="2:8" x14ac:dyDescent="0.35">
      <c r="B92" s="251"/>
      <c r="C92" s="251"/>
      <c r="D92" s="251"/>
      <c r="E92" s="251"/>
      <c r="F92" s="251"/>
      <c r="G92" s="251"/>
      <c r="H92" s="251"/>
    </row>
  </sheetData>
  <sheetProtection sheet="1" objects="1" scenarios="1"/>
  <mergeCells count="71">
    <mergeCell ref="J71:K71"/>
    <mergeCell ref="J72:K72"/>
    <mergeCell ref="J73:K73"/>
    <mergeCell ref="J74:K74"/>
    <mergeCell ref="J66:K66"/>
    <mergeCell ref="J67:K67"/>
    <mergeCell ref="J68:K68"/>
    <mergeCell ref="J69:K69"/>
    <mergeCell ref="J70:K70"/>
    <mergeCell ref="B79:H88"/>
    <mergeCell ref="B89:H92"/>
    <mergeCell ref="B49:H49"/>
    <mergeCell ref="B26:H26"/>
    <mergeCell ref="B7:H7"/>
    <mergeCell ref="B44:C44"/>
    <mergeCell ref="B59:C59"/>
    <mergeCell ref="B52:C52"/>
    <mergeCell ref="B53:C53"/>
    <mergeCell ref="B54:C54"/>
    <mergeCell ref="B47:C47"/>
    <mergeCell ref="B68:H74"/>
    <mergeCell ref="B61:H66"/>
    <mergeCell ref="B58:C58"/>
    <mergeCell ref="J57:K57"/>
    <mergeCell ref="J7:U7"/>
    <mergeCell ref="J36:U36"/>
    <mergeCell ref="B36:H36"/>
    <mergeCell ref="B31:C31"/>
    <mergeCell ref="J26:U31"/>
    <mergeCell ref="B46:C46"/>
    <mergeCell ref="J39:K39"/>
    <mergeCell ref="J44:K44"/>
    <mergeCell ref="B43:C43"/>
    <mergeCell ref="B45:C45"/>
    <mergeCell ref="J40:K40"/>
    <mergeCell ref="J41:K41"/>
    <mergeCell ref="J42:K42"/>
    <mergeCell ref="B30:C30"/>
    <mergeCell ref="J38:K38"/>
    <mergeCell ref="J64:K64"/>
    <mergeCell ref="J65:K65"/>
    <mergeCell ref="B40:C40"/>
    <mergeCell ref="B39:C39"/>
    <mergeCell ref="B41:C41"/>
    <mergeCell ref="J61:K61"/>
    <mergeCell ref="B42:C42"/>
    <mergeCell ref="J47:K47"/>
    <mergeCell ref="J48:K48"/>
    <mergeCell ref="J62:K62"/>
    <mergeCell ref="J63:K63"/>
    <mergeCell ref="J56:K56"/>
    <mergeCell ref="J58:K58"/>
    <mergeCell ref="J59:K59"/>
    <mergeCell ref="J60:K60"/>
    <mergeCell ref="J43:K43"/>
    <mergeCell ref="B2:D3"/>
    <mergeCell ref="B33:D34"/>
    <mergeCell ref="B55:C55"/>
    <mergeCell ref="B56:C56"/>
    <mergeCell ref="B57:C57"/>
    <mergeCell ref="B5:U5"/>
    <mergeCell ref="J49:K49"/>
    <mergeCell ref="J55:K55"/>
    <mergeCell ref="J50:K50"/>
    <mergeCell ref="J51:K51"/>
    <mergeCell ref="J52:K52"/>
    <mergeCell ref="J53:K53"/>
    <mergeCell ref="J54:K54"/>
    <mergeCell ref="J45:K45"/>
    <mergeCell ref="J46:K46"/>
    <mergeCell ref="B29:C29"/>
  </mergeCells>
  <pageMargins left="0.7" right="0.7" top="0.75" bottom="0.75" header="0.3" footer="0.3"/>
  <pageSetup paperSize="9" orientation="portrait"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2">
    <tabColor rgb="FF008BD0"/>
  </sheetPr>
  <dimension ref="B2:O41"/>
  <sheetViews>
    <sheetView showGridLines="0" showRowColHeaders="0" zoomScale="80" zoomScaleNormal="80" workbookViewId="0">
      <selection activeCell="C16" sqref="C16:G16"/>
    </sheetView>
  </sheetViews>
  <sheetFormatPr baseColWidth="10" defaultColWidth="11.54296875" defaultRowHeight="14.5" x14ac:dyDescent="0.35"/>
  <cols>
    <col min="1" max="1" width="3.36328125" customWidth="1"/>
    <col min="2" max="2" width="44.90625" bestFit="1" customWidth="1"/>
    <col min="3" max="7" width="16.08984375" customWidth="1"/>
    <col min="8" max="8" width="3.08984375" customWidth="1"/>
  </cols>
  <sheetData>
    <row r="2" spans="2:15" x14ac:dyDescent="0.35">
      <c r="B2" s="214" t="s">
        <v>294</v>
      </c>
      <c r="C2" s="131"/>
      <c r="D2" s="17"/>
      <c r="E2" s="17"/>
      <c r="F2" s="17"/>
      <c r="G2" s="17"/>
      <c r="H2" s="17"/>
    </row>
    <row r="3" spans="2:15" x14ac:dyDescent="0.35">
      <c r="B3" s="215"/>
      <c r="C3" s="132"/>
      <c r="D3" s="36"/>
      <c r="E3" s="17"/>
      <c r="F3" s="17"/>
      <c r="G3" s="17"/>
      <c r="H3" s="17"/>
    </row>
    <row r="4" spans="2:15" x14ac:dyDescent="0.35">
      <c r="B4" s="61"/>
      <c r="C4" s="61"/>
      <c r="D4" s="36"/>
      <c r="E4" s="17"/>
      <c r="F4" s="17"/>
      <c r="G4" s="17"/>
      <c r="H4" s="17"/>
    </row>
    <row r="5" spans="2:15" x14ac:dyDescent="0.35">
      <c r="B5" s="213" t="s">
        <v>360</v>
      </c>
      <c r="C5" s="213"/>
      <c r="D5" s="213"/>
      <c r="E5" s="213"/>
      <c r="F5" s="213"/>
      <c r="G5" s="213"/>
      <c r="H5" s="54"/>
      <c r="I5" s="15"/>
      <c r="J5" s="15"/>
      <c r="K5" s="15"/>
      <c r="L5" s="15"/>
      <c r="M5" s="15"/>
      <c r="N5" s="15"/>
      <c r="O5" s="15"/>
    </row>
    <row r="6" spans="2:15" x14ac:dyDescent="0.35">
      <c r="B6" s="17"/>
      <c r="C6" s="17"/>
      <c r="D6" s="17"/>
      <c r="E6" s="17"/>
      <c r="F6" s="17"/>
      <c r="G6" s="17"/>
      <c r="H6" s="17"/>
    </row>
    <row r="7" spans="2:15" x14ac:dyDescent="0.35">
      <c r="B7" s="17"/>
      <c r="C7" s="21" t="s">
        <v>17</v>
      </c>
      <c r="D7" s="21" t="s">
        <v>18</v>
      </c>
      <c r="E7" s="21" t="s">
        <v>19</v>
      </c>
      <c r="F7" s="21" t="s">
        <v>31</v>
      </c>
      <c r="G7" s="21" t="s">
        <v>32</v>
      </c>
      <c r="H7" s="17"/>
    </row>
    <row r="8" spans="2:15" x14ac:dyDescent="0.35">
      <c r="B8" s="17"/>
      <c r="C8" s="17"/>
      <c r="D8" s="17"/>
      <c r="E8" s="17"/>
      <c r="F8" s="17"/>
      <c r="G8" s="17"/>
      <c r="H8" s="17"/>
    </row>
    <row r="9" spans="2:15" x14ac:dyDescent="0.35">
      <c r="B9" s="86" t="s">
        <v>61</v>
      </c>
      <c r="C9" s="87">
        <f>'Commandes - Calculs Auto'!N122</f>
        <v>0</v>
      </c>
      <c r="D9" s="87">
        <f>'Commandes - Calculs Auto'!Z122</f>
        <v>0</v>
      </c>
      <c r="E9" s="87">
        <f>'Commandes - Calculs Auto'!AL122</f>
        <v>0</v>
      </c>
      <c r="F9" s="87">
        <f>'Commandes - Calculs Auto'!AX122</f>
        <v>0</v>
      </c>
      <c r="G9" s="87">
        <f>'Commandes - Calculs Auto'!BJ122</f>
        <v>0</v>
      </c>
      <c r="H9" s="17"/>
    </row>
    <row r="10" spans="2:15" x14ac:dyDescent="0.35">
      <c r="B10" s="17"/>
      <c r="C10" s="17"/>
      <c r="D10" s="17"/>
      <c r="E10" s="17"/>
      <c r="F10" s="17"/>
      <c r="G10" s="17"/>
      <c r="H10" s="17"/>
    </row>
    <row r="11" spans="2:15" x14ac:dyDescent="0.35">
      <c r="B11" s="114" t="s">
        <v>57</v>
      </c>
      <c r="C11" s="180">
        <f>'Charges variables-Calculs auto'!N61-(BFR!N64-SUM(Trésorerie!C46:N46))</f>
        <v>0</v>
      </c>
      <c r="D11" s="180">
        <f>'Charges variables-Calculs auto'!Z61-(BFR!Z64-BFR!N64-SUM(Trésorerie!O46:Z46))</f>
        <v>0</v>
      </c>
      <c r="E11" s="180">
        <f>'Charges variables-Calculs auto'!AL61-(BFR!AL64-BFR!Z64-SUM(Trésorerie!AA46:AL46))</f>
        <v>0</v>
      </c>
      <c r="F11" s="180">
        <f>'Charges variables-Calculs auto'!AX61-(BFR!AX64-BFR!AL64-SUM(Trésorerie!AM46:AX46))</f>
        <v>0</v>
      </c>
      <c r="G11" s="180">
        <f>'Charges variables-Calculs auto'!BJ61-(BFR!BJ64-BFR!AX64-SUM(Trésorerie!AY46:BJ46))</f>
        <v>0</v>
      </c>
      <c r="H11" s="17"/>
    </row>
    <row r="12" spans="2:15" x14ac:dyDescent="0.35">
      <c r="B12" s="113" t="s">
        <v>56</v>
      </c>
      <c r="C12" s="87">
        <f>C9-C11</f>
        <v>0</v>
      </c>
      <c r="D12" s="87">
        <f t="shared" ref="D12:G12" si="0">D9-D11</f>
        <v>0</v>
      </c>
      <c r="E12" s="87">
        <f t="shared" si="0"/>
        <v>0</v>
      </c>
      <c r="F12" s="87">
        <f t="shared" si="0"/>
        <v>0</v>
      </c>
      <c r="G12" s="87">
        <f t="shared" si="0"/>
        <v>0</v>
      </c>
      <c r="H12" s="17"/>
    </row>
    <row r="13" spans="2:15" x14ac:dyDescent="0.35">
      <c r="B13" s="17"/>
      <c r="C13" s="130">
        <f>IF(C$9&lt;&gt;0,C12/C$9,)</f>
        <v>0</v>
      </c>
      <c r="D13" s="130">
        <f t="shared" ref="D13:G13" si="1">IF(D$9&lt;&gt;0,D12/D$9,)</f>
        <v>0</v>
      </c>
      <c r="E13" s="130">
        <f t="shared" si="1"/>
        <v>0</v>
      </c>
      <c r="F13" s="130">
        <f t="shared" si="1"/>
        <v>0</v>
      </c>
      <c r="G13" s="130">
        <f t="shared" si="1"/>
        <v>0</v>
      </c>
      <c r="H13" s="17"/>
    </row>
    <row r="14" spans="2:15" x14ac:dyDescent="0.35">
      <c r="B14" s="17"/>
      <c r="C14" s="17"/>
      <c r="D14" s="17"/>
      <c r="E14" s="17"/>
      <c r="F14" s="17"/>
      <c r="G14" s="17"/>
      <c r="H14" s="17"/>
    </row>
    <row r="15" spans="2:15" x14ac:dyDescent="0.35">
      <c r="B15" s="114" t="s">
        <v>58</v>
      </c>
      <c r="C15" s="180">
        <f>'Charges externes'!C29+'Sous-traitances'!O30+'Plan de financement'!C29</f>
        <v>27000</v>
      </c>
      <c r="D15" s="180">
        <f>'Charges externes'!D29+'Sous-traitances'!AB30+'Plan de financement'!D29</f>
        <v>27000</v>
      </c>
      <c r="E15" s="180">
        <f>'Charges externes'!E29+'Sous-traitances'!AE30+'Plan de financement'!E29</f>
        <v>27000</v>
      </c>
      <c r="F15" s="180">
        <f>'Charges externes'!F29+'Sous-traitances'!AH30+'Plan de financement'!F29</f>
        <v>27000</v>
      </c>
      <c r="G15" s="180">
        <f>'Charges externes'!G29+'Sous-traitances'!AK30+'Plan de financement'!G29</f>
        <v>27000</v>
      </c>
      <c r="H15" s="17"/>
    </row>
    <row r="16" spans="2:15" x14ac:dyDescent="0.35">
      <c r="B16" s="113" t="s">
        <v>60</v>
      </c>
      <c r="C16" s="87">
        <f>C12-C15</f>
        <v>-27000</v>
      </c>
      <c r="D16" s="87">
        <f>D12-D15</f>
        <v>-27000</v>
      </c>
      <c r="E16" s="87">
        <f>E12-E15</f>
        <v>-27000</v>
      </c>
      <c r="F16" s="87">
        <f>F12-F15</f>
        <v>-27000</v>
      </c>
      <c r="G16" s="87">
        <f>G12-G15</f>
        <v>-27000</v>
      </c>
      <c r="H16" s="17"/>
    </row>
    <row r="17" spans="2:11" x14ac:dyDescent="0.35">
      <c r="B17" s="17"/>
      <c r="C17" s="130">
        <f>IF(C$9&lt;&gt;0,C16/C$9,)</f>
        <v>0</v>
      </c>
      <c r="D17" s="130">
        <f t="shared" ref="D17:G17" si="2">IF(D$9&lt;&gt;0,D16/D$9,)</f>
        <v>0</v>
      </c>
      <c r="E17" s="130">
        <f t="shared" si="2"/>
        <v>0</v>
      </c>
      <c r="F17" s="130">
        <f t="shared" si="2"/>
        <v>0</v>
      </c>
      <c r="G17" s="130">
        <f t="shared" si="2"/>
        <v>0</v>
      </c>
      <c r="H17" s="17"/>
    </row>
    <row r="18" spans="2:11" x14ac:dyDescent="0.35">
      <c r="B18" s="17"/>
      <c r="C18" s="17"/>
      <c r="D18" s="17"/>
      <c r="E18" s="17"/>
      <c r="F18" s="17"/>
      <c r="G18" s="17"/>
      <c r="H18" s="17"/>
    </row>
    <row r="19" spans="2:11" x14ac:dyDescent="0.35">
      <c r="B19" s="114" t="s">
        <v>88</v>
      </c>
      <c r="C19" s="180">
        <f>IF(JEI!$C$23,0,'Impôts et taxes'!$C$14)</f>
        <v>240.89</v>
      </c>
      <c r="D19" s="180">
        <f>IF(JEI!$D$23,0,'Impôts et taxes'!$D$14)</f>
        <v>240.89</v>
      </c>
      <c r="E19" s="180">
        <f>IF(JEI!$E$23,0,'Impôts et taxes'!$E$14)</f>
        <v>240.89</v>
      </c>
      <c r="F19" s="180">
        <f>IF(JEI!$F$23,0,'Impôts et taxes'!$F$14)</f>
        <v>240.89</v>
      </c>
      <c r="G19" s="180">
        <f>IF(JEI!$G$23,0,'Impôts et taxes'!$G$14)</f>
        <v>240.89</v>
      </c>
      <c r="H19" s="17"/>
      <c r="K19" s="13"/>
    </row>
    <row r="20" spans="2:11" x14ac:dyDescent="0.35">
      <c r="B20" s="114" t="s">
        <v>112</v>
      </c>
      <c r="C20" s="180">
        <f>SUM(Trésorerie!C24:N24)</f>
        <v>0</v>
      </c>
      <c r="D20" s="180">
        <f>SUM(Trésorerie!O24:Z24)</f>
        <v>0</v>
      </c>
      <c r="E20" s="180">
        <f>SUM(Trésorerie!AA24:AL24)</f>
        <v>0</v>
      </c>
      <c r="F20" s="180">
        <f>SUM(Trésorerie!AM24:AX24)</f>
        <v>0</v>
      </c>
      <c r="G20" s="180">
        <f>SUM(Trésorerie!AY24:BJ24)</f>
        <v>0</v>
      </c>
      <c r="H20" s="17"/>
      <c r="K20" s="13"/>
    </row>
    <row r="21" spans="2:11" x14ac:dyDescent="0.35">
      <c r="B21" s="114" t="s">
        <v>76</v>
      </c>
      <c r="C21" s="180">
        <f>'Personnel - Calculs Auto'!N31+'Personnel - Calculs Auto'!N56</f>
        <v>0</v>
      </c>
      <c r="D21" s="180">
        <f>'Personnel - Calculs Auto'!AA31+'Personnel - Calculs Auto'!AA56</f>
        <v>0</v>
      </c>
      <c r="E21" s="180">
        <f>'Personnel - Calculs Auto'!AD31+'Personnel - Calculs Auto'!AD56</f>
        <v>0</v>
      </c>
      <c r="F21" s="180">
        <f>'Personnel - Calculs Auto'!AG31+'Personnel - Calculs Auto'!AG56</f>
        <v>0</v>
      </c>
      <c r="G21" s="180">
        <f>'Personnel - Calculs Auto'!AJ31+'Personnel - Calculs Auto'!AJ56</f>
        <v>0</v>
      </c>
      <c r="H21" s="17"/>
      <c r="K21" s="14"/>
    </row>
    <row r="22" spans="2:11" x14ac:dyDescent="0.35">
      <c r="B22" s="113" t="s">
        <v>59</v>
      </c>
      <c r="C22" s="87">
        <f>C16+C20-C19-C21</f>
        <v>-27240.89</v>
      </c>
      <c r="D22" s="87">
        <f t="shared" ref="D22:G22" si="3">D16+D20-D19-D21</f>
        <v>-27240.89</v>
      </c>
      <c r="E22" s="87">
        <f t="shared" si="3"/>
        <v>-27240.89</v>
      </c>
      <c r="F22" s="87">
        <f t="shared" si="3"/>
        <v>-27240.89</v>
      </c>
      <c r="G22" s="87">
        <f t="shared" si="3"/>
        <v>-27240.89</v>
      </c>
      <c r="H22" s="17"/>
      <c r="K22" s="14"/>
    </row>
    <row r="23" spans="2:11" x14ac:dyDescent="0.35">
      <c r="B23" s="17"/>
      <c r="C23" s="130">
        <f>IF(C$9&lt;&gt;0,C22/C$9,)</f>
        <v>0</v>
      </c>
      <c r="D23" s="130">
        <f t="shared" ref="D23" si="4">IF(D$9&lt;&gt;0,D22/D$9,)</f>
        <v>0</v>
      </c>
      <c r="E23" s="130">
        <f t="shared" ref="E23" si="5">IF(E$9&lt;&gt;0,E22/E$9,)</f>
        <v>0</v>
      </c>
      <c r="F23" s="130">
        <f t="shared" ref="F23" si="6">IF(F$9&lt;&gt;0,F22/F$9,)</f>
        <v>0</v>
      </c>
      <c r="G23" s="130">
        <f t="shared" ref="G23" si="7">IF(G$9&lt;&gt;0,G22/G$9,)</f>
        <v>0</v>
      </c>
      <c r="H23" s="17"/>
      <c r="K23" s="14"/>
    </row>
    <row r="24" spans="2:11" x14ac:dyDescent="0.35">
      <c r="B24" s="17"/>
      <c r="C24" s="17"/>
      <c r="D24" s="17"/>
      <c r="E24" s="17"/>
      <c r="F24" s="17"/>
      <c r="G24" s="17"/>
      <c r="H24" s="17"/>
    </row>
    <row r="25" spans="2:11" x14ac:dyDescent="0.35">
      <c r="B25" s="114" t="s">
        <v>62</v>
      </c>
      <c r="C25" s="180">
        <f>Investissements!AN30+CONFIG!$C$122/3</f>
        <v>0</v>
      </c>
      <c r="D25" s="180">
        <f>Investissements!AO30+CONFIG!$C$122/3</f>
        <v>0</v>
      </c>
      <c r="E25" s="180">
        <f>Investissements!AP30+CONFIG!$C$122/3</f>
        <v>0</v>
      </c>
      <c r="F25" s="180">
        <f>Investissements!AQ30</f>
        <v>0</v>
      </c>
      <c r="G25" s="180">
        <f>Investissements!AR30</f>
        <v>0</v>
      </c>
      <c r="H25" s="17"/>
    </row>
    <row r="26" spans="2:11" x14ac:dyDescent="0.35">
      <c r="B26" s="113" t="s">
        <v>63</v>
      </c>
      <c r="C26" s="87">
        <f>C22-C25</f>
        <v>-27240.89</v>
      </c>
      <c r="D26" s="87">
        <f>D22-D25</f>
        <v>-27240.89</v>
      </c>
      <c r="E26" s="87">
        <f>E22-E25</f>
        <v>-27240.89</v>
      </c>
      <c r="F26" s="87">
        <f>F22-F25</f>
        <v>-27240.89</v>
      </c>
      <c r="G26" s="87">
        <f>G22-G25</f>
        <v>-27240.89</v>
      </c>
      <c r="H26" s="17"/>
    </row>
    <row r="27" spans="2:11" x14ac:dyDescent="0.35">
      <c r="B27" s="17"/>
      <c r="C27" s="130">
        <f>IF(C$9&lt;&gt;0,C26/C$9,)</f>
        <v>0</v>
      </c>
      <c r="D27" s="130">
        <f t="shared" ref="D27" si="8">IF(D$9&lt;&gt;0,D26/D$9,)</f>
        <v>0</v>
      </c>
      <c r="E27" s="130">
        <f t="shared" ref="E27" si="9">IF(E$9&lt;&gt;0,E26/E$9,)</f>
        <v>0</v>
      </c>
      <c r="F27" s="130">
        <f t="shared" ref="F27" si="10">IF(F$9&lt;&gt;0,F26/F$9,)</f>
        <v>0</v>
      </c>
      <c r="G27" s="130">
        <f t="shared" ref="G27" si="11">IF(G$9&lt;&gt;0,G26/G$9,)</f>
        <v>0</v>
      </c>
      <c r="H27" s="17"/>
    </row>
    <row r="28" spans="2:11" x14ac:dyDescent="0.35">
      <c r="B28" s="17"/>
      <c r="C28" s="17"/>
      <c r="D28" s="17"/>
      <c r="E28" s="17"/>
      <c r="F28" s="17"/>
      <c r="G28" s="17"/>
      <c r="H28" s="17"/>
    </row>
    <row r="29" spans="2:11" x14ac:dyDescent="0.35">
      <c r="B29" s="114" t="s">
        <v>212</v>
      </c>
      <c r="C29" s="180">
        <f>SUM(Trésorerie!C$59:N$59)*(1-1/(1+CONFIG!$C$119))+SUM(Trésorerie!C$60:N$60)*(1-1/(1+CONFIG!$D$119))</f>
        <v>0</v>
      </c>
      <c r="D29" s="180">
        <f>SUM(Trésorerie!O$59:Z$59)*(1-1/(1+CONFIG!$C$119))+SUM(Trésorerie!O$60:Z$60)*(1-1/(1+CONFIG!$D$119))</f>
        <v>0</v>
      </c>
      <c r="E29" s="180">
        <f>SUM(Trésorerie!AA$59:AL$59)*(1-1/(1+CONFIG!$C$119))+SUM(Trésorerie!AA$60:AL$60)*(1-1/(1+CONFIG!$D$119))</f>
        <v>0</v>
      </c>
      <c r="F29" s="180">
        <f>SUM(Trésorerie!AM$59:AX$59)*(1-1/(1+CONFIG!$C$119))+SUM(Trésorerie!AM$60:AX$60)*(1-1/(1+CONFIG!$D$119))</f>
        <v>0</v>
      </c>
      <c r="G29" s="180">
        <f>SUM(Trésorerie!AY$59:BJ$59)*(1-1/(1+CONFIG!$C$119))+SUM(Trésorerie!AY$60:BJ$60)*(1-1/(1+CONFIG!$D$119))</f>
        <v>0</v>
      </c>
      <c r="H29" s="17"/>
    </row>
    <row r="30" spans="2:11" x14ac:dyDescent="0.35">
      <c r="B30" s="113" t="s">
        <v>64</v>
      </c>
      <c r="C30" s="87">
        <f>C26-C29</f>
        <v>-27240.89</v>
      </c>
      <c r="D30" s="87">
        <f>D26-D29</f>
        <v>-27240.89</v>
      </c>
      <c r="E30" s="87">
        <f>E26-E29</f>
        <v>-27240.89</v>
      </c>
      <c r="F30" s="87">
        <f>F26-F29</f>
        <v>-27240.89</v>
      </c>
      <c r="G30" s="87">
        <f>G26-G29</f>
        <v>-27240.89</v>
      </c>
      <c r="H30" s="17"/>
    </row>
    <row r="31" spans="2:11" x14ac:dyDescent="0.35">
      <c r="B31" s="17"/>
      <c r="C31" s="130">
        <f>IF(C$9&lt;&gt;0,C30/C$9,)</f>
        <v>0</v>
      </c>
      <c r="D31" s="130">
        <f t="shared" ref="D31" si="12">IF(D$9&lt;&gt;0,D30/D$9,)</f>
        <v>0</v>
      </c>
      <c r="E31" s="130">
        <f t="shared" ref="E31" si="13">IF(E$9&lt;&gt;0,E30/E$9,)</f>
        <v>0</v>
      </c>
      <c r="F31" s="130">
        <f t="shared" ref="F31" si="14">IF(F$9&lt;&gt;0,F30/F$9,)</f>
        <v>0</v>
      </c>
      <c r="G31" s="130">
        <f t="shared" ref="G31" si="15">IF(G$9&lt;&gt;0,G30/G$9,)</f>
        <v>0</v>
      </c>
      <c r="H31" s="17"/>
    </row>
    <row r="32" spans="2:11" x14ac:dyDescent="0.35">
      <c r="B32" s="17"/>
      <c r="C32" s="17"/>
      <c r="D32" s="17"/>
      <c r="E32" s="17"/>
      <c r="F32" s="17"/>
      <c r="G32" s="17"/>
      <c r="H32" s="17"/>
    </row>
    <row r="33" spans="2:8" x14ac:dyDescent="0.35">
      <c r="B33" s="114" t="s">
        <v>242</v>
      </c>
      <c r="C33" s="180">
        <f>IF(JEI!C23,'Personnel - Calculs Auto'!N81,0)</f>
        <v>0</v>
      </c>
      <c r="D33" s="180">
        <f>IF(JEI!D23,'Personnel - Calculs Auto'!AA81,0)</f>
        <v>0</v>
      </c>
      <c r="E33" s="180">
        <f>IF(JEI!E23,'Personnel - Calculs Auto'!AD81,0)</f>
        <v>0</v>
      </c>
      <c r="F33" s="180">
        <f>IF(JEI!F23,'Personnel - Calculs Auto'!AG81,0)</f>
        <v>0</v>
      </c>
      <c r="G33" s="180">
        <f>IF(JEI!G23,'Personnel - Calculs Auto'!AJ81,0)</f>
        <v>0</v>
      </c>
      <c r="H33" s="17"/>
    </row>
    <row r="34" spans="2:8" x14ac:dyDescent="0.35">
      <c r="B34" s="114" t="s">
        <v>160</v>
      </c>
      <c r="C34" s="180">
        <v>0</v>
      </c>
      <c r="D34" s="180">
        <f>-IF(C30+C33+C37&lt;0,C30+C33+C37,0)</f>
        <v>27240.89</v>
      </c>
      <c r="E34" s="180">
        <f>-IF(D30+D33-D34+D37&lt;0,D30+D33-D34+D37,0)</f>
        <v>54481.78</v>
      </c>
      <c r="F34" s="180">
        <f>-IF(E30+E33-E34+E37&lt;0,E30+E33-E34+E37,0)</f>
        <v>81722.67</v>
      </c>
      <c r="G34" s="180">
        <f>-IF(F30+F33-F34+F37&lt;0,F30+F33-F34+F37,0)</f>
        <v>108963.56</v>
      </c>
      <c r="H34" s="17"/>
    </row>
    <row r="35" spans="2:8" x14ac:dyDescent="0.35">
      <c r="B35" s="114" t="s">
        <v>224</v>
      </c>
      <c r="C35" s="180">
        <f>IF((C30+C33)&gt;0,IF((C30+C33)&lt;38120,(C30+C33)*0.15,5718+(C30+C33-38120)/3),0)</f>
        <v>0</v>
      </c>
      <c r="D35" s="180">
        <f>IF((D30+D33-D34)&gt;0,IF((D30+D33-D34)&lt;38120,(D30+D33-D34)*0.15,5718+(D30+D33-D34-38120)/3),0)</f>
        <v>0</v>
      </c>
      <c r="E35" s="180">
        <f>IF((E30+E33-E34)&gt;0,IF((E30+E33-E34)&lt;38120,(E30+E33-E34)*0.15,5718+(E30+E33-E34-38120)/3),0)</f>
        <v>0</v>
      </c>
      <c r="F35" s="180">
        <f>IF((F30+F33-F34)&gt;0,IF((F30+F33-F34)&lt;38120,(F30+F33-F34)*0.15,5718+(F30+F33-F34-38120)/3),0)</f>
        <v>0</v>
      </c>
      <c r="G35" s="180">
        <f>IF((G30+G33-G34)&gt;0,IF((G30+G33-G34)&lt;38120,(G30+G33-G34)*0.15,5718+(G30+G33-G34-38120)/3),0)</f>
        <v>0</v>
      </c>
      <c r="H35" s="17"/>
    </row>
    <row r="36" spans="2:8" x14ac:dyDescent="0.35">
      <c r="B36" s="114" t="s">
        <v>150</v>
      </c>
      <c r="C36" s="180">
        <f>IF(C35&gt;0,C35*JEI!C25,0)</f>
        <v>0</v>
      </c>
      <c r="D36" s="180">
        <f>IF(D35&gt;0,D35*JEI!D25,0)</f>
        <v>0</v>
      </c>
      <c r="E36" s="180">
        <f>IF(E35&gt;0,E35*JEI!E25,0)</f>
        <v>0</v>
      </c>
      <c r="F36" s="180">
        <f>IF(F35&gt;0,F35*JEI!F25,0)</f>
        <v>0</v>
      </c>
      <c r="G36" s="180">
        <f>IF(G35&gt;0,G35*JEI!G25,0)</f>
        <v>0</v>
      </c>
      <c r="H36" s="17"/>
    </row>
    <row r="37" spans="2:8" x14ac:dyDescent="0.35">
      <c r="B37" s="114" t="s">
        <v>209</v>
      </c>
      <c r="C37" s="180">
        <f>'CIR - CII - CICE'!C25+'CIR - CII - CICE'!C41+'CIR - CII - CICE'!C51</f>
        <v>0</v>
      </c>
      <c r="D37" s="180">
        <f>'CIR - CII - CICE'!D25+'CIR - CII - CICE'!D41+'CIR - CII - CICE'!D51</f>
        <v>0</v>
      </c>
      <c r="E37" s="180">
        <f>'CIR - CII - CICE'!E25+'CIR - CII - CICE'!E41+'CIR - CII - CICE'!E51</f>
        <v>0</v>
      </c>
      <c r="F37" s="180">
        <f>'CIR - CII - CICE'!F25+'CIR - CII - CICE'!F41+'CIR - CII - CICE'!F51</f>
        <v>0</v>
      </c>
      <c r="G37" s="180">
        <f>'CIR - CII - CICE'!G25+'CIR - CII - CICE'!G41+'CIR - CII - CICE'!G51</f>
        <v>0</v>
      </c>
      <c r="H37" s="17"/>
    </row>
    <row r="38" spans="2:8" x14ac:dyDescent="0.35">
      <c r="B38" s="114" t="s">
        <v>211</v>
      </c>
      <c r="C38" s="180">
        <f>-MIN(0,200000-(C33+C36+'CIR - CII - CICE'!C41+'CIR - CII - CICE'!C51))</f>
        <v>0</v>
      </c>
      <c r="D38" s="180">
        <f>-MIN(0,200000-(C33+C36+'CIR - CII - CICE'!C41+'CIR - CII - CICE'!C51+D33+D36+'CIR - CII - CICE'!D41+'CIR - CII - CICE'!D51)+C38)</f>
        <v>0</v>
      </c>
      <c r="E38" s="180">
        <f>-MIN(0,200000-(C33+C36+'CIR - CII - CICE'!C41+'CIR - CII - CICE'!C51+D33+D36+'CIR - CII - CICE'!D41+'CIR - CII - CICE'!D51+E33+E36+'CIR - CII - CICE'!E41+'CIR - CII - CICE'!E51)+D38+C38)</f>
        <v>0</v>
      </c>
      <c r="F38" s="180">
        <f>-MIN(0,200000-(D33+D36+'CIR - CII - CICE'!D41+'CIR - CII - CICE'!D51+E33+E36+'CIR - CII - CICE'!E41+'CIR - CII - CICE'!E51+F33+F36+'CIR - CII - CICE'!F41+'CIR - CII - CICE'!F51)+E38+D38)</f>
        <v>0</v>
      </c>
      <c r="G38" s="180">
        <f>-MIN(0,200000-(E33+E36+'CIR - CII - CICE'!E41+'CIR - CII - CICE'!E51+F33+F36+'CIR - CII - CICE'!F41+'CIR - CII - CICE'!F51+G33+G36+'CIR - CII - CICE'!G41+'CIR - CII - CICE'!G51)+F38+E38)</f>
        <v>0</v>
      </c>
      <c r="H38" s="17"/>
    </row>
    <row r="39" spans="2:8" x14ac:dyDescent="0.35">
      <c r="B39" s="113" t="s">
        <v>65</v>
      </c>
      <c r="C39" s="87">
        <f>C30+C33-C35+C36+C37-C38</f>
        <v>-27240.89</v>
      </c>
      <c r="D39" s="87">
        <f t="shared" ref="D39:G39" si="16">D30+D33-D35+D36+D37-D38</f>
        <v>-27240.89</v>
      </c>
      <c r="E39" s="87">
        <f t="shared" si="16"/>
        <v>-27240.89</v>
      </c>
      <c r="F39" s="87">
        <f t="shared" si="16"/>
        <v>-27240.89</v>
      </c>
      <c r="G39" s="87">
        <f t="shared" si="16"/>
        <v>-27240.89</v>
      </c>
      <c r="H39" s="17"/>
    </row>
    <row r="40" spans="2:8" x14ac:dyDescent="0.35">
      <c r="B40" s="17"/>
      <c r="C40" s="130">
        <f>IF(C$9&lt;&gt;0,C39/C$9,)</f>
        <v>0</v>
      </c>
      <c r="D40" s="130">
        <f t="shared" ref="D40" si="17">IF(D$9&lt;&gt;0,D39/D$9,)</f>
        <v>0</v>
      </c>
      <c r="E40" s="130">
        <f t="shared" ref="E40" si="18">IF(E$9&lt;&gt;0,E39/E$9,)</f>
        <v>0</v>
      </c>
      <c r="F40" s="130">
        <f t="shared" ref="F40" si="19">IF(F$9&lt;&gt;0,F39/F$9,)</f>
        <v>0</v>
      </c>
      <c r="G40" s="130">
        <f t="shared" ref="G40" si="20">IF(G$9&lt;&gt;0,G39/G$9,)</f>
        <v>0</v>
      </c>
      <c r="H40" s="17"/>
    </row>
    <row r="41" spans="2:8" x14ac:dyDescent="0.35">
      <c r="B41" s="17"/>
      <c r="C41" s="17"/>
      <c r="D41" s="17"/>
      <c r="E41" s="17"/>
      <c r="F41" s="17"/>
      <c r="G41" s="17"/>
      <c r="H41" s="17"/>
    </row>
  </sheetData>
  <sheetProtection sheet="1" objects="1" scenarios="1"/>
  <mergeCells count="2">
    <mergeCell ref="B5:G5"/>
    <mergeCell ref="B2:B3"/>
  </mergeCells>
  <pageMargins left="0.7" right="0.7" top="0.75" bottom="0.75" header="0.3" footer="0.3"/>
  <pageSetup paperSize="9"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24">
    <tabColor rgb="FF008BD0"/>
  </sheetPr>
  <dimension ref="B2:H40"/>
  <sheetViews>
    <sheetView showGridLines="0" showRowColHeaders="0" zoomScale="85" zoomScaleNormal="85" workbookViewId="0">
      <selection activeCell="F71" sqref="F71"/>
    </sheetView>
  </sheetViews>
  <sheetFormatPr baseColWidth="10" defaultColWidth="11.54296875" defaultRowHeight="14.5" x14ac:dyDescent="0.35"/>
  <cols>
    <col min="1" max="1" width="3.36328125" customWidth="1"/>
    <col min="2" max="2" width="46.54296875" bestFit="1" customWidth="1"/>
    <col min="3" max="7" width="14.6328125" customWidth="1"/>
    <col min="8" max="8" width="3.54296875" customWidth="1"/>
  </cols>
  <sheetData>
    <row r="2" spans="2:8" x14ac:dyDescent="0.35">
      <c r="B2" s="206" t="s">
        <v>292</v>
      </c>
      <c r="C2" s="17"/>
      <c r="D2" s="17"/>
      <c r="E2" s="17"/>
      <c r="F2" s="17"/>
      <c r="G2" s="17"/>
      <c r="H2" s="17"/>
    </row>
    <row r="3" spans="2:8" x14ac:dyDescent="0.35">
      <c r="B3" s="207"/>
      <c r="C3" s="17"/>
      <c r="D3" s="17"/>
      <c r="E3" s="17"/>
      <c r="F3" s="17"/>
      <c r="G3" s="17"/>
      <c r="H3" s="17"/>
    </row>
    <row r="4" spans="2:8" x14ac:dyDescent="0.35">
      <c r="B4" s="17"/>
      <c r="C4" s="17"/>
      <c r="D4" s="17"/>
      <c r="E4" s="17"/>
      <c r="F4" s="17"/>
      <c r="G4" s="17"/>
      <c r="H4" s="17"/>
    </row>
    <row r="5" spans="2:8" x14ac:dyDescent="0.35">
      <c r="B5" s="254" t="s">
        <v>361</v>
      </c>
      <c r="C5" s="254"/>
      <c r="D5" s="254"/>
      <c r="E5" s="254"/>
      <c r="F5" s="254"/>
      <c r="G5" s="254"/>
      <c r="H5" s="17"/>
    </row>
    <row r="6" spans="2:8" x14ac:dyDescent="0.35">
      <c r="B6" s="17"/>
      <c r="C6" s="17"/>
      <c r="D6" s="17"/>
      <c r="E6" s="17"/>
      <c r="F6" s="17"/>
      <c r="G6" s="17"/>
      <c r="H6" s="17"/>
    </row>
    <row r="7" spans="2:8" x14ac:dyDescent="0.35">
      <c r="B7" s="17"/>
      <c r="C7" s="21" t="s">
        <v>17</v>
      </c>
      <c r="D7" s="21" t="s">
        <v>18</v>
      </c>
      <c r="E7" s="21" t="s">
        <v>19</v>
      </c>
      <c r="F7" s="21" t="s">
        <v>31</v>
      </c>
      <c r="G7" s="21" t="s">
        <v>32</v>
      </c>
      <c r="H7" s="17"/>
    </row>
    <row r="9" spans="2:8" x14ac:dyDescent="0.35">
      <c r="B9" s="242" t="s">
        <v>103</v>
      </c>
      <c r="C9" s="242"/>
      <c r="D9" s="242"/>
      <c r="E9" s="242"/>
      <c r="F9" s="242"/>
      <c r="G9" s="242"/>
      <c r="H9" s="17"/>
    </row>
    <row r="10" spans="2:8" x14ac:dyDescent="0.35">
      <c r="B10" s="114" t="s">
        <v>111</v>
      </c>
      <c r="C10" s="165">
        <f>BFR!N18</f>
        <v>450</v>
      </c>
      <c r="D10" s="165">
        <f>BFR!Z18-BFR!N18</f>
        <v>0</v>
      </c>
      <c r="E10" s="165">
        <f>BFR!AL18-BFR!Z18</f>
        <v>0</v>
      </c>
      <c r="F10" s="165">
        <f>BFR!AX18-BFR!AL18</f>
        <v>0</v>
      </c>
      <c r="G10" s="165">
        <f>BFR!BJ18-BFR!AX18</f>
        <v>0</v>
      </c>
      <c r="H10" s="17"/>
    </row>
    <row r="11" spans="2:8" x14ac:dyDescent="0.35">
      <c r="B11" s="114" t="s">
        <v>254</v>
      </c>
      <c r="C11" s="165">
        <f>Investissements!O30-Investissements!O9-C13</f>
        <v>0</v>
      </c>
      <c r="D11" s="165">
        <f>Investissements!AB30-Investissements!AB9-D13</f>
        <v>0</v>
      </c>
      <c r="E11" s="165">
        <f>Investissements!AE30-Investissements!AE9-E13</f>
        <v>0</v>
      </c>
      <c r="F11" s="165">
        <f>Investissements!AH30-Investissements!AH9-F13</f>
        <v>0</v>
      </c>
      <c r="G11" s="165">
        <f>Investissements!AK30-Investissements!AK9-G13</f>
        <v>0</v>
      </c>
      <c r="H11" s="17"/>
    </row>
    <row r="12" spans="2:8" x14ac:dyDescent="0.35">
      <c r="B12" s="114" t="s">
        <v>269</v>
      </c>
      <c r="C12" s="165">
        <f>Investissements!O9</f>
        <v>0</v>
      </c>
      <c r="D12" s="165">
        <f>Investissements!AB9</f>
        <v>0</v>
      </c>
      <c r="E12" s="165">
        <f>Investissements!AE9</f>
        <v>0</v>
      </c>
      <c r="F12" s="165">
        <f>Investissements!AH9</f>
        <v>0</v>
      </c>
      <c r="G12" s="165">
        <f>Investissements!AK9</f>
        <v>0</v>
      </c>
      <c r="H12" s="17"/>
    </row>
    <row r="13" spans="2:8" x14ac:dyDescent="0.35">
      <c r="B13" s="114" t="s">
        <v>270</v>
      </c>
      <c r="C13" s="165">
        <f>C29</f>
        <v>0</v>
      </c>
      <c r="D13" s="165">
        <f t="shared" ref="D13:G13" si="0">D29</f>
        <v>0</v>
      </c>
      <c r="E13" s="165">
        <f t="shared" si="0"/>
        <v>0</v>
      </c>
      <c r="F13" s="165">
        <f t="shared" si="0"/>
        <v>0</v>
      </c>
      <c r="G13" s="165">
        <f t="shared" si="0"/>
        <v>0</v>
      </c>
      <c r="H13" s="17"/>
    </row>
    <row r="14" spans="2:8" x14ac:dyDescent="0.35">
      <c r="B14" s="114" t="s">
        <v>291</v>
      </c>
      <c r="C14" s="165">
        <f>SUM(Trésorerie!C59:N60)-'Comptes de résultats'!C29</f>
        <v>0</v>
      </c>
      <c r="D14" s="165">
        <f>SUM(Trésorerie!O59:Z60)-'Comptes de résultats'!D29</f>
        <v>0</v>
      </c>
      <c r="E14" s="165">
        <f>SUM(Trésorerie!AA59:AL60)-'Comptes de résultats'!E29</f>
        <v>0</v>
      </c>
      <c r="F14" s="165">
        <f>SUM(Trésorerie!AM59:AX60)-'Comptes de résultats'!F29</f>
        <v>0</v>
      </c>
      <c r="G14" s="165">
        <f>SUM(Trésorerie!AY59:BJ60)-'Comptes de résultats'!G29</f>
        <v>0</v>
      </c>
      <c r="H14" s="17"/>
    </row>
    <row r="15" spans="2:8" x14ac:dyDescent="0.35">
      <c r="B15" s="114" t="s">
        <v>290</v>
      </c>
      <c r="C15" s="165">
        <f>SUM(Trésorerie!C58:N58)</f>
        <v>0</v>
      </c>
      <c r="D15" s="165">
        <f>SUM(Trésorerie!O58:Z58)</f>
        <v>0</v>
      </c>
      <c r="E15" s="165">
        <f>SUM(Trésorerie!AA58:AL58)</f>
        <v>0</v>
      </c>
      <c r="F15" s="165">
        <f>SUM(Trésorerie!AM58:AX58)</f>
        <v>0</v>
      </c>
      <c r="G15" s="165">
        <f>SUM(Trésorerie!AY58:BJ58)</f>
        <v>0</v>
      </c>
      <c r="H15" s="17"/>
    </row>
    <row r="16" spans="2:8" x14ac:dyDescent="0.35">
      <c r="B16" s="114" t="s">
        <v>289</v>
      </c>
      <c r="C16" s="165">
        <f>SUM(Trésorerie!C61:N61)</f>
        <v>0</v>
      </c>
      <c r="D16" s="165">
        <f>SUM(Trésorerie!O61:Z61)</f>
        <v>0</v>
      </c>
      <c r="E16" s="165">
        <f>SUM(Trésorerie!AA61:AL61)</f>
        <v>0</v>
      </c>
      <c r="F16" s="165">
        <f>SUM(Trésorerie!AM61:AX61)</f>
        <v>0</v>
      </c>
      <c r="G16" s="165">
        <f>SUM(Trésorerie!AY61:BJ61)</f>
        <v>0</v>
      </c>
      <c r="H16" s="17"/>
    </row>
    <row r="17" spans="2:8" x14ac:dyDescent="0.35">
      <c r="B17" s="114" t="s">
        <v>288</v>
      </c>
      <c r="C17" s="165">
        <f>SUM(Trésorerie!C66:N66)</f>
        <v>0</v>
      </c>
      <c r="D17" s="165">
        <f>SUM(Trésorerie!O66:Z66)</f>
        <v>0</v>
      </c>
      <c r="E17" s="165">
        <f>SUM(Trésorerie!AA66:AL66)</f>
        <v>0</v>
      </c>
      <c r="F17" s="165">
        <f>SUM(Trésorerie!AM66:AX66)</f>
        <v>0</v>
      </c>
      <c r="G17" s="165">
        <f>SUM(Trésorerie!AY66:BJ66)</f>
        <v>0</v>
      </c>
      <c r="H17" s="17"/>
    </row>
    <row r="18" spans="2:8" x14ac:dyDescent="0.35">
      <c r="B18" s="114" t="s">
        <v>260</v>
      </c>
      <c r="C18" s="165">
        <f>IF(('Comptes de résultats'!C39+'Comptes de résultats'!C25-'Comptes de résultats'!C37-'Comptes de résultats'!C20)&lt;0,-('Comptes de résultats'!C39+'Comptes de résultats'!C25-'Comptes de résultats'!C37-'Comptes de résultats'!C20),0)</f>
        <v>27240.89</v>
      </c>
      <c r="D18" s="165">
        <f>IF(('Comptes de résultats'!D39+'Comptes de résultats'!D25-'Comptes de résultats'!D37-'Comptes de résultats'!D20)&lt;0,-('Comptes de résultats'!D39+'Comptes de résultats'!D25-'Comptes de résultats'!D37-'Comptes de résultats'!D20),0)</f>
        <v>27240.89</v>
      </c>
      <c r="E18" s="165">
        <f>IF(('Comptes de résultats'!E39+'Comptes de résultats'!E25-'Comptes de résultats'!E37-'Comptes de résultats'!E20)&lt;0,-('Comptes de résultats'!E39+'Comptes de résultats'!E25-'Comptes de résultats'!E37-'Comptes de résultats'!E20),0)</f>
        <v>27240.89</v>
      </c>
      <c r="F18" s="165">
        <f>IF(('Comptes de résultats'!F39+'Comptes de résultats'!F25-'Comptes de résultats'!F37-'Comptes de résultats'!F20)&lt;0,-('Comptes de résultats'!F39+'Comptes de résultats'!F25-'Comptes de résultats'!F37-'Comptes de résultats'!F20),0)</f>
        <v>27240.89</v>
      </c>
      <c r="G18" s="165">
        <f>IF(('Comptes de résultats'!G39+'Comptes de résultats'!G25-'Comptes de résultats'!G37-'Comptes de résultats'!G20)&lt;0,-('Comptes de résultats'!G39+'Comptes de résultats'!G25-'Comptes de résultats'!G37-'Comptes de résultats'!G20),0)</f>
        <v>27240.89</v>
      </c>
      <c r="H18" s="17"/>
    </row>
    <row r="19" spans="2:8" x14ac:dyDescent="0.35">
      <c r="B19" s="133" t="s">
        <v>98</v>
      </c>
      <c r="C19" s="99">
        <f>SUM(C10:C18)</f>
        <v>27690.89</v>
      </c>
      <c r="D19" s="99">
        <f t="shared" ref="D19:G19" si="1">SUM(D10:D18)</f>
        <v>27240.89</v>
      </c>
      <c r="E19" s="99">
        <f t="shared" si="1"/>
        <v>27240.89</v>
      </c>
      <c r="F19" s="99">
        <f t="shared" si="1"/>
        <v>27240.89</v>
      </c>
      <c r="G19" s="99">
        <f t="shared" si="1"/>
        <v>27240.89</v>
      </c>
      <c r="H19" s="17"/>
    </row>
    <row r="20" spans="2:8" x14ac:dyDescent="0.35">
      <c r="B20" s="17"/>
      <c r="C20" s="17"/>
      <c r="D20" s="17"/>
      <c r="E20" s="17"/>
      <c r="F20" s="17"/>
      <c r="G20" s="17"/>
      <c r="H20" s="17"/>
    </row>
    <row r="21" spans="2:8" x14ac:dyDescent="0.35">
      <c r="B21" s="242" t="s">
        <v>102</v>
      </c>
      <c r="C21" s="242"/>
      <c r="D21" s="242"/>
      <c r="E21" s="242"/>
      <c r="F21" s="242"/>
      <c r="G21" s="242"/>
      <c r="H21" s="17"/>
    </row>
    <row r="22" spans="2:8" x14ac:dyDescent="0.35">
      <c r="B22" s="114" t="s">
        <v>262</v>
      </c>
      <c r="C22" s="165">
        <f>SUM(Trésorerie!C20:N20)</f>
        <v>0</v>
      </c>
      <c r="D22" s="165">
        <f>SUM(Trésorerie!O20:Z20)</f>
        <v>0</v>
      </c>
      <c r="E22" s="165">
        <f>SUM(Trésorerie!AA20:AL20)</f>
        <v>0</v>
      </c>
      <c r="F22" s="165">
        <f>SUM(Trésorerie!AM20:AX20)</f>
        <v>0</v>
      </c>
      <c r="G22" s="165">
        <f>SUM(Trésorerie!AY20:BJ20)</f>
        <v>0</v>
      </c>
      <c r="H22" s="17"/>
    </row>
    <row r="23" spans="2:8" x14ac:dyDescent="0.35">
      <c r="B23" s="114" t="s">
        <v>263</v>
      </c>
      <c r="C23" s="165">
        <f>SUM(Trésorerie!C21:N21)</f>
        <v>0</v>
      </c>
      <c r="D23" s="165">
        <f>SUM(Trésorerie!O21:Z21)</f>
        <v>0</v>
      </c>
      <c r="E23" s="165">
        <f>SUM(Trésorerie!AA21:AL21)</f>
        <v>0</v>
      </c>
      <c r="F23" s="165">
        <f>SUM(Trésorerie!AM21:AX21)</f>
        <v>0</v>
      </c>
      <c r="G23" s="165">
        <f>SUM(Trésorerie!AY21:BJ21)</f>
        <v>0</v>
      </c>
      <c r="H23" s="17"/>
    </row>
    <row r="24" spans="2:8" x14ac:dyDescent="0.35">
      <c r="B24" s="114" t="s">
        <v>253</v>
      </c>
      <c r="C24" s="165">
        <f>C12</f>
        <v>0</v>
      </c>
      <c r="D24" s="165">
        <f t="shared" ref="D24:G24" si="2">D12</f>
        <v>0</v>
      </c>
      <c r="E24" s="165">
        <f t="shared" si="2"/>
        <v>0</v>
      </c>
      <c r="F24" s="165">
        <f t="shared" si="2"/>
        <v>0</v>
      </c>
      <c r="G24" s="165">
        <f t="shared" si="2"/>
        <v>0</v>
      </c>
      <c r="H24" s="17"/>
    </row>
    <row r="25" spans="2:8" x14ac:dyDescent="0.35">
      <c r="B25" s="134" t="s">
        <v>255</v>
      </c>
      <c r="C25" s="165">
        <f>SUM(Trésorerie!C29:N29)</f>
        <v>0</v>
      </c>
      <c r="D25" s="165">
        <f>SUM(Trésorerie!O29:Z29)</f>
        <v>0</v>
      </c>
      <c r="E25" s="165">
        <f>SUM(Trésorerie!AA29:AL29)</f>
        <v>0</v>
      </c>
      <c r="F25" s="165">
        <f>SUM(Trésorerie!AM29:AX29)</f>
        <v>0</v>
      </c>
      <c r="G25" s="165">
        <f>SUM(Trésorerie!AY29:BJ29)</f>
        <v>0</v>
      </c>
      <c r="H25" s="17"/>
    </row>
    <row r="26" spans="2:8" x14ac:dyDescent="0.35">
      <c r="B26" s="133" t="s">
        <v>264</v>
      </c>
      <c r="C26" s="181">
        <f>SUM(C22:C25)</f>
        <v>0</v>
      </c>
      <c r="D26" s="181">
        <f>SUM(D22:D25)</f>
        <v>0</v>
      </c>
      <c r="E26" s="181">
        <f>SUM(E22:E25)</f>
        <v>0</v>
      </c>
      <c r="F26" s="181">
        <f>SUM(F22:F25)</f>
        <v>0</v>
      </c>
      <c r="G26" s="181">
        <f>SUM(G22:G25)</f>
        <v>0</v>
      </c>
      <c r="H26" s="17"/>
    </row>
    <row r="27" spans="2:8" x14ac:dyDescent="0.35">
      <c r="B27" s="134" t="s">
        <v>256</v>
      </c>
      <c r="C27" s="165">
        <f>SUM(Trésorerie!C22:N22)</f>
        <v>0</v>
      </c>
      <c r="D27" s="165">
        <f>SUM(Trésorerie!O22:Z22)</f>
        <v>0</v>
      </c>
      <c r="E27" s="165">
        <f>SUM(Trésorerie!AA22:AL22)</f>
        <v>0</v>
      </c>
      <c r="F27" s="165">
        <f>SUM(Trésorerie!AM22:AX22)</f>
        <v>0</v>
      </c>
      <c r="G27" s="165">
        <f>SUM(Trésorerie!AY22:BJ22)</f>
        <v>0</v>
      </c>
      <c r="H27" s="17"/>
    </row>
    <row r="28" spans="2:8" x14ac:dyDescent="0.35">
      <c r="B28" s="114" t="s">
        <v>257</v>
      </c>
      <c r="C28" s="165">
        <f>SUM(Trésorerie!C23:N23)</f>
        <v>0</v>
      </c>
      <c r="D28" s="165">
        <f>SUM(Trésorerie!O23:Z23)</f>
        <v>0</v>
      </c>
      <c r="E28" s="165">
        <f>SUM(Trésorerie!AA23:AL23)</f>
        <v>0</v>
      </c>
      <c r="F28" s="165">
        <f>SUM(Trésorerie!AM23:AX23)</f>
        <v>0</v>
      </c>
      <c r="G28" s="165">
        <f>SUM(Trésorerie!AY23:BJ23)</f>
        <v>0</v>
      </c>
      <c r="H28" s="17"/>
    </row>
    <row r="29" spans="2:8" x14ac:dyDescent="0.35">
      <c r="B29" s="114" t="s">
        <v>268</v>
      </c>
      <c r="C29" s="165">
        <f>SUM(Trésorerie!C57:N57)</f>
        <v>0</v>
      </c>
      <c r="D29" s="165">
        <f>SUM(Trésorerie!O57:Z57)</f>
        <v>0</v>
      </c>
      <c r="E29" s="165">
        <f>SUM(Trésorerie!AA57:AL57)</f>
        <v>0</v>
      </c>
      <c r="F29" s="165">
        <f>SUM(Trésorerie!AM57:AX57)</f>
        <v>0</v>
      </c>
      <c r="G29" s="165">
        <f>SUM(Trésorerie!AY57:BJ57)</f>
        <v>0</v>
      </c>
      <c r="H29" s="17"/>
    </row>
    <row r="30" spans="2:8" x14ac:dyDescent="0.35">
      <c r="B30" s="114" t="s">
        <v>258</v>
      </c>
      <c r="C30" s="165">
        <f>SUM(Trésorerie!C34:N34)</f>
        <v>0</v>
      </c>
      <c r="D30" s="165">
        <f>SUM(Trésorerie!O34:Z34)</f>
        <v>0</v>
      </c>
      <c r="E30" s="165">
        <f>SUM(Trésorerie!AA34:AL34)</f>
        <v>0</v>
      </c>
      <c r="F30" s="165">
        <f>SUM(Trésorerie!AM34:AX34)</f>
        <v>0</v>
      </c>
      <c r="G30" s="165">
        <f>SUM(Trésorerie!AY34:BJ34)</f>
        <v>0</v>
      </c>
      <c r="H30" s="17"/>
    </row>
    <row r="31" spans="2:8" x14ac:dyDescent="0.35">
      <c r="B31" s="114" t="s">
        <v>261</v>
      </c>
      <c r="C31" s="165">
        <f>'Comptes de résultats'!C20</f>
        <v>0</v>
      </c>
      <c r="D31" s="165">
        <f>'Comptes de résultats'!D20</f>
        <v>0</v>
      </c>
      <c r="E31" s="165">
        <f>'Comptes de résultats'!E20</f>
        <v>0</v>
      </c>
      <c r="F31" s="165">
        <f>'Comptes de résultats'!F20</f>
        <v>0</v>
      </c>
      <c r="G31" s="165">
        <f>'Comptes de résultats'!G20</f>
        <v>0</v>
      </c>
      <c r="H31" s="17"/>
    </row>
    <row r="32" spans="2:8" x14ac:dyDescent="0.35">
      <c r="B32" s="114" t="s">
        <v>259</v>
      </c>
      <c r="C32" s="165">
        <f>IF(('Comptes de résultats'!C39+'Comptes de résultats'!C25-'Comptes de résultats'!C37-'Comptes de résultats'!C20)&gt;0,'Comptes de résultats'!C39+'Comptes de résultats'!C25-'Comptes de résultats'!C37-'Comptes de résultats'!C20,0)</f>
        <v>0</v>
      </c>
      <c r="D32" s="165">
        <f>IF(('Comptes de résultats'!D39+'Comptes de résultats'!D25-'Comptes de résultats'!D37-'Comptes de résultats'!D20)&gt;0,'Comptes de résultats'!D39+'Comptes de résultats'!D25-'Comptes de résultats'!D37-'Comptes de résultats'!D20,0)</f>
        <v>0</v>
      </c>
      <c r="E32" s="165">
        <f>IF(('Comptes de résultats'!E39+'Comptes de résultats'!E25-'Comptes de résultats'!E37-'Comptes de résultats'!E20)&gt;0,'Comptes de résultats'!E39+'Comptes de résultats'!E25-'Comptes de résultats'!E37-'Comptes de résultats'!E20,0)</f>
        <v>0</v>
      </c>
      <c r="F32" s="165">
        <f>IF(('Comptes de résultats'!F39+'Comptes de résultats'!F25-'Comptes de résultats'!F37-'Comptes de résultats'!F20)&gt;0,'Comptes de résultats'!F39+'Comptes de résultats'!F25-'Comptes de résultats'!F37-'Comptes de résultats'!F20,0)</f>
        <v>0</v>
      </c>
      <c r="G32" s="165">
        <f>IF(('Comptes de résultats'!G39+'Comptes de résultats'!G25-'Comptes de résultats'!G37-'Comptes de résultats'!G20)&gt;0,'Comptes de résultats'!G39+'Comptes de résultats'!G25-'Comptes de résultats'!G37-'Comptes de résultats'!G20,0)</f>
        <v>0</v>
      </c>
      <c r="H32" s="17"/>
    </row>
    <row r="33" spans="2:8" x14ac:dyDescent="0.35">
      <c r="B33" s="114" t="s">
        <v>149</v>
      </c>
      <c r="C33" s="165">
        <f>SUM(Trésorerie!C39:N39)</f>
        <v>0</v>
      </c>
      <c r="D33" s="165">
        <f>SUM(Trésorerie!O39:Z39)</f>
        <v>0</v>
      </c>
      <c r="E33" s="165">
        <f>SUM(Trésorerie!AA39:AL39)</f>
        <v>0</v>
      </c>
      <c r="F33" s="165">
        <f>SUM(Trésorerie!AM39:AX39)</f>
        <v>0</v>
      </c>
      <c r="G33" s="165">
        <f>SUM(Trésorerie!AY39:BJ39)</f>
        <v>0</v>
      </c>
      <c r="H33" s="17"/>
    </row>
    <row r="34" spans="2:8" x14ac:dyDescent="0.35">
      <c r="B34" s="114" t="s">
        <v>117</v>
      </c>
      <c r="C34" s="165">
        <f>'Comptes de résultats'!C35-'Comptes de résultats'!C36</f>
        <v>0</v>
      </c>
      <c r="D34" s="165">
        <f>'Comptes de résultats'!D35-'Comptes de résultats'!D36-(SUM(Trésorerie!O52:Z52)-'Comptes de résultats'!$D$19)</f>
        <v>2.8421709430404007E-14</v>
      </c>
      <c r="E34" s="165">
        <f>'Comptes de résultats'!E35-'Comptes de résultats'!E36-(SUM(Trésorerie!AA52:AL52)-'Comptes de résultats'!$E$19)</f>
        <v>2.8421709430404007E-14</v>
      </c>
      <c r="F34" s="165">
        <f>'Comptes de résultats'!F35-'Comptes de résultats'!F36-(SUM(Trésorerie!AM52:AX52)-'Comptes de résultats'!$F$19)</f>
        <v>2.8421709430404007E-14</v>
      </c>
      <c r="G34" s="165">
        <f>'Comptes de résultats'!G35-'Comptes de résultats'!G36-(SUM(Trésorerie!AY52:BJ52)-'Comptes de résultats'!$G$19)</f>
        <v>2.8421709430404007E-14</v>
      </c>
      <c r="H34" s="17"/>
    </row>
    <row r="35" spans="2:8" x14ac:dyDescent="0.35">
      <c r="B35" s="133" t="s">
        <v>99</v>
      </c>
      <c r="C35" s="99">
        <f>C26+SUM(C27:C34)</f>
        <v>0</v>
      </c>
      <c r="D35" s="99">
        <f>D26+SUM(D27:D34)</f>
        <v>2.8421709430404007E-14</v>
      </c>
      <c r="E35" s="99">
        <f>E26+SUM(E27:E34)</f>
        <v>2.8421709430404007E-14</v>
      </c>
      <c r="F35" s="99">
        <f>F26+SUM(F27:F34)</f>
        <v>2.8421709430404007E-14</v>
      </c>
      <c r="G35" s="99">
        <f>G26+SUM(G27:G34)</f>
        <v>2.8421709430404007E-14</v>
      </c>
      <c r="H35" s="17"/>
    </row>
    <row r="36" spans="2:8" x14ac:dyDescent="0.35">
      <c r="B36" s="17"/>
      <c r="C36" s="17"/>
      <c r="D36" s="17"/>
      <c r="E36" s="17"/>
      <c r="F36" s="17"/>
      <c r="G36" s="17"/>
      <c r="H36" s="17"/>
    </row>
    <row r="37" spans="2:8" x14ac:dyDescent="0.35">
      <c r="B37" s="114" t="s">
        <v>101</v>
      </c>
      <c r="C37" s="82">
        <f>C35-C19</f>
        <v>-27690.89</v>
      </c>
      <c r="D37" s="82">
        <f>D35-D19</f>
        <v>-27240.89</v>
      </c>
      <c r="E37" s="82">
        <f>E35-E19</f>
        <v>-27240.89</v>
      </c>
      <c r="F37" s="82">
        <f>F35-F19</f>
        <v>-27240.89</v>
      </c>
      <c r="G37" s="82">
        <f>G35-G19</f>
        <v>-27240.89</v>
      </c>
      <c r="H37" s="17"/>
    </row>
    <row r="38" spans="2:8" x14ac:dyDescent="0.35">
      <c r="B38" s="114" t="s">
        <v>100</v>
      </c>
      <c r="C38" s="82">
        <v>0</v>
      </c>
      <c r="D38" s="82">
        <f>C39</f>
        <v>-27690.89</v>
      </c>
      <c r="E38" s="82">
        <f>D39</f>
        <v>-54931.78</v>
      </c>
      <c r="F38" s="82">
        <f>E39</f>
        <v>-82172.67</v>
      </c>
      <c r="G38" s="82">
        <f>F39</f>
        <v>-109413.56</v>
      </c>
      <c r="H38" s="17"/>
    </row>
    <row r="39" spans="2:8" x14ac:dyDescent="0.35">
      <c r="B39" s="113" t="s">
        <v>104</v>
      </c>
      <c r="C39" s="99">
        <f>C38+C37</f>
        <v>-27690.89</v>
      </c>
      <c r="D39" s="99">
        <f>D38+D37</f>
        <v>-54931.78</v>
      </c>
      <c r="E39" s="99">
        <f>E38+E37</f>
        <v>-82172.67</v>
      </c>
      <c r="F39" s="99">
        <f>F38+F37</f>
        <v>-109413.56</v>
      </c>
      <c r="G39" s="99">
        <f>G38+G37</f>
        <v>-136654.45000000001</v>
      </c>
      <c r="H39" s="17"/>
    </row>
    <row r="40" spans="2:8" x14ac:dyDescent="0.35">
      <c r="B40" s="17"/>
      <c r="C40" s="17"/>
      <c r="D40" s="17"/>
      <c r="E40" s="17"/>
      <c r="F40" s="17"/>
      <c r="G40" s="17"/>
      <c r="H40" s="17"/>
    </row>
  </sheetData>
  <sheetProtection sheet="1" objects="1" scenarios="1"/>
  <mergeCells count="4">
    <mergeCell ref="B5:G5"/>
    <mergeCell ref="B9:G9"/>
    <mergeCell ref="B21:G21"/>
    <mergeCell ref="B2:B3"/>
  </mergeCells>
  <pageMargins left="0.7" right="0.7" top="0.75" bottom="0.75" header="0.3" footer="0.3"/>
  <pageSetup paperSize="9"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3">
    <tabColor rgb="FF008BD0"/>
  </sheetPr>
  <dimension ref="B1:AI38"/>
  <sheetViews>
    <sheetView showGridLines="0" showRowColHeaders="0" zoomScale="85" zoomScaleNormal="85" workbookViewId="0">
      <selection activeCell="D67" sqref="D67"/>
    </sheetView>
  </sheetViews>
  <sheetFormatPr baseColWidth="10" defaultColWidth="11.54296875" defaultRowHeight="14.5" x14ac:dyDescent="0.35"/>
  <cols>
    <col min="1" max="1" width="3.54296875" customWidth="1"/>
    <col min="2" max="2" width="31.453125" customWidth="1"/>
    <col min="3" max="7" width="18.6328125" customWidth="1"/>
    <col min="8" max="8" width="3.453125" customWidth="1"/>
    <col min="9" max="9" width="18.90625" hidden="1" customWidth="1"/>
    <col min="10" max="12" width="9.6328125" hidden="1" customWidth="1"/>
    <col min="13" max="13" width="24.453125" hidden="1" customWidth="1"/>
    <col min="14" max="14" width="25.453125" hidden="1" customWidth="1"/>
    <col min="15" max="15" width="3.453125" customWidth="1"/>
    <col min="16" max="16" width="18.90625" hidden="1" customWidth="1"/>
    <col min="17" max="19" width="9.6328125" hidden="1" customWidth="1"/>
    <col min="20" max="20" width="24.453125" hidden="1" customWidth="1"/>
    <col min="21" max="21" width="25.453125" hidden="1" customWidth="1"/>
    <col min="22" max="22" width="3.453125" customWidth="1"/>
    <col min="23" max="23" width="18.90625" hidden="1" customWidth="1"/>
    <col min="24" max="26" width="9.6328125" hidden="1" customWidth="1"/>
    <col min="27" max="27" width="24.453125" hidden="1" customWidth="1"/>
    <col min="28" max="28" width="25.453125" hidden="1" customWidth="1"/>
    <col min="29" max="29" width="3.453125" customWidth="1"/>
    <col min="30" max="30" width="18.90625" customWidth="1"/>
    <col min="31" max="33" width="9.6328125" customWidth="1"/>
    <col min="34" max="34" width="24.453125" bestFit="1" customWidth="1"/>
    <col min="35" max="35" width="25.453125" customWidth="1"/>
    <col min="36" max="36" width="3.453125" customWidth="1"/>
  </cols>
  <sheetData>
    <row r="1" spans="2:35" x14ac:dyDescent="0.35">
      <c r="E1" s="2"/>
      <c r="F1" s="2"/>
      <c r="G1" s="2"/>
      <c r="L1" s="2"/>
      <c r="M1" s="2"/>
      <c r="N1" s="2"/>
      <c r="S1" s="2"/>
      <c r="T1" s="2"/>
      <c r="U1" s="2"/>
      <c r="Z1" s="2"/>
      <c r="AA1" s="2"/>
      <c r="AB1" s="2"/>
      <c r="AG1" s="2"/>
      <c r="AH1" s="2"/>
      <c r="AI1" s="2"/>
    </row>
    <row r="2" spans="2:35" x14ac:dyDescent="0.35">
      <c r="B2" s="206" t="s">
        <v>293</v>
      </c>
      <c r="C2" s="17"/>
      <c r="D2" s="17"/>
      <c r="E2" s="17"/>
      <c r="F2" s="17"/>
      <c r="G2" s="17"/>
      <c r="H2" s="17"/>
    </row>
    <row r="3" spans="2:35" x14ac:dyDescent="0.35">
      <c r="B3" s="207"/>
      <c r="C3" s="17"/>
      <c r="D3" s="17"/>
      <c r="E3" s="17"/>
      <c r="F3" s="17"/>
      <c r="G3" s="17"/>
      <c r="H3" s="17"/>
    </row>
    <row r="4" spans="2:35" x14ac:dyDescent="0.35">
      <c r="B4" s="17"/>
      <c r="C4" s="17"/>
      <c r="D4" s="17"/>
      <c r="E4" s="17"/>
      <c r="F4" s="17"/>
      <c r="G4" s="17"/>
      <c r="H4" s="17"/>
    </row>
    <row r="5" spans="2:35" x14ac:dyDescent="0.35">
      <c r="B5" s="254" t="s">
        <v>368</v>
      </c>
      <c r="C5" s="254"/>
      <c r="D5" s="254"/>
      <c r="E5" s="254"/>
      <c r="F5" s="254"/>
      <c r="G5" s="254"/>
      <c r="H5" s="17"/>
    </row>
    <row r="6" spans="2:35" x14ac:dyDescent="0.35">
      <c r="B6" s="17"/>
      <c r="C6" s="17"/>
      <c r="D6" s="17"/>
      <c r="E6" s="17"/>
      <c r="F6" s="17"/>
      <c r="G6" s="17"/>
      <c r="H6" s="17"/>
    </row>
    <row r="7" spans="2:35" x14ac:dyDescent="0.35">
      <c r="B7" s="17"/>
      <c r="C7" s="135" t="s">
        <v>17</v>
      </c>
      <c r="D7" s="135" t="s">
        <v>18</v>
      </c>
      <c r="E7" s="135" t="s">
        <v>19</v>
      </c>
      <c r="F7" s="135" t="s">
        <v>31</v>
      </c>
      <c r="G7" s="135" t="s">
        <v>32</v>
      </c>
      <c r="H7" s="31"/>
    </row>
    <row r="8" spans="2:35" x14ac:dyDescent="0.35">
      <c r="B8" s="17"/>
      <c r="C8" s="17"/>
      <c r="D8" s="17"/>
      <c r="E8" s="17"/>
      <c r="F8" s="17"/>
      <c r="G8" s="17"/>
      <c r="H8" s="17"/>
    </row>
    <row r="9" spans="2:35" x14ac:dyDescent="0.35">
      <c r="B9" s="255" t="s">
        <v>105</v>
      </c>
      <c r="C9" s="255"/>
      <c r="D9" s="255"/>
      <c r="E9" s="255"/>
      <c r="F9" s="255"/>
      <c r="G9" s="255"/>
      <c r="H9" s="31"/>
    </row>
    <row r="10" spans="2:35" x14ac:dyDescent="0.35">
      <c r="B10" s="200" t="s">
        <v>311</v>
      </c>
      <c r="C10" s="200"/>
      <c r="D10" s="200"/>
      <c r="E10" s="200"/>
      <c r="F10" s="200"/>
      <c r="G10" s="200"/>
      <c r="H10" s="31"/>
    </row>
    <row r="11" spans="2:35" x14ac:dyDescent="0.35">
      <c r="B11" s="137" t="s">
        <v>312</v>
      </c>
      <c r="C11" s="182">
        <f>Investissements!O30+CONFIG!C122-'Plan de financement'!C29</f>
        <v>0</v>
      </c>
      <c r="D11" s="182">
        <f>C11+Investissements!AB30-'Plan de financement'!D29</f>
        <v>0</v>
      </c>
      <c r="E11" s="182">
        <f>D11+Investissements!AE30-'Plan de financement'!E29</f>
        <v>0</v>
      </c>
      <c r="F11" s="182">
        <f>E11+Investissements!AH30-'Plan de financement'!F29</f>
        <v>0</v>
      </c>
      <c r="G11" s="182">
        <f>F11+Investissements!AK30-'Plan de financement'!G29</f>
        <v>0</v>
      </c>
      <c r="H11" s="31"/>
    </row>
    <row r="12" spans="2:35" x14ac:dyDescent="0.35">
      <c r="B12" s="138" t="s">
        <v>313</v>
      </c>
      <c r="C12" s="182">
        <f>'Comptes de résultats'!C25</f>
        <v>0</v>
      </c>
      <c r="D12" s="182">
        <f>C12+'Comptes de résultats'!D25</f>
        <v>0</v>
      </c>
      <c r="E12" s="182">
        <f>D12+'Comptes de résultats'!E25</f>
        <v>0</v>
      </c>
      <c r="F12" s="182">
        <f>E12+'Comptes de résultats'!F25</f>
        <v>0</v>
      </c>
      <c r="G12" s="182">
        <f>F12+'Comptes de résultats'!G25</f>
        <v>0</v>
      </c>
      <c r="H12" s="31"/>
    </row>
    <row r="13" spans="2:35" x14ac:dyDescent="0.35">
      <c r="B13" s="138" t="s">
        <v>314</v>
      </c>
      <c r="C13" s="182">
        <f>C11-C12</f>
        <v>0</v>
      </c>
      <c r="D13" s="182">
        <f t="shared" ref="D13:G13" si="0">D11-D12</f>
        <v>0</v>
      </c>
      <c r="E13" s="182">
        <f t="shared" si="0"/>
        <v>0</v>
      </c>
      <c r="F13" s="182">
        <f t="shared" si="0"/>
        <v>0</v>
      </c>
      <c r="G13" s="182">
        <f t="shared" si="0"/>
        <v>0</v>
      </c>
      <c r="H13" s="31"/>
    </row>
    <row r="14" spans="2:35" x14ac:dyDescent="0.35">
      <c r="B14" s="112" t="s">
        <v>315</v>
      </c>
      <c r="C14" s="183">
        <f>C13</f>
        <v>0</v>
      </c>
      <c r="D14" s="183">
        <f t="shared" ref="D14:G14" si="1">D13</f>
        <v>0</v>
      </c>
      <c r="E14" s="183">
        <f t="shared" si="1"/>
        <v>0</v>
      </c>
      <c r="F14" s="183">
        <f t="shared" si="1"/>
        <v>0</v>
      </c>
      <c r="G14" s="183">
        <f t="shared" si="1"/>
        <v>0</v>
      </c>
      <c r="H14" s="31"/>
    </row>
    <row r="15" spans="2:35" x14ac:dyDescent="0.35">
      <c r="B15" s="200" t="s">
        <v>316</v>
      </c>
      <c r="C15" s="200"/>
      <c r="D15" s="200"/>
      <c r="E15" s="200"/>
      <c r="F15" s="200"/>
      <c r="G15" s="200"/>
      <c r="H15" s="31"/>
    </row>
    <row r="16" spans="2:35" x14ac:dyDescent="0.35">
      <c r="B16" s="138" t="s">
        <v>54</v>
      </c>
      <c r="C16" s="182">
        <f>BFR!N64</f>
        <v>0</v>
      </c>
      <c r="D16" s="182">
        <f>BFR!Z64</f>
        <v>0</v>
      </c>
      <c r="E16" s="182">
        <f>BFR!AL64</f>
        <v>0</v>
      </c>
      <c r="F16" s="182">
        <f>BFR!AX64</f>
        <v>0</v>
      </c>
      <c r="G16" s="182">
        <f>BFR!BJ64</f>
        <v>0</v>
      </c>
      <c r="H16" s="31"/>
    </row>
    <row r="17" spans="2:8" x14ac:dyDescent="0.35">
      <c r="B17" s="138" t="s">
        <v>41</v>
      </c>
      <c r="C17" s="182">
        <f>BFR!N34</f>
        <v>0</v>
      </c>
      <c r="D17" s="182">
        <f>BFR!Z34</f>
        <v>0</v>
      </c>
      <c r="E17" s="182">
        <f>BFR!AL34</f>
        <v>0</v>
      </c>
      <c r="F17" s="182">
        <f>BFR!AX34</f>
        <v>0</v>
      </c>
      <c r="G17" s="182">
        <f>BFR!BJ34</f>
        <v>0</v>
      </c>
      <c r="H17" s="31"/>
    </row>
    <row r="18" spans="2:8" x14ac:dyDescent="0.35">
      <c r="B18" s="138" t="s">
        <v>42</v>
      </c>
      <c r="C18" s="182">
        <f>TVA!N20</f>
        <v>450</v>
      </c>
      <c r="D18" s="182">
        <f>TVA!Z20</f>
        <v>450</v>
      </c>
      <c r="E18" s="182">
        <f>TVA!AL20</f>
        <v>450</v>
      </c>
      <c r="F18" s="182">
        <f>TVA!AX20</f>
        <v>450</v>
      </c>
      <c r="G18" s="182">
        <f>TVA!BJ20</f>
        <v>450</v>
      </c>
      <c r="H18" s="31"/>
    </row>
    <row r="19" spans="2:8" x14ac:dyDescent="0.35">
      <c r="B19" s="137" t="s">
        <v>108</v>
      </c>
      <c r="C19" s="182">
        <f>Trésorerie!N75</f>
        <v>-27690.889999999996</v>
      </c>
      <c r="D19" s="182">
        <f>Trésorerie!Z75</f>
        <v>-54931.779999999984</v>
      </c>
      <c r="E19" s="182">
        <f>Trésorerie!AL75</f>
        <v>-82172.670000000027</v>
      </c>
      <c r="F19" s="182">
        <f>Trésorerie!AX75</f>
        <v>-109413.5600000001</v>
      </c>
      <c r="G19" s="182">
        <f>Trésorerie!BJ75</f>
        <v>-136654.45000000013</v>
      </c>
      <c r="H19" s="31"/>
    </row>
    <row r="20" spans="2:8" x14ac:dyDescent="0.35">
      <c r="B20" s="137" t="s">
        <v>210</v>
      </c>
      <c r="C20" s="182">
        <f>'CIR - CII - CICE'!C25+'CIR - CII - CICE'!C41+'CIR - CII - CICE'!C51-SUM(Trésorerie!C39:N39)</f>
        <v>0</v>
      </c>
      <c r="D20" s="182">
        <f>C20+'CIR - CII - CICE'!D25+'CIR - CII - CICE'!D41+'CIR - CII - CICE'!D51-SUM(Trésorerie!O39:Z39)</f>
        <v>0</v>
      </c>
      <c r="E20" s="182">
        <f>D20+'CIR - CII - CICE'!E25+'CIR - CII - CICE'!E41+'CIR - CII - CICE'!E51-SUM(Trésorerie!AA39:AL39)</f>
        <v>0</v>
      </c>
      <c r="F20" s="182">
        <f>E20+'CIR - CII - CICE'!F25+'CIR - CII - CICE'!F41+'CIR - CII - CICE'!F51-SUM(Trésorerie!AM39:AX39)</f>
        <v>0</v>
      </c>
      <c r="G20" s="182">
        <f>F20+'CIR - CII - CICE'!G25+'CIR - CII - CICE'!G41+'CIR - CII - CICE'!G51-SUM(Trésorerie!AY39:BJ39)</f>
        <v>0</v>
      </c>
      <c r="H20" s="31"/>
    </row>
    <row r="21" spans="2:8" x14ac:dyDescent="0.35">
      <c r="B21" s="112" t="s">
        <v>317</v>
      </c>
      <c r="C21" s="139">
        <f>SUM(C16:C20)</f>
        <v>-27240.889999999996</v>
      </c>
      <c r="D21" s="139">
        <f t="shared" ref="D21:G21" si="2">SUM(D16:D20)</f>
        <v>-54481.779999999984</v>
      </c>
      <c r="E21" s="139">
        <f t="shared" si="2"/>
        <v>-81722.670000000027</v>
      </c>
      <c r="F21" s="139">
        <f t="shared" si="2"/>
        <v>-108963.5600000001</v>
      </c>
      <c r="G21" s="139">
        <f t="shared" si="2"/>
        <v>-136204.45000000013</v>
      </c>
      <c r="H21" s="31"/>
    </row>
    <row r="22" spans="2:8" x14ac:dyDescent="0.35">
      <c r="B22" s="112" t="s">
        <v>109</v>
      </c>
      <c r="C22" s="139">
        <f>C14+C21</f>
        <v>-27240.889999999996</v>
      </c>
      <c r="D22" s="139">
        <f>D14+D21</f>
        <v>-54481.779999999984</v>
      </c>
      <c r="E22" s="139">
        <f>E14+E21</f>
        <v>-81722.670000000027</v>
      </c>
      <c r="F22" s="139">
        <f>F14+F21</f>
        <v>-108963.5600000001</v>
      </c>
      <c r="G22" s="139">
        <f>G14+G21</f>
        <v>-136204.45000000013</v>
      </c>
      <c r="H22" s="17"/>
    </row>
    <row r="23" spans="2:8" x14ac:dyDescent="0.35">
      <c r="B23" s="17"/>
      <c r="C23" s="17"/>
      <c r="D23" s="17"/>
      <c r="E23" s="17"/>
      <c r="F23" s="17"/>
      <c r="G23" s="17"/>
      <c r="H23" s="17"/>
    </row>
    <row r="24" spans="2:8" x14ac:dyDescent="0.35">
      <c r="B24" s="255" t="s">
        <v>106</v>
      </c>
      <c r="C24" s="255"/>
      <c r="D24" s="255"/>
      <c r="E24" s="255"/>
      <c r="F24" s="255"/>
      <c r="G24" s="255"/>
      <c r="H24" s="17"/>
    </row>
    <row r="25" spans="2:8" x14ac:dyDescent="0.35">
      <c r="B25" s="200" t="s">
        <v>318</v>
      </c>
      <c r="C25" s="200"/>
      <c r="D25" s="200"/>
      <c r="E25" s="200"/>
      <c r="F25" s="200"/>
      <c r="G25" s="200"/>
      <c r="H25" s="17"/>
    </row>
    <row r="26" spans="2:8" x14ac:dyDescent="0.35">
      <c r="B26" s="138" t="s">
        <v>107</v>
      </c>
      <c r="C26" s="182">
        <f>SUM(Trésorerie!C20:N20)+SUM(Trésorerie!C21:N21)+Investissements!O9</f>
        <v>0</v>
      </c>
      <c r="D26" s="182">
        <f>C26+SUM(Trésorerie!O20:Z20)+SUM(Trésorerie!O21:Z21)+Investissements!AB9</f>
        <v>0</v>
      </c>
      <c r="E26" s="182">
        <f>D26+SUM(Trésorerie!AA20:AL20)+SUM(Trésorerie!AA21:AL21)+Investissements!AE9</f>
        <v>0</v>
      </c>
      <c r="F26" s="182">
        <f>E26+SUM(Trésorerie!AM20:AX20)+SUM(Trésorerie!AM21:AX21)+Investissements!AH9</f>
        <v>0</v>
      </c>
      <c r="G26" s="182">
        <f>F26+SUM(Trésorerie!AY20:BJ20)+SUM(Trésorerie!AY21:BJ21)+Investissements!AK9</f>
        <v>0</v>
      </c>
      <c r="H26" s="17"/>
    </row>
    <row r="27" spans="2:8" x14ac:dyDescent="0.35">
      <c r="B27" s="138" t="s">
        <v>196</v>
      </c>
      <c r="C27" s="182">
        <f>SUM(Trésorerie!C29:N29)-SUM(Trésorerie!C61:N61)</f>
        <v>0</v>
      </c>
      <c r="D27" s="182">
        <f>C27+SUM(Trésorerie!O29:Z29)-SUM(Trésorerie!O61:Z61)</f>
        <v>0</v>
      </c>
      <c r="E27" s="182">
        <f>D27+SUM(Trésorerie!AA29:AL29)-SUM(Trésorerie!AA61:AL61)</f>
        <v>0</v>
      </c>
      <c r="F27" s="182">
        <f>E27+SUM(Trésorerie!AM29:AX29)-SUM(Trésorerie!AM61:AX61)</f>
        <v>0</v>
      </c>
      <c r="G27" s="182">
        <f>F27+SUM(Trésorerie!AY29:BJ29)-SUM(Trésorerie!AY61:BJ61)</f>
        <v>0</v>
      </c>
      <c r="H27" s="17"/>
    </row>
    <row r="28" spans="2:8" x14ac:dyDescent="0.35">
      <c r="B28" s="138" t="s">
        <v>114</v>
      </c>
      <c r="C28" s="182">
        <f>'Comptes de résultats'!C39+Trésorerie!C10</f>
        <v>-27240.89</v>
      </c>
      <c r="D28" s="182">
        <f>C28+'Comptes de résultats'!D39</f>
        <v>-54481.78</v>
      </c>
      <c r="E28" s="182">
        <f>D28+'Comptes de résultats'!E39</f>
        <v>-81722.67</v>
      </c>
      <c r="F28" s="182">
        <f>E28+'Comptes de résultats'!F39</f>
        <v>-108963.56</v>
      </c>
      <c r="G28" s="182">
        <f>F28+'Comptes de résultats'!G39</f>
        <v>-136204.45000000001</v>
      </c>
      <c r="H28" s="17"/>
    </row>
    <row r="29" spans="2:8" x14ac:dyDescent="0.35">
      <c r="B29" s="112" t="s">
        <v>319</v>
      </c>
      <c r="C29" s="139">
        <f>SUM(C26:C28)</f>
        <v>-27240.89</v>
      </c>
      <c r="D29" s="139">
        <f t="shared" ref="D29:G29" si="3">SUM(D26:D28)</f>
        <v>-54481.78</v>
      </c>
      <c r="E29" s="139">
        <f t="shared" si="3"/>
        <v>-81722.67</v>
      </c>
      <c r="F29" s="139">
        <f t="shared" si="3"/>
        <v>-108963.56</v>
      </c>
      <c r="G29" s="139">
        <f t="shared" si="3"/>
        <v>-136204.45000000001</v>
      </c>
      <c r="H29" s="17"/>
    </row>
    <row r="30" spans="2:8" x14ac:dyDescent="0.35">
      <c r="B30" s="200" t="s">
        <v>320</v>
      </c>
      <c r="C30" s="200"/>
      <c r="D30" s="200"/>
      <c r="E30" s="200"/>
      <c r="F30" s="200"/>
      <c r="G30" s="200"/>
      <c r="H30" s="17"/>
    </row>
    <row r="31" spans="2:8" x14ac:dyDescent="0.35">
      <c r="B31" s="137" t="s">
        <v>239</v>
      </c>
      <c r="C31" s="182">
        <f>SUM(Trésorerie!C34:N34)+SUM(Trésorerie!C22:N23)-SUM(Trésorerie!C59:N60)-SUM(Trésorerie!C66:N66)+'Comptes de résultats'!C29</f>
        <v>0</v>
      </c>
      <c r="D31" s="182">
        <f>C31+SUM(Trésorerie!O34:Z34)+SUM(Trésorerie!O22:Z23)-SUM(Trésorerie!O59:Z60)-SUM(Trésorerie!O66:Z66)+'Comptes de résultats'!D29</f>
        <v>0</v>
      </c>
      <c r="E31" s="182">
        <f>D31+SUM(Trésorerie!AA34:AL34)+SUM(Trésorerie!AA22:AL23)-SUM(Trésorerie!AA59:AL60)-SUM(Trésorerie!AA66:AL66)+'Comptes de résultats'!E29</f>
        <v>0</v>
      </c>
      <c r="F31" s="182">
        <f>E31+SUM(Trésorerie!AM34:AX34)+SUM(Trésorerie!AM22:AX23)-SUM(Trésorerie!AM59:AX60)-SUM(Trésorerie!AM66:AX66)+'Comptes de résultats'!F29</f>
        <v>0</v>
      </c>
      <c r="G31" s="182">
        <f>F31+SUM(Trésorerie!AY34:BJ34)+SUM(Trésorerie!AY22:BJ23)-SUM(Trésorerie!AY59:BJ60)-SUM(Trésorerie!AY66:BJ66)+'Comptes de résultats'!G29</f>
        <v>0</v>
      </c>
      <c r="H31" s="17"/>
    </row>
    <row r="32" spans="2:8" x14ac:dyDescent="0.35">
      <c r="B32" s="137" t="s">
        <v>184</v>
      </c>
      <c r="C32" s="182">
        <f>CONFIG!$C$122-SUM(Trésorerie!C58:N58)</f>
        <v>0</v>
      </c>
      <c r="D32" s="182">
        <f>C32-SUM(Trésorerie!O58:Z58)</f>
        <v>0</v>
      </c>
      <c r="E32" s="182">
        <f>D32-SUM(Trésorerie!AA58:AL58)</f>
        <v>0</v>
      </c>
      <c r="F32" s="182">
        <f>E32-SUM(Trésorerie!AM58:AX58)</f>
        <v>0</v>
      </c>
      <c r="G32" s="182">
        <f>F32-SUM(Trésorerie!AY58:BJ58)</f>
        <v>0</v>
      </c>
      <c r="H32" s="17"/>
    </row>
    <row r="33" spans="2:8" x14ac:dyDescent="0.35">
      <c r="B33" s="138" t="s">
        <v>51</v>
      </c>
      <c r="C33" s="182">
        <f>BFR!N49</f>
        <v>0</v>
      </c>
      <c r="D33" s="182">
        <f>BFR!Z49</f>
        <v>0</v>
      </c>
      <c r="E33" s="182">
        <f>BFR!AL49</f>
        <v>0</v>
      </c>
      <c r="F33" s="182">
        <f>BFR!AX49</f>
        <v>0</v>
      </c>
      <c r="G33" s="182">
        <f>BFR!BJ49</f>
        <v>0</v>
      </c>
      <c r="H33" s="17"/>
    </row>
    <row r="34" spans="2:8" x14ac:dyDescent="0.35">
      <c r="B34" s="138" t="s">
        <v>197</v>
      </c>
      <c r="C34" s="182">
        <f>TVA!N35</f>
        <v>0</v>
      </c>
      <c r="D34" s="182">
        <f>TVA!Z35</f>
        <v>0</v>
      </c>
      <c r="E34" s="182">
        <f>TVA!AL35</f>
        <v>0</v>
      </c>
      <c r="F34" s="182">
        <f>TVA!AX35</f>
        <v>0</v>
      </c>
      <c r="G34" s="182">
        <f>TVA!BJ35</f>
        <v>0</v>
      </c>
      <c r="H34" s="17"/>
    </row>
    <row r="35" spans="2:8" x14ac:dyDescent="0.35">
      <c r="B35" s="138" t="s">
        <v>117</v>
      </c>
      <c r="C35" s="182">
        <f>'Comptes de résultats'!C35-'Comptes de résultats'!C36</f>
        <v>0</v>
      </c>
      <c r="D35" s="182">
        <f>'Comptes de résultats'!D35-'Comptes de résultats'!D36-('Comptes de résultats'!C35-'Comptes de résultats'!C36)</f>
        <v>0</v>
      </c>
      <c r="E35" s="182">
        <f>'Comptes de résultats'!E35-'Comptes de résultats'!E36-('Comptes de résultats'!D35-'Comptes de résultats'!D36)</f>
        <v>0</v>
      </c>
      <c r="F35" s="182">
        <f>'Comptes de résultats'!F35-'Comptes de résultats'!F36-('Comptes de résultats'!E35-'Comptes de résultats'!E36)</f>
        <v>0</v>
      </c>
      <c r="G35" s="182">
        <f>'Comptes de résultats'!G35-'Comptes de résultats'!G36-('Comptes de résultats'!F35-'Comptes de résultats'!F36)</f>
        <v>0</v>
      </c>
      <c r="H35" s="17"/>
    </row>
    <row r="36" spans="2:8" x14ac:dyDescent="0.35">
      <c r="B36" s="112" t="s">
        <v>321</v>
      </c>
      <c r="C36" s="139">
        <f>SUM(C31:C35)</f>
        <v>0</v>
      </c>
      <c r="D36" s="139">
        <f t="shared" ref="D36:G36" si="4">SUM(D31:D35)</f>
        <v>0</v>
      </c>
      <c r="E36" s="139">
        <f t="shared" si="4"/>
        <v>0</v>
      </c>
      <c r="F36" s="139">
        <f t="shared" si="4"/>
        <v>0</v>
      </c>
      <c r="G36" s="139">
        <f t="shared" si="4"/>
        <v>0</v>
      </c>
      <c r="H36" s="17"/>
    </row>
    <row r="37" spans="2:8" x14ac:dyDescent="0.35">
      <c r="B37" s="112" t="s">
        <v>110</v>
      </c>
      <c r="C37" s="139">
        <f>C29+C36</f>
        <v>-27240.89</v>
      </c>
      <c r="D37" s="139">
        <f>D29+D36</f>
        <v>-54481.78</v>
      </c>
      <c r="E37" s="139">
        <f>E29+E36</f>
        <v>-81722.67</v>
      </c>
      <c r="F37" s="139">
        <f>F29+F36</f>
        <v>-108963.56</v>
      </c>
      <c r="G37" s="139">
        <f>G29+G36</f>
        <v>-136204.45000000001</v>
      </c>
      <c r="H37" s="17"/>
    </row>
    <row r="38" spans="2:8" x14ac:dyDescent="0.35">
      <c r="B38" s="17"/>
      <c r="C38" s="17"/>
      <c r="D38" s="17"/>
      <c r="E38" s="17"/>
      <c r="F38" s="17"/>
      <c r="G38" s="17"/>
      <c r="H38" s="17"/>
    </row>
  </sheetData>
  <sheetProtection sheet="1" objects="1" scenarios="1"/>
  <mergeCells count="8">
    <mergeCell ref="B2:B3"/>
    <mergeCell ref="B25:G25"/>
    <mergeCell ref="B30:G30"/>
    <mergeCell ref="B5:G5"/>
    <mergeCell ref="B9:G9"/>
    <mergeCell ref="B10:G10"/>
    <mergeCell ref="B15:G15"/>
    <mergeCell ref="B24:G24"/>
  </mergeCells>
  <pageMargins left="0.7" right="0.7" top="0.75" bottom="0.75" header="0.3" footer="0.3"/>
  <pageSetup paperSize="9"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26">
    <tabColor rgb="FF008BD0"/>
  </sheetPr>
  <dimension ref="B2:Q61"/>
  <sheetViews>
    <sheetView showGridLines="0" showRowColHeaders="0" zoomScale="85" zoomScaleNormal="85" workbookViewId="0">
      <pane xSplit="4" ySplit="7" topLeftCell="E8" activePane="bottomRight" state="frozen"/>
      <selection pane="topRight" activeCell="F1" sqref="F1"/>
      <selection pane="bottomLeft" activeCell="A8" sqref="A8"/>
      <selection pane="bottomRight" activeCell="M98" sqref="M98"/>
    </sheetView>
  </sheetViews>
  <sheetFormatPr baseColWidth="10" defaultColWidth="11.453125" defaultRowHeight="14.5" x14ac:dyDescent="0.35"/>
  <cols>
    <col min="1" max="1" width="3.453125" customWidth="1"/>
    <col min="2" max="2" width="16.36328125" customWidth="1"/>
    <col min="3" max="3" width="3.36328125" customWidth="1"/>
    <col min="4" max="4" width="17.453125" customWidth="1"/>
    <col min="17" max="17" width="4.08984375" customWidth="1"/>
  </cols>
  <sheetData>
    <row r="2" spans="2:17" x14ac:dyDescent="0.35">
      <c r="B2" s="214" t="s">
        <v>297</v>
      </c>
      <c r="C2" s="225"/>
      <c r="D2" s="226"/>
      <c r="E2" s="17"/>
      <c r="F2" s="17"/>
      <c r="G2" s="17"/>
      <c r="H2" s="17"/>
      <c r="I2" s="17"/>
      <c r="J2" s="17"/>
      <c r="K2" s="17"/>
      <c r="L2" s="17"/>
      <c r="M2" s="17"/>
      <c r="N2" s="17"/>
      <c r="O2" s="17"/>
      <c r="P2" s="17"/>
      <c r="Q2" s="17"/>
    </row>
    <row r="3" spans="2:17" x14ac:dyDescent="0.35">
      <c r="B3" s="215"/>
      <c r="C3" s="227"/>
      <c r="D3" s="228"/>
      <c r="E3" s="17"/>
      <c r="F3" s="17"/>
      <c r="G3" s="17"/>
      <c r="H3" s="17"/>
      <c r="I3" s="17"/>
      <c r="J3" s="17"/>
      <c r="K3" s="17"/>
      <c r="L3" s="17"/>
      <c r="M3" s="17"/>
      <c r="N3" s="17"/>
      <c r="O3" s="17"/>
      <c r="P3" s="17"/>
      <c r="Q3" s="17"/>
    </row>
    <row r="4" spans="2:17" x14ac:dyDescent="0.35">
      <c r="B4" s="17"/>
      <c r="C4" s="17"/>
      <c r="D4" s="17"/>
      <c r="E4" s="17"/>
      <c r="F4" s="17"/>
      <c r="G4" s="17"/>
      <c r="H4" s="17"/>
      <c r="I4" s="17"/>
      <c r="J4" s="17"/>
      <c r="K4" s="17"/>
      <c r="L4" s="17"/>
      <c r="M4" s="17"/>
      <c r="N4" s="17"/>
      <c r="O4" s="17"/>
      <c r="P4" s="17"/>
      <c r="Q4" s="17"/>
    </row>
    <row r="5" spans="2:17" x14ac:dyDescent="0.35">
      <c r="B5" s="254" t="s">
        <v>362</v>
      </c>
      <c r="C5" s="254"/>
      <c r="D5" s="254"/>
      <c r="E5" s="254"/>
      <c r="F5" s="254"/>
      <c r="G5" s="254"/>
      <c r="H5" s="254"/>
      <c r="I5" s="254"/>
      <c r="J5" s="254"/>
      <c r="K5" s="254"/>
      <c r="L5" s="254"/>
      <c r="M5" s="254"/>
      <c r="N5" s="254"/>
      <c r="O5" s="254"/>
      <c r="P5" s="254"/>
      <c r="Q5" s="17"/>
    </row>
    <row r="6" spans="2:17" x14ac:dyDescent="0.35">
      <c r="B6" s="17"/>
      <c r="C6" s="17"/>
      <c r="D6" s="17"/>
      <c r="E6" s="17"/>
      <c r="F6" s="17"/>
      <c r="G6" s="17"/>
      <c r="H6" s="17"/>
      <c r="I6" s="17"/>
      <c r="J6" s="17"/>
      <c r="K6" s="17"/>
      <c r="L6" s="17"/>
      <c r="M6" s="17"/>
      <c r="N6" s="17"/>
      <c r="O6" s="17"/>
      <c r="P6" s="17"/>
      <c r="Q6" s="17"/>
    </row>
    <row r="7" spans="2:17" x14ac:dyDescent="0.35">
      <c r="B7" s="256" t="s">
        <v>35</v>
      </c>
      <c r="C7" s="256"/>
      <c r="D7" s="256"/>
      <c r="E7" s="67">
        <f>CONFIG!$C$7</f>
        <v>43101</v>
      </c>
      <c r="F7" s="67">
        <f>DATE(YEAR(E7),MONTH(E7)+1,DAY(E7))</f>
        <v>43132</v>
      </c>
      <c r="G7" s="67">
        <f t="shared" ref="G7:P7" si="0">DATE(YEAR(F7),MONTH(F7)+1,DAY(F7))</f>
        <v>43160</v>
      </c>
      <c r="H7" s="67">
        <f t="shared" si="0"/>
        <v>43191</v>
      </c>
      <c r="I7" s="67">
        <f t="shared" si="0"/>
        <v>43221</v>
      </c>
      <c r="J7" s="67">
        <f t="shared" si="0"/>
        <v>43252</v>
      </c>
      <c r="K7" s="67">
        <f t="shared" si="0"/>
        <v>43282</v>
      </c>
      <c r="L7" s="67">
        <f t="shared" si="0"/>
        <v>43313</v>
      </c>
      <c r="M7" s="67">
        <f t="shared" si="0"/>
        <v>43344</v>
      </c>
      <c r="N7" s="67">
        <f t="shared" si="0"/>
        <v>43374</v>
      </c>
      <c r="O7" s="67">
        <f t="shared" si="0"/>
        <v>43405</v>
      </c>
      <c r="P7" s="67">
        <f t="shared" si="0"/>
        <v>43435</v>
      </c>
      <c r="Q7" s="17"/>
    </row>
    <row r="8" spans="2:17" x14ac:dyDescent="0.35">
      <c r="B8" s="17"/>
      <c r="C8" s="17"/>
      <c r="D8" s="17"/>
      <c r="E8" s="17"/>
      <c r="F8" s="17"/>
      <c r="G8" s="17"/>
      <c r="H8" s="17"/>
      <c r="I8" s="17"/>
      <c r="J8" s="17"/>
      <c r="K8" s="17"/>
      <c r="L8" s="17"/>
      <c r="M8" s="17"/>
      <c r="N8" s="17"/>
      <c r="O8" s="17"/>
      <c r="P8" s="17"/>
      <c r="Q8" s="17"/>
    </row>
    <row r="9" spans="2:17" ht="15" customHeight="1" x14ac:dyDescent="0.35">
      <c r="B9" s="216" t="s">
        <v>286</v>
      </c>
      <c r="C9" s="17"/>
      <c r="D9" s="96" t="s">
        <v>274</v>
      </c>
      <c r="E9" s="143"/>
      <c r="F9" s="143"/>
      <c r="G9" s="143"/>
      <c r="H9" s="143"/>
      <c r="I9" s="143"/>
      <c r="J9" s="143"/>
      <c r="K9" s="143"/>
      <c r="L9" s="143"/>
      <c r="M9" s="143"/>
      <c r="N9" s="143"/>
      <c r="O9" s="143"/>
      <c r="P9" s="143"/>
      <c r="Q9" s="17"/>
    </row>
    <row r="10" spans="2:17" x14ac:dyDescent="0.35">
      <c r="B10" s="216"/>
      <c r="C10" s="17"/>
      <c r="D10" s="67" t="s">
        <v>275</v>
      </c>
      <c r="E10" s="82">
        <f>E9</f>
        <v>0</v>
      </c>
      <c r="F10" s="82">
        <f>F9+E10</f>
        <v>0</v>
      </c>
      <c r="G10" s="82">
        <f t="shared" ref="G10:P10" si="1">G9+F10</f>
        <v>0</v>
      </c>
      <c r="H10" s="82">
        <f t="shared" si="1"/>
        <v>0</v>
      </c>
      <c r="I10" s="82">
        <f t="shared" si="1"/>
        <v>0</v>
      </c>
      <c r="J10" s="82">
        <f t="shared" si="1"/>
        <v>0</v>
      </c>
      <c r="K10" s="82">
        <f t="shared" si="1"/>
        <v>0</v>
      </c>
      <c r="L10" s="82">
        <f t="shared" si="1"/>
        <v>0</v>
      </c>
      <c r="M10" s="82">
        <f t="shared" si="1"/>
        <v>0</v>
      </c>
      <c r="N10" s="82">
        <f t="shared" si="1"/>
        <v>0</v>
      </c>
      <c r="O10" s="82">
        <f t="shared" si="1"/>
        <v>0</v>
      </c>
      <c r="P10" s="82">
        <f t="shared" si="1"/>
        <v>0</v>
      </c>
      <c r="Q10" s="17"/>
    </row>
    <row r="11" spans="2:17" x14ac:dyDescent="0.35">
      <c r="B11" s="216"/>
      <c r="C11" s="17"/>
      <c r="D11" s="47"/>
      <c r="E11" s="17"/>
      <c r="F11" s="17"/>
      <c r="G11" s="17"/>
      <c r="H11" s="17"/>
      <c r="I11" s="17"/>
      <c r="J11" s="17"/>
      <c r="K11" s="17"/>
      <c r="L11" s="17"/>
      <c r="M11" s="17"/>
      <c r="N11" s="17"/>
      <c r="O11" s="17"/>
      <c r="P11" s="17"/>
      <c r="Q11" s="17"/>
    </row>
    <row r="12" spans="2:17" x14ac:dyDescent="0.35">
      <c r="B12" s="216"/>
      <c r="C12" s="17"/>
      <c r="D12" s="96" t="s">
        <v>276</v>
      </c>
      <c r="E12" s="143"/>
      <c r="F12" s="143"/>
      <c r="G12" s="143"/>
      <c r="H12" s="143"/>
      <c r="I12" s="143"/>
      <c r="J12" s="143"/>
      <c r="K12" s="143"/>
      <c r="L12" s="143"/>
      <c r="M12" s="143"/>
      <c r="N12" s="143"/>
      <c r="O12" s="143"/>
      <c r="P12" s="143"/>
      <c r="Q12" s="17"/>
    </row>
    <row r="13" spans="2:17" x14ac:dyDescent="0.35">
      <c r="B13" s="216"/>
      <c r="C13" s="17"/>
      <c r="D13" s="67" t="s">
        <v>277</v>
      </c>
      <c r="E13" s="82">
        <f>E12</f>
        <v>0</v>
      </c>
      <c r="F13" s="82">
        <f>F12+E13</f>
        <v>0</v>
      </c>
      <c r="G13" s="82">
        <f t="shared" ref="G13:P13" si="2">G12+F13</f>
        <v>0</v>
      </c>
      <c r="H13" s="82">
        <f t="shared" si="2"/>
        <v>0</v>
      </c>
      <c r="I13" s="82">
        <f t="shared" si="2"/>
        <v>0</v>
      </c>
      <c r="J13" s="82">
        <f t="shared" si="2"/>
        <v>0</v>
      </c>
      <c r="K13" s="82">
        <f t="shared" si="2"/>
        <v>0</v>
      </c>
      <c r="L13" s="82">
        <f t="shared" si="2"/>
        <v>0</v>
      </c>
      <c r="M13" s="82">
        <f t="shared" si="2"/>
        <v>0</v>
      </c>
      <c r="N13" s="82">
        <f t="shared" si="2"/>
        <v>0</v>
      </c>
      <c r="O13" s="82">
        <f t="shared" si="2"/>
        <v>0</v>
      </c>
      <c r="P13" s="82">
        <f t="shared" si="2"/>
        <v>0</v>
      </c>
      <c r="Q13" s="17"/>
    </row>
    <row r="14" spans="2:17" x14ac:dyDescent="0.35">
      <c r="B14" s="216"/>
      <c r="C14" s="17"/>
      <c r="D14" s="47"/>
      <c r="E14" s="17"/>
      <c r="F14" s="17"/>
      <c r="G14" s="17"/>
      <c r="H14" s="17"/>
      <c r="I14" s="17"/>
      <c r="J14" s="17"/>
      <c r="K14" s="17"/>
      <c r="L14" s="17"/>
      <c r="M14" s="17"/>
      <c r="N14" s="17"/>
      <c r="O14" s="17"/>
      <c r="P14" s="17"/>
      <c r="Q14" s="17"/>
    </row>
    <row r="15" spans="2:17" x14ac:dyDescent="0.35">
      <c r="B15" s="216"/>
      <c r="C15" s="17"/>
      <c r="D15" s="67" t="s">
        <v>278</v>
      </c>
      <c r="E15" s="82">
        <f>E13-E10</f>
        <v>0</v>
      </c>
      <c r="F15" s="82">
        <f t="shared" ref="F15:P15" si="3">F13-F10</f>
        <v>0</v>
      </c>
      <c r="G15" s="82">
        <f t="shared" si="3"/>
        <v>0</v>
      </c>
      <c r="H15" s="82">
        <f t="shared" si="3"/>
        <v>0</v>
      </c>
      <c r="I15" s="82">
        <f t="shared" si="3"/>
        <v>0</v>
      </c>
      <c r="J15" s="82">
        <f t="shared" si="3"/>
        <v>0</v>
      </c>
      <c r="K15" s="82">
        <f t="shared" si="3"/>
        <v>0</v>
      </c>
      <c r="L15" s="82">
        <f t="shared" si="3"/>
        <v>0</v>
      </c>
      <c r="M15" s="82">
        <f t="shared" si="3"/>
        <v>0</v>
      </c>
      <c r="N15" s="82">
        <f t="shared" si="3"/>
        <v>0</v>
      </c>
      <c r="O15" s="82">
        <f t="shared" si="3"/>
        <v>0</v>
      </c>
      <c r="P15" s="82">
        <f t="shared" si="3"/>
        <v>0</v>
      </c>
      <c r="Q15" s="17"/>
    </row>
    <row r="16" spans="2:17" x14ac:dyDescent="0.35">
      <c r="B16" s="17"/>
      <c r="C16" s="17"/>
      <c r="D16" s="17"/>
      <c r="E16" s="17"/>
      <c r="F16" s="17"/>
      <c r="G16" s="17"/>
      <c r="H16" s="17"/>
      <c r="I16" s="17"/>
      <c r="J16" s="17"/>
      <c r="K16" s="17"/>
      <c r="L16" s="17"/>
      <c r="M16" s="17"/>
      <c r="N16" s="17"/>
      <c r="O16" s="17"/>
      <c r="P16" s="17"/>
      <c r="Q16" s="17"/>
    </row>
    <row r="17" spans="2:17" x14ac:dyDescent="0.35">
      <c r="B17" s="216" t="s">
        <v>279</v>
      </c>
      <c r="C17" s="17"/>
      <c r="D17" s="96" t="s">
        <v>274</v>
      </c>
      <c r="E17" s="99">
        <f>'Commandes - Calculs Auto'!C121</f>
        <v>0</v>
      </c>
      <c r="F17" s="99">
        <f>'Commandes - Calculs Auto'!D121</f>
        <v>0</v>
      </c>
      <c r="G17" s="99">
        <f>'Commandes - Calculs Auto'!E121</f>
        <v>0</v>
      </c>
      <c r="H17" s="99">
        <f>'Commandes - Calculs Auto'!F121</f>
        <v>0</v>
      </c>
      <c r="I17" s="99">
        <f>'Commandes - Calculs Auto'!G121</f>
        <v>0</v>
      </c>
      <c r="J17" s="99">
        <f>'Commandes - Calculs Auto'!H121</f>
        <v>0</v>
      </c>
      <c r="K17" s="99">
        <f>'Commandes - Calculs Auto'!I121</f>
        <v>0</v>
      </c>
      <c r="L17" s="99">
        <f>'Commandes - Calculs Auto'!J121</f>
        <v>0</v>
      </c>
      <c r="M17" s="99">
        <f>'Commandes - Calculs Auto'!K121</f>
        <v>0</v>
      </c>
      <c r="N17" s="99">
        <f>'Commandes - Calculs Auto'!L121</f>
        <v>0</v>
      </c>
      <c r="O17" s="99">
        <f>'Commandes - Calculs Auto'!M121</f>
        <v>0</v>
      </c>
      <c r="P17" s="99">
        <f>'Commandes - Calculs Auto'!N121</f>
        <v>0</v>
      </c>
      <c r="Q17" s="17"/>
    </row>
    <row r="18" spans="2:17" x14ac:dyDescent="0.35">
      <c r="B18" s="216"/>
      <c r="C18" s="17"/>
      <c r="D18" s="67" t="s">
        <v>275</v>
      </c>
      <c r="E18" s="82">
        <f>E17</f>
        <v>0</v>
      </c>
      <c r="F18" s="82">
        <f>F17+E18</f>
        <v>0</v>
      </c>
      <c r="G18" s="82">
        <f t="shared" ref="G18" si="4">G17+F18</f>
        <v>0</v>
      </c>
      <c r="H18" s="82">
        <f t="shared" ref="H18" si="5">H17+G18</f>
        <v>0</v>
      </c>
      <c r="I18" s="82">
        <f t="shared" ref="I18" si="6">I17+H18</f>
        <v>0</v>
      </c>
      <c r="J18" s="82">
        <f t="shared" ref="J18" si="7">J17+I18</f>
        <v>0</v>
      </c>
      <c r="K18" s="82">
        <f t="shared" ref="K18" si="8">K17+J18</f>
        <v>0</v>
      </c>
      <c r="L18" s="82">
        <f t="shared" ref="L18" si="9">L17+K18</f>
        <v>0</v>
      </c>
      <c r="M18" s="82">
        <f t="shared" ref="M18" si="10">M17+L18</f>
        <v>0</v>
      </c>
      <c r="N18" s="82">
        <f t="shared" ref="N18" si="11">N17+M18</f>
        <v>0</v>
      </c>
      <c r="O18" s="82">
        <f t="shared" ref="O18" si="12">O17+N18</f>
        <v>0</v>
      </c>
      <c r="P18" s="82">
        <f t="shared" ref="P18" si="13">P17+O18</f>
        <v>0</v>
      </c>
      <c r="Q18" s="17"/>
    </row>
    <row r="19" spans="2:17" x14ac:dyDescent="0.35">
      <c r="B19" s="216"/>
      <c r="C19" s="17"/>
      <c r="D19" s="47"/>
      <c r="E19" s="17"/>
      <c r="F19" s="17"/>
      <c r="G19" s="17"/>
      <c r="H19" s="17"/>
      <c r="I19" s="17"/>
      <c r="J19" s="17"/>
      <c r="K19" s="17"/>
      <c r="L19" s="17"/>
      <c r="M19" s="17"/>
      <c r="N19" s="17"/>
      <c r="O19" s="17"/>
      <c r="P19" s="17"/>
      <c r="Q19" s="17"/>
    </row>
    <row r="20" spans="2:17" x14ac:dyDescent="0.35">
      <c r="B20" s="216"/>
      <c r="C20" s="17"/>
      <c r="D20" s="96" t="s">
        <v>276</v>
      </c>
      <c r="E20" s="143"/>
      <c r="F20" s="143"/>
      <c r="G20" s="143"/>
      <c r="H20" s="143"/>
      <c r="I20" s="143"/>
      <c r="J20" s="143"/>
      <c r="K20" s="143"/>
      <c r="L20" s="143"/>
      <c r="M20" s="143"/>
      <c r="N20" s="143"/>
      <c r="O20" s="143"/>
      <c r="P20" s="143"/>
      <c r="Q20" s="17"/>
    </row>
    <row r="21" spans="2:17" x14ac:dyDescent="0.35">
      <c r="B21" s="216"/>
      <c r="C21" s="17"/>
      <c r="D21" s="67" t="s">
        <v>277</v>
      </c>
      <c r="E21" s="82">
        <f>E20</f>
        <v>0</v>
      </c>
      <c r="F21" s="82">
        <f>F20+E21</f>
        <v>0</v>
      </c>
      <c r="G21" s="82">
        <f t="shared" ref="G21:P21" si="14">G20+F21</f>
        <v>0</v>
      </c>
      <c r="H21" s="82">
        <f t="shared" si="14"/>
        <v>0</v>
      </c>
      <c r="I21" s="82">
        <f t="shared" si="14"/>
        <v>0</v>
      </c>
      <c r="J21" s="82">
        <f t="shared" si="14"/>
        <v>0</v>
      </c>
      <c r="K21" s="82">
        <f t="shared" si="14"/>
        <v>0</v>
      </c>
      <c r="L21" s="82">
        <f t="shared" si="14"/>
        <v>0</v>
      </c>
      <c r="M21" s="82">
        <f t="shared" si="14"/>
        <v>0</v>
      </c>
      <c r="N21" s="82">
        <f t="shared" si="14"/>
        <v>0</v>
      </c>
      <c r="O21" s="82">
        <f t="shared" si="14"/>
        <v>0</v>
      </c>
      <c r="P21" s="82">
        <f t="shared" si="14"/>
        <v>0</v>
      </c>
      <c r="Q21" s="17"/>
    </row>
    <row r="22" spans="2:17" x14ac:dyDescent="0.35">
      <c r="B22" s="216"/>
      <c r="C22" s="17"/>
      <c r="D22" s="47"/>
      <c r="E22" s="17"/>
      <c r="F22" s="17"/>
      <c r="G22" s="17"/>
      <c r="H22" s="17"/>
      <c r="I22" s="17"/>
      <c r="J22" s="17"/>
      <c r="K22" s="17"/>
      <c r="L22" s="17"/>
      <c r="M22" s="17"/>
      <c r="N22" s="17"/>
      <c r="O22" s="17"/>
      <c r="P22" s="17"/>
      <c r="Q22" s="17"/>
    </row>
    <row r="23" spans="2:17" x14ac:dyDescent="0.35">
      <c r="B23" s="216"/>
      <c r="C23" s="17"/>
      <c r="D23" s="67" t="s">
        <v>278</v>
      </c>
      <c r="E23" s="82">
        <f>E21-E18</f>
        <v>0</v>
      </c>
      <c r="F23" s="82">
        <f t="shared" ref="F23:P23" si="15">F21-F18</f>
        <v>0</v>
      </c>
      <c r="G23" s="82">
        <f t="shared" si="15"/>
        <v>0</v>
      </c>
      <c r="H23" s="82">
        <f t="shared" si="15"/>
        <v>0</v>
      </c>
      <c r="I23" s="82">
        <f t="shared" si="15"/>
        <v>0</v>
      </c>
      <c r="J23" s="82">
        <f t="shared" si="15"/>
        <v>0</v>
      </c>
      <c r="K23" s="82">
        <f t="shared" si="15"/>
        <v>0</v>
      </c>
      <c r="L23" s="82">
        <f t="shared" si="15"/>
        <v>0</v>
      </c>
      <c r="M23" s="82">
        <f t="shared" si="15"/>
        <v>0</v>
      </c>
      <c r="N23" s="82">
        <f t="shared" si="15"/>
        <v>0</v>
      </c>
      <c r="O23" s="82">
        <f t="shared" si="15"/>
        <v>0</v>
      </c>
      <c r="P23" s="82">
        <f t="shared" si="15"/>
        <v>0</v>
      </c>
      <c r="Q23" s="17"/>
    </row>
    <row r="24" spans="2:17" x14ac:dyDescent="0.35">
      <c r="B24" s="17"/>
      <c r="C24" s="17"/>
      <c r="D24" s="17"/>
      <c r="E24" s="17"/>
      <c r="F24" s="17"/>
      <c r="G24" s="17"/>
      <c r="H24" s="17"/>
      <c r="I24" s="17"/>
      <c r="J24" s="17"/>
      <c r="K24" s="17"/>
      <c r="L24" s="17"/>
      <c r="M24" s="17"/>
      <c r="N24" s="17"/>
      <c r="O24" s="17"/>
      <c r="P24" s="17"/>
      <c r="Q24" s="17"/>
    </row>
    <row r="25" spans="2:17" x14ac:dyDescent="0.35">
      <c r="B25" s="216" t="s">
        <v>280</v>
      </c>
      <c r="C25" s="17"/>
      <c r="D25" s="96" t="s">
        <v>274</v>
      </c>
      <c r="E25" s="99">
        <f>'Commandes - Calculs Auto'!C73</f>
        <v>0</v>
      </c>
      <c r="F25" s="99">
        <f>'Commandes - Calculs Auto'!D73</f>
        <v>0</v>
      </c>
      <c r="G25" s="99">
        <f>'Commandes - Calculs Auto'!E73</f>
        <v>0</v>
      </c>
      <c r="H25" s="99">
        <f>'Commandes - Calculs Auto'!F73</f>
        <v>0</v>
      </c>
      <c r="I25" s="99">
        <f>'Commandes - Calculs Auto'!G73</f>
        <v>0</v>
      </c>
      <c r="J25" s="99">
        <f>'Commandes - Calculs Auto'!H73</f>
        <v>0</v>
      </c>
      <c r="K25" s="99">
        <f>'Commandes - Calculs Auto'!I73</f>
        <v>0</v>
      </c>
      <c r="L25" s="99">
        <f>'Commandes - Calculs Auto'!J73</f>
        <v>0</v>
      </c>
      <c r="M25" s="99">
        <f>'Commandes - Calculs Auto'!K73</f>
        <v>0</v>
      </c>
      <c r="N25" s="99">
        <f>'Commandes - Calculs Auto'!L73</f>
        <v>0</v>
      </c>
      <c r="O25" s="99">
        <f>'Commandes - Calculs Auto'!M73</f>
        <v>0</v>
      </c>
      <c r="P25" s="99">
        <f>'Commandes - Calculs Auto'!N73</f>
        <v>0</v>
      </c>
      <c r="Q25" s="17"/>
    </row>
    <row r="26" spans="2:17" x14ac:dyDescent="0.35">
      <c r="B26" s="216"/>
      <c r="C26" s="17"/>
      <c r="D26" s="67" t="s">
        <v>275</v>
      </c>
      <c r="E26" s="82">
        <f>E25</f>
        <v>0</v>
      </c>
      <c r="F26" s="82">
        <f>F25+E26</f>
        <v>0</v>
      </c>
      <c r="G26" s="82">
        <f t="shared" ref="G26" si="16">G25+F26</f>
        <v>0</v>
      </c>
      <c r="H26" s="82">
        <f t="shared" ref="H26" si="17">H25+G26</f>
        <v>0</v>
      </c>
      <c r="I26" s="82">
        <f t="shared" ref="I26" si="18">I25+H26</f>
        <v>0</v>
      </c>
      <c r="J26" s="82">
        <f t="shared" ref="J26" si="19">J25+I26</f>
        <v>0</v>
      </c>
      <c r="K26" s="82">
        <f t="shared" ref="K26" si="20">K25+J26</f>
        <v>0</v>
      </c>
      <c r="L26" s="82">
        <f t="shared" ref="L26" si="21">L25+K26</f>
        <v>0</v>
      </c>
      <c r="M26" s="82">
        <f t="shared" ref="M26" si="22">M25+L26</f>
        <v>0</v>
      </c>
      <c r="N26" s="82">
        <f t="shared" ref="N26" si="23">N25+M26</f>
        <v>0</v>
      </c>
      <c r="O26" s="82">
        <f t="shared" ref="O26" si="24">O25+N26</f>
        <v>0</v>
      </c>
      <c r="P26" s="82">
        <f t="shared" ref="P26" si="25">P25+O26</f>
        <v>0</v>
      </c>
      <c r="Q26" s="17"/>
    </row>
    <row r="27" spans="2:17" x14ac:dyDescent="0.35">
      <c r="B27" s="216"/>
      <c r="C27" s="17"/>
      <c r="D27" s="47"/>
      <c r="E27" s="17"/>
      <c r="F27" s="17"/>
      <c r="G27" s="17"/>
      <c r="H27" s="17"/>
      <c r="I27" s="17"/>
      <c r="J27" s="17"/>
      <c r="K27" s="17"/>
      <c r="L27" s="17"/>
      <c r="M27" s="17"/>
      <c r="N27" s="17"/>
      <c r="O27" s="17"/>
      <c r="P27" s="17"/>
      <c r="Q27" s="17"/>
    </row>
    <row r="28" spans="2:17" x14ac:dyDescent="0.35">
      <c r="B28" s="216"/>
      <c r="C28" s="17"/>
      <c r="D28" s="96" t="s">
        <v>276</v>
      </c>
      <c r="E28" s="143"/>
      <c r="F28" s="143"/>
      <c r="G28" s="143"/>
      <c r="H28" s="143"/>
      <c r="I28" s="143"/>
      <c r="J28" s="143"/>
      <c r="K28" s="143"/>
      <c r="L28" s="143"/>
      <c r="M28" s="143"/>
      <c r="N28" s="143"/>
      <c r="O28" s="143"/>
      <c r="P28" s="143"/>
      <c r="Q28" s="17"/>
    </row>
    <row r="29" spans="2:17" x14ac:dyDescent="0.35">
      <c r="B29" s="216"/>
      <c r="C29" s="17"/>
      <c r="D29" s="67" t="s">
        <v>277</v>
      </c>
      <c r="E29" s="82">
        <f>E28</f>
        <v>0</v>
      </c>
      <c r="F29" s="82">
        <f>F28+E29</f>
        <v>0</v>
      </c>
      <c r="G29" s="82">
        <f t="shared" ref="G29:P29" si="26">G28+F29</f>
        <v>0</v>
      </c>
      <c r="H29" s="82">
        <f t="shared" si="26"/>
        <v>0</v>
      </c>
      <c r="I29" s="82">
        <f t="shared" si="26"/>
        <v>0</v>
      </c>
      <c r="J29" s="82">
        <f t="shared" si="26"/>
        <v>0</v>
      </c>
      <c r="K29" s="82">
        <f t="shared" si="26"/>
        <v>0</v>
      </c>
      <c r="L29" s="82">
        <f t="shared" si="26"/>
        <v>0</v>
      </c>
      <c r="M29" s="82">
        <f t="shared" si="26"/>
        <v>0</v>
      </c>
      <c r="N29" s="82">
        <f t="shared" si="26"/>
        <v>0</v>
      </c>
      <c r="O29" s="82">
        <f t="shared" si="26"/>
        <v>0</v>
      </c>
      <c r="P29" s="82">
        <f t="shared" si="26"/>
        <v>0</v>
      </c>
      <c r="Q29" s="17"/>
    </row>
    <row r="30" spans="2:17" x14ac:dyDescent="0.35">
      <c r="B30" s="216"/>
      <c r="C30" s="17"/>
      <c r="D30" s="47"/>
      <c r="E30" s="17"/>
      <c r="F30" s="17"/>
      <c r="G30" s="17"/>
      <c r="H30" s="17"/>
      <c r="I30" s="17"/>
      <c r="J30" s="17"/>
      <c r="K30" s="17"/>
      <c r="L30" s="17"/>
      <c r="M30" s="17"/>
      <c r="N30" s="17"/>
      <c r="O30" s="17"/>
      <c r="P30" s="17"/>
      <c r="Q30" s="17"/>
    </row>
    <row r="31" spans="2:17" x14ac:dyDescent="0.35">
      <c r="B31" s="216"/>
      <c r="C31" s="17"/>
      <c r="D31" s="67" t="s">
        <v>278</v>
      </c>
      <c r="E31" s="82">
        <f>E29-E26</f>
        <v>0</v>
      </c>
      <c r="F31" s="82">
        <f t="shared" ref="F31:P31" si="27">F29-F26</f>
        <v>0</v>
      </c>
      <c r="G31" s="82">
        <f t="shared" si="27"/>
        <v>0</v>
      </c>
      <c r="H31" s="82">
        <f t="shared" si="27"/>
        <v>0</v>
      </c>
      <c r="I31" s="82">
        <f t="shared" si="27"/>
        <v>0</v>
      </c>
      <c r="J31" s="82">
        <f t="shared" si="27"/>
        <v>0</v>
      </c>
      <c r="K31" s="82">
        <f t="shared" si="27"/>
        <v>0</v>
      </c>
      <c r="L31" s="82">
        <f t="shared" si="27"/>
        <v>0</v>
      </c>
      <c r="M31" s="82">
        <f t="shared" si="27"/>
        <v>0</v>
      </c>
      <c r="N31" s="82">
        <f t="shared" si="27"/>
        <v>0</v>
      </c>
      <c r="O31" s="82">
        <f t="shared" si="27"/>
        <v>0</v>
      </c>
      <c r="P31" s="82">
        <f t="shared" si="27"/>
        <v>0</v>
      </c>
      <c r="Q31" s="17"/>
    </row>
    <row r="32" spans="2:17" x14ac:dyDescent="0.35">
      <c r="B32" s="17"/>
      <c r="C32" s="17"/>
      <c r="D32" s="17"/>
      <c r="E32" s="17"/>
      <c r="F32" s="17"/>
      <c r="G32" s="17"/>
      <c r="H32" s="17"/>
      <c r="I32" s="17"/>
      <c r="J32" s="17"/>
      <c r="K32" s="17"/>
      <c r="L32" s="17"/>
      <c r="M32" s="17"/>
      <c r="N32" s="17"/>
      <c r="O32" s="17"/>
      <c r="P32" s="17"/>
      <c r="Q32" s="17"/>
    </row>
    <row r="33" spans="2:17" x14ac:dyDescent="0.35">
      <c r="B33" s="216" t="s">
        <v>281</v>
      </c>
      <c r="C33" s="17"/>
      <c r="D33" s="96" t="s">
        <v>274</v>
      </c>
      <c r="E33" s="99">
        <f>E25-'Charges variables-Calculs auto'!C46</f>
        <v>0</v>
      </c>
      <c r="F33" s="99">
        <f>F25-'Charges variables-Calculs auto'!D46</f>
        <v>0</v>
      </c>
      <c r="G33" s="99">
        <f>G25-'Charges variables-Calculs auto'!E46</f>
        <v>0</v>
      </c>
      <c r="H33" s="99">
        <f>H25-'Charges variables-Calculs auto'!F46</f>
        <v>0</v>
      </c>
      <c r="I33" s="99">
        <f>I25-'Charges variables-Calculs auto'!G46</f>
        <v>0</v>
      </c>
      <c r="J33" s="99">
        <f>J25-'Charges variables-Calculs auto'!H46</f>
        <v>0</v>
      </c>
      <c r="K33" s="99">
        <f>K25-'Charges variables-Calculs auto'!I46</f>
        <v>0</v>
      </c>
      <c r="L33" s="99">
        <f>L25-'Charges variables-Calculs auto'!J46</f>
        <v>0</v>
      </c>
      <c r="M33" s="99">
        <f>M25-'Charges variables-Calculs auto'!K46</f>
        <v>0</v>
      </c>
      <c r="N33" s="99">
        <f>N25-'Charges variables-Calculs auto'!L46</f>
        <v>0</v>
      </c>
      <c r="O33" s="99">
        <f>O25-'Charges variables-Calculs auto'!M46</f>
        <v>0</v>
      </c>
      <c r="P33" s="99">
        <f>P25-'Charges variables-Calculs auto'!N46</f>
        <v>0</v>
      </c>
      <c r="Q33" s="17"/>
    </row>
    <row r="34" spans="2:17" x14ac:dyDescent="0.35">
      <c r="B34" s="216"/>
      <c r="C34" s="17"/>
      <c r="D34" s="67" t="s">
        <v>275</v>
      </c>
      <c r="E34" s="82">
        <f>E33</f>
        <v>0</v>
      </c>
      <c r="F34" s="82">
        <f>F33+E34</f>
        <v>0</v>
      </c>
      <c r="G34" s="82">
        <f t="shared" ref="G34:P34" si="28">G33+F34</f>
        <v>0</v>
      </c>
      <c r="H34" s="82">
        <f t="shared" si="28"/>
        <v>0</v>
      </c>
      <c r="I34" s="82">
        <f t="shared" si="28"/>
        <v>0</v>
      </c>
      <c r="J34" s="82">
        <f t="shared" si="28"/>
        <v>0</v>
      </c>
      <c r="K34" s="82">
        <f t="shared" si="28"/>
        <v>0</v>
      </c>
      <c r="L34" s="82">
        <f t="shared" si="28"/>
        <v>0</v>
      </c>
      <c r="M34" s="82">
        <f t="shared" si="28"/>
        <v>0</v>
      </c>
      <c r="N34" s="82">
        <f t="shared" si="28"/>
        <v>0</v>
      </c>
      <c r="O34" s="82">
        <f t="shared" si="28"/>
        <v>0</v>
      </c>
      <c r="P34" s="82">
        <f t="shared" si="28"/>
        <v>0</v>
      </c>
      <c r="Q34" s="17"/>
    </row>
    <row r="35" spans="2:17" x14ac:dyDescent="0.35">
      <c r="B35" s="216"/>
      <c r="C35" s="17"/>
      <c r="D35" s="47"/>
      <c r="E35" s="17"/>
      <c r="F35" s="17"/>
      <c r="G35" s="17"/>
      <c r="H35" s="17"/>
      <c r="I35" s="17"/>
      <c r="J35" s="17"/>
      <c r="K35" s="17"/>
      <c r="L35" s="17"/>
      <c r="M35" s="17"/>
      <c r="N35" s="17"/>
      <c r="O35" s="17"/>
      <c r="P35" s="17"/>
      <c r="Q35" s="17"/>
    </row>
    <row r="36" spans="2:17" x14ac:dyDescent="0.35">
      <c r="B36" s="216"/>
      <c r="C36" s="17"/>
      <c r="D36" s="96" t="s">
        <v>276</v>
      </c>
      <c r="E36" s="143"/>
      <c r="F36" s="143"/>
      <c r="G36" s="143"/>
      <c r="H36" s="143"/>
      <c r="I36" s="143"/>
      <c r="J36" s="143"/>
      <c r="K36" s="143"/>
      <c r="L36" s="143"/>
      <c r="M36" s="143"/>
      <c r="N36" s="143"/>
      <c r="O36" s="143"/>
      <c r="P36" s="143"/>
      <c r="Q36" s="17"/>
    </row>
    <row r="37" spans="2:17" x14ac:dyDescent="0.35">
      <c r="B37" s="216"/>
      <c r="C37" s="17"/>
      <c r="D37" s="67" t="s">
        <v>277</v>
      </c>
      <c r="E37" s="82">
        <f>E36</f>
        <v>0</v>
      </c>
      <c r="F37" s="82">
        <f>F36+E37</f>
        <v>0</v>
      </c>
      <c r="G37" s="82">
        <f t="shared" ref="G37:P37" si="29">G36+F37</f>
        <v>0</v>
      </c>
      <c r="H37" s="82">
        <f t="shared" si="29"/>
        <v>0</v>
      </c>
      <c r="I37" s="82">
        <f t="shared" si="29"/>
        <v>0</v>
      </c>
      <c r="J37" s="82">
        <f t="shared" si="29"/>
        <v>0</v>
      </c>
      <c r="K37" s="82">
        <f t="shared" si="29"/>
        <v>0</v>
      </c>
      <c r="L37" s="82">
        <f t="shared" si="29"/>
        <v>0</v>
      </c>
      <c r="M37" s="82">
        <f t="shared" si="29"/>
        <v>0</v>
      </c>
      <c r="N37" s="82">
        <f t="shared" si="29"/>
        <v>0</v>
      </c>
      <c r="O37" s="82">
        <f t="shared" si="29"/>
        <v>0</v>
      </c>
      <c r="P37" s="82">
        <f t="shared" si="29"/>
        <v>0</v>
      </c>
      <c r="Q37" s="17"/>
    </row>
    <row r="38" spans="2:17" x14ac:dyDescent="0.35">
      <c r="B38" s="216"/>
      <c r="C38" s="17"/>
      <c r="D38" s="47"/>
      <c r="E38" s="17"/>
      <c r="F38" s="17"/>
      <c r="G38" s="17"/>
      <c r="H38" s="17"/>
      <c r="I38" s="17"/>
      <c r="J38" s="17"/>
      <c r="K38" s="17"/>
      <c r="L38" s="17"/>
      <c r="M38" s="17"/>
      <c r="N38" s="17"/>
      <c r="O38" s="17"/>
      <c r="P38" s="17"/>
      <c r="Q38" s="17"/>
    </row>
    <row r="39" spans="2:17" x14ac:dyDescent="0.35">
      <c r="B39" s="216"/>
      <c r="C39" s="17"/>
      <c r="D39" s="67" t="s">
        <v>278</v>
      </c>
      <c r="E39" s="82">
        <f>E37-E34</f>
        <v>0</v>
      </c>
      <c r="F39" s="82">
        <f t="shared" ref="F39:P39" si="30">F37-F34</f>
        <v>0</v>
      </c>
      <c r="G39" s="82">
        <f t="shared" si="30"/>
        <v>0</v>
      </c>
      <c r="H39" s="82">
        <f t="shared" si="30"/>
        <v>0</v>
      </c>
      <c r="I39" s="82">
        <f t="shared" si="30"/>
        <v>0</v>
      </c>
      <c r="J39" s="82">
        <f t="shared" si="30"/>
        <v>0</v>
      </c>
      <c r="K39" s="82">
        <f t="shared" si="30"/>
        <v>0</v>
      </c>
      <c r="L39" s="82">
        <f t="shared" si="30"/>
        <v>0</v>
      </c>
      <c r="M39" s="82">
        <f t="shared" si="30"/>
        <v>0</v>
      </c>
      <c r="N39" s="82">
        <f t="shared" si="30"/>
        <v>0</v>
      </c>
      <c r="O39" s="82">
        <f t="shared" si="30"/>
        <v>0</v>
      </c>
      <c r="P39" s="82">
        <f t="shared" si="30"/>
        <v>0</v>
      </c>
      <c r="Q39" s="17"/>
    </row>
    <row r="40" spans="2:17" x14ac:dyDescent="0.35">
      <c r="B40" s="17"/>
      <c r="C40" s="17"/>
      <c r="D40" s="17"/>
      <c r="E40" s="17"/>
      <c r="F40" s="17"/>
      <c r="G40" s="17"/>
      <c r="H40" s="17"/>
      <c r="I40" s="17"/>
      <c r="J40" s="17"/>
      <c r="K40" s="17"/>
      <c r="L40" s="17"/>
      <c r="M40" s="17"/>
      <c r="N40" s="17"/>
      <c r="O40" s="17"/>
      <c r="P40" s="17"/>
      <c r="Q40" s="17"/>
    </row>
    <row r="41" spans="2:17" x14ac:dyDescent="0.35">
      <c r="B41" s="216" t="s">
        <v>282</v>
      </c>
      <c r="C41" s="17"/>
      <c r="D41" s="96" t="s">
        <v>274</v>
      </c>
      <c r="E41" s="99">
        <f>'Personnel - Calculs Auto'!B106</f>
        <v>0</v>
      </c>
      <c r="F41" s="99">
        <f>'Personnel - Calculs Auto'!C106</f>
        <v>0</v>
      </c>
      <c r="G41" s="99">
        <f>'Personnel - Calculs Auto'!D106</f>
        <v>0</v>
      </c>
      <c r="H41" s="99">
        <f>'Personnel - Calculs Auto'!E106</f>
        <v>0</v>
      </c>
      <c r="I41" s="99">
        <f>'Personnel - Calculs Auto'!F106</f>
        <v>0</v>
      </c>
      <c r="J41" s="99">
        <f>'Personnel - Calculs Auto'!G106</f>
        <v>0</v>
      </c>
      <c r="K41" s="99">
        <f>'Personnel - Calculs Auto'!H106</f>
        <v>0</v>
      </c>
      <c r="L41" s="99">
        <f>'Personnel - Calculs Auto'!I106</f>
        <v>0</v>
      </c>
      <c r="M41" s="99">
        <f>'Personnel - Calculs Auto'!J106</f>
        <v>0</v>
      </c>
      <c r="N41" s="99">
        <f>'Personnel - Calculs Auto'!K106</f>
        <v>0</v>
      </c>
      <c r="O41" s="99">
        <f>'Personnel - Calculs Auto'!L106</f>
        <v>0</v>
      </c>
      <c r="P41" s="99">
        <f>'Personnel - Calculs Auto'!M106</f>
        <v>0</v>
      </c>
      <c r="Q41" s="17"/>
    </row>
    <row r="42" spans="2:17" x14ac:dyDescent="0.35">
      <c r="B42" s="216"/>
      <c r="C42" s="17"/>
      <c r="D42" s="67" t="s">
        <v>275</v>
      </c>
      <c r="E42" s="82">
        <f>E41</f>
        <v>0</v>
      </c>
      <c r="F42" s="82">
        <f>F41+E42</f>
        <v>0</v>
      </c>
      <c r="G42" s="82">
        <f t="shared" ref="G42:P42" si="31">G41+F42</f>
        <v>0</v>
      </c>
      <c r="H42" s="82">
        <f t="shared" si="31"/>
        <v>0</v>
      </c>
      <c r="I42" s="82">
        <f t="shared" si="31"/>
        <v>0</v>
      </c>
      <c r="J42" s="82">
        <f t="shared" si="31"/>
        <v>0</v>
      </c>
      <c r="K42" s="82">
        <f t="shared" si="31"/>
        <v>0</v>
      </c>
      <c r="L42" s="82">
        <f t="shared" si="31"/>
        <v>0</v>
      </c>
      <c r="M42" s="82">
        <f t="shared" si="31"/>
        <v>0</v>
      </c>
      <c r="N42" s="82">
        <f t="shared" si="31"/>
        <v>0</v>
      </c>
      <c r="O42" s="82">
        <f t="shared" si="31"/>
        <v>0</v>
      </c>
      <c r="P42" s="82">
        <f t="shared" si="31"/>
        <v>0</v>
      </c>
      <c r="Q42" s="17"/>
    </row>
    <row r="43" spans="2:17" x14ac:dyDescent="0.35">
      <c r="B43" s="216"/>
      <c r="C43" s="17"/>
      <c r="D43" s="47"/>
      <c r="E43" s="17"/>
      <c r="F43" s="17"/>
      <c r="G43" s="17"/>
      <c r="H43" s="17"/>
      <c r="I43" s="17"/>
      <c r="J43" s="17"/>
      <c r="K43" s="17"/>
      <c r="L43" s="17"/>
      <c r="M43" s="17"/>
      <c r="N43" s="17"/>
      <c r="O43" s="17"/>
      <c r="P43" s="17"/>
      <c r="Q43" s="17"/>
    </row>
    <row r="44" spans="2:17" x14ac:dyDescent="0.35">
      <c r="B44" s="216"/>
      <c r="C44" s="17"/>
      <c r="D44" s="96" t="s">
        <v>276</v>
      </c>
      <c r="E44" s="143"/>
      <c r="F44" s="143"/>
      <c r="G44" s="143"/>
      <c r="H44" s="143"/>
      <c r="I44" s="143"/>
      <c r="J44" s="143"/>
      <c r="K44" s="143"/>
      <c r="L44" s="143"/>
      <c r="M44" s="143"/>
      <c r="N44" s="143"/>
      <c r="O44" s="143"/>
      <c r="P44" s="143"/>
      <c r="Q44" s="17"/>
    </row>
    <row r="45" spans="2:17" x14ac:dyDescent="0.35">
      <c r="B45" s="216"/>
      <c r="C45" s="17"/>
      <c r="D45" s="67" t="s">
        <v>277</v>
      </c>
      <c r="E45" s="82">
        <f>E44</f>
        <v>0</v>
      </c>
      <c r="F45" s="82">
        <f>F44+E45</f>
        <v>0</v>
      </c>
      <c r="G45" s="82">
        <f t="shared" ref="G45:P45" si="32">G44+F45</f>
        <v>0</v>
      </c>
      <c r="H45" s="82">
        <f t="shared" si="32"/>
        <v>0</v>
      </c>
      <c r="I45" s="82">
        <f t="shared" si="32"/>
        <v>0</v>
      </c>
      <c r="J45" s="82">
        <f t="shared" si="32"/>
        <v>0</v>
      </c>
      <c r="K45" s="82">
        <f t="shared" si="32"/>
        <v>0</v>
      </c>
      <c r="L45" s="82">
        <f t="shared" si="32"/>
        <v>0</v>
      </c>
      <c r="M45" s="82">
        <f t="shared" si="32"/>
        <v>0</v>
      </c>
      <c r="N45" s="82">
        <f t="shared" si="32"/>
        <v>0</v>
      </c>
      <c r="O45" s="82">
        <f t="shared" si="32"/>
        <v>0</v>
      </c>
      <c r="P45" s="82">
        <f t="shared" si="32"/>
        <v>0</v>
      </c>
      <c r="Q45" s="17"/>
    </row>
    <row r="46" spans="2:17" x14ac:dyDescent="0.35">
      <c r="B46" s="216"/>
      <c r="C46" s="17"/>
      <c r="D46" s="47"/>
      <c r="E46" s="17"/>
      <c r="F46" s="17"/>
      <c r="G46" s="17"/>
      <c r="H46" s="17"/>
      <c r="I46" s="17"/>
      <c r="J46" s="17"/>
      <c r="K46" s="17"/>
      <c r="L46" s="17"/>
      <c r="M46" s="17"/>
      <c r="N46" s="17"/>
      <c r="O46" s="17"/>
      <c r="P46" s="17"/>
      <c r="Q46" s="17"/>
    </row>
    <row r="47" spans="2:17" x14ac:dyDescent="0.35">
      <c r="B47" s="216"/>
      <c r="C47" s="17"/>
      <c r="D47" s="67" t="s">
        <v>278</v>
      </c>
      <c r="E47" s="82">
        <f>E45-E42</f>
        <v>0</v>
      </c>
      <c r="F47" s="82">
        <f t="shared" ref="F47:P47" si="33">F45-F42</f>
        <v>0</v>
      </c>
      <c r="G47" s="82">
        <f t="shared" si="33"/>
        <v>0</v>
      </c>
      <c r="H47" s="82">
        <f t="shared" si="33"/>
        <v>0</v>
      </c>
      <c r="I47" s="82">
        <f t="shared" si="33"/>
        <v>0</v>
      </c>
      <c r="J47" s="82">
        <f t="shared" si="33"/>
        <v>0</v>
      </c>
      <c r="K47" s="82">
        <f t="shared" si="33"/>
        <v>0</v>
      </c>
      <c r="L47" s="82">
        <f t="shared" si="33"/>
        <v>0</v>
      </c>
      <c r="M47" s="82">
        <f t="shared" si="33"/>
        <v>0</v>
      </c>
      <c r="N47" s="82">
        <f t="shared" si="33"/>
        <v>0</v>
      </c>
      <c r="O47" s="82">
        <f t="shared" si="33"/>
        <v>0</v>
      </c>
      <c r="P47" s="82">
        <f t="shared" si="33"/>
        <v>0</v>
      </c>
      <c r="Q47" s="17"/>
    </row>
    <row r="48" spans="2:17" x14ac:dyDescent="0.35">
      <c r="B48" s="17"/>
      <c r="C48" s="17"/>
      <c r="D48" s="17"/>
      <c r="E48" s="17"/>
      <c r="F48" s="17"/>
      <c r="G48" s="17"/>
      <c r="H48" s="17"/>
      <c r="I48" s="17"/>
      <c r="J48" s="17"/>
      <c r="K48" s="17"/>
      <c r="L48" s="17"/>
      <c r="M48" s="17"/>
      <c r="N48" s="17"/>
      <c r="O48" s="17"/>
      <c r="P48" s="17"/>
      <c r="Q48" s="17"/>
    </row>
    <row r="49" spans="2:17" x14ac:dyDescent="0.35">
      <c r="B49" s="216" t="s">
        <v>283</v>
      </c>
      <c r="C49" s="17"/>
      <c r="D49" s="96" t="s">
        <v>274</v>
      </c>
      <c r="E49" s="144">
        <f>SUMPRODUCT(1*(Personnel!D$10:D$29&lt;&gt;0))</f>
        <v>0</v>
      </c>
      <c r="F49" s="144">
        <f>SUMPRODUCT(1*(Personnel!E$10:E$29&lt;&gt;0))</f>
        <v>0</v>
      </c>
      <c r="G49" s="144">
        <f>SUMPRODUCT(1*(Personnel!F$10:F$29&lt;&gt;0))</f>
        <v>0</v>
      </c>
      <c r="H49" s="144">
        <f>SUMPRODUCT(1*(Personnel!G$10:G$29&lt;&gt;0))</f>
        <v>0</v>
      </c>
      <c r="I49" s="144">
        <f>SUMPRODUCT(1*(Personnel!H$10:H$29&lt;&gt;0))</f>
        <v>0</v>
      </c>
      <c r="J49" s="144">
        <f>SUMPRODUCT(1*(Personnel!I$10:I$29&lt;&gt;0))</f>
        <v>0</v>
      </c>
      <c r="K49" s="144">
        <f>SUMPRODUCT(1*(Personnel!J$10:J$29&lt;&gt;0))</f>
        <v>0</v>
      </c>
      <c r="L49" s="144">
        <f>SUMPRODUCT(1*(Personnel!K$10:K$29&lt;&gt;0))</f>
        <v>0</v>
      </c>
      <c r="M49" s="144">
        <f>SUMPRODUCT(1*(Personnel!L$10:L$29&lt;&gt;0))</f>
        <v>0</v>
      </c>
      <c r="N49" s="144">
        <f>SUMPRODUCT(1*(Personnel!M$10:M$29&lt;&gt;0))</f>
        <v>0</v>
      </c>
      <c r="O49" s="144">
        <f>SUMPRODUCT(1*(Personnel!N$10:N$29&lt;&gt;0))</f>
        <v>0</v>
      </c>
      <c r="P49" s="144">
        <f>SUMPRODUCT(1*(Personnel!O$10:O$29&lt;&gt;0))</f>
        <v>0</v>
      </c>
      <c r="Q49" s="17"/>
    </row>
    <row r="50" spans="2:17" x14ac:dyDescent="0.35">
      <c r="B50" s="216"/>
      <c r="C50" s="17"/>
      <c r="D50" s="47"/>
      <c r="E50" s="17"/>
      <c r="F50" s="17"/>
      <c r="G50" s="17"/>
      <c r="H50" s="17"/>
      <c r="I50" s="17"/>
      <c r="J50" s="17"/>
      <c r="K50" s="17"/>
      <c r="L50" s="17"/>
      <c r="M50" s="17"/>
      <c r="N50" s="17"/>
      <c r="O50" s="17"/>
      <c r="P50" s="17"/>
      <c r="Q50" s="17"/>
    </row>
    <row r="51" spans="2:17" x14ac:dyDescent="0.35">
      <c r="B51" s="216"/>
      <c r="C51" s="17"/>
      <c r="D51" s="96" t="s">
        <v>276</v>
      </c>
      <c r="E51" s="145"/>
      <c r="F51" s="145"/>
      <c r="G51" s="145"/>
      <c r="H51" s="145"/>
      <c r="I51" s="145"/>
      <c r="J51" s="145"/>
      <c r="K51" s="145"/>
      <c r="L51" s="145"/>
      <c r="M51" s="145"/>
      <c r="N51" s="145"/>
      <c r="O51" s="145"/>
      <c r="P51" s="145"/>
      <c r="Q51" s="17"/>
    </row>
    <row r="52" spans="2:17" x14ac:dyDescent="0.35">
      <c r="B52" s="17"/>
      <c r="C52" s="17"/>
      <c r="D52" s="17"/>
      <c r="E52" s="17"/>
      <c r="F52" s="17"/>
      <c r="G52" s="17"/>
      <c r="H52" s="17"/>
      <c r="I52" s="17"/>
      <c r="J52" s="17"/>
      <c r="K52" s="17"/>
      <c r="L52" s="17"/>
      <c r="M52" s="17"/>
      <c r="N52" s="17"/>
      <c r="O52" s="17"/>
      <c r="P52" s="17"/>
      <c r="Q52" s="17"/>
    </row>
    <row r="53" spans="2:17" x14ac:dyDescent="0.35">
      <c r="B53" s="216" t="s">
        <v>108</v>
      </c>
      <c r="C53" s="17"/>
      <c r="D53" s="96" t="s">
        <v>274</v>
      </c>
      <c r="E53" s="99">
        <f>Trésorerie!C75</f>
        <v>-2720.0741666666668</v>
      </c>
      <c r="F53" s="99">
        <f>Trésorerie!D75</f>
        <v>-4990.1483333333335</v>
      </c>
      <c r="G53" s="99">
        <f>Trésorerie!E75</f>
        <v>-7260.2224999999999</v>
      </c>
      <c r="H53" s="99">
        <f>Trésorerie!F75</f>
        <v>-9530.2966666666671</v>
      </c>
      <c r="I53" s="99">
        <f>Trésorerie!G75</f>
        <v>-11800.370833333334</v>
      </c>
      <c r="J53" s="99">
        <f>Trésorerie!H75</f>
        <v>-14070.445000000002</v>
      </c>
      <c r="K53" s="99">
        <f>Trésorerie!I75</f>
        <v>-16340.519166666669</v>
      </c>
      <c r="L53" s="99">
        <f>Trésorerie!J75</f>
        <v>-18610.593333333334</v>
      </c>
      <c r="M53" s="99">
        <f>Trésorerie!K75</f>
        <v>-20880.6675</v>
      </c>
      <c r="N53" s="99">
        <f>Trésorerie!L75</f>
        <v>-23150.741666666665</v>
      </c>
      <c r="O53" s="99">
        <f>Trésorerie!M75</f>
        <v>-25420.81583333333</v>
      </c>
      <c r="P53" s="99">
        <f>Trésorerie!N75</f>
        <v>-27690.889999999996</v>
      </c>
      <c r="Q53" s="17"/>
    </row>
    <row r="54" spans="2:17" x14ac:dyDescent="0.35">
      <c r="B54" s="216"/>
      <c r="C54" s="17"/>
      <c r="D54" s="47"/>
      <c r="E54" s="146"/>
      <c r="F54" s="146"/>
      <c r="G54" s="146"/>
      <c r="H54" s="146"/>
      <c r="I54" s="146"/>
      <c r="J54" s="146"/>
      <c r="K54" s="146"/>
      <c r="L54" s="146"/>
      <c r="M54" s="146"/>
      <c r="N54" s="146"/>
      <c r="O54" s="146"/>
      <c r="P54" s="146"/>
      <c r="Q54" s="17"/>
    </row>
    <row r="55" spans="2:17" x14ac:dyDescent="0.35">
      <c r="B55" s="216"/>
      <c r="C55" s="17"/>
      <c r="D55" s="96" t="s">
        <v>276</v>
      </c>
      <c r="E55" s="143"/>
      <c r="F55" s="143"/>
      <c r="G55" s="143"/>
      <c r="H55" s="143"/>
      <c r="I55" s="143"/>
      <c r="J55" s="143"/>
      <c r="K55" s="143"/>
      <c r="L55" s="143"/>
      <c r="M55" s="143"/>
      <c r="N55" s="143"/>
      <c r="O55" s="143"/>
      <c r="P55" s="143"/>
      <c r="Q55" s="17"/>
    </row>
    <row r="56" spans="2:17" x14ac:dyDescent="0.35">
      <c r="B56" s="216"/>
      <c r="C56" s="17"/>
      <c r="D56" s="47"/>
      <c r="E56" s="17"/>
      <c r="F56" s="17"/>
      <c r="G56" s="17"/>
      <c r="H56" s="17"/>
      <c r="I56" s="17"/>
      <c r="J56" s="17"/>
      <c r="K56" s="17"/>
      <c r="L56" s="17"/>
      <c r="M56" s="17"/>
      <c r="N56" s="17"/>
      <c r="O56" s="17"/>
      <c r="P56" s="17"/>
      <c r="Q56" s="17"/>
    </row>
    <row r="57" spans="2:17" x14ac:dyDescent="0.35">
      <c r="B57" s="216"/>
      <c r="C57" s="17"/>
      <c r="D57" s="67" t="s">
        <v>278</v>
      </c>
      <c r="E57" s="82">
        <f>E55-E53</f>
        <v>2720.0741666666668</v>
      </c>
      <c r="F57" s="82">
        <f t="shared" ref="F57:P57" si="34">F55-F53</f>
        <v>4990.1483333333335</v>
      </c>
      <c r="G57" s="82">
        <f t="shared" si="34"/>
        <v>7260.2224999999999</v>
      </c>
      <c r="H57" s="82">
        <f t="shared" si="34"/>
        <v>9530.2966666666671</v>
      </c>
      <c r="I57" s="82">
        <f t="shared" si="34"/>
        <v>11800.370833333334</v>
      </c>
      <c r="J57" s="82">
        <f t="shared" si="34"/>
        <v>14070.445000000002</v>
      </c>
      <c r="K57" s="82">
        <f t="shared" si="34"/>
        <v>16340.519166666669</v>
      </c>
      <c r="L57" s="82">
        <f t="shared" si="34"/>
        <v>18610.593333333334</v>
      </c>
      <c r="M57" s="82">
        <f t="shared" si="34"/>
        <v>20880.6675</v>
      </c>
      <c r="N57" s="82">
        <f t="shared" si="34"/>
        <v>23150.741666666665</v>
      </c>
      <c r="O57" s="82">
        <f t="shared" si="34"/>
        <v>25420.81583333333</v>
      </c>
      <c r="P57" s="82">
        <f t="shared" si="34"/>
        <v>27690.889999999996</v>
      </c>
      <c r="Q57" s="17"/>
    </row>
    <row r="58" spans="2:17" x14ac:dyDescent="0.35">
      <c r="B58" s="17"/>
      <c r="C58" s="17"/>
      <c r="D58" s="17"/>
      <c r="E58" s="17"/>
      <c r="F58" s="17"/>
      <c r="G58" s="17"/>
      <c r="H58" s="17"/>
      <c r="I58" s="17"/>
      <c r="J58" s="17"/>
      <c r="K58" s="17"/>
      <c r="L58" s="17"/>
      <c r="M58" s="17"/>
      <c r="N58" s="17"/>
      <c r="O58" s="17"/>
      <c r="P58" s="17"/>
      <c r="Q58" s="17"/>
    </row>
    <row r="59" spans="2:17" x14ac:dyDescent="0.35">
      <c r="B59" s="216" t="s">
        <v>287</v>
      </c>
      <c r="C59" s="17"/>
      <c r="D59" s="96" t="s">
        <v>284</v>
      </c>
      <c r="E59" s="82">
        <f>IF(E49&lt;&gt;0,E25/E49,0)</f>
        <v>0</v>
      </c>
      <c r="F59" s="82">
        <f t="shared" ref="F59:P59" si="35">IF(F49&lt;&gt;0,F25/F49,0)</f>
        <v>0</v>
      </c>
      <c r="G59" s="82">
        <f t="shared" si="35"/>
        <v>0</v>
      </c>
      <c r="H59" s="82">
        <f t="shared" si="35"/>
        <v>0</v>
      </c>
      <c r="I59" s="82">
        <f t="shared" si="35"/>
        <v>0</v>
      </c>
      <c r="J59" s="82">
        <f t="shared" si="35"/>
        <v>0</v>
      </c>
      <c r="K59" s="82">
        <f t="shared" si="35"/>
        <v>0</v>
      </c>
      <c r="L59" s="82">
        <f t="shared" si="35"/>
        <v>0</v>
      </c>
      <c r="M59" s="82">
        <f t="shared" si="35"/>
        <v>0</v>
      </c>
      <c r="N59" s="82">
        <f t="shared" si="35"/>
        <v>0</v>
      </c>
      <c r="O59" s="82">
        <f t="shared" si="35"/>
        <v>0</v>
      </c>
      <c r="P59" s="82">
        <f t="shared" si="35"/>
        <v>0</v>
      </c>
      <c r="Q59" s="17"/>
    </row>
    <row r="60" spans="2:17" x14ac:dyDescent="0.35">
      <c r="B60" s="216"/>
      <c r="C60" s="17"/>
      <c r="D60" s="67" t="s">
        <v>285</v>
      </c>
      <c r="E60" s="82">
        <f>IF(E49&lt;&gt;0,E26/E49,0)</f>
        <v>0</v>
      </c>
      <c r="F60" s="82">
        <f t="shared" ref="F60:P60" si="36">IF(F49&lt;&gt;0,F26/F49,0)</f>
        <v>0</v>
      </c>
      <c r="G60" s="82">
        <f t="shared" si="36"/>
        <v>0</v>
      </c>
      <c r="H60" s="82">
        <f t="shared" si="36"/>
        <v>0</v>
      </c>
      <c r="I60" s="82">
        <f t="shared" si="36"/>
        <v>0</v>
      </c>
      <c r="J60" s="82">
        <f t="shared" si="36"/>
        <v>0</v>
      </c>
      <c r="K60" s="82">
        <f t="shared" si="36"/>
        <v>0</v>
      </c>
      <c r="L60" s="82">
        <f t="shared" si="36"/>
        <v>0</v>
      </c>
      <c r="M60" s="82">
        <f t="shared" si="36"/>
        <v>0</v>
      </c>
      <c r="N60" s="82">
        <f t="shared" si="36"/>
        <v>0</v>
      </c>
      <c r="O60" s="82">
        <f t="shared" si="36"/>
        <v>0</v>
      </c>
      <c r="P60" s="82">
        <f t="shared" si="36"/>
        <v>0</v>
      </c>
      <c r="Q60" s="17"/>
    </row>
    <row r="61" spans="2:17" x14ac:dyDescent="0.35">
      <c r="B61" s="17"/>
      <c r="C61" s="17"/>
      <c r="D61" s="17"/>
      <c r="E61" s="17"/>
      <c r="F61" s="17"/>
      <c r="G61" s="17"/>
      <c r="H61" s="17"/>
      <c r="I61" s="17"/>
      <c r="J61" s="17"/>
      <c r="K61" s="17"/>
      <c r="L61" s="17"/>
      <c r="M61" s="17"/>
      <c r="N61" s="17"/>
      <c r="O61" s="17"/>
      <c r="P61" s="17"/>
      <c r="Q61" s="17"/>
    </row>
  </sheetData>
  <sheetProtection sheet="1" objects="1" scenarios="1"/>
  <mergeCells count="11">
    <mergeCell ref="B2:D3"/>
    <mergeCell ref="B33:B39"/>
    <mergeCell ref="B41:B47"/>
    <mergeCell ref="B49:B51"/>
    <mergeCell ref="B53:B57"/>
    <mergeCell ref="B59:B60"/>
    <mergeCell ref="B25:B31"/>
    <mergeCell ref="B5:P5"/>
    <mergeCell ref="B7:D7"/>
    <mergeCell ref="B9:B15"/>
    <mergeCell ref="B17:B23"/>
  </mergeCells>
  <pageMargins left="0.7" right="0.7" top="0.75" bottom="0.75" header="0.3" footer="0.3"/>
  <pageSetup paperSize="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21">
    <tabColor rgb="FF008BD0"/>
  </sheetPr>
  <dimension ref="B2:AK234"/>
  <sheetViews>
    <sheetView showGridLines="0" showRowColHeaders="0" zoomScale="70" zoomScaleNormal="70" workbookViewId="0">
      <selection activeCell="H238" sqref="H238"/>
    </sheetView>
  </sheetViews>
  <sheetFormatPr baseColWidth="10" defaultColWidth="11.54296875" defaultRowHeight="14.5" x14ac:dyDescent="0.35"/>
  <cols>
    <col min="1" max="1" width="3.453125" customWidth="1"/>
    <col min="2" max="2" width="37.453125" customWidth="1"/>
  </cols>
  <sheetData>
    <row r="2" spans="2:37" ht="15" customHeight="1" x14ac:dyDescent="0.35">
      <c r="B2" s="197" t="s">
        <v>142</v>
      </c>
    </row>
    <row r="3" spans="2:37" s="3" customFormat="1" ht="29.25" customHeight="1" x14ac:dyDescent="0.35">
      <c r="B3" s="261"/>
      <c r="C3" s="12"/>
      <c r="D3" s="12"/>
    </row>
    <row r="4" spans="2:37" x14ac:dyDescent="0.35">
      <c r="B4" s="11"/>
    </row>
    <row r="5" spans="2:37" x14ac:dyDescent="0.35">
      <c r="B5" s="11"/>
      <c r="C5" s="258" t="s">
        <v>17</v>
      </c>
      <c r="D5" s="259"/>
      <c r="E5" s="259"/>
      <c r="F5" s="259"/>
      <c r="G5" s="259"/>
      <c r="H5" s="259"/>
      <c r="I5" s="259"/>
      <c r="J5" s="259"/>
      <c r="K5" s="259"/>
      <c r="L5" s="259"/>
      <c r="M5" s="259"/>
      <c r="N5" s="259"/>
      <c r="O5" s="260"/>
      <c r="P5" s="258" t="s">
        <v>18</v>
      </c>
      <c r="Q5" s="259"/>
      <c r="R5" s="259"/>
      <c r="S5" s="259"/>
      <c r="T5" s="259"/>
      <c r="U5" s="259"/>
      <c r="V5" s="259"/>
      <c r="W5" s="259"/>
      <c r="X5" s="259"/>
      <c r="Y5" s="259"/>
      <c r="Z5" s="259"/>
      <c r="AA5" s="259"/>
      <c r="AB5" s="260"/>
      <c r="AC5" s="258" t="s">
        <v>19</v>
      </c>
      <c r="AD5" s="259"/>
      <c r="AE5" s="260"/>
      <c r="AF5" s="258" t="s">
        <v>31</v>
      </c>
      <c r="AG5" s="259"/>
      <c r="AH5" s="260"/>
      <c r="AI5" s="257" t="s">
        <v>32</v>
      </c>
      <c r="AJ5" s="257"/>
      <c r="AK5" s="257"/>
    </row>
    <row r="6" spans="2:37" ht="15" customHeight="1" x14ac:dyDescent="0.35">
      <c r="B6" s="150" t="s">
        <v>35</v>
      </c>
      <c r="C6" s="140">
        <f>CONFIG!$C$7</f>
        <v>43101</v>
      </c>
      <c r="D6" s="140">
        <f>DATE(YEAR(C6),MONTH(C6)+1,DAY(C6))</f>
        <v>43132</v>
      </c>
      <c r="E6" s="140">
        <f t="shared" ref="E6:N6" si="0">DATE(YEAR(D6),MONTH(D6)+1,DAY(D6))</f>
        <v>43160</v>
      </c>
      <c r="F6" s="140">
        <f t="shared" si="0"/>
        <v>43191</v>
      </c>
      <c r="G6" s="140">
        <f t="shared" si="0"/>
        <v>43221</v>
      </c>
      <c r="H6" s="140">
        <f t="shared" si="0"/>
        <v>43252</v>
      </c>
      <c r="I6" s="140">
        <f t="shared" si="0"/>
        <v>43282</v>
      </c>
      <c r="J6" s="140">
        <f t="shared" si="0"/>
        <v>43313</v>
      </c>
      <c r="K6" s="140">
        <f t="shared" si="0"/>
        <v>43344</v>
      </c>
      <c r="L6" s="140">
        <f t="shared" si="0"/>
        <v>43374</v>
      </c>
      <c r="M6" s="140">
        <f t="shared" si="0"/>
        <v>43405</v>
      </c>
      <c r="N6" s="140">
        <f t="shared" si="0"/>
        <v>43435</v>
      </c>
      <c r="O6" s="141" t="s">
        <v>20</v>
      </c>
      <c r="P6" s="140">
        <f>DATE(YEAR(N6),MONTH(N6)+1,DAY(N6))</f>
        <v>43466</v>
      </c>
      <c r="Q6" s="140">
        <f t="shared" ref="Q6:AA6" si="1">DATE(YEAR(P6),MONTH(P6)+1,DAY(P6))</f>
        <v>43497</v>
      </c>
      <c r="R6" s="140">
        <f t="shared" si="1"/>
        <v>43525</v>
      </c>
      <c r="S6" s="140">
        <f t="shared" si="1"/>
        <v>43556</v>
      </c>
      <c r="T6" s="140">
        <f t="shared" si="1"/>
        <v>43586</v>
      </c>
      <c r="U6" s="140">
        <f t="shared" si="1"/>
        <v>43617</v>
      </c>
      <c r="V6" s="140">
        <f t="shared" si="1"/>
        <v>43647</v>
      </c>
      <c r="W6" s="140">
        <f t="shared" si="1"/>
        <v>43678</v>
      </c>
      <c r="X6" s="140">
        <f t="shared" si="1"/>
        <v>43709</v>
      </c>
      <c r="Y6" s="140">
        <f t="shared" si="1"/>
        <v>43739</v>
      </c>
      <c r="Z6" s="140">
        <f t="shared" si="1"/>
        <v>43770</v>
      </c>
      <c r="AA6" s="140">
        <f t="shared" si="1"/>
        <v>43800</v>
      </c>
      <c r="AB6" s="141" t="s">
        <v>20</v>
      </c>
      <c r="AC6" s="140" t="s">
        <v>23</v>
      </c>
      <c r="AD6" s="140" t="s">
        <v>24</v>
      </c>
      <c r="AE6" s="141" t="s">
        <v>20</v>
      </c>
      <c r="AF6" s="140" t="s">
        <v>23</v>
      </c>
      <c r="AG6" s="140" t="s">
        <v>24</v>
      </c>
      <c r="AH6" s="141" t="s">
        <v>20</v>
      </c>
      <c r="AI6" s="140" t="s">
        <v>23</v>
      </c>
      <c r="AJ6" s="140" t="s">
        <v>24</v>
      </c>
      <c r="AK6" s="141" t="s">
        <v>20</v>
      </c>
    </row>
    <row r="7" spans="2:37" ht="15" customHeight="1" x14ac:dyDescent="0.35">
      <c r="B7" s="151" t="str">
        <f>CONFIG!B14</f>
        <v>Activité / Projet 1</v>
      </c>
      <c r="C7" s="142">
        <f t="shared" ref="C7:AK7" si="2">C42</f>
        <v>0</v>
      </c>
      <c r="D7" s="142">
        <f t="shared" si="2"/>
        <v>0</v>
      </c>
      <c r="E7" s="142">
        <f t="shared" si="2"/>
        <v>0</v>
      </c>
      <c r="F7" s="142">
        <f t="shared" si="2"/>
        <v>0</v>
      </c>
      <c r="G7" s="142">
        <f t="shared" si="2"/>
        <v>0</v>
      </c>
      <c r="H7" s="142">
        <f t="shared" si="2"/>
        <v>0</v>
      </c>
      <c r="I7" s="142">
        <f t="shared" si="2"/>
        <v>0</v>
      </c>
      <c r="J7" s="142">
        <f t="shared" si="2"/>
        <v>0</v>
      </c>
      <c r="K7" s="142">
        <f t="shared" si="2"/>
        <v>0</v>
      </c>
      <c r="L7" s="142">
        <f t="shared" si="2"/>
        <v>0</v>
      </c>
      <c r="M7" s="142">
        <f t="shared" si="2"/>
        <v>0</v>
      </c>
      <c r="N7" s="142">
        <f t="shared" si="2"/>
        <v>0</v>
      </c>
      <c r="O7" s="142">
        <f t="shared" si="2"/>
        <v>0</v>
      </c>
      <c r="P7" s="142">
        <f t="shared" si="2"/>
        <v>0</v>
      </c>
      <c r="Q7" s="142">
        <f t="shared" si="2"/>
        <v>0</v>
      </c>
      <c r="R7" s="142">
        <f t="shared" si="2"/>
        <v>0</v>
      </c>
      <c r="S7" s="142">
        <f t="shared" si="2"/>
        <v>0</v>
      </c>
      <c r="T7" s="142">
        <f t="shared" si="2"/>
        <v>0</v>
      </c>
      <c r="U7" s="142">
        <f t="shared" si="2"/>
        <v>0</v>
      </c>
      <c r="V7" s="142">
        <f t="shared" si="2"/>
        <v>0</v>
      </c>
      <c r="W7" s="142">
        <f t="shared" si="2"/>
        <v>0</v>
      </c>
      <c r="X7" s="142">
        <f t="shared" si="2"/>
        <v>0</v>
      </c>
      <c r="Y7" s="142">
        <f t="shared" si="2"/>
        <v>0</v>
      </c>
      <c r="Z7" s="142">
        <f t="shared" si="2"/>
        <v>0</v>
      </c>
      <c r="AA7" s="142">
        <f t="shared" si="2"/>
        <v>0</v>
      </c>
      <c r="AB7" s="142">
        <f t="shared" si="2"/>
        <v>0</v>
      </c>
      <c r="AC7" s="142">
        <f t="shared" si="2"/>
        <v>0</v>
      </c>
      <c r="AD7" s="142">
        <f t="shared" si="2"/>
        <v>0</v>
      </c>
      <c r="AE7" s="142">
        <f t="shared" si="2"/>
        <v>0</v>
      </c>
      <c r="AF7" s="142">
        <f t="shared" si="2"/>
        <v>0</v>
      </c>
      <c r="AG7" s="142">
        <f t="shared" si="2"/>
        <v>0</v>
      </c>
      <c r="AH7" s="142">
        <f t="shared" si="2"/>
        <v>0</v>
      </c>
      <c r="AI7" s="142">
        <f t="shared" si="2"/>
        <v>0</v>
      </c>
      <c r="AJ7" s="142">
        <f t="shared" si="2"/>
        <v>0</v>
      </c>
      <c r="AK7" s="142">
        <f t="shared" si="2"/>
        <v>0</v>
      </c>
    </row>
    <row r="8" spans="2:37" ht="15" customHeight="1" x14ac:dyDescent="0.35">
      <c r="B8" s="151" t="str">
        <f>CONFIG!B15</f>
        <v>Activité / Projet 2</v>
      </c>
      <c r="C8" s="142">
        <f t="shared" ref="C8:AK8" si="3">C69</f>
        <v>0</v>
      </c>
      <c r="D8" s="142">
        <f t="shared" si="3"/>
        <v>0</v>
      </c>
      <c r="E8" s="142">
        <f t="shared" si="3"/>
        <v>0</v>
      </c>
      <c r="F8" s="142">
        <f t="shared" si="3"/>
        <v>0</v>
      </c>
      <c r="G8" s="142">
        <f t="shared" si="3"/>
        <v>0</v>
      </c>
      <c r="H8" s="142">
        <f t="shared" si="3"/>
        <v>0</v>
      </c>
      <c r="I8" s="142">
        <f t="shared" si="3"/>
        <v>0</v>
      </c>
      <c r="J8" s="142">
        <f t="shared" si="3"/>
        <v>0</v>
      </c>
      <c r="K8" s="142">
        <f t="shared" si="3"/>
        <v>0</v>
      </c>
      <c r="L8" s="142">
        <f t="shared" si="3"/>
        <v>0</v>
      </c>
      <c r="M8" s="142">
        <f t="shared" si="3"/>
        <v>0</v>
      </c>
      <c r="N8" s="142">
        <f t="shared" si="3"/>
        <v>0</v>
      </c>
      <c r="O8" s="142">
        <f t="shared" si="3"/>
        <v>0</v>
      </c>
      <c r="P8" s="142">
        <f t="shared" si="3"/>
        <v>0</v>
      </c>
      <c r="Q8" s="142">
        <f t="shared" si="3"/>
        <v>0</v>
      </c>
      <c r="R8" s="142">
        <f t="shared" si="3"/>
        <v>0</v>
      </c>
      <c r="S8" s="142">
        <f t="shared" si="3"/>
        <v>0</v>
      </c>
      <c r="T8" s="142">
        <f t="shared" si="3"/>
        <v>0</v>
      </c>
      <c r="U8" s="142">
        <f t="shared" si="3"/>
        <v>0</v>
      </c>
      <c r="V8" s="142">
        <f t="shared" si="3"/>
        <v>0</v>
      </c>
      <c r="W8" s="142">
        <f t="shared" si="3"/>
        <v>0</v>
      </c>
      <c r="X8" s="142">
        <f t="shared" si="3"/>
        <v>0</v>
      </c>
      <c r="Y8" s="142">
        <f t="shared" si="3"/>
        <v>0</v>
      </c>
      <c r="Z8" s="142">
        <f t="shared" si="3"/>
        <v>0</v>
      </c>
      <c r="AA8" s="142">
        <f t="shared" si="3"/>
        <v>0</v>
      </c>
      <c r="AB8" s="142">
        <f t="shared" si="3"/>
        <v>0</v>
      </c>
      <c r="AC8" s="142">
        <f t="shared" si="3"/>
        <v>0</v>
      </c>
      <c r="AD8" s="142">
        <f t="shared" si="3"/>
        <v>0</v>
      </c>
      <c r="AE8" s="142">
        <f t="shared" si="3"/>
        <v>0</v>
      </c>
      <c r="AF8" s="142">
        <f t="shared" si="3"/>
        <v>0</v>
      </c>
      <c r="AG8" s="142">
        <f t="shared" si="3"/>
        <v>0</v>
      </c>
      <c r="AH8" s="142">
        <f t="shared" si="3"/>
        <v>0</v>
      </c>
      <c r="AI8" s="142">
        <f t="shared" si="3"/>
        <v>0</v>
      </c>
      <c r="AJ8" s="142">
        <f t="shared" si="3"/>
        <v>0</v>
      </c>
      <c r="AK8" s="142">
        <f t="shared" si="3"/>
        <v>0</v>
      </c>
    </row>
    <row r="9" spans="2:37" ht="15" customHeight="1" x14ac:dyDescent="0.35">
      <c r="B9" s="151" t="str">
        <f>CONFIG!B16</f>
        <v>…</v>
      </c>
      <c r="C9" s="142">
        <f t="shared" ref="C9:AK9" si="4">C96</f>
        <v>0</v>
      </c>
      <c r="D9" s="142">
        <f t="shared" si="4"/>
        <v>0</v>
      </c>
      <c r="E9" s="142">
        <f t="shared" si="4"/>
        <v>0</v>
      </c>
      <c r="F9" s="142">
        <f t="shared" si="4"/>
        <v>0</v>
      </c>
      <c r="G9" s="142">
        <f t="shared" si="4"/>
        <v>0</v>
      </c>
      <c r="H9" s="142">
        <f t="shared" si="4"/>
        <v>0</v>
      </c>
      <c r="I9" s="142">
        <f t="shared" si="4"/>
        <v>0</v>
      </c>
      <c r="J9" s="142">
        <f t="shared" si="4"/>
        <v>0</v>
      </c>
      <c r="K9" s="142">
        <f t="shared" si="4"/>
        <v>0</v>
      </c>
      <c r="L9" s="142">
        <f t="shared" si="4"/>
        <v>0</v>
      </c>
      <c r="M9" s="142">
        <f t="shared" si="4"/>
        <v>0</v>
      </c>
      <c r="N9" s="142">
        <f t="shared" si="4"/>
        <v>0</v>
      </c>
      <c r="O9" s="142">
        <f t="shared" si="4"/>
        <v>0</v>
      </c>
      <c r="P9" s="142">
        <f t="shared" si="4"/>
        <v>0</v>
      </c>
      <c r="Q9" s="142">
        <f t="shared" si="4"/>
        <v>0</v>
      </c>
      <c r="R9" s="142">
        <f t="shared" si="4"/>
        <v>0</v>
      </c>
      <c r="S9" s="142">
        <f t="shared" si="4"/>
        <v>0</v>
      </c>
      <c r="T9" s="142">
        <f t="shared" si="4"/>
        <v>0</v>
      </c>
      <c r="U9" s="142">
        <f t="shared" si="4"/>
        <v>0</v>
      </c>
      <c r="V9" s="142">
        <f t="shared" si="4"/>
        <v>0</v>
      </c>
      <c r="W9" s="142">
        <f t="shared" si="4"/>
        <v>0</v>
      </c>
      <c r="X9" s="142">
        <f t="shared" si="4"/>
        <v>0</v>
      </c>
      <c r="Y9" s="142">
        <f t="shared" si="4"/>
        <v>0</v>
      </c>
      <c r="Z9" s="142">
        <f t="shared" si="4"/>
        <v>0</v>
      </c>
      <c r="AA9" s="142">
        <f t="shared" si="4"/>
        <v>0</v>
      </c>
      <c r="AB9" s="142">
        <f t="shared" si="4"/>
        <v>0</v>
      </c>
      <c r="AC9" s="142">
        <f t="shared" si="4"/>
        <v>0</v>
      </c>
      <c r="AD9" s="142">
        <f t="shared" si="4"/>
        <v>0</v>
      </c>
      <c r="AE9" s="142">
        <f t="shared" si="4"/>
        <v>0</v>
      </c>
      <c r="AF9" s="142">
        <f t="shared" si="4"/>
        <v>0</v>
      </c>
      <c r="AG9" s="142">
        <f t="shared" si="4"/>
        <v>0</v>
      </c>
      <c r="AH9" s="142">
        <f t="shared" si="4"/>
        <v>0</v>
      </c>
      <c r="AI9" s="142">
        <f t="shared" si="4"/>
        <v>0</v>
      </c>
      <c r="AJ9" s="142">
        <f t="shared" si="4"/>
        <v>0</v>
      </c>
      <c r="AK9" s="142">
        <f t="shared" si="4"/>
        <v>0</v>
      </c>
    </row>
    <row r="10" spans="2:37" ht="15" customHeight="1" x14ac:dyDescent="0.35">
      <c r="B10" s="151">
        <f>CONFIG!B17</f>
        <v>0</v>
      </c>
      <c r="C10" s="142">
        <f t="shared" ref="C10:AK10" si="5">C123</f>
        <v>0</v>
      </c>
      <c r="D10" s="142">
        <f t="shared" si="5"/>
        <v>0</v>
      </c>
      <c r="E10" s="142">
        <f t="shared" si="5"/>
        <v>0</v>
      </c>
      <c r="F10" s="142">
        <f t="shared" si="5"/>
        <v>0</v>
      </c>
      <c r="G10" s="142">
        <f t="shared" si="5"/>
        <v>0</v>
      </c>
      <c r="H10" s="142">
        <f t="shared" si="5"/>
        <v>0</v>
      </c>
      <c r="I10" s="142">
        <f t="shared" si="5"/>
        <v>0</v>
      </c>
      <c r="J10" s="142">
        <f t="shared" si="5"/>
        <v>0</v>
      </c>
      <c r="K10" s="142">
        <f t="shared" si="5"/>
        <v>0</v>
      </c>
      <c r="L10" s="142">
        <f t="shared" si="5"/>
        <v>0</v>
      </c>
      <c r="M10" s="142">
        <f t="shared" si="5"/>
        <v>0</v>
      </c>
      <c r="N10" s="142">
        <f t="shared" si="5"/>
        <v>0</v>
      </c>
      <c r="O10" s="142">
        <f t="shared" si="5"/>
        <v>0</v>
      </c>
      <c r="P10" s="142">
        <f t="shared" si="5"/>
        <v>0</v>
      </c>
      <c r="Q10" s="142">
        <f t="shared" si="5"/>
        <v>0</v>
      </c>
      <c r="R10" s="142">
        <f t="shared" si="5"/>
        <v>0</v>
      </c>
      <c r="S10" s="142">
        <f t="shared" si="5"/>
        <v>0</v>
      </c>
      <c r="T10" s="142">
        <f t="shared" si="5"/>
        <v>0</v>
      </c>
      <c r="U10" s="142">
        <f t="shared" si="5"/>
        <v>0</v>
      </c>
      <c r="V10" s="142">
        <f t="shared" si="5"/>
        <v>0</v>
      </c>
      <c r="W10" s="142">
        <f t="shared" si="5"/>
        <v>0</v>
      </c>
      <c r="X10" s="142">
        <f t="shared" si="5"/>
        <v>0</v>
      </c>
      <c r="Y10" s="142">
        <f t="shared" si="5"/>
        <v>0</v>
      </c>
      <c r="Z10" s="142">
        <f t="shared" si="5"/>
        <v>0</v>
      </c>
      <c r="AA10" s="142">
        <f t="shared" si="5"/>
        <v>0</v>
      </c>
      <c r="AB10" s="142">
        <f t="shared" si="5"/>
        <v>0</v>
      </c>
      <c r="AC10" s="142">
        <f t="shared" si="5"/>
        <v>0</v>
      </c>
      <c r="AD10" s="142">
        <f t="shared" si="5"/>
        <v>0</v>
      </c>
      <c r="AE10" s="142">
        <f t="shared" si="5"/>
        <v>0</v>
      </c>
      <c r="AF10" s="142">
        <f t="shared" si="5"/>
        <v>0</v>
      </c>
      <c r="AG10" s="142">
        <f t="shared" si="5"/>
        <v>0</v>
      </c>
      <c r="AH10" s="142">
        <f t="shared" si="5"/>
        <v>0</v>
      </c>
      <c r="AI10" s="142">
        <f t="shared" si="5"/>
        <v>0</v>
      </c>
      <c r="AJ10" s="142">
        <f t="shared" si="5"/>
        <v>0</v>
      </c>
      <c r="AK10" s="142">
        <f t="shared" si="5"/>
        <v>0</v>
      </c>
    </row>
    <row r="11" spans="2:37" ht="15" customHeight="1" x14ac:dyDescent="0.35">
      <c r="B11" s="151">
        <f>CONFIG!B18</f>
        <v>0</v>
      </c>
      <c r="C11" s="142">
        <f t="shared" ref="C11:AK11" si="6">C150</f>
        <v>0</v>
      </c>
      <c r="D11" s="142">
        <f t="shared" si="6"/>
        <v>0</v>
      </c>
      <c r="E11" s="142">
        <f t="shared" si="6"/>
        <v>0</v>
      </c>
      <c r="F11" s="142">
        <f t="shared" si="6"/>
        <v>0</v>
      </c>
      <c r="G11" s="142">
        <f t="shared" si="6"/>
        <v>0</v>
      </c>
      <c r="H11" s="142">
        <f t="shared" si="6"/>
        <v>0</v>
      </c>
      <c r="I11" s="142">
        <f t="shared" si="6"/>
        <v>0</v>
      </c>
      <c r="J11" s="142">
        <f t="shared" si="6"/>
        <v>0</v>
      </c>
      <c r="K11" s="142">
        <f t="shared" si="6"/>
        <v>0</v>
      </c>
      <c r="L11" s="142">
        <f t="shared" si="6"/>
        <v>0</v>
      </c>
      <c r="M11" s="142">
        <f t="shared" si="6"/>
        <v>0</v>
      </c>
      <c r="N11" s="142">
        <f t="shared" si="6"/>
        <v>0</v>
      </c>
      <c r="O11" s="142">
        <f t="shared" si="6"/>
        <v>0</v>
      </c>
      <c r="P11" s="142">
        <f t="shared" si="6"/>
        <v>0</v>
      </c>
      <c r="Q11" s="142">
        <f t="shared" si="6"/>
        <v>0</v>
      </c>
      <c r="R11" s="142">
        <f t="shared" si="6"/>
        <v>0</v>
      </c>
      <c r="S11" s="142">
        <f t="shared" si="6"/>
        <v>0</v>
      </c>
      <c r="T11" s="142">
        <f t="shared" si="6"/>
        <v>0</v>
      </c>
      <c r="U11" s="142">
        <f t="shared" si="6"/>
        <v>0</v>
      </c>
      <c r="V11" s="142">
        <f t="shared" si="6"/>
        <v>0</v>
      </c>
      <c r="W11" s="142">
        <f t="shared" si="6"/>
        <v>0</v>
      </c>
      <c r="X11" s="142">
        <f t="shared" si="6"/>
        <v>0</v>
      </c>
      <c r="Y11" s="142">
        <f t="shared" si="6"/>
        <v>0</v>
      </c>
      <c r="Z11" s="142">
        <f t="shared" si="6"/>
        <v>0</v>
      </c>
      <c r="AA11" s="142">
        <f t="shared" si="6"/>
        <v>0</v>
      </c>
      <c r="AB11" s="142">
        <f t="shared" si="6"/>
        <v>0</v>
      </c>
      <c r="AC11" s="142">
        <f t="shared" si="6"/>
        <v>0</v>
      </c>
      <c r="AD11" s="142">
        <f t="shared" si="6"/>
        <v>0</v>
      </c>
      <c r="AE11" s="142">
        <f t="shared" si="6"/>
        <v>0</v>
      </c>
      <c r="AF11" s="142">
        <f t="shared" si="6"/>
        <v>0</v>
      </c>
      <c r="AG11" s="142">
        <f t="shared" si="6"/>
        <v>0</v>
      </c>
      <c r="AH11" s="142">
        <f t="shared" si="6"/>
        <v>0</v>
      </c>
      <c r="AI11" s="142">
        <f t="shared" si="6"/>
        <v>0</v>
      </c>
      <c r="AJ11" s="142">
        <f t="shared" si="6"/>
        <v>0</v>
      </c>
      <c r="AK11" s="142">
        <f t="shared" si="6"/>
        <v>0</v>
      </c>
    </row>
    <row r="12" spans="2:37" ht="15" customHeight="1" x14ac:dyDescent="0.35">
      <c r="B12" s="151">
        <f>CONFIG!B19</f>
        <v>0</v>
      </c>
      <c r="C12" s="142">
        <f t="shared" ref="C12:AK12" si="7">C177</f>
        <v>0</v>
      </c>
      <c r="D12" s="142">
        <f t="shared" si="7"/>
        <v>0</v>
      </c>
      <c r="E12" s="142">
        <f t="shared" si="7"/>
        <v>0</v>
      </c>
      <c r="F12" s="142">
        <f t="shared" si="7"/>
        <v>0</v>
      </c>
      <c r="G12" s="142">
        <f t="shared" si="7"/>
        <v>0</v>
      </c>
      <c r="H12" s="142">
        <f t="shared" si="7"/>
        <v>0</v>
      </c>
      <c r="I12" s="142">
        <f t="shared" si="7"/>
        <v>0</v>
      </c>
      <c r="J12" s="142">
        <f t="shared" si="7"/>
        <v>0</v>
      </c>
      <c r="K12" s="142">
        <f t="shared" si="7"/>
        <v>0</v>
      </c>
      <c r="L12" s="142">
        <f t="shared" si="7"/>
        <v>0</v>
      </c>
      <c r="M12" s="142">
        <f t="shared" si="7"/>
        <v>0</v>
      </c>
      <c r="N12" s="142">
        <f t="shared" si="7"/>
        <v>0</v>
      </c>
      <c r="O12" s="142">
        <f t="shared" si="7"/>
        <v>0</v>
      </c>
      <c r="P12" s="142">
        <f t="shared" si="7"/>
        <v>0</v>
      </c>
      <c r="Q12" s="142">
        <f t="shared" si="7"/>
        <v>0</v>
      </c>
      <c r="R12" s="142">
        <f t="shared" si="7"/>
        <v>0</v>
      </c>
      <c r="S12" s="142">
        <f t="shared" si="7"/>
        <v>0</v>
      </c>
      <c r="T12" s="142">
        <f t="shared" si="7"/>
        <v>0</v>
      </c>
      <c r="U12" s="142">
        <f t="shared" si="7"/>
        <v>0</v>
      </c>
      <c r="V12" s="142">
        <f t="shared" si="7"/>
        <v>0</v>
      </c>
      <c r="W12" s="142">
        <f t="shared" si="7"/>
        <v>0</v>
      </c>
      <c r="X12" s="142">
        <f t="shared" si="7"/>
        <v>0</v>
      </c>
      <c r="Y12" s="142">
        <f t="shared" si="7"/>
        <v>0</v>
      </c>
      <c r="Z12" s="142">
        <f t="shared" si="7"/>
        <v>0</v>
      </c>
      <c r="AA12" s="142">
        <f t="shared" si="7"/>
        <v>0</v>
      </c>
      <c r="AB12" s="142">
        <f t="shared" si="7"/>
        <v>0</v>
      </c>
      <c r="AC12" s="142">
        <f t="shared" si="7"/>
        <v>0</v>
      </c>
      <c r="AD12" s="142">
        <f t="shared" si="7"/>
        <v>0</v>
      </c>
      <c r="AE12" s="142">
        <f t="shared" si="7"/>
        <v>0</v>
      </c>
      <c r="AF12" s="142">
        <f t="shared" si="7"/>
        <v>0</v>
      </c>
      <c r="AG12" s="142">
        <f t="shared" si="7"/>
        <v>0</v>
      </c>
      <c r="AH12" s="142">
        <f t="shared" si="7"/>
        <v>0</v>
      </c>
      <c r="AI12" s="142">
        <f t="shared" si="7"/>
        <v>0</v>
      </c>
      <c r="AJ12" s="142">
        <f t="shared" si="7"/>
        <v>0</v>
      </c>
      <c r="AK12" s="142">
        <f t="shared" si="7"/>
        <v>0</v>
      </c>
    </row>
    <row r="13" spans="2:37" ht="15" customHeight="1" x14ac:dyDescent="0.35">
      <c r="B13" s="151">
        <f>CONFIG!B20</f>
        <v>0</v>
      </c>
      <c r="C13" s="142">
        <f t="shared" ref="C13:AK13" si="8">C204</f>
        <v>0</v>
      </c>
      <c r="D13" s="142">
        <f t="shared" si="8"/>
        <v>0</v>
      </c>
      <c r="E13" s="142">
        <f t="shared" si="8"/>
        <v>0</v>
      </c>
      <c r="F13" s="142">
        <f t="shared" si="8"/>
        <v>0</v>
      </c>
      <c r="G13" s="142">
        <f t="shared" si="8"/>
        <v>0</v>
      </c>
      <c r="H13" s="142">
        <f t="shared" si="8"/>
        <v>0</v>
      </c>
      <c r="I13" s="142">
        <f t="shared" si="8"/>
        <v>0</v>
      </c>
      <c r="J13" s="142">
        <f t="shared" si="8"/>
        <v>0</v>
      </c>
      <c r="K13" s="142">
        <f t="shared" si="8"/>
        <v>0</v>
      </c>
      <c r="L13" s="142">
        <f t="shared" si="8"/>
        <v>0</v>
      </c>
      <c r="M13" s="142">
        <f t="shared" si="8"/>
        <v>0</v>
      </c>
      <c r="N13" s="142">
        <f t="shared" si="8"/>
        <v>0</v>
      </c>
      <c r="O13" s="142">
        <f t="shared" si="8"/>
        <v>0</v>
      </c>
      <c r="P13" s="142">
        <f t="shared" si="8"/>
        <v>0</v>
      </c>
      <c r="Q13" s="142">
        <f t="shared" si="8"/>
        <v>0</v>
      </c>
      <c r="R13" s="142">
        <f t="shared" si="8"/>
        <v>0</v>
      </c>
      <c r="S13" s="142">
        <f t="shared" si="8"/>
        <v>0</v>
      </c>
      <c r="T13" s="142">
        <f t="shared" si="8"/>
        <v>0</v>
      </c>
      <c r="U13" s="142">
        <f t="shared" si="8"/>
        <v>0</v>
      </c>
      <c r="V13" s="142">
        <f t="shared" si="8"/>
        <v>0</v>
      </c>
      <c r="W13" s="142">
        <f t="shared" si="8"/>
        <v>0</v>
      </c>
      <c r="X13" s="142">
        <f t="shared" si="8"/>
        <v>0</v>
      </c>
      <c r="Y13" s="142">
        <f t="shared" si="8"/>
        <v>0</v>
      </c>
      <c r="Z13" s="142">
        <f t="shared" si="8"/>
        <v>0</v>
      </c>
      <c r="AA13" s="142">
        <f t="shared" si="8"/>
        <v>0</v>
      </c>
      <c r="AB13" s="142">
        <f t="shared" si="8"/>
        <v>0</v>
      </c>
      <c r="AC13" s="142">
        <f t="shared" si="8"/>
        <v>0</v>
      </c>
      <c r="AD13" s="142">
        <f t="shared" si="8"/>
        <v>0</v>
      </c>
      <c r="AE13" s="142">
        <f t="shared" si="8"/>
        <v>0</v>
      </c>
      <c r="AF13" s="142">
        <f t="shared" si="8"/>
        <v>0</v>
      </c>
      <c r="AG13" s="142">
        <f t="shared" si="8"/>
        <v>0</v>
      </c>
      <c r="AH13" s="142">
        <f t="shared" si="8"/>
        <v>0</v>
      </c>
      <c r="AI13" s="142">
        <f t="shared" si="8"/>
        <v>0</v>
      </c>
      <c r="AJ13" s="142">
        <f t="shared" si="8"/>
        <v>0</v>
      </c>
      <c r="AK13" s="142">
        <f t="shared" si="8"/>
        <v>0</v>
      </c>
    </row>
    <row r="14" spans="2:37" ht="15" customHeight="1" x14ac:dyDescent="0.35">
      <c r="B14" s="151">
        <f>CONFIG!B21</f>
        <v>0</v>
      </c>
      <c r="C14" s="142">
        <f t="shared" ref="C14:AK14" si="9">C231</f>
        <v>0</v>
      </c>
      <c r="D14" s="142">
        <f t="shared" si="9"/>
        <v>0</v>
      </c>
      <c r="E14" s="142">
        <f t="shared" si="9"/>
        <v>0</v>
      </c>
      <c r="F14" s="142">
        <f t="shared" si="9"/>
        <v>0</v>
      </c>
      <c r="G14" s="142">
        <f t="shared" si="9"/>
        <v>0</v>
      </c>
      <c r="H14" s="142">
        <f t="shared" si="9"/>
        <v>0</v>
      </c>
      <c r="I14" s="142">
        <f t="shared" si="9"/>
        <v>0</v>
      </c>
      <c r="J14" s="142">
        <f t="shared" si="9"/>
        <v>0</v>
      </c>
      <c r="K14" s="142">
        <f t="shared" si="9"/>
        <v>0</v>
      </c>
      <c r="L14" s="142">
        <f t="shared" si="9"/>
        <v>0</v>
      </c>
      <c r="M14" s="142">
        <f t="shared" si="9"/>
        <v>0</v>
      </c>
      <c r="N14" s="142">
        <f t="shared" si="9"/>
        <v>0</v>
      </c>
      <c r="O14" s="142">
        <f t="shared" si="9"/>
        <v>0</v>
      </c>
      <c r="P14" s="142">
        <f t="shared" si="9"/>
        <v>0</v>
      </c>
      <c r="Q14" s="142">
        <f t="shared" si="9"/>
        <v>0</v>
      </c>
      <c r="R14" s="142">
        <f t="shared" si="9"/>
        <v>0</v>
      </c>
      <c r="S14" s="142">
        <f t="shared" si="9"/>
        <v>0</v>
      </c>
      <c r="T14" s="142">
        <f t="shared" si="9"/>
        <v>0</v>
      </c>
      <c r="U14" s="142">
        <f t="shared" si="9"/>
        <v>0</v>
      </c>
      <c r="V14" s="142">
        <f t="shared" si="9"/>
        <v>0</v>
      </c>
      <c r="W14" s="142">
        <f t="shared" si="9"/>
        <v>0</v>
      </c>
      <c r="X14" s="142">
        <f t="shared" si="9"/>
        <v>0</v>
      </c>
      <c r="Y14" s="142">
        <f t="shared" si="9"/>
        <v>0</v>
      </c>
      <c r="Z14" s="142">
        <f t="shared" si="9"/>
        <v>0</v>
      </c>
      <c r="AA14" s="142">
        <f t="shared" si="9"/>
        <v>0</v>
      </c>
      <c r="AB14" s="142">
        <f t="shared" si="9"/>
        <v>0</v>
      </c>
      <c r="AC14" s="142">
        <f t="shared" si="9"/>
        <v>0</v>
      </c>
      <c r="AD14" s="142">
        <f t="shared" si="9"/>
        <v>0</v>
      </c>
      <c r="AE14" s="142">
        <f t="shared" si="9"/>
        <v>0</v>
      </c>
      <c r="AF14" s="142">
        <f t="shared" si="9"/>
        <v>0</v>
      </c>
      <c r="AG14" s="142">
        <f t="shared" si="9"/>
        <v>0</v>
      </c>
      <c r="AH14" s="142">
        <f t="shared" si="9"/>
        <v>0</v>
      </c>
      <c r="AI14" s="142">
        <f t="shared" si="9"/>
        <v>0</v>
      </c>
      <c r="AJ14" s="142">
        <f t="shared" si="9"/>
        <v>0</v>
      </c>
      <c r="AK14" s="142">
        <f t="shared" si="9"/>
        <v>0</v>
      </c>
    </row>
    <row r="15" spans="2:37" ht="15" customHeight="1" x14ac:dyDescent="0.35">
      <c r="B15" s="152" t="s">
        <v>20</v>
      </c>
      <c r="C15" s="153">
        <f t="shared" ref="C15:AK15" si="10">SUM(C7:C14)</f>
        <v>0</v>
      </c>
      <c r="D15" s="153">
        <f t="shared" si="10"/>
        <v>0</v>
      </c>
      <c r="E15" s="153">
        <f t="shared" si="10"/>
        <v>0</v>
      </c>
      <c r="F15" s="153">
        <f t="shared" si="10"/>
        <v>0</v>
      </c>
      <c r="G15" s="153">
        <f t="shared" si="10"/>
        <v>0</v>
      </c>
      <c r="H15" s="153">
        <f t="shared" si="10"/>
        <v>0</v>
      </c>
      <c r="I15" s="153">
        <f t="shared" si="10"/>
        <v>0</v>
      </c>
      <c r="J15" s="153">
        <f t="shared" si="10"/>
        <v>0</v>
      </c>
      <c r="K15" s="153">
        <f t="shared" si="10"/>
        <v>0</v>
      </c>
      <c r="L15" s="153">
        <f t="shared" si="10"/>
        <v>0</v>
      </c>
      <c r="M15" s="153">
        <f t="shared" si="10"/>
        <v>0</v>
      </c>
      <c r="N15" s="153">
        <f t="shared" si="10"/>
        <v>0</v>
      </c>
      <c r="O15" s="153">
        <f t="shared" si="10"/>
        <v>0</v>
      </c>
      <c r="P15" s="153">
        <f t="shared" si="10"/>
        <v>0</v>
      </c>
      <c r="Q15" s="153">
        <f t="shared" si="10"/>
        <v>0</v>
      </c>
      <c r="R15" s="153">
        <f t="shared" si="10"/>
        <v>0</v>
      </c>
      <c r="S15" s="153">
        <f t="shared" si="10"/>
        <v>0</v>
      </c>
      <c r="T15" s="153">
        <f t="shared" si="10"/>
        <v>0</v>
      </c>
      <c r="U15" s="153">
        <f t="shared" si="10"/>
        <v>0</v>
      </c>
      <c r="V15" s="153">
        <f t="shared" si="10"/>
        <v>0</v>
      </c>
      <c r="W15" s="153">
        <f t="shared" si="10"/>
        <v>0</v>
      </c>
      <c r="X15" s="153">
        <f t="shared" si="10"/>
        <v>0</v>
      </c>
      <c r="Y15" s="153">
        <f t="shared" si="10"/>
        <v>0</v>
      </c>
      <c r="Z15" s="153">
        <f t="shared" si="10"/>
        <v>0</v>
      </c>
      <c r="AA15" s="153">
        <f t="shared" si="10"/>
        <v>0</v>
      </c>
      <c r="AB15" s="153">
        <f t="shared" si="10"/>
        <v>0</v>
      </c>
      <c r="AC15" s="153">
        <f t="shared" si="10"/>
        <v>0</v>
      </c>
      <c r="AD15" s="153">
        <f t="shared" si="10"/>
        <v>0</v>
      </c>
      <c r="AE15" s="153">
        <f t="shared" si="10"/>
        <v>0</v>
      </c>
      <c r="AF15" s="153">
        <f t="shared" si="10"/>
        <v>0</v>
      </c>
      <c r="AG15" s="153">
        <f t="shared" si="10"/>
        <v>0</v>
      </c>
      <c r="AH15" s="153">
        <f t="shared" si="10"/>
        <v>0</v>
      </c>
      <c r="AI15" s="153">
        <f t="shared" si="10"/>
        <v>0</v>
      </c>
      <c r="AJ15" s="153">
        <f t="shared" si="10"/>
        <v>0</v>
      </c>
      <c r="AK15" s="153">
        <f t="shared" si="10"/>
        <v>0</v>
      </c>
    </row>
    <row r="16" spans="2:37" x14ac:dyDescent="0.35">
      <c r="B16" s="11"/>
    </row>
    <row r="17" spans="2:37" ht="15" customHeight="1" x14ac:dyDescent="0.35">
      <c r="B17" s="149" t="str">
        <f>"Prestations liés à : "&amp;CONFIG!B14&amp;" (en € HT)"</f>
        <v>Prestations liés à : Activité / Projet 1 (en € HT)</v>
      </c>
      <c r="C17" s="4"/>
      <c r="D17" s="4"/>
    </row>
    <row r="18" spans="2:37" x14ac:dyDescent="0.35">
      <c r="B18" s="11"/>
    </row>
    <row r="19" spans="2:37" x14ac:dyDescent="0.35">
      <c r="B19" s="11"/>
      <c r="C19" s="258" t="s">
        <v>17</v>
      </c>
      <c r="D19" s="259"/>
      <c r="E19" s="259"/>
      <c r="F19" s="259"/>
      <c r="G19" s="259"/>
      <c r="H19" s="259"/>
      <c r="I19" s="259"/>
      <c r="J19" s="259"/>
      <c r="K19" s="259"/>
      <c r="L19" s="259"/>
      <c r="M19" s="259"/>
      <c r="N19" s="259"/>
      <c r="O19" s="260"/>
      <c r="P19" s="258" t="s">
        <v>18</v>
      </c>
      <c r="Q19" s="259"/>
      <c r="R19" s="259"/>
      <c r="S19" s="259"/>
      <c r="T19" s="259"/>
      <c r="U19" s="259"/>
      <c r="V19" s="259"/>
      <c r="W19" s="259"/>
      <c r="X19" s="259"/>
      <c r="Y19" s="259"/>
      <c r="Z19" s="259"/>
      <c r="AA19" s="259"/>
      <c r="AB19" s="260"/>
      <c r="AC19" s="258" t="s">
        <v>19</v>
      </c>
      <c r="AD19" s="259"/>
      <c r="AE19" s="260"/>
      <c r="AF19" s="258" t="s">
        <v>31</v>
      </c>
      <c r="AG19" s="259"/>
      <c r="AH19" s="260"/>
      <c r="AI19" s="257" t="s">
        <v>32</v>
      </c>
      <c r="AJ19" s="257"/>
      <c r="AK19" s="257"/>
    </row>
    <row r="20" spans="2:37" ht="15" customHeight="1" x14ac:dyDescent="0.35">
      <c r="B20" s="150" t="s">
        <v>35</v>
      </c>
      <c r="C20" s="140">
        <f>CONFIG!$C$7</f>
        <v>43101</v>
      </c>
      <c r="D20" s="140">
        <f>DATE(YEAR(C20),MONTH(C20)+1,DAY(C20))</f>
        <v>43132</v>
      </c>
      <c r="E20" s="140">
        <f t="shared" ref="E20:N20" si="11">DATE(YEAR(D20),MONTH(D20)+1,DAY(D20))</f>
        <v>43160</v>
      </c>
      <c r="F20" s="140">
        <f t="shared" si="11"/>
        <v>43191</v>
      </c>
      <c r="G20" s="140">
        <f t="shared" si="11"/>
        <v>43221</v>
      </c>
      <c r="H20" s="140">
        <f t="shared" si="11"/>
        <v>43252</v>
      </c>
      <c r="I20" s="140">
        <f t="shared" si="11"/>
        <v>43282</v>
      </c>
      <c r="J20" s="140">
        <f t="shared" si="11"/>
        <v>43313</v>
      </c>
      <c r="K20" s="140">
        <f t="shared" si="11"/>
        <v>43344</v>
      </c>
      <c r="L20" s="140">
        <f t="shared" si="11"/>
        <v>43374</v>
      </c>
      <c r="M20" s="140">
        <f t="shared" si="11"/>
        <v>43405</v>
      </c>
      <c r="N20" s="140">
        <f t="shared" si="11"/>
        <v>43435</v>
      </c>
      <c r="O20" s="141" t="s">
        <v>20</v>
      </c>
      <c r="P20" s="140">
        <f>DATE(YEAR(N20),MONTH(N20)+1,DAY(N20))</f>
        <v>43466</v>
      </c>
      <c r="Q20" s="140">
        <f t="shared" ref="Q20:AA20" si="12">DATE(YEAR(P20),MONTH(P20)+1,DAY(P20))</f>
        <v>43497</v>
      </c>
      <c r="R20" s="140">
        <f t="shared" si="12"/>
        <v>43525</v>
      </c>
      <c r="S20" s="140">
        <f t="shared" si="12"/>
        <v>43556</v>
      </c>
      <c r="T20" s="140">
        <f t="shared" si="12"/>
        <v>43586</v>
      </c>
      <c r="U20" s="140">
        <f t="shared" si="12"/>
        <v>43617</v>
      </c>
      <c r="V20" s="140">
        <f t="shared" si="12"/>
        <v>43647</v>
      </c>
      <c r="W20" s="140">
        <f t="shared" si="12"/>
        <v>43678</v>
      </c>
      <c r="X20" s="140">
        <f t="shared" si="12"/>
        <v>43709</v>
      </c>
      <c r="Y20" s="140">
        <f t="shared" si="12"/>
        <v>43739</v>
      </c>
      <c r="Z20" s="140">
        <f t="shared" si="12"/>
        <v>43770</v>
      </c>
      <c r="AA20" s="140">
        <f t="shared" si="12"/>
        <v>43800</v>
      </c>
      <c r="AB20" s="141" t="s">
        <v>20</v>
      </c>
      <c r="AC20" s="140" t="s">
        <v>23</v>
      </c>
      <c r="AD20" s="140" t="s">
        <v>24</v>
      </c>
      <c r="AE20" s="141" t="s">
        <v>20</v>
      </c>
      <c r="AF20" s="140" t="s">
        <v>23</v>
      </c>
      <c r="AG20" s="140" t="s">
        <v>24</v>
      </c>
      <c r="AH20" s="141" t="s">
        <v>20</v>
      </c>
      <c r="AI20" s="140" t="s">
        <v>23</v>
      </c>
      <c r="AJ20" s="140" t="s">
        <v>24</v>
      </c>
      <c r="AK20" s="141" t="s">
        <v>20</v>
      </c>
    </row>
    <row r="21" spans="2:37" ht="15" customHeight="1" x14ac:dyDescent="0.35">
      <c r="B21" s="154">
        <f>'Sous-traitances'!B9</f>
        <v>0</v>
      </c>
      <c r="C21" s="142">
        <f>'Sous-traitances'!C9*'Sous-traitances'!$C37</f>
        <v>0</v>
      </c>
      <c r="D21" s="142">
        <f>'Sous-traitances'!D9*'Sous-traitances'!$C37</f>
        <v>0</v>
      </c>
      <c r="E21" s="142">
        <f>'Sous-traitances'!E9*'Sous-traitances'!$C37</f>
        <v>0</v>
      </c>
      <c r="F21" s="142">
        <f>'Sous-traitances'!F9*'Sous-traitances'!$C37</f>
        <v>0</v>
      </c>
      <c r="G21" s="142">
        <f>'Sous-traitances'!G9*'Sous-traitances'!$C37</f>
        <v>0</v>
      </c>
      <c r="H21" s="142">
        <f>'Sous-traitances'!H9*'Sous-traitances'!$C37</f>
        <v>0</v>
      </c>
      <c r="I21" s="142">
        <f>'Sous-traitances'!I9*'Sous-traitances'!$C37</f>
        <v>0</v>
      </c>
      <c r="J21" s="142">
        <f>'Sous-traitances'!J9*'Sous-traitances'!$C37</f>
        <v>0</v>
      </c>
      <c r="K21" s="142">
        <f>'Sous-traitances'!K9*'Sous-traitances'!$C37</f>
        <v>0</v>
      </c>
      <c r="L21" s="142">
        <f>'Sous-traitances'!L9*'Sous-traitances'!$C37</f>
        <v>0</v>
      </c>
      <c r="M21" s="142">
        <f>'Sous-traitances'!M9*'Sous-traitances'!$C37</f>
        <v>0</v>
      </c>
      <c r="N21" s="142">
        <f>'Sous-traitances'!N9*'Sous-traitances'!$C37</f>
        <v>0</v>
      </c>
      <c r="O21" s="142">
        <f t="shared" ref="O21:O40" si="13">SUM(C21:N21)</f>
        <v>0</v>
      </c>
      <c r="P21" s="142">
        <f>'Sous-traitances'!P9*'Sous-traitances'!$C37</f>
        <v>0</v>
      </c>
      <c r="Q21" s="142">
        <f>'Sous-traitances'!Q9*'Sous-traitances'!$C37</f>
        <v>0</v>
      </c>
      <c r="R21" s="142">
        <f>'Sous-traitances'!R9*'Sous-traitances'!$C37</f>
        <v>0</v>
      </c>
      <c r="S21" s="142">
        <f>'Sous-traitances'!S9*'Sous-traitances'!$C37</f>
        <v>0</v>
      </c>
      <c r="T21" s="142">
        <f>'Sous-traitances'!T9*'Sous-traitances'!$C37</f>
        <v>0</v>
      </c>
      <c r="U21" s="142">
        <f>'Sous-traitances'!U9*'Sous-traitances'!$C37</f>
        <v>0</v>
      </c>
      <c r="V21" s="142">
        <f>'Sous-traitances'!V9*'Sous-traitances'!$C37</f>
        <v>0</v>
      </c>
      <c r="W21" s="142">
        <f>'Sous-traitances'!W9*'Sous-traitances'!$C37</f>
        <v>0</v>
      </c>
      <c r="X21" s="142">
        <f>'Sous-traitances'!X9*'Sous-traitances'!$C37</f>
        <v>0</v>
      </c>
      <c r="Y21" s="142">
        <f>'Sous-traitances'!Y9*'Sous-traitances'!$C37</f>
        <v>0</v>
      </c>
      <c r="Z21" s="142">
        <f>'Sous-traitances'!Z9*'Sous-traitances'!$C37</f>
        <v>0</v>
      </c>
      <c r="AA21" s="142">
        <f>'Sous-traitances'!AA9*'Sous-traitances'!$C37</f>
        <v>0</v>
      </c>
      <c r="AB21" s="142">
        <f t="shared" ref="AB21:AB40" si="14">SUM(P21:AA21)</f>
        <v>0</v>
      </c>
      <c r="AC21" s="142">
        <f>'Sous-traitances'!AC9*'Sous-traitances'!$C37</f>
        <v>0</v>
      </c>
      <c r="AD21" s="142">
        <f>'Sous-traitances'!AD9*'Sous-traitances'!$C37</f>
        <v>0</v>
      </c>
      <c r="AE21" s="142">
        <f t="shared" ref="AE21:AE40" si="15">SUM(AC21:AD21)</f>
        <v>0</v>
      </c>
      <c r="AF21" s="142">
        <f>'Sous-traitances'!AF9*'Sous-traitances'!$C37</f>
        <v>0</v>
      </c>
      <c r="AG21" s="142">
        <f>'Sous-traitances'!AG9*'Sous-traitances'!$C37</f>
        <v>0</v>
      </c>
      <c r="AH21" s="142">
        <f t="shared" ref="AH21:AH40" si="16">SUM(AF21:AG21)</f>
        <v>0</v>
      </c>
      <c r="AI21" s="142">
        <f>'Sous-traitances'!AI9*'Sous-traitances'!$C37</f>
        <v>0</v>
      </c>
      <c r="AJ21" s="142">
        <f>'Sous-traitances'!AJ9*'Sous-traitances'!$C37</f>
        <v>0</v>
      </c>
      <c r="AK21" s="142">
        <f t="shared" ref="AK21:AK40" si="17">SUM(AI21:AJ21)</f>
        <v>0</v>
      </c>
    </row>
    <row r="22" spans="2:37" ht="15" customHeight="1" x14ac:dyDescent="0.35">
      <c r="B22" s="154">
        <f>'Sous-traitances'!B10</f>
        <v>0</v>
      </c>
      <c r="C22" s="142">
        <f>'Sous-traitances'!C10*'Sous-traitances'!$C38</f>
        <v>0</v>
      </c>
      <c r="D22" s="142">
        <f>'Sous-traitances'!D10*'Sous-traitances'!$C38</f>
        <v>0</v>
      </c>
      <c r="E22" s="142">
        <f>'Sous-traitances'!E10*'Sous-traitances'!$C38</f>
        <v>0</v>
      </c>
      <c r="F22" s="142">
        <f>'Sous-traitances'!F10*'Sous-traitances'!$C38</f>
        <v>0</v>
      </c>
      <c r="G22" s="142">
        <f>'Sous-traitances'!G10*'Sous-traitances'!$C38</f>
        <v>0</v>
      </c>
      <c r="H22" s="142">
        <f>'Sous-traitances'!H10*'Sous-traitances'!$C38</f>
        <v>0</v>
      </c>
      <c r="I22" s="142">
        <f>'Sous-traitances'!I10*'Sous-traitances'!$C38</f>
        <v>0</v>
      </c>
      <c r="J22" s="142">
        <f>'Sous-traitances'!J10*'Sous-traitances'!$C38</f>
        <v>0</v>
      </c>
      <c r="K22" s="142">
        <f>'Sous-traitances'!K10*'Sous-traitances'!$C38</f>
        <v>0</v>
      </c>
      <c r="L22" s="142">
        <f>'Sous-traitances'!L10*'Sous-traitances'!$C38</f>
        <v>0</v>
      </c>
      <c r="M22" s="142">
        <f>'Sous-traitances'!M10*'Sous-traitances'!$C38</f>
        <v>0</v>
      </c>
      <c r="N22" s="142">
        <f>'Sous-traitances'!N10*'Sous-traitances'!$C38</f>
        <v>0</v>
      </c>
      <c r="O22" s="142">
        <f t="shared" si="13"/>
        <v>0</v>
      </c>
      <c r="P22" s="142">
        <f>'Sous-traitances'!P10*'Sous-traitances'!$C38</f>
        <v>0</v>
      </c>
      <c r="Q22" s="142">
        <f>'Sous-traitances'!Q10*'Sous-traitances'!$C38</f>
        <v>0</v>
      </c>
      <c r="R22" s="142">
        <f>'Sous-traitances'!R10*'Sous-traitances'!$C38</f>
        <v>0</v>
      </c>
      <c r="S22" s="142">
        <f>'Sous-traitances'!S10*'Sous-traitances'!$C38</f>
        <v>0</v>
      </c>
      <c r="T22" s="142">
        <f>'Sous-traitances'!T10*'Sous-traitances'!$C38</f>
        <v>0</v>
      </c>
      <c r="U22" s="142">
        <f>'Sous-traitances'!U10*'Sous-traitances'!$C38</f>
        <v>0</v>
      </c>
      <c r="V22" s="142">
        <f>'Sous-traitances'!V10*'Sous-traitances'!$C38</f>
        <v>0</v>
      </c>
      <c r="W22" s="142">
        <f>'Sous-traitances'!W10*'Sous-traitances'!$C38</f>
        <v>0</v>
      </c>
      <c r="X22" s="142">
        <f>'Sous-traitances'!X10*'Sous-traitances'!$C38</f>
        <v>0</v>
      </c>
      <c r="Y22" s="142">
        <f>'Sous-traitances'!Y10*'Sous-traitances'!$C38</f>
        <v>0</v>
      </c>
      <c r="Z22" s="142">
        <f>'Sous-traitances'!Z10*'Sous-traitances'!$C38</f>
        <v>0</v>
      </c>
      <c r="AA22" s="142">
        <f>'Sous-traitances'!AA10*'Sous-traitances'!$C38</f>
        <v>0</v>
      </c>
      <c r="AB22" s="142">
        <f t="shared" si="14"/>
        <v>0</v>
      </c>
      <c r="AC22" s="142">
        <f>'Sous-traitances'!AC10*'Sous-traitances'!$C38</f>
        <v>0</v>
      </c>
      <c r="AD22" s="142">
        <f>'Sous-traitances'!AD10*'Sous-traitances'!$C38</f>
        <v>0</v>
      </c>
      <c r="AE22" s="142">
        <f t="shared" si="15"/>
        <v>0</v>
      </c>
      <c r="AF22" s="142">
        <f>'Sous-traitances'!AF10*'Sous-traitances'!$C38</f>
        <v>0</v>
      </c>
      <c r="AG22" s="142">
        <f>'Sous-traitances'!AG10*'Sous-traitances'!$C38</f>
        <v>0</v>
      </c>
      <c r="AH22" s="142">
        <f t="shared" si="16"/>
        <v>0</v>
      </c>
      <c r="AI22" s="142">
        <f>'Sous-traitances'!AI10*'Sous-traitances'!$C38</f>
        <v>0</v>
      </c>
      <c r="AJ22" s="142">
        <f>'Sous-traitances'!AJ10*'Sous-traitances'!$C38</f>
        <v>0</v>
      </c>
      <c r="AK22" s="142">
        <f t="shared" si="17"/>
        <v>0</v>
      </c>
    </row>
    <row r="23" spans="2:37" ht="15" customHeight="1" x14ac:dyDescent="0.35">
      <c r="B23" s="154">
        <f>'Sous-traitances'!B11</f>
        <v>0</v>
      </c>
      <c r="C23" s="142">
        <f>'Sous-traitances'!C11*'Sous-traitances'!$C39</f>
        <v>0</v>
      </c>
      <c r="D23" s="142">
        <f>'Sous-traitances'!D11*'Sous-traitances'!$C39</f>
        <v>0</v>
      </c>
      <c r="E23" s="142">
        <f>'Sous-traitances'!E11*'Sous-traitances'!$C39</f>
        <v>0</v>
      </c>
      <c r="F23" s="142">
        <f>'Sous-traitances'!F11*'Sous-traitances'!$C39</f>
        <v>0</v>
      </c>
      <c r="G23" s="142">
        <f>'Sous-traitances'!G11*'Sous-traitances'!$C39</f>
        <v>0</v>
      </c>
      <c r="H23" s="142">
        <f>'Sous-traitances'!H11*'Sous-traitances'!$C39</f>
        <v>0</v>
      </c>
      <c r="I23" s="142">
        <f>'Sous-traitances'!I11*'Sous-traitances'!$C39</f>
        <v>0</v>
      </c>
      <c r="J23" s="142">
        <f>'Sous-traitances'!J11*'Sous-traitances'!$C39</f>
        <v>0</v>
      </c>
      <c r="K23" s="142">
        <f>'Sous-traitances'!K11*'Sous-traitances'!$C39</f>
        <v>0</v>
      </c>
      <c r="L23" s="142">
        <f>'Sous-traitances'!L11*'Sous-traitances'!$C39</f>
        <v>0</v>
      </c>
      <c r="M23" s="142">
        <f>'Sous-traitances'!M11*'Sous-traitances'!$C39</f>
        <v>0</v>
      </c>
      <c r="N23" s="142">
        <f>'Sous-traitances'!N11*'Sous-traitances'!$C39</f>
        <v>0</v>
      </c>
      <c r="O23" s="142">
        <f t="shared" si="13"/>
        <v>0</v>
      </c>
      <c r="P23" s="142">
        <f>'Sous-traitances'!P11*'Sous-traitances'!$C39</f>
        <v>0</v>
      </c>
      <c r="Q23" s="142">
        <f>'Sous-traitances'!Q11*'Sous-traitances'!$C39</f>
        <v>0</v>
      </c>
      <c r="R23" s="142">
        <f>'Sous-traitances'!R11*'Sous-traitances'!$C39</f>
        <v>0</v>
      </c>
      <c r="S23" s="142">
        <f>'Sous-traitances'!S11*'Sous-traitances'!$C39</f>
        <v>0</v>
      </c>
      <c r="T23" s="142">
        <f>'Sous-traitances'!T11*'Sous-traitances'!$C39</f>
        <v>0</v>
      </c>
      <c r="U23" s="142">
        <f>'Sous-traitances'!U11*'Sous-traitances'!$C39</f>
        <v>0</v>
      </c>
      <c r="V23" s="142">
        <f>'Sous-traitances'!V11*'Sous-traitances'!$C39</f>
        <v>0</v>
      </c>
      <c r="W23" s="142">
        <f>'Sous-traitances'!W11*'Sous-traitances'!$C39</f>
        <v>0</v>
      </c>
      <c r="X23" s="142">
        <f>'Sous-traitances'!X11*'Sous-traitances'!$C39</f>
        <v>0</v>
      </c>
      <c r="Y23" s="142">
        <f>'Sous-traitances'!Y11*'Sous-traitances'!$C39</f>
        <v>0</v>
      </c>
      <c r="Z23" s="142">
        <f>'Sous-traitances'!Z11*'Sous-traitances'!$C39</f>
        <v>0</v>
      </c>
      <c r="AA23" s="142">
        <f>'Sous-traitances'!AA11*'Sous-traitances'!$C39</f>
        <v>0</v>
      </c>
      <c r="AB23" s="142">
        <f t="shared" si="14"/>
        <v>0</v>
      </c>
      <c r="AC23" s="142">
        <f>'Sous-traitances'!AC11*'Sous-traitances'!$C39</f>
        <v>0</v>
      </c>
      <c r="AD23" s="142">
        <f>'Sous-traitances'!AD11*'Sous-traitances'!$C39</f>
        <v>0</v>
      </c>
      <c r="AE23" s="142">
        <f t="shared" si="15"/>
        <v>0</v>
      </c>
      <c r="AF23" s="142">
        <f>'Sous-traitances'!AF11*'Sous-traitances'!$C39</f>
        <v>0</v>
      </c>
      <c r="AG23" s="142">
        <f>'Sous-traitances'!AG11*'Sous-traitances'!$C39</f>
        <v>0</v>
      </c>
      <c r="AH23" s="142">
        <f t="shared" si="16"/>
        <v>0</v>
      </c>
      <c r="AI23" s="142">
        <f>'Sous-traitances'!AI11*'Sous-traitances'!$C39</f>
        <v>0</v>
      </c>
      <c r="AJ23" s="142">
        <f>'Sous-traitances'!AJ11*'Sous-traitances'!$C39</f>
        <v>0</v>
      </c>
      <c r="AK23" s="142">
        <f t="shared" si="17"/>
        <v>0</v>
      </c>
    </row>
    <row r="24" spans="2:37" ht="15" customHeight="1" x14ac:dyDescent="0.35">
      <c r="B24" s="154">
        <f>'Sous-traitances'!B12</f>
        <v>0</v>
      </c>
      <c r="C24" s="142">
        <f>'Sous-traitances'!C12*'Sous-traitances'!$C40</f>
        <v>0</v>
      </c>
      <c r="D24" s="142">
        <f>'Sous-traitances'!D12*'Sous-traitances'!$C40</f>
        <v>0</v>
      </c>
      <c r="E24" s="142">
        <f>'Sous-traitances'!E12*'Sous-traitances'!$C40</f>
        <v>0</v>
      </c>
      <c r="F24" s="142">
        <f>'Sous-traitances'!F12*'Sous-traitances'!$C40</f>
        <v>0</v>
      </c>
      <c r="G24" s="142">
        <f>'Sous-traitances'!G12*'Sous-traitances'!$C40</f>
        <v>0</v>
      </c>
      <c r="H24" s="142">
        <f>'Sous-traitances'!H12*'Sous-traitances'!$C40</f>
        <v>0</v>
      </c>
      <c r="I24" s="142">
        <f>'Sous-traitances'!I12*'Sous-traitances'!$C40</f>
        <v>0</v>
      </c>
      <c r="J24" s="142">
        <f>'Sous-traitances'!J12*'Sous-traitances'!$C40</f>
        <v>0</v>
      </c>
      <c r="K24" s="142">
        <f>'Sous-traitances'!K12*'Sous-traitances'!$C40</f>
        <v>0</v>
      </c>
      <c r="L24" s="142">
        <f>'Sous-traitances'!L12*'Sous-traitances'!$C40</f>
        <v>0</v>
      </c>
      <c r="M24" s="142">
        <f>'Sous-traitances'!M12*'Sous-traitances'!$C40</f>
        <v>0</v>
      </c>
      <c r="N24" s="142">
        <f>'Sous-traitances'!N12*'Sous-traitances'!$C40</f>
        <v>0</v>
      </c>
      <c r="O24" s="142">
        <f t="shared" si="13"/>
        <v>0</v>
      </c>
      <c r="P24" s="142">
        <f>'Sous-traitances'!P12*'Sous-traitances'!$C40</f>
        <v>0</v>
      </c>
      <c r="Q24" s="142">
        <f>'Sous-traitances'!Q12*'Sous-traitances'!$C40</f>
        <v>0</v>
      </c>
      <c r="R24" s="142">
        <f>'Sous-traitances'!R12*'Sous-traitances'!$C40</f>
        <v>0</v>
      </c>
      <c r="S24" s="142">
        <f>'Sous-traitances'!S12*'Sous-traitances'!$C40</f>
        <v>0</v>
      </c>
      <c r="T24" s="142">
        <f>'Sous-traitances'!T12*'Sous-traitances'!$C40</f>
        <v>0</v>
      </c>
      <c r="U24" s="142">
        <f>'Sous-traitances'!U12*'Sous-traitances'!$C40</f>
        <v>0</v>
      </c>
      <c r="V24" s="142">
        <f>'Sous-traitances'!V12*'Sous-traitances'!$C40</f>
        <v>0</v>
      </c>
      <c r="W24" s="142">
        <f>'Sous-traitances'!W12*'Sous-traitances'!$C40</f>
        <v>0</v>
      </c>
      <c r="X24" s="142">
        <f>'Sous-traitances'!X12*'Sous-traitances'!$C40</f>
        <v>0</v>
      </c>
      <c r="Y24" s="142">
        <f>'Sous-traitances'!Y12*'Sous-traitances'!$C40</f>
        <v>0</v>
      </c>
      <c r="Z24" s="142">
        <f>'Sous-traitances'!Z12*'Sous-traitances'!$C40</f>
        <v>0</v>
      </c>
      <c r="AA24" s="142">
        <f>'Sous-traitances'!AA12*'Sous-traitances'!$C40</f>
        <v>0</v>
      </c>
      <c r="AB24" s="142">
        <f t="shared" si="14"/>
        <v>0</v>
      </c>
      <c r="AC24" s="142">
        <f>'Sous-traitances'!AC12*'Sous-traitances'!$C40</f>
        <v>0</v>
      </c>
      <c r="AD24" s="142">
        <f>'Sous-traitances'!AD12*'Sous-traitances'!$C40</f>
        <v>0</v>
      </c>
      <c r="AE24" s="142">
        <f t="shared" si="15"/>
        <v>0</v>
      </c>
      <c r="AF24" s="142">
        <f>'Sous-traitances'!AF12*'Sous-traitances'!$C40</f>
        <v>0</v>
      </c>
      <c r="AG24" s="142">
        <f>'Sous-traitances'!AG12*'Sous-traitances'!$C40</f>
        <v>0</v>
      </c>
      <c r="AH24" s="142">
        <f t="shared" si="16"/>
        <v>0</v>
      </c>
      <c r="AI24" s="142">
        <f>'Sous-traitances'!AI12*'Sous-traitances'!$C40</f>
        <v>0</v>
      </c>
      <c r="AJ24" s="142">
        <f>'Sous-traitances'!AJ12*'Sous-traitances'!$C40</f>
        <v>0</v>
      </c>
      <c r="AK24" s="142">
        <f t="shared" si="17"/>
        <v>0</v>
      </c>
    </row>
    <row r="25" spans="2:37" ht="15" customHeight="1" x14ac:dyDescent="0.35">
      <c r="B25" s="154">
        <f>'Sous-traitances'!B13</f>
        <v>0</v>
      </c>
      <c r="C25" s="142">
        <f>'Sous-traitances'!C13*'Sous-traitances'!$C41</f>
        <v>0</v>
      </c>
      <c r="D25" s="142">
        <f>'Sous-traitances'!D13*'Sous-traitances'!$C41</f>
        <v>0</v>
      </c>
      <c r="E25" s="142">
        <f>'Sous-traitances'!E13*'Sous-traitances'!$C41</f>
        <v>0</v>
      </c>
      <c r="F25" s="142">
        <f>'Sous-traitances'!F13*'Sous-traitances'!$C41</f>
        <v>0</v>
      </c>
      <c r="G25" s="142">
        <f>'Sous-traitances'!G13*'Sous-traitances'!$C41</f>
        <v>0</v>
      </c>
      <c r="H25" s="142">
        <f>'Sous-traitances'!H13*'Sous-traitances'!$C41</f>
        <v>0</v>
      </c>
      <c r="I25" s="142">
        <f>'Sous-traitances'!I13*'Sous-traitances'!$C41</f>
        <v>0</v>
      </c>
      <c r="J25" s="142">
        <f>'Sous-traitances'!J13*'Sous-traitances'!$C41</f>
        <v>0</v>
      </c>
      <c r="K25" s="142">
        <f>'Sous-traitances'!K13*'Sous-traitances'!$C41</f>
        <v>0</v>
      </c>
      <c r="L25" s="142">
        <f>'Sous-traitances'!L13*'Sous-traitances'!$C41</f>
        <v>0</v>
      </c>
      <c r="M25" s="142">
        <f>'Sous-traitances'!M13*'Sous-traitances'!$C41</f>
        <v>0</v>
      </c>
      <c r="N25" s="142">
        <f>'Sous-traitances'!N13*'Sous-traitances'!$C41</f>
        <v>0</v>
      </c>
      <c r="O25" s="142">
        <f t="shared" si="13"/>
        <v>0</v>
      </c>
      <c r="P25" s="142">
        <f>'Sous-traitances'!P13*'Sous-traitances'!$C41</f>
        <v>0</v>
      </c>
      <c r="Q25" s="142">
        <f>'Sous-traitances'!Q13*'Sous-traitances'!$C41</f>
        <v>0</v>
      </c>
      <c r="R25" s="142">
        <f>'Sous-traitances'!R13*'Sous-traitances'!$C41</f>
        <v>0</v>
      </c>
      <c r="S25" s="142">
        <f>'Sous-traitances'!S13*'Sous-traitances'!$C41</f>
        <v>0</v>
      </c>
      <c r="T25" s="142">
        <f>'Sous-traitances'!T13*'Sous-traitances'!$C41</f>
        <v>0</v>
      </c>
      <c r="U25" s="142">
        <f>'Sous-traitances'!U13*'Sous-traitances'!$C41</f>
        <v>0</v>
      </c>
      <c r="V25" s="142">
        <f>'Sous-traitances'!V13*'Sous-traitances'!$C41</f>
        <v>0</v>
      </c>
      <c r="W25" s="142">
        <f>'Sous-traitances'!W13*'Sous-traitances'!$C41</f>
        <v>0</v>
      </c>
      <c r="X25" s="142">
        <f>'Sous-traitances'!X13*'Sous-traitances'!$C41</f>
        <v>0</v>
      </c>
      <c r="Y25" s="142">
        <f>'Sous-traitances'!Y13*'Sous-traitances'!$C41</f>
        <v>0</v>
      </c>
      <c r="Z25" s="142">
        <f>'Sous-traitances'!Z13*'Sous-traitances'!$C41</f>
        <v>0</v>
      </c>
      <c r="AA25" s="142">
        <f>'Sous-traitances'!AA13*'Sous-traitances'!$C41</f>
        <v>0</v>
      </c>
      <c r="AB25" s="142">
        <f t="shared" si="14"/>
        <v>0</v>
      </c>
      <c r="AC25" s="142">
        <f>'Sous-traitances'!AC13*'Sous-traitances'!$C41</f>
        <v>0</v>
      </c>
      <c r="AD25" s="142">
        <f>'Sous-traitances'!AD13*'Sous-traitances'!$C41</f>
        <v>0</v>
      </c>
      <c r="AE25" s="142">
        <f t="shared" si="15"/>
        <v>0</v>
      </c>
      <c r="AF25" s="142">
        <f>'Sous-traitances'!AF13*'Sous-traitances'!$C41</f>
        <v>0</v>
      </c>
      <c r="AG25" s="142">
        <f>'Sous-traitances'!AG13*'Sous-traitances'!$C41</f>
        <v>0</v>
      </c>
      <c r="AH25" s="142">
        <f t="shared" si="16"/>
        <v>0</v>
      </c>
      <c r="AI25" s="142">
        <f>'Sous-traitances'!AI13*'Sous-traitances'!$C41</f>
        <v>0</v>
      </c>
      <c r="AJ25" s="142">
        <f>'Sous-traitances'!AJ13*'Sous-traitances'!$C41</f>
        <v>0</v>
      </c>
      <c r="AK25" s="142">
        <f t="shared" si="17"/>
        <v>0</v>
      </c>
    </row>
    <row r="26" spans="2:37" ht="15" customHeight="1" x14ac:dyDescent="0.35">
      <c r="B26" s="154">
        <f>'Sous-traitances'!B14</f>
        <v>0</v>
      </c>
      <c r="C26" s="142">
        <f>'Sous-traitances'!C14*'Sous-traitances'!$C42</f>
        <v>0</v>
      </c>
      <c r="D26" s="142">
        <f>'Sous-traitances'!D14*'Sous-traitances'!$C42</f>
        <v>0</v>
      </c>
      <c r="E26" s="142">
        <f>'Sous-traitances'!E14*'Sous-traitances'!$C42</f>
        <v>0</v>
      </c>
      <c r="F26" s="142">
        <f>'Sous-traitances'!F14*'Sous-traitances'!$C42</f>
        <v>0</v>
      </c>
      <c r="G26" s="142">
        <f>'Sous-traitances'!G14*'Sous-traitances'!$C42</f>
        <v>0</v>
      </c>
      <c r="H26" s="142">
        <f>'Sous-traitances'!H14*'Sous-traitances'!$C42</f>
        <v>0</v>
      </c>
      <c r="I26" s="142">
        <f>'Sous-traitances'!I14*'Sous-traitances'!$C42</f>
        <v>0</v>
      </c>
      <c r="J26" s="142">
        <f>'Sous-traitances'!J14*'Sous-traitances'!$C42</f>
        <v>0</v>
      </c>
      <c r="K26" s="142">
        <f>'Sous-traitances'!K14*'Sous-traitances'!$C42</f>
        <v>0</v>
      </c>
      <c r="L26" s="142">
        <f>'Sous-traitances'!L14*'Sous-traitances'!$C42</f>
        <v>0</v>
      </c>
      <c r="M26" s="142">
        <f>'Sous-traitances'!M14*'Sous-traitances'!$C42</f>
        <v>0</v>
      </c>
      <c r="N26" s="142">
        <f>'Sous-traitances'!N14*'Sous-traitances'!$C42</f>
        <v>0</v>
      </c>
      <c r="O26" s="142">
        <f t="shared" si="13"/>
        <v>0</v>
      </c>
      <c r="P26" s="142">
        <f>'Sous-traitances'!P14*'Sous-traitances'!$C42</f>
        <v>0</v>
      </c>
      <c r="Q26" s="142">
        <f>'Sous-traitances'!Q14*'Sous-traitances'!$C42</f>
        <v>0</v>
      </c>
      <c r="R26" s="142">
        <f>'Sous-traitances'!R14*'Sous-traitances'!$C42</f>
        <v>0</v>
      </c>
      <c r="S26" s="142">
        <f>'Sous-traitances'!S14*'Sous-traitances'!$C42</f>
        <v>0</v>
      </c>
      <c r="T26" s="142">
        <f>'Sous-traitances'!T14*'Sous-traitances'!$C42</f>
        <v>0</v>
      </c>
      <c r="U26" s="142">
        <f>'Sous-traitances'!U14*'Sous-traitances'!$C42</f>
        <v>0</v>
      </c>
      <c r="V26" s="142">
        <f>'Sous-traitances'!V14*'Sous-traitances'!$C42</f>
        <v>0</v>
      </c>
      <c r="W26" s="142">
        <f>'Sous-traitances'!W14*'Sous-traitances'!$C42</f>
        <v>0</v>
      </c>
      <c r="X26" s="142">
        <f>'Sous-traitances'!X14*'Sous-traitances'!$C42</f>
        <v>0</v>
      </c>
      <c r="Y26" s="142">
        <f>'Sous-traitances'!Y14*'Sous-traitances'!$C42</f>
        <v>0</v>
      </c>
      <c r="Z26" s="142">
        <f>'Sous-traitances'!Z14*'Sous-traitances'!$C42</f>
        <v>0</v>
      </c>
      <c r="AA26" s="142">
        <f>'Sous-traitances'!AA14*'Sous-traitances'!$C42</f>
        <v>0</v>
      </c>
      <c r="AB26" s="142">
        <f t="shared" si="14"/>
        <v>0</v>
      </c>
      <c r="AC26" s="142">
        <f>'Sous-traitances'!AC14*'Sous-traitances'!$C42</f>
        <v>0</v>
      </c>
      <c r="AD26" s="142">
        <f>'Sous-traitances'!AD14*'Sous-traitances'!$C42</f>
        <v>0</v>
      </c>
      <c r="AE26" s="142">
        <f t="shared" si="15"/>
        <v>0</v>
      </c>
      <c r="AF26" s="142">
        <f>'Sous-traitances'!AF14*'Sous-traitances'!$C42</f>
        <v>0</v>
      </c>
      <c r="AG26" s="142">
        <f>'Sous-traitances'!AG14*'Sous-traitances'!$C42</f>
        <v>0</v>
      </c>
      <c r="AH26" s="142">
        <f t="shared" si="16"/>
        <v>0</v>
      </c>
      <c r="AI26" s="142">
        <f>'Sous-traitances'!AI14*'Sous-traitances'!$C42</f>
        <v>0</v>
      </c>
      <c r="AJ26" s="142">
        <f>'Sous-traitances'!AJ14*'Sous-traitances'!$C42</f>
        <v>0</v>
      </c>
      <c r="AK26" s="142">
        <f t="shared" si="17"/>
        <v>0</v>
      </c>
    </row>
    <row r="27" spans="2:37" ht="15" customHeight="1" x14ac:dyDescent="0.35">
      <c r="B27" s="154">
        <f>'Sous-traitances'!B15</f>
        <v>0</v>
      </c>
      <c r="C27" s="142">
        <f>'Sous-traitances'!C15*'Sous-traitances'!$C43</f>
        <v>0</v>
      </c>
      <c r="D27" s="142">
        <f>'Sous-traitances'!D15*'Sous-traitances'!$C43</f>
        <v>0</v>
      </c>
      <c r="E27" s="142">
        <f>'Sous-traitances'!E15*'Sous-traitances'!$C43</f>
        <v>0</v>
      </c>
      <c r="F27" s="142">
        <f>'Sous-traitances'!F15*'Sous-traitances'!$C43</f>
        <v>0</v>
      </c>
      <c r="G27" s="142">
        <f>'Sous-traitances'!G15*'Sous-traitances'!$C43</f>
        <v>0</v>
      </c>
      <c r="H27" s="142">
        <f>'Sous-traitances'!H15*'Sous-traitances'!$C43</f>
        <v>0</v>
      </c>
      <c r="I27" s="142">
        <f>'Sous-traitances'!I15*'Sous-traitances'!$C43</f>
        <v>0</v>
      </c>
      <c r="J27" s="142">
        <f>'Sous-traitances'!J15*'Sous-traitances'!$C43</f>
        <v>0</v>
      </c>
      <c r="K27" s="142">
        <f>'Sous-traitances'!K15*'Sous-traitances'!$C43</f>
        <v>0</v>
      </c>
      <c r="L27" s="142">
        <f>'Sous-traitances'!L15*'Sous-traitances'!$C43</f>
        <v>0</v>
      </c>
      <c r="M27" s="142">
        <f>'Sous-traitances'!M15*'Sous-traitances'!$C43</f>
        <v>0</v>
      </c>
      <c r="N27" s="142">
        <f>'Sous-traitances'!N15*'Sous-traitances'!$C43</f>
        <v>0</v>
      </c>
      <c r="O27" s="142">
        <f t="shared" si="13"/>
        <v>0</v>
      </c>
      <c r="P27" s="142">
        <f>'Sous-traitances'!P15*'Sous-traitances'!$C43</f>
        <v>0</v>
      </c>
      <c r="Q27" s="142">
        <f>'Sous-traitances'!Q15*'Sous-traitances'!$C43</f>
        <v>0</v>
      </c>
      <c r="R27" s="142">
        <f>'Sous-traitances'!R15*'Sous-traitances'!$C43</f>
        <v>0</v>
      </c>
      <c r="S27" s="142">
        <f>'Sous-traitances'!S15*'Sous-traitances'!$C43</f>
        <v>0</v>
      </c>
      <c r="T27" s="142">
        <f>'Sous-traitances'!T15*'Sous-traitances'!$C43</f>
        <v>0</v>
      </c>
      <c r="U27" s="142">
        <f>'Sous-traitances'!U15*'Sous-traitances'!$C43</f>
        <v>0</v>
      </c>
      <c r="V27" s="142">
        <f>'Sous-traitances'!V15*'Sous-traitances'!$C43</f>
        <v>0</v>
      </c>
      <c r="W27" s="142">
        <f>'Sous-traitances'!W15*'Sous-traitances'!$C43</f>
        <v>0</v>
      </c>
      <c r="X27" s="142">
        <f>'Sous-traitances'!X15*'Sous-traitances'!$C43</f>
        <v>0</v>
      </c>
      <c r="Y27" s="142">
        <f>'Sous-traitances'!Y15*'Sous-traitances'!$C43</f>
        <v>0</v>
      </c>
      <c r="Z27" s="142">
        <f>'Sous-traitances'!Z15*'Sous-traitances'!$C43</f>
        <v>0</v>
      </c>
      <c r="AA27" s="142">
        <f>'Sous-traitances'!AA15*'Sous-traitances'!$C43</f>
        <v>0</v>
      </c>
      <c r="AB27" s="142">
        <f t="shared" si="14"/>
        <v>0</v>
      </c>
      <c r="AC27" s="142">
        <f>'Sous-traitances'!AC15*'Sous-traitances'!$C43</f>
        <v>0</v>
      </c>
      <c r="AD27" s="142">
        <f>'Sous-traitances'!AD15*'Sous-traitances'!$C43</f>
        <v>0</v>
      </c>
      <c r="AE27" s="142">
        <f t="shared" si="15"/>
        <v>0</v>
      </c>
      <c r="AF27" s="142">
        <f>'Sous-traitances'!AF15*'Sous-traitances'!$C43</f>
        <v>0</v>
      </c>
      <c r="AG27" s="142">
        <f>'Sous-traitances'!AG15*'Sous-traitances'!$C43</f>
        <v>0</v>
      </c>
      <c r="AH27" s="142">
        <f t="shared" si="16"/>
        <v>0</v>
      </c>
      <c r="AI27" s="142">
        <f>'Sous-traitances'!AI15*'Sous-traitances'!$C43</f>
        <v>0</v>
      </c>
      <c r="AJ27" s="142">
        <f>'Sous-traitances'!AJ15*'Sous-traitances'!$C43</f>
        <v>0</v>
      </c>
      <c r="AK27" s="142">
        <f t="shared" si="17"/>
        <v>0</v>
      </c>
    </row>
    <row r="28" spans="2:37" ht="15" customHeight="1" x14ac:dyDescent="0.35">
      <c r="B28" s="154">
        <f>'Sous-traitances'!B16</f>
        <v>0</v>
      </c>
      <c r="C28" s="142">
        <f>'Sous-traitances'!C16*'Sous-traitances'!$C44</f>
        <v>0</v>
      </c>
      <c r="D28" s="142">
        <f>'Sous-traitances'!D16*'Sous-traitances'!$C44</f>
        <v>0</v>
      </c>
      <c r="E28" s="142">
        <f>'Sous-traitances'!E16*'Sous-traitances'!$C44</f>
        <v>0</v>
      </c>
      <c r="F28" s="142">
        <f>'Sous-traitances'!F16*'Sous-traitances'!$C44</f>
        <v>0</v>
      </c>
      <c r="G28" s="142">
        <f>'Sous-traitances'!G16*'Sous-traitances'!$C44</f>
        <v>0</v>
      </c>
      <c r="H28" s="142">
        <f>'Sous-traitances'!H16*'Sous-traitances'!$C44</f>
        <v>0</v>
      </c>
      <c r="I28" s="142">
        <f>'Sous-traitances'!I16*'Sous-traitances'!$C44</f>
        <v>0</v>
      </c>
      <c r="J28" s="142">
        <f>'Sous-traitances'!J16*'Sous-traitances'!$C44</f>
        <v>0</v>
      </c>
      <c r="K28" s="142">
        <f>'Sous-traitances'!K16*'Sous-traitances'!$C44</f>
        <v>0</v>
      </c>
      <c r="L28" s="142">
        <f>'Sous-traitances'!L16*'Sous-traitances'!$C44</f>
        <v>0</v>
      </c>
      <c r="M28" s="142">
        <f>'Sous-traitances'!M16*'Sous-traitances'!$C44</f>
        <v>0</v>
      </c>
      <c r="N28" s="142">
        <f>'Sous-traitances'!N16*'Sous-traitances'!$C44</f>
        <v>0</v>
      </c>
      <c r="O28" s="142">
        <f t="shared" si="13"/>
        <v>0</v>
      </c>
      <c r="P28" s="142">
        <f>'Sous-traitances'!P16*'Sous-traitances'!$C44</f>
        <v>0</v>
      </c>
      <c r="Q28" s="142">
        <f>'Sous-traitances'!Q16*'Sous-traitances'!$C44</f>
        <v>0</v>
      </c>
      <c r="R28" s="142">
        <f>'Sous-traitances'!R16*'Sous-traitances'!$C44</f>
        <v>0</v>
      </c>
      <c r="S28" s="142">
        <f>'Sous-traitances'!S16*'Sous-traitances'!$C44</f>
        <v>0</v>
      </c>
      <c r="T28" s="142">
        <f>'Sous-traitances'!T16*'Sous-traitances'!$C44</f>
        <v>0</v>
      </c>
      <c r="U28" s="142">
        <f>'Sous-traitances'!U16*'Sous-traitances'!$C44</f>
        <v>0</v>
      </c>
      <c r="V28" s="142">
        <f>'Sous-traitances'!V16*'Sous-traitances'!$C44</f>
        <v>0</v>
      </c>
      <c r="W28" s="142">
        <f>'Sous-traitances'!W16*'Sous-traitances'!$C44</f>
        <v>0</v>
      </c>
      <c r="X28" s="142">
        <f>'Sous-traitances'!X16*'Sous-traitances'!$C44</f>
        <v>0</v>
      </c>
      <c r="Y28" s="142">
        <f>'Sous-traitances'!Y16*'Sous-traitances'!$C44</f>
        <v>0</v>
      </c>
      <c r="Z28" s="142">
        <f>'Sous-traitances'!Z16*'Sous-traitances'!$C44</f>
        <v>0</v>
      </c>
      <c r="AA28" s="142">
        <f>'Sous-traitances'!AA16*'Sous-traitances'!$C44</f>
        <v>0</v>
      </c>
      <c r="AB28" s="142">
        <f t="shared" si="14"/>
        <v>0</v>
      </c>
      <c r="AC28" s="142">
        <f>'Sous-traitances'!AC16*'Sous-traitances'!$C44</f>
        <v>0</v>
      </c>
      <c r="AD28" s="142">
        <f>'Sous-traitances'!AD16*'Sous-traitances'!$C44</f>
        <v>0</v>
      </c>
      <c r="AE28" s="142">
        <f t="shared" si="15"/>
        <v>0</v>
      </c>
      <c r="AF28" s="142">
        <f>'Sous-traitances'!AF16*'Sous-traitances'!$C44</f>
        <v>0</v>
      </c>
      <c r="AG28" s="142">
        <f>'Sous-traitances'!AG16*'Sous-traitances'!$C44</f>
        <v>0</v>
      </c>
      <c r="AH28" s="142">
        <f t="shared" si="16"/>
        <v>0</v>
      </c>
      <c r="AI28" s="142">
        <f>'Sous-traitances'!AI16*'Sous-traitances'!$C44</f>
        <v>0</v>
      </c>
      <c r="AJ28" s="142">
        <f>'Sous-traitances'!AJ16*'Sous-traitances'!$C44</f>
        <v>0</v>
      </c>
      <c r="AK28" s="142">
        <f t="shared" si="17"/>
        <v>0</v>
      </c>
    </row>
    <row r="29" spans="2:37" ht="15" customHeight="1" x14ac:dyDescent="0.35">
      <c r="B29" s="154">
        <f>'Sous-traitances'!B17</f>
        <v>0</v>
      </c>
      <c r="C29" s="142">
        <f>'Sous-traitances'!C17*'Sous-traitances'!$C45</f>
        <v>0</v>
      </c>
      <c r="D29" s="142">
        <f>'Sous-traitances'!D17*'Sous-traitances'!$C45</f>
        <v>0</v>
      </c>
      <c r="E29" s="142">
        <f>'Sous-traitances'!E17*'Sous-traitances'!$C45</f>
        <v>0</v>
      </c>
      <c r="F29" s="142">
        <f>'Sous-traitances'!F17*'Sous-traitances'!$C45</f>
        <v>0</v>
      </c>
      <c r="G29" s="142">
        <f>'Sous-traitances'!G17*'Sous-traitances'!$C45</f>
        <v>0</v>
      </c>
      <c r="H29" s="142">
        <f>'Sous-traitances'!H17*'Sous-traitances'!$C45</f>
        <v>0</v>
      </c>
      <c r="I29" s="142">
        <f>'Sous-traitances'!I17*'Sous-traitances'!$C45</f>
        <v>0</v>
      </c>
      <c r="J29" s="142">
        <f>'Sous-traitances'!J17*'Sous-traitances'!$C45</f>
        <v>0</v>
      </c>
      <c r="K29" s="142">
        <f>'Sous-traitances'!K17*'Sous-traitances'!$C45</f>
        <v>0</v>
      </c>
      <c r="L29" s="142">
        <f>'Sous-traitances'!L17*'Sous-traitances'!$C45</f>
        <v>0</v>
      </c>
      <c r="M29" s="142">
        <f>'Sous-traitances'!M17*'Sous-traitances'!$C45</f>
        <v>0</v>
      </c>
      <c r="N29" s="142">
        <f>'Sous-traitances'!N17*'Sous-traitances'!$C45</f>
        <v>0</v>
      </c>
      <c r="O29" s="142">
        <f t="shared" si="13"/>
        <v>0</v>
      </c>
      <c r="P29" s="142">
        <f>'Sous-traitances'!P17*'Sous-traitances'!$C45</f>
        <v>0</v>
      </c>
      <c r="Q29" s="142">
        <f>'Sous-traitances'!Q17*'Sous-traitances'!$C45</f>
        <v>0</v>
      </c>
      <c r="R29" s="142">
        <f>'Sous-traitances'!R17*'Sous-traitances'!$C45</f>
        <v>0</v>
      </c>
      <c r="S29" s="142">
        <f>'Sous-traitances'!S17*'Sous-traitances'!$C45</f>
        <v>0</v>
      </c>
      <c r="T29" s="142">
        <f>'Sous-traitances'!T17*'Sous-traitances'!$C45</f>
        <v>0</v>
      </c>
      <c r="U29" s="142">
        <f>'Sous-traitances'!U17*'Sous-traitances'!$C45</f>
        <v>0</v>
      </c>
      <c r="V29" s="142">
        <f>'Sous-traitances'!V17*'Sous-traitances'!$C45</f>
        <v>0</v>
      </c>
      <c r="W29" s="142">
        <f>'Sous-traitances'!W17*'Sous-traitances'!$C45</f>
        <v>0</v>
      </c>
      <c r="X29" s="142">
        <f>'Sous-traitances'!X17*'Sous-traitances'!$C45</f>
        <v>0</v>
      </c>
      <c r="Y29" s="142">
        <f>'Sous-traitances'!Y17*'Sous-traitances'!$C45</f>
        <v>0</v>
      </c>
      <c r="Z29" s="142">
        <f>'Sous-traitances'!Z17*'Sous-traitances'!$C45</f>
        <v>0</v>
      </c>
      <c r="AA29" s="142">
        <f>'Sous-traitances'!AA17*'Sous-traitances'!$C45</f>
        <v>0</v>
      </c>
      <c r="AB29" s="142">
        <f t="shared" si="14"/>
        <v>0</v>
      </c>
      <c r="AC29" s="142">
        <f>'Sous-traitances'!AC17*'Sous-traitances'!$C45</f>
        <v>0</v>
      </c>
      <c r="AD29" s="142">
        <f>'Sous-traitances'!AD17*'Sous-traitances'!$C45</f>
        <v>0</v>
      </c>
      <c r="AE29" s="142">
        <f t="shared" si="15"/>
        <v>0</v>
      </c>
      <c r="AF29" s="142">
        <f>'Sous-traitances'!AF17*'Sous-traitances'!$C45</f>
        <v>0</v>
      </c>
      <c r="AG29" s="142">
        <f>'Sous-traitances'!AG17*'Sous-traitances'!$C45</f>
        <v>0</v>
      </c>
      <c r="AH29" s="142">
        <f t="shared" si="16"/>
        <v>0</v>
      </c>
      <c r="AI29" s="142">
        <f>'Sous-traitances'!AI17*'Sous-traitances'!$C45</f>
        <v>0</v>
      </c>
      <c r="AJ29" s="142">
        <f>'Sous-traitances'!AJ17*'Sous-traitances'!$C45</f>
        <v>0</v>
      </c>
      <c r="AK29" s="142">
        <f t="shared" si="17"/>
        <v>0</v>
      </c>
    </row>
    <row r="30" spans="2:37" ht="15" customHeight="1" x14ac:dyDescent="0.35">
      <c r="B30" s="154">
        <f>'Sous-traitances'!B18</f>
        <v>0</v>
      </c>
      <c r="C30" s="142">
        <f>'Sous-traitances'!C18*'Sous-traitances'!$C46</f>
        <v>0</v>
      </c>
      <c r="D30" s="142">
        <f>'Sous-traitances'!D18*'Sous-traitances'!$C46</f>
        <v>0</v>
      </c>
      <c r="E30" s="142">
        <f>'Sous-traitances'!E18*'Sous-traitances'!$C46</f>
        <v>0</v>
      </c>
      <c r="F30" s="142">
        <f>'Sous-traitances'!F18*'Sous-traitances'!$C46</f>
        <v>0</v>
      </c>
      <c r="G30" s="142">
        <f>'Sous-traitances'!G18*'Sous-traitances'!$C46</f>
        <v>0</v>
      </c>
      <c r="H30" s="142">
        <f>'Sous-traitances'!H18*'Sous-traitances'!$C46</f>
        <v>0</v>
      </c>
      <c r="I30" s="142">
        <f>'Sous-traitances'!I18*'Sous-traitances'!$C46</f>
        <v>0</v>
      </c>
      <c r="J30" s="142">
        <f>'Sous-traitances'!J18*'Sous-traitances'!$C46</f>
        <v>0</v>
      </c>
      <c r="K30" s="142">
        <f>'Sous-traitances'!K18*'Sous-traitances'!$C46</f>
        <v>0</v>
      </c>
      <c r="L30" s="142">
        <f>'Sous-traitances'!L18*'Sous-traitances'!$C46</f>
        <v>0</v>
      </c>
      <c r="M30" s="142">
        <f>'Sous-traitances'!M18*'Sous-traitances'!$C46</f>
        <v>0</v>
      </c>
      <c r="N30" s="142">
        <f>'Sous-traitances'!N18*'Sous-traitances'!$C46</f>
        <v>0</v>
      </c>
      <c r="O30" s="142">
        <f t="shared" si="13"/>
        <v>0</v>
      </c>
      <c r="P30" s="142">
        <f>'Sous-traitances'!P18*'Sous-traitances'!$C46</f>
        <v>0</v>
      </c>
      <c r="Q30" s="142">
        <f>'Sous-traitances'!Q18*'Sous-traitances'!$C46</f>
        <v>0</v>
      </c>
      <c r="R30" s="142">
        <f>'Sous-traitances'!R18*'Sous-traitances'!$C46</f>
        <v>0</v>
      </c>
      <c r="S30" s="142">
        <f>'Sous-traitances'!S18*'Sous-traitances'!$C46</f>
        <v>0</v>
      </c>
      <c r="T30" s="142">
        <f>'Sous-traitances'!T18*'Sous-traitances'!$C46</f>
        <v>0</v>
      </c>
      <c r="U30" s="142">
        <f>'Sous-traitances'!U18*'Sous-traitances'!$C46</f>
        <v>0</v>
      </c>
      <c r="V30" s="142">
        <f>'Sous-traitances'!V18*'Sous-traitances'!$C46</f>
        <v>0</v>
      </c>
      <c r="W30" s="142">
        <f>'Sous-traitances'!W18*'Sous-traitances'!$C46</f>
        <v>0</v>
      </c>
      <c r="X30" s="142">
        <f>'Sous-traitances'!X18*'Sous-traitances'!$C46</f>
        <v>0</v>
      </c>
      <c r="Y30" s="142">
        <f>'Sous-traitances'!Y18*'Sous-traitances'!$C46</f>
        <v>0</v>
      </c>
      <c r="Z30" s="142">
        <f>'Sous-traitances'!Z18*'Sous-traitances'!$C46</f>
        <v>0</v>
      </c>
      <c r="AA30" s="142">
        <f>'Sous-traitances'!AA18*'Sous-traitances'!$C46</f>
        <v>0</v>
      </c>
      <c r="AB30" s="142">
        <f t="shared" si="14"/>
        <v>0</v>
      </c>
      <c r="AC30" s="142">
        <f>'Sous-traitances'!AC18*'Sous-traitances'!$C46</f>
        <v>0</v>
      </c>
      <c r="AD30" s="142">
        <f>'Sous-traitances'!AD18*'Sous-traitances'!$C46</f>
        <v>0</v>
      </c>
      <c r="AE30" s="142">
        <f t="shared" si="15"/>
        <v>0</v>
      </c>
      <c r="AF30" s="142">
        <f>'Sous-traitances'!AF18*'Sous-traitances'!$C46</f>
        <v>0</v>
      </c>
      <c r="AG30" s="142">
        <f>'Sous-traitances'!AG18*'Sous-traitances'!$C46</f>
        <v>0</v>
      </c>
      <c r="AH30" s="142">
        <f t="shared" si="16"/>
        <v>0</v>
      </c>
      <c r="AI30" s="142">
        <f>'Sous-traitances'!AI18*'Sous-traitances'!$C46</f>
        <v>0</v>
      </c>
      <c r="AJ30" s="142">
        <f>'Sous-traitances'!AJ18*'Sous-traitances'!$C46</f>
        <v>0</v>
      </c>
      <c r="AK30" s="142">
        <f t="shared" si="17"/>
        <v>0</v>
      </c>
    </row>
    <row r="31" spans="2:37" ht="15" customHeight="1" x14ac:dyDescent="0.35">
      <c r="B31" s="154">
        <f>'Sous-traitances'!B19</f>
        <v>0</v>
      </c>
      <c r="C31" s="142">
        <f>'Sous-traitances'!C19*'Sous-traitances'!$C47</f>
        <v>0</v>
      </c>
      <c r="D31" s="142">
        <f>'Sous-traitances'!D19*'Sous-traitances'!$C47</f>
        <v>0</v>
      </c>
      <c r="E31" s="142">
        <f>'Sous-traitances'!E19*'Sous-traitances'!$C47</f>
        <v>0</v>
      </c>
      <c r="F31" s="142">
        <f>'Sous-traitances'!F19*'Sous-traitances'!$C47</f>
        <v>0</v>
      </c>
      <c r="G31" s="142">
        <f>'Sous-traitances'!G19*'Sous-traitances'!$C47</f>
        <v>0</v>
      </c>
      <c r="H31" s="142">
        <f>'Sous-traitances'!H19*'Sous-traitances'!$C47</f>
        <v>0</v>
      </c>
      <c r="I31" s="142">
        <f>'Sous-traitances'!I19*'Sous-traitances'!$C47</f>
        <v>0</v>
      </c>
      <c r="J31" s="142">
        <f>'Sous-traitances'!J19*'Sous-traitances'!$C47</f>
        <v>0</v>
      </c>
      <c r="K31" s="142">
        <f>'Sous-traitances'!K19*'Sous-traitances'!$C47</f>
        <v>0</v>
      </c>
      <c r="L31" s="142">
        <f>'Sous-traitances'!L19*'Sous-traitances'!$C47</f>
        <v>0</v>
      </c>
      <c r="M31" s="142">
        <f>'Sous-traitances'!M19*'Sous-traitances'!$C47</f>
        <v>0</v>
      </c>
      <c r="N31" s="142">
        <f>'Sous-traitances'!N19*'Sous-traitances'!$C47</f>
        <v>0</v>
      </c>
      <c r="O31" s="142">
        <f t="shared" si="13"/>
        <v>0</v>
      </c>
      <c r="P31" s="142">
        <f>'Sous-traitances'!P19*'Sous-traitances'!$C47</f>
        <v>0</v>
      </c>
      <c r="Q31" s="142">
        <f>'Sous-traitances'!Q19*'Sous-traitances'!$C47</f>
        <v>0</v>
      </c>
      <c r="R31" s="142">
        <f>'Sous-traitances'!R19*'Sous-traitances'!$C47</f>
        <v>0</v>
      </c>
      <c r="S31" s="142">
        <f>'Sous-traitances'!S19*'Sous-traitances'!$C47</f>
        <v>0</v>
      </c>
      <c r="T31" s="142">
        <f>'Sous-traitances'!T19*'Sous-traitances'!$C47</f>
        <v>0</v>
      </c>
      <c r="U31" s="142">
        <f>'Sous-traitances'!U19*'Sous-traitances'!$C47</f>
        <v>0</v>
      </c>
      <c r="V31" s="142">
        <f>'Sous-traitances'!V19*'Sous-traitances'!$C47</f>
        <v>0</v>
      </c>
      <c r="W31" s="142">
        <f>'Sous-traitances'!W19*'Sous-traitances'!$C47</f>
        <v>0</v>
      </c>
      <c r="X31" s="142">
        <f>'Sous-traitances'!X19*'Sous-traitances'!$C47</f>
        <v>0</v>
      </c>
      <c r="Y31" s="142">
        <f>'Sous-traitances'!Y19*'Sous-traitances'!$C47</f>
        <v>0</v>
      </c>
      <c r="Z31" s="142">
        <f>'Sous-traitances'!Z19*'Sous-traitances'!$C47</f>
        <v>0</v>
      </c>
      <c r="AA31" s="142">
        <f>'Sous-traitances'!AA19*'Sous-traitances'!$C47</f>
        <v>0</v>
      </c>
      <c r="AB31" s="142">
        <f t="shared" si="14"/>
        <v>0</v>
      </c>
      <c r="AC31" s="142">
        <f>'Sous-traitances'!AC19*'Sous-traitances'!$C47</f>
        <v>0</v>
      </c>
      <c r="AD31" s="142">
        <f>'Sous-traitances'!AD19*'Sous-traitances'!$C47</f>
        <v>0</v>
      </c>
      <c r="AE31" s="142">
        <f t="shared" si="15"/>
        <v>0</v>
      </c>
      <c r="AF31" s="142">
        <f>'Sous-traitances'!AF19*'Sous-traitances'!$C47</f>
        <v>0</v>
      </c>
      <c r="AG31" s="142">
        <f>'Sous-traitances'!AG19*'Sous-traitances'!$C47</f>
        <v>0</v>
      </c>
      <c r="AH31" s="142">
        <f t="shared" si="16"/>
        <v>0</v>
      </c>
      <c r="AI31" s="142">
        <f>'Sous-traitances'!AI19*'Sous-traitances'!$C47</f>
        <v>0</v>
      </c>
      <c r="AJ31" s="142">
        <f>'Sous-traitances'!AJ19*'Sous-traitances'!$C47</f>
        <v>0</v>
      </c>
      <c r="AK31" s="142">
        <f t="shared" si="17"/>
        <v>0</v>
      </c>
    </row>
    <row r="32" spans="2:37" ht="15" customHeight="1" x14ac:dyDescent="0.35">
      <c r="B32" s="154">
        <f>'Sous-traitances'!B20</f>
        <v>0</v>
      </c>
      <c r="C32" s="142">
        <f>'Sous-traitances'!C20*'Sous-traitances'!$C48</f>
        <v>0</v>
      </c>
      <c r="D32" s="142">
        <f>'Sous-traitances'!D20*'Sous-traitances'!$C48</f>
        <v>0</v>
      </c>
      <c r="E32" s="142">
        <f>'Sous-traitances'!E20*'Sous-traitances'!$C48</f>
        <v>0</v>
      </c>
      <c r="F32" s="142">
        <f>'Sous-traitances'!F20*'Sous-traitances'!$C48</f>
        <v>0</v>
      </c>
      <c r="G32" s="142">
        <f>'Sous-traitances'!G20*'Sous-traitances'!$C48</f>
        <v>0</v>
      </c>
      <c r="H32" s="142">
        <f>'Sous-traitances'!H20*'Sous-traitances'!$C48</f>
        <v>0</v>
      </c>
      <c r="I32" s="142">
        <f>'Sous-traitances'!I20*'Sous-traitances'!$C48</f>
        <v>0</v>
      </c>
      <c r="J32" s="142">
        <f>'Sous-traitances'!J20*'Sous-traitances'!$C48</f>
        <v>0</v>
      </c>
      <c r="K32" s="142">
        <f>'Sous-traitances'!K20*'Sous-traitances'!$C48</f>
        <v>0</v>
      </c>
      <c r="L32" s="142">
        <f>'Sous-traitances'!L20*'Sous-traitances'!$C48</f>
        <v>0</v>
      </c>
      <c r="M32" s="142">
        <f>'Sous-traitances'!M20*'Sous-traitances'!$C48</f>
        <v>0</v>
      </c>
      <c r="N32" s="142">
        <f>'Sous-traitances'!N20*'Sous-traitances'!$C48</f>
        <v>0</v>
      </c>
      <c r="O32" s="142">
        <f t="shared" si="13"/>
        <v>0</v>
      </c>
      <c r="P32" s="142">
        <f>'Sous-traitances'!P20*'Sous-traitances'!$C48</f>
        <v>0</v>
      </c>
      <c r="Q32" s="142">
        <f>'Sous-traitances'!Q20*'Sous-traitances'!$C48</f>
        <v>0</v>
      </c>
      <c r="R32" s="142">
        <f>'Sous-traitances'!R20*'Sous-traitances'!$C48</f>
        <v>0</v>
      </c>
      <c r="S32" s="142">
        <f>'Sous-traitances'!S20*'Sous-traitances'!$C48</f>
        <v>0</v>
      </c>
      <c r="T32" s="142">
        <f>'Sous-traitances'!T20*'Sous-traitances'!$C48</f>
        <v>0</v>
      </c>
      <c r="U32" s="142">
        <f>'Sous-traitances'!U20*'Sous-traitances'!$C48</f>
        <v>0</v>
      </c>
      <c r="V32" s="142">
        <f>'Sous-traitances'!V20*'Sous-traitances'!$C48</f>
        <v>0</v>
      </c>
      <c r="W32" s="142">
        <f>'Sous-traitances'!W20*'Sous-traitances'!$C48</f>
        <v>0</v>
      </c>
      <c r="X32" s="142">
        <f>'Sous-traitances'!X20*'Sous-traitances'!$C48</f>
        <v>0</v>
      </c>
      <c r="Y32" s="142">
        <f>'Sous-traitances'!Y20*'Sous-traitances'!$C48</f>
        <v>0</v>
      </c>
      <c r="Z32" s="142">
        <f>'Sous-traitances'!Z20*'Sous-traitances'!$C48</f>
        <v>0</v>
      </c>
      <c r="AA32" s="142">
        <f>'Sous-traitances'!AA20*'Sous-traitances'!$C48</f>
        <v>0</v>
      </c>
      <c r="AB32" s="142">
        <f t="shared" si="14"/>
        <v>0</v>
      </c>
      <c r="AC32" s="142">
        <f>'Sous-traitances'!AC20*'Sous-traitances'!$C48</f>
        <v>0</v>
      </c>
      <c r="AD32" s="142">
        <f>'Sous-traitances'!AD20*'Sous-traitances'!$C48</f>
        <v>0</v>
      </c>
      <c r="AE32" s="142">
        <f t="shared" si="15"/>
        <v>0</v>
      </c>
      <c r="AF32" s="142">
        <f>'Sous-traitances'!AF20*'Sous-traitances'!$C48</f>
        <v>0</v>
      </c>
      <c r="AG32" s="142">
        <f>'Sous-traitances'!AG20*'Sous-traitances'!$C48</f>
        <v>0</v>
      </c>
      <c r="AH32" s="142">
        <f t="shared" si="16"/>
        <v>0</v>
      </c>
      <c r="AI32" s="142">
        <f>'Sous-traitances'!AI20*'Sous-traitances'!$C48</f>
        <v>0</v>
      </c>
      <c r="AJ32" s="142">
        <f>'Sous-traitances'!AJ20*'Sous-traitances'!$C48</f>
        <v>0</v>
      </c>
      <c r="AK32" s="142">
        <f t="shared" si="17"/>
        <v>0</v>
      </c>
    </row>
    <row r="33" spans="2:37" ht="15" customHeight="1" x14ac:dyDescent="0.35">
      <c r="B33" s="154">
        <f>'Sous-traitances'!B21</f>
        <v>0</v>
      </c>
      <c r="C33" s="142">
        <f>'Sous-traitances'!C21*'Sous-traitances'!$C49</f>
        <v>0</v>
      </c>
      <c r="D33" s="142">
        <f>'Sous-traitances'!D21*'Sous-traitances'!$C49</f>
        <v>0</v>
      </c>
      <c r="E33" s="142">
        <f>'Sous-traitances'!E21*'Sous-traitances'!$C49</f>
        <v>0</v>
      </c>
      <c r="F33" s="142">
        <f>'Sous-traitances'!F21*'Sous-traitances'!$C49</f>
        <v>0</v>
      </c>
      <c r="G33" s="142">
        <f>'Sous-traitances'!G21*'Sous-traitances'!$C49</f>
        <v>0</v>
      </c>
      <c r="H33" s="142">
        <f>'Sous-traitances'!H21*'Sous-traitances'!$C49</f>
        <v>0</v>
      </c>
      <c r="I33" s="142">
        <f>'Sous-traitances'!I21*'Sous-traitances'!$C49</f>
        <v>0</v>
      </c>
      <c r="J33" s="142">
        <f>'Sous-traitances'!J21*'Sous-traitances'!$C49</f>
        <v>0</v>
      </c>
      <c r="K33" s="142">
        <f>'Sous-traitances'!K21*'Sous-traitances'!$C49</f>
        <v>0</v>
      </c>
      <c r="L33" s="142">
        <f>'Sous-traitances'!L21*'Sous-traitances'!$C49</f>
        <v>0</v>
      </c>
      <c r="M33" s="142">
        <f>'Sous-traitances'!M21*'Sous-traitances'!$C49</f>
        <v>0</v>
      </c>
      <c r="N33" s="142">
        <f>'Sous-traitances'!N21*'Sous-traitances'!$C49</f>
        <v>0</v>
      </c>
      <c r="O33" s="142">
        <f t="shared" si="13"/>
        <v>0</v>
      </c>
      <c r="P33" s="142">
        <f>'Sous-traitances'!P21*'Sous-traitances'!$C49</f>
        <v>0</v>
      </c>
      <c r="Q33" s="142">
        <f>'Sous-traitances'!Q21*'Sous-traitances'!$C49</f>
        <v>0</v>
      </c>
      <c r="R33" s="142">
        <f>'Sous-traitances'!R21*'Sous-traitances'!$C49</f>
        <v>0</v>
      </c>
      <c r="S33" s="142">
        <f>'Sous-traitances'!S21*'Sous-traitances'!$C49</f>
        <v>0</v>
      </c>
      <c r="T33" s="142">
        <f>'Sous-traitances'!T21*'Sous-traitances'!$C49</f>
        <v>0</v>
      </c>
      <c r="U33" s="142">
        <f>'Sous-traitances'!U21*'Sous-traitances'!$C49</f>
        <v>0</v>
      </c>
      <c r="V33" s="142">
        <f>'Sous-traitances'!V21*'Sous-traitances'!$C49</f>
        <v>0</v>
      </c>
      <c r="W33" s="142">
        <f>'Sous-traitances'!W21*'Sous-traitances'!$C49</f>
        <v>0</v>
      </c>
      <c r="X33" s="142">
        <f>'Sous-traitances'!X21*'Sous-traitances'!$C49</f>
        <v>0</v>
      </c>
      <c r="Y33" s="142">
        <f>'Sous-traitances'!Y21*'Sous-traitances'!$C49</f>
        <v>0</v>
      </c>
      <c r="Z33" s="142">
        <f>'Sous-traitances'!Z21*'Sous-traitances'!$C49</f>
        <v>0</v>
      </c>
      <c r="AA33" s="142">
        <f>'Sous-traitances'!AA21*'Sous-traitances'!$C49</f>
        <v>0</v>
      </c>
      <c r="AB33" s="142">
        <f t="shared" si="14"/>
        <v>0</v>
      </c>
      <c r="AC33" s="142">
        <f>'Sous-traitances'!AC21*'Sous-traitances'!$C49</f>
        <v>0</v>
      </c>
      <c r="AD33" s="142">
        <f>'Sous-traitances'!AD21*'Sous-traitances'!$C49</f>
        <v>0</v>
      </c>
      <c r="AE33" s="142">
        <f t="shared" si="15"/>
        <v>0</v>
      </c>
      <c r="AF33" s="142">
        <f>'Sous-traitances'!AF21*'Sous-traitances'!$C49</f>
        <v>0</v>
      </c>
      <c r="AG33" s="142">
        <f>'Sous-traitances'!AG21*'Sous-traitances'!$C49</f>
        <v>0</v>
      </c>
      <c r="AH33" s="142">
        <f t="shared" si="16"/>
        <v>0</v>
      </c>
      <c r="AI33" s="142">
        <f>'Sous-traitances'!AI21*'Sous-traitances'!$C49</f>
        <v>0</v>
      </c>
      <c r="AJ33" s="142">
        <f>'Sous-traitances'!AJ21*'Sous-traitances'!$C49</f>
        <v>0</v>
      </c>
      <c r="AK33" s="142">
        <f t="shared" si="17"/>
        <v>0</v>
      </c>
    </row>
    <row r="34" spans="2:37" ht="15" customHeight="1" x14ac:dyDescent="0.35">
      <c r="B34" s="154">
        <f>'Sous-traitances'!B22</f>
        <v>0</v>
      </c>
      <c r="C34" s="142">
        <f>'Sous-traitances'!C22*'Sous-traitances'!$C50</f>
        <v>0</v>
      </c>
      <c r="D34" s="142">
        <f>'Sous-traitances'!D22*'Sous-traitances'!$C50</f>
        <v>0</v>
      </c>
      <c r="E34" s="142">
        <f>'Sous-traitances'!E22*'Sous-traitances'!$C50</f>
        <v>0</v>
      </c>
      <c r="F34" s="142">
        <f>'Sous-traitances'!F22*'Sous-traitances'!$C50</f>
        <v>0</v>
      </c>
      <c r="G34" s="142">
        <f>'Sous-traitances'!G22*'Sous-traitances'!$C50</f>
        <v>0</v>
      </c>
      <c r="H34" s="142">
        <f>'Sous-traitances'!H22*'Sous-traitances'!$C50</f>
        <v>0</v>
      </c>
      <c r="I34" s="142">
        <f>'Sous-traitances'!I22*'Sous-traitances'!$C50</f>
        <v>0</v>
      </c>
      <c r="J34" s="142">
        <f>'Sous-traitances'!J22*'Sous-traitances'!$C50</f>
        <v>0</v>
      </c>
      <c r="K34" s="142">
        <f>'Sous-traitances'!K22*'Sous-traitances'!$C50</f>
        <v>0</v>
      </c>
      <c r="L34" s="142">
        <f>'Sous-traitances'!L22*'Sous-traitances'!$C50</f>
        <v>0</v>
      </c>
      <c r="M34" s="142">
        <f>'Sous-traitances'!M22*'Sous-traitances'!$C50</f>
        <v>0</v>
      </c>
      <c r="N34" s="142">
        <f>'Sous-traitances'!N22*'Sous-traitances'!$C50</f>
        <v>0</v>
      </c>
      <c r="O34" s="142">
        <f t="shared" si="13"/>
        <v>0</v>
      </c>
      <c r="P34" s="142">
        <f>'Sous-traitances'!P22*'Sous-traitances'!$C50</f>
        <v>0</v>
      </c>
      <c r="Q34" s="142">
        <f>'Sous-traitances'!Q22*'Sous-traitances'!$C50</f>
        <v>0</v>
      </c>
      <c r="R34" s="142">
        <f>'Sous-traitances'!R22*'Sous-traitances'!$C50</f>
        <v>0</v>
      </c>
      <c r="S34" s="142">
        <f>'Sous-traitances'!S22*'Sous-traitances'!$C50</f>
        <v>0</v>
      </c>
      <c r="T34" s="142">
        <f>'Sous-traitances'!T22*'Sous-traitances'!$C50</f>
        <v>0</v>
      </c>
      <c r="U34" s="142">
        <f>'Sous-traitances'!U22*'Sous-traitances'!$C50</f>
        <v>0</v>
      </c>
      <c r="V34" s="142">
        <f>'Sous-traitances'!V22*'Sous-traitances'!$C50</f>
        <v>0</v>
      </c>
      <c r="W34" s="142">
        <f>'Sous-traitances'!W22*'Sous-traitances'!$C50</f>
        <v>0</v>
      </c>
      <c r="X34" s="142">
        <f>'Sous-traitances'!X22*'Sous-traitances'!$C50</f>
        <v>0</v>
      </c>
      <c r="Y34" s="142">
        <f>'Sous-traitances'!Y22*'Sous-traitances'!$C50</f>
        <v>0</v>
      </c>
      <c r="Z34" s="142">
        <f>'Sous-traitances'!Z22*'Sous-traitances'!$C50</f>
        <v>0</v>
      </c>
      <c r="AA34" s="142">
        <f>'Sous-traitances'!AA22*'Sous-traitances'!$C50</f>
        <v>0</v>
      </c>
      <c r="AB34" s="142">
        <f t="shared" si="14"/>
        <v>0</v>
      </c>
      <c r="AC34" s="142">
        <f>'Sous-traitances'!AC22*'Sous-traitances'!$C50</f>
        <v>0</v>
      </c>
      <c r="AD34" s="142">
        <f>'Sous-traitances'!AD22*'Sous-traitances'!$C50</f>
        <v>0</v>
      </c>
      <c r="AE34" s="142">
        <f t="shared" si="15"/>
        <v>0</v>
      </c>
      <c r="AF34" s="142">
        <f>'Sous-traitances'!AF22*'Sous-traitances'!$C50</f>
        <v>0</v>
      </c>
      <c r="AG34" s="142">
        <f>'Sous-traitances'!AG22*'Sous-traitances'!$C50</f>
        <v>0</v>
      </c>
      <c r="AH34" s="142">
        <f t="shared" si="16"/>
        <v>0</v>
      </c>
      <c r="AI34" s="142">
        <f>'Sous-traitances'!AI22*'Sous-traitances'!$C50</f>
        <v>0</v>
      </c>
      <c r="AJ34" s="142">
        <f>'Sous-traitances'!AJ22*'Sous-traitances'!$C50</f>
        <v>0</v>
      </c>
      <c r="AK34" s="142">
        <f t="shared" si="17"/>
        <v>0</v>
      </c>
    </row>
    <row r="35" spans="2:37" ht="15" customHeight="1" x14ac:dyDescent="0.35">
      <c r="B35" s="154">
        <f>'Sous-traitances'!B23</f>
        <v>0</v>
      </c>
      <c r="C35" s="142">
        <f>'Sous-traitances'!C23*'Sous-traitances'!$C51</f>
        <v>0</v>
      </c>
      <c r="D35" s="142">
        <f>'Sous-traitances'!D23*'Sous-traitances'!$C51</f>
        <v>0</v>
      </c>
      <c r="E35" s="142">
        <f>'Sous-traitances'!E23*'Sous-traitances'!$C51</f>
        <v>0</v>
      </c>
      <c r="F35" s="142">
        <f>'Sous-traitances'!F23*'Sous-traitances'!$C51</f>
        <v>0</v>
      </c>
      <c r="G35" s="142">
        <f>'Sous-traitances'!G23*'Sous-traitances'!$C51</f>
        <v>0</v>
      </c>
      <c r="H35" s="142">
        <f>'Sous-traitances'!H23*'Sous-traitances'!$C51</f>
        <v>0</v>
      </c>
      <c r="I35" s="142">
        <f>'Sous-traitances'!I23*'Sous-traitances'!$C51</f>
        <v>0</v>
      </c>
      <c r="J35" s="142">
        <f>'Sous-traitances'!J23*'Sous-traitances'!$C51</f>
        <v>0</v>
      </c>
      <c r="K35" s="142">
        <f>'Sous-traitances'!K23*'Sous-traitances'!$C51</f>
        <v>0</v>
      </c>
      <c r="L35" s="142">
        <f>'Sous-traitances'!L23*'Sous-traitances'!$C51</f>
        <v>0</v>
      </c>
      <c r="M35" s="142">
        <f>'Sous-traitances'!M23*'Sous-traitances'!$C51</f>
        <v>0</v>
      </c>
      <c r="N35" s="142">
        <f>'Sous-traitances'!N23*'Sous-traitances'!$C51</f>
        <v>0</v>
      </c>
      <c r="O35" s="142">
        <f t="shared" si="13"/>
        <v>0</v>
      </c>
      <c r="P35" s="142">
        <f>'Sous-traitances'!P23*'Sous-traitances'!$C51</f>
        <v>0</v>
      </c>
      <c r="Q35" s="142">
        <f>'Sous-traitances'!Q23*'Sous-traitances'!$C51</f>
        <v>0</v>
      </c>
      <c r="R35" s="142">
        <f>'Sous-traitances'!R23*'Sous-traitances'!$C51</f>
        <v>0</v>
      </c>
      <c r="S35" s="142">
        <f>'Sous-traitances'!S23*'Sous-traitances'!$C51</f>
        <v>0</v>
      </c>
      <c r="T35" s="142">
        <f>'Sous-traitances'!T23*'Sous-traitances'!$C51</f>
        <v>0</v>
      </c>
      <c r="U35" s="142">
        <f>'Sous-traitances'!U23*'Sous-traitances'!$C51</f>
        <v>0</v>
      </c>
      <c r="V35" s="142">
        <f>'Sous-traitances'!V23*'Sous-traitances'!$C51</f>
        <v>0</v>
      </c>
      <c r="W35" s="142">
        <f>'Sous-traitances'!W23*'Sous-traitances'!$C51</f>
        <v>0</v>
      </c>
      <c r="X35" s="142">
        <f>'Sous-traitances'!X23*'Sous-traitances'!$C51</f>
        <v>0</v>
      </c>
      <c r="Y35" s="142">
        <f>'Sous-traitances'!Y23*'Sous-traitances'!$C51</f>
        <v>0</v>
      </c>
      <c r="Z35" s="142">
        <f>'Sous-traitances'!Z23*'Sous-traitances'!$C51</f>
        <v>0</v>
      </c>
      <c r="AA35" s="142">
        <f>'Sous-traitances'!AA23*'Sous-traitances'!$C51</f>
        <v>0</v>
      </c>
      <c r="AB35" s="142">
        <f t="shared" si="14"/>
        <v>0</v>
      </c>
      <c r="AC35" s="142">
        <f>'Sous-traitances'!AC23*'Sous-traitances'!$C51</f>
        <v>0</v>
      </c>
      <c r="AD35" s="142">
        <f>'Sous-traitances'!AD23*'Sous-traitances'!$C51</f>
        <v>0</v>
      </c>
      <c r="AE35" s="142">
        <f t="shared" si="15"/>
        <v>0</v>
      </c>
      <c r="AF35" s="142">
        <f>'Sous-traitances'!AF23*'Sous-traitances'!$C51</f>
        <v>0</v>
      </c>
      <c r="AG35" s="142">
        <f>'Sous-traitances'!AG23*'Sous-traitances'!$C51</f>
        <v>0</v>
      </c>
      <c r="AH35" s="142">
        <f t="shared" si="16"/>
        <v>0</v>
      </c>
      <c r="AI35" s="142">
        <f>'Sous-traitances'!AI23*'Sous-traitances'!$C51</f>
        <v>0</v>
      </c>
      <c r="AJ35" s="142">
        <f>'Sous-traitances'!AJ23*'Sous-traitances'!$C51</f>
        <v>0</v>
      </c>
      <c r="AK35" s="142">
        <f t="shared" si="17"/>
        <v>0</v>
      </c>
    </row>
    <row r="36" spans="2:37" ht="15" customHeight="1" x14ac:dyDescent="0.35">
      <c r="B36" s="154">
        <f>'Sous-traitances'!B24</f>
        <v>0</v>
      </c>
      <c r="C36" s="142">
        <f>'Sous-traitances'!C24*'Sous-traitances'!$C52</f>
        <v>0</v>
      </c>
      <c r="D36" s="142">
        <f>'Sous-traitances'!D24*'Sous-traitances'!$C52</f>
        <v>0</v>
      </c>
      <c r="E36" s="142">
        <f>'Sous-traitances'!E24*'Sous-traitances'!$C52</f>
        <v>0</v>
      </c>
      <c r="F36" s="142">
        <f>'Sous-traitances'!F24*'Sous-traitances'!$C52</f>
        <v>0</v>
      </c>
      <c r="G36" s="142">
        <f>'Sous-traitances'!G24*'Sous-traitances'!$C52</f>
        <v>0</v>
      </c>
      <c r="H36" s="142">
        <f>'Sous-traitances'!H24*'Sous-traitances'!$C52</f>
        <v>0</v>
      </c>
      <c r="I36" s="142">
        <f>'Sous-traitances'!I24*'Sous-traitances'!$C52</f>
        <v>0</v>
      </c>
      <c r="J36" s="142">
        <f>'Sous-traitances'!J24*'Sous-traitances'!$C52</f>
        <v>0</v>
      </c>
      <c r="K36" s="142">
        <f>'Sous-traitances'!K24*'Sous-traitances'!$C52</f>
        <v>0</v>
      </c>
      <c r="L36" s="142">
        <f>'Sous-traitances'!L24*'Sous-traitances'!$C52</f>
        <v>0</v>
      </c>
      <c r="M36" s="142">
        <f>'Sous-traitances'!M24*'Sous-traitances'!$C52</f>
        <v>0</v>
      </c>
      <c r="N36" s="142">
        <f>'Sous-traitances'!N24*'Sous-traitances'!$C52</f>
        <v>0</v>
      </c>
      <c r="O36" s="142">
        <f t="shared" si="13"/>
        <v>0</v>
      </c>
      <c r="P36" s="142">
        <f>'Sous-traitances'!P24*'Sous-traitances'!$C52</f>
        <v>0</v>
      </c>
      <c r="Q36" s="142">
        <f>'Sous-traitances'!Q24*'Sous-traitances'!$C52</f>
        <v>0</v>
      </c>
      <c r="R36" s="142">
        <f>'Sous-traitances'!R24*'Sous-traitances'!$C52</f>
        <v>0</v>
      </c>
      <c r="S36" s="142">
        <f>'Sous-traitances'!S24*'Sous-traitances'!$C52</f>
        <v>0</v>
      </c>
      <c r="T36" s="142">
        <f>'Sous-traitances'!T24*'Sous-traitances'!$C52</f>
        <v>0</v>
      </c>
      <c r="U36" s="142">
        <f>'Sous-traitances'!U24*'Sous-traitances'!$C52</f>
        <v>0</v>
      </c>
      <c r="V36" s="142">
        <f>'Sous-traitances'!V24*'Sous-traitances'!$C52</f>
        <v>0</v>
      </c>
      <c r="W36" s="142">
        <f>'Sous-traitances'!W24*'Sous-traitances'!$C52</f>
        <v>0</v>
      </c>
      <c r="X36" s="142">
        <f>'Sous-traitances'!X24*'Sous-traitances'!$C52</f>
        <v>0</v>
      </c>
      <c r="Y36" s="142">
        <f>'Sous-traitances'!Y24*'Sous-traitances'!$C52</f>
        <v>0</v>
      </c>
      <c r="Z36" s="142">
        <f>'Sous-traitances'!Z24*'Sous-traitances'!$C52</f>
        <v>0</v>
      </c>
      <c r="AA36" s="142">
        <f>'Sous-traitances'!AA24*'Sous-traitances'!$C52</f>
        <v>0</v>
      </c>
      <c r="AB36" s="142">
        <f t="shared" si="14"/>
        <v>0</v>
      </c>
      <c r="AC36" s="142">
        <f>'Sous-traitances'!AC24*'Sous-traitances'!$C52</f>
        <v>0</v>
      </c>
      <c r="AD36" s="142">
        <f>'Sous-traitances'!AD24*'Sous-traitances'!$C52</f>
        <v>0</v>
      </c>
      <c r="AE36" s="142">
        <f t="shared" si="15"/>
        <v>0</v>
      </c>
      <c r="AF36" s="142">
        <f>'Sous-traitances'!AF24*'Sous-traitances'!$C52</f>
        <v>0</v>
      </c>
      <c r="AG36" s="142">
        <f>'Sous-traitances'!AG24*'Sous-traitances'!$C52</f>
        <v>0</v>
      </c>
      <c r="AH36" s="142">
        <f t="shared" si="16"/>
        <v>0</v>
      </c>
      <c r="AI36" s="142">
        <f>'Sous-traitances'!AI24*'Sous-traitances'!$C52</f>
        <v>0</v>
      </c>
      <c r="AJ36" s="142">
        <f>'Sous-traitances'!AJ24*'Sous-traitances'!$C52</f>
        <v>0</v>
      </c>
      <c r="AK36" s="142">
        <f t="shared" si="17"/>
        <v>0</v>
      </c>
    </row>
    <row r="37" spans="2:37" ht="15" customHeight="1" x14ac:dyDescent="0.35">
      <c r="B37" s="154">
        <f>'Sous-traitances'!B25</f>
        <v>0</v>
      </c>
      <c r="C37" s="142">
        <f>'Sous-traitances'!C25*'Sous-traitances'!$C53</f>
        <v>0</v>
      </c>
      <c r="D37" s="142">
        <f>'Sous-traitances'!D25*'Sous-traitances'!$C53</f>
        <v>0</v>
      </c>
      <c r="E37" s="142">
        <f>'Sous-traitances'!E25*'Sous-traitances'!$C53</f>
        <v>0</v>
      </c>
      <c r="F37" s="142">
        <f>'Sous-traitances'!F25*'Sous-traitances'!$C53</f>
        <v>0</v>
      </c>
      <c r="G37" s="142">
        <f>'Sous-traitances'!G25*'Sous-traitances'!$C53</f>
        <v>0</v>
      </c>
      <c r="H37" s="142">
        <f>'Sous-traitances'!H25*'Sous-traitances'!$C53</f>
        <v>0</v>
      </c>
      <c r="I37" s="142">
        <f>'Sous-traitances'!I25*'Sous-traitances'!$C53</f>
        <v>0</v>
      </c>
      <c r="J37" s="142">
        <f>'Sous-traitances'!J25*'Sous-traitances'!$C53</f>
        <v>0</v>
      </c>
      <c r="K37" s="142">
        <f>'Sous-traitances'!K25*'Sous-traitances'!$C53</f>
        <v>0</v>
      </c>
      <c r="L37" s="142">
        <f>'Sous-traitances'!L25*'Sous-traitances'!$C53</f>
        <v>0</v>
      </c>
      <c r="M37" s="142">
        <f>'Sous-traitances'!M25*'Sous-traitances'!$C53</f>
        <v>0</v>
      </c>
      <c r="N37" s="142">
        <f>'Sous-traitances'!N25*'Sous-traitances'!$C53</f>
        <v>0</v>
      </c>
      <c r="O37" s="142">
        <f t="shared" si="13"/>
        <v>0</v>
      </c>
      <c r="P37" s="142">
        <f>'Sous-traitances'!P25*'Sous-traitances'!$C53</f>
        <v>0</v>
      </c>
      <c r="Q37" s="142">
        <f>'Sous-traitances'!Q25*'Sous-traitances'!$C53</f>
        <v>0</v>
      </c>
      <c r="R37" s="142">
        <f>'Sous-traitances'!R25*'Sous-traitances'!$C53</f>
        <v>0</v>
      </c>
      <c r="S37" s="142">
        <f>'Sous-traitances'!S25*'Sous-traitances'!$C53</f>
        <v>0</v>
      </c>
      <c r="T37" s="142">
        <f>'Sous-traitances'!T25*'Sous-traitances'!$C53</f>
        <v>0</v>
      </c>
      <c r="U37" s="142">
        <f>'Sous-traitances'!U25*'Sous-traitances'!$C53</f>
        <v>0</v>
      </c>
      <c r="V37" s="142">
        <f>'Sous-traitances'!V25*'Sous-traitances'!$C53</f>
        <v>0</v>
      </c>
      <c r="W37" s="142">
        <f>'Sous-traitances'!W25*'Sous-traitances'!$C53</f>
        <v>0</v>
      </c>
      <c r="X37" s="142">
        <f>'Sous-traitances'!X25*'Sous-traitances'!$C53</f>
        <v>0</v>
      </c>
      <c r="Y37" s="142">
        <f>'Sous-traitances'!Y25*'Sous-traitances'!$C53</f>
        <v>0</v>
      </c>
      <c r="Z37" s="142">
        <f>'Sous-traitances'!Z25*'Sous-traitances'!$C53</f>
        <v>0</v>
      </c>
      <c r="AA37" s="142">
        <f>'Sous-traitances'!AA25*'Sous-traitances'!$C53</f>
        <v>0</v>
      </c>
      <c r="AB37" s="142">
        <f t="shared" si="14"/>
        <v>0</v>
      </c>
      <c r="AC37" s="142">
        <f>'Sous-traitances'!AC25*'Sous-traitances'!$C53</f>
        <v>0</v>
      </c>
      <c r="AD37" s="142">
        <f>'Sous-traitances'!AD25*'Sous-traitances'!$C53</f>
        <v>0</v>
      </c>
      <c r="AE37" s="142">
        <f t="shared" si="15"/>
        <v>0</v>
      </c>
      <c r="AF37" s="142">
        <f>'Sous-traitances'!AF25*'Sous-traitances'!$C53</f>
        <v>0</v>
      </c>
      <c r="AG37" s="142">
        <f>'Sous-traitances'!AG25*'Sous-traitances'!$C53</f>
        <v>0</v>
      </c>
      <c r="AH37" s="142">
        <f t="shared" si="16"/>
        <v>0</v>
      </c>
      <c r="AI37" s="142">
        <f>'Sous-traitances'!AI25*'Sous-traitances'!$C53</f>
        <v>0</v>
      </c>
      <c r="AJ37" s="142">
        <f>'Sous-traitances'!AJ25*'Sous-traitances'!$C53</f>
        <v>0</v>
      </c>
      <c r="AK37" s="142">
        <f t="shared" si="17"/>
        <v>0</v>
      </c>
    </row>
    <row r="38" spans="2:37" ht="15" customHeight="1" x14ac:dyDescent="0.35">
      <c r="B38" s="154">
        <f>'Sous-traitances'!B26</f>
        <v>0</v>
      </c>
      <c r="C38" s="142">
        <f>'Sous-traitances'!C26*'Sous-traitances'!$C54</f>
        <v>0</v>
      </c>
      <c r="D38" s="142">
        <f>'Sous-traitances'!D26*'Sous-traitances'!$C54</f>
        <v>0</v>
      </c>
      <c r="E38" s="142">
        <f>'Sous-traitances'!E26*'Sous-traitances'!$C54</f>
        <v>0</v>
      </c>
      <c r="F38" s="142">
        <f>'Sous-traitances'!F26*'Sous-traitances'!$C54</f>
        <v>0</v>
      </c>
      <c r="G38" s="142">
        <f>'Sous-traitances'!G26*'Sous-traitances'!$C54</f>
        <v>0</v>
      </c>
      <c r="H38" s="142">
        <f>'Sous-traitances'!H26*'Sous-traitances'!$C54</f>
        <v>0</v>
      </c>
      <c r="I38" s="142">
        <f>'Sous-traitances'!I26*'Sous-traitances'!$C54</f>
        <v>0</v>
      </c>
      <c r="J38" s="142">
        <f>'Sous-traitances'!J26*'Sous-traitances'!$C54</f>
        <v>0</v>
      </c>
      <c r="K38" s="142">
        <f>'Sous-traitances'!K26*'Sous-traitances'!$C54</f>
        <v>0</v>
      </c>
      <c r="L38" s="142">
        <f>'Sous-traitances'!L26*'Sous-traitances'!$C54</f>
        <v>0</v>
      </c>
      <c r="M38" s="142">
        <f>'Sous-traitances'!M26*'Sous-traitances'!$C54</f>
        <v>0</v>
      </c>
      <c r="N38" s="142">
        <f>'Sous-traitances'!N26*'Sous-traitances'!$C54</f>
        <v>0</v>
      </c>
      <c r="O38" s="142">
        <f t="shared" si="13"/>
        <v>0</v>
      </c>
      <c r="P38" s="142">
        <f>'Sous-traitances'!P26*'Sous-traitances'!$C54</f>
        <v>0</v>
      </c>
      <c r="Q38" s="142">
        <f>'Sous-traitances'!Q26*'Sous-traitances'!$C54</f>
        <v>0</v>
      </c>
      <c r="R38" s="142">
        <f>'Sous-traitances'!R26*'Sous-traitances'!$C54</f>
        <v>0</v>
      </c>
      <c r="S38" s="142">
        <f>'Sous-traitances'!S26*'Sous-traitances'!$C54</f>
        <v>0</v>
      </c>
      <c r="T38" s="142">
        <f>'Sous-traitances'!T26*'Sous-traitances'!$C54</f>
        <v>0</v>
      </c>
      <c r="U38" s="142">
        <f>'Sous-traitances'!U26*'Sous-traitances'!$C54</f>
        <v>0</v>
      </c>
      <c r="V38" s="142">
        <f>'Sous-traitances'!V26*'Sous-traitances'!$C54</f>
        <v>0</v>
      </c>
      <c r="W38" s="142">
        <f>'Sous-traitances'!W26*'Sous-traitances'!$C54</f>
        <v>0</v>
      </c>
      <c r="X38" s="142">
        <f>'Sous-traitances'!X26*'Sous-traitances'!$C54</f>
        <v>0</v>
      </c>
      <c r="Y38" s="142">
        <f>'Sous-traitances'!Y26*'Sous-traitances'!$C54</f>
        <v>0</v>
      </c>
      <c r="Z38" s="142">
        <f>'Sous-traitances'!Z26*'Sous-traitances'!$C54</f>
        <v>0</v>
      </c>
      <c r="AA38" s="142">
        <f>'Sous-traitances'!AA26*'Sous-traitances'!$C54</f>
        <v>0</v>
      </c>
      <c r="AB38" s="142">
        <f t="shared" si="14"/>
        <v>0</v>
      </c>
      <c r="AC38" s="142">
        <f>'Sous-traitances'!AC26*'Sous-traitances'!$C54</f>
        <v>0</v>
      </c>
      <c r="AD38" s="142">
        <f>'Sous-traitances'!AD26*'Sous-traitances'!$C54</f>
        <v>0</v>
      </c>
      <c r="AE38" s="142">
        <f t="shared" si="15"/>
        <v>0</v>
      </c>
      <c r="AF38" s="142">
        <f>'Sous-traitances'!AF26*'Sous-traitances'!$C54</f>
        <v>0</v>
      </c>
      <c r="AG38" s="142">
        <f>'Sous-traitances'!AG26*'Sous-traitances'!$C54</f>
        <v>0</v>
      </c>
      <c r="AH38" s="142">
        <f t="shared" si="16"/>
        <v>0</v>
      </c>
      <c r="AI38" s="142">
        <f>'Sous-traitances'!AI26*'Sous-traitances'!$C54</f>
        <v>0</v>
      </c>
      <c r="AJ38" s="142">
        <f>'Sous-traitances'!AJ26*'Sous-traitances'!$C54</f>
        <v>0</v>
      </c>
      <c r="AK38" s="142">
        <f t="shared" si="17"/>
        <v>0</v>
      </c>
    </row>
    <row r="39" spans="2:37" ht="15" customHeight="1" x14ac:dyDescent="0.35">
      <c r="B39" s="154">
        <f>'Sous-traitances'!B27</f>
        <v>0</v>
      </c>
      <c r="C39" s="142">
        <f>'Sous-traitances'!C27*'Sous-traitances'!$C55</f>
        <v>0</v>
      </c>
      <c r="D39" s="142">
        <f>'Sous-traitances'!D27*'Sous-traitances'!$C55</f>
        <v>0</v>
      </c>
      <c r="E39" s="142">
        <f>'Sous-traitances'!E27*'Sous-traitances'!$C55</f>
        <v>0</v>
      </c>
      <c r="F39" s="142">
        <f>'Sous-traitances'!F27*'Sous-traitances'!$C55</f>
        <v>0</v>
      </c>
      <c r="G39" s="142">
        <f>'Sous-traitances'!G27*'Sous-traitances'!$C55</f>
        <v>0</v>
      </c>
      <c r="H39" s="142">
        <f>'Sous-traitances'!H27*'Sous-traitances'!$C55</f>
        <v>0</v>
      </c>
      <c r="I39" s="142">
        <f>'Sous-traitances'!I27*'Sous-traitances'!$C55</f>
        <v>0</v>
      </c>
      <c r="J39" s="142">
        <f>'Sous-traitances'!J27*'Sous-traitances'!$C55</f>
        <v>0</v>
      </c>
      <c r="K39" s="142">
        <f>'Sous-traitances'!K27*'Sous-traitances'!$C55</f>
        <v>0</v>
      </c>
      <c r="L39" s="142">
        <f>'Sous-traitances'!L27*'Sous-traitances'!$C55</f>
        <v>0</v>
      </c>
      <c r="M39" s="142">
        <f>'Sous-traitances'!M27*'Sous-traitances'!$C55</f>
        <v>0</v>
      </c>
      <c r="N39" s="142">
        <f>'Sous-traitances'!N27*'Sous-traitances'!$C55</f>
        <v>0</v>
      </c>
      <c r="O39" s="142">
        <f t="shared" si="13"/>
        <v>0</v>
      </c>
      <c r="P39" s="142">
        <f>'Sous-traitances'!P27*'Sous-traitances'!$C55</f>
        <v>0</v>
      </c>
      <c r="Q39" s="142">
        <f>'Sous-traitances'!Q27*'Sous-traitances'!$C55</f>
        <v>0</v>
      </c>
      <c r="R39" s="142">
        <f>'Sous-traitances'!R27*'Sous-traitances'!$C55</f>
        <v>0</v>
      </c>
      <c r="S39" s="142">
        <f>'Sous-traitances'!S27*'Sous-traitances'!$C55</f>
        <v>0</v>
      </c>
      <c r="T39" s="142">
        <f>'Sous-traitances'!T27*'Sous-traitances'!$C55</f>
        <v>0</v>
      </c>
      <c r="U39" s="142">
        <f>'Sous-traitances'!U27*'Sous-traitances'!$C55</f>
        <v>0</v>
      </c>
      <c r="V39" s="142">
        <f>'Sous-traitances'!V27*'Sous-traitances'!$C55</f>
        <v>0</v>
      </c>
      <c r="W39" s="142">
        <f>'Sous-traitances'!W27*'Sous-traitances'!$C55</f>
        <v>0</v>
      </c>
      <c r="X39" s="142">
        <f>'Sous-traitances'!X27*'Sous-traitances'!$C55</f>
        <v>0</v>
      </c>
      <c r="Y39" s="142">
        <f>'Sous-traitances'!Y27*'Sous-traitances'!$C55</f>
        <v>0</v>
      </c>
      <c r="Z39" s="142">
        <f>'Sous-traitances'!Z27*'Sous-traitances'!$C55</f>
        <v>0</v>
      </c>
      <c r="AA39" s="142">
        <f>'Sous-traitances'!AA27*'Sous-traitances'!$C55</f>
        <v>0</v>
      </c>
      <c r="AB39" s="142">
        <f t="shared" si="14"/>
        <v>0</v>
      </c>
      <c r="AC39" s="142">
        <f>'Sous-traitances'!AC27*'Sous-traitances'!$C55</f>
        <v>0</v>
      </c>
      <c r="AD39" s="142">
        <f>'Sous-traitances'!AD27*'Sous-traitances'!$C55</f>
        <v>0</v>
      </c>
      <c r="AE39" s="142">
        <f t="shared" si="15"/>
        <v>0</v>
      </c>
      <c r="AF39" s="142">
        <f>'Sous-traitances'!AF27*'Sous-traitances'!$C55</f>
        <v>0</v>
      </c>
      <c r="AG39" s="142">
        <f>'Sous-traitances'!AG27*'Sous-traitances'!$C55</f>
        <v>0</v>
      </c>
      <c r="AH39" s="142">
        <f t="shared" si="16"/>
        <v>0</v>
      </c>
      <c r="AI39" s="142">
        <f>'Sous-traitances'!AI27*'Sous-traitances'!$C55</f>
        <v>0</v>
      </c>
      <c r="AJ39" s="142">
        <f>'Sous-traitances'!AJ27*'Sous-traitances'!$C55</f>
        <v>0</v>
      </c>
      <c r="AK39" s="142">
        <f t="shared" si="17"/>
        <v>0</v>
      </c>
    </row>
    <row r="40" spans="2:37" ht="15" customHeight="1" x14ac:dyDescent="0.35">
      <c r="B40" s="154">
        <f>'Sous-traitances'!B28</f>
        <v>0</v>
      </c>
      <c r="C40" s="142">
        <f>'Sous-traitances'!C28*'Sous-traitances'!$C56</f>
        <v>0</v>
      </c>
      <c r="D40" s="142">
        <f>'Sous-traitances'!D28*'Sous-traitances'!$C56</f>
        <v>0</v>
      </c>
      <c r="E40" s="142">
        <f>'Sous-traitances'!E28*'Sous-traitances'!$C56</f>
        <v>0</v>
      </c>
      <c r="F40" s="142">
        <f>'Sous-traitances'!F28*'Sous-traitances'!$C56</f>
        <v>0</v>
      </c>
      <c r="G40" s="142">
        <f>'Sous-traitances'!G28*'Sous-traitances'!$C56</f>
        <v>0</v>
      </c>
      <c r="H40" s="142">
        <f>'Sous-traitances'!H28*'Sous-traitances'!$C56</f>
        <v>0</v>
      </c>
      <c r="I40" s="142">
        <f>'Sous-traitances'!I28*'Sous-traitances'!$C56</f>
        <v>0</v>
      </c>
      <c r="J40" s="142">
        <f>'Sous-traitances'!J28*'Sous-traitances'!$C56</f>
        <v>0</v>
      </c>
      <c r="K40" s="142">
        <f>'Sous-traitances'!K28*'Sous-traitances'!$C56</f>
        <v>0</v>
      </c>
      <c r="L40" s="142">
        <f>'Sous-traitances'!L28*'Sous-traitances'!$C56</f>
        <v>0</v>
      </c>
      <c r="M40" s="142">
        <f>'Sous-traitances'!M28*'Sous-traitances'!$C56</f>
        <v>0</v>
      </c>
      <c r="N40" s="142">
        <f>'Sous-traitances'!N28*'Sous-traitances'!$C56</f>
        <v>0</v>
      </c>
      <c r="O40" s="142">
        <f t="shared" si="13"/>
        <v>0</v>
      </c>
      <c r="P40" s="142">
        <f>'Sous-traitances'!P28*'Sous-traitances'!$C56</f>
        <v>0</v>
      </c>
      <c r="Q40" s="142">
        <f>'Sous-traitances'!Q28*'Sous-traitances'!$C56</f>
        <v>0</v>
      </c>
      <c r="R40" s="142">
        <f>'Sous-traitances'!R28*'Sous-traitances'!$C56</f>
        <v>0</v>
      </c>
      <c r="S40" s="142">
        <f>'Sous-traitances'!S28*'Sous-traitances'!$C56</f>
        <v>0</v>
      </c>
      <c r="T40" s="142">
        <f>'Sous-traitances'!T28*'Sous-traitances'!$C56</f>
        <v>0</v>
      </c>
      <c r="U40" s="142">
        <f>'Sous-traitances'!U28*'Sous-traitances'!$C56</f>
        <v>0</v>
      </c>
      <c r="V40" s="142">
        <f>'Sous-traitances'!V28*'Sous-traitances'!$C56</f>
        <v>0</v>
      </c>
      <c r="W40" s="142">
        <f>'Sous-traitances'!W28*'Sous-traitances'!$C56</f>
        <v>0</v>
      </c>
      <c r="X40" s="142">
        <f>'Sous-traitances'!X28*'Sous-traitances'!$C56</f>
        <v>0</v>
      </c>
      <c r="Y40" s="142">
        <f>'Sous-traitances'!Y28*'Sous-traitances'!$C56</f>
        <v>0</v>
      </c>
      <c r="Z40" s="142">
        <f>'Sous-traitances'!Z28*'Sous-traitances'!$C56</f>
        <v>0</v>
      </c>
      <c r="AA40" s="142">
        <f>'Sous-traitances'!AA28*'Sous-traitances'!$C56</f>
        <v>0</v>
      </c>
      <c r="AB40" s="142">
        <f t="shared" si="14"/>
        <v>0</v>
      </c>
      <c r="AC40" s="142">
        <f>'Sous-traitances'!AC28*'Sous-traitances'!$C56</f>
        <v>0</v>
      </c>
      <c r="AD40" s="142">
        <f>'Sous-traitances'!AD28*'Sous-traitances'!$C56</f>
        <v>0</v>
      </c>
      <c r="AE40" s="142">
        <f t="shared" si="15"/>
        <v>0</v>
      </c>
      <c r="AF40" s="142">
        <f>'Sous-traitances'!AF28*'Sous-traitances'!$C56</f>
        <v>0</v>
      </c>
      <c r="AG40" s="142">
        <f>'Sous-traitances'!AG28*'Sous-traitances'!$C56</f>
        <v>0</v>
      </c>
      <c r="AH40" s="142">
        <f t="shared" si="16"/>
        <v>0</v>
      </c>
      <c r="AI40" s="142">
        <f>'Sous-traitances'!AI28*'Sous-traitances'!$C56</f>
        <v>0</v>
      </c>
      <c r="AJ40" s="142">
        <f>'Sous-traitances'!AJ28*'Sous-traitances'!$C56</f>
        <v>0</v>
      </c>
      <c r="AK40" s="142">
        <f t="shared" si="17"/>
        <v>0</v>
      </c>
    </row>
    <row r="41" spans="2:37" x14ac:dyDescent="0.35">
      <c r="B41" s="11"/>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row>
    <row r="42" spans="2:37" ht="15" customHeight="1" x14ac:dyDescent="0.35">
      <c r="B42" s="150" t="s">
        <v>20</v>
      </c>
      <c r="C42" s="142">
        <f t="shared" ref="C42:AK42" si="18">SUM(C21:C40)</f>
        <v>0</v>
      </c>
      <c r="D42" s="142">
        <f t="shared" si="18"/>
        <v>0</v>
      </c>
      <c r="E42" s="142">
        <f t="shared" si="18"/>
        <v>0</v>
      </c>
      <c r="F42" s="142">
        <f t="shared" si="18"/>
        <v>0</v>
      </c>
      <c r="G42" s="142">
        <f t="shared" si="18"/>
        <v>0</v>
      </c>
      <c r="H42" s="142">
        <f t="shared" si="18"/>
        <v>0</v>
      </c>
      <c r="I42" s="142">
        <f t="shared" si="18"/>
        <v>0</v>
      </c>
      <c r="J42" s="142">
        <f t="shared" si="18"/>
        <v>0</v>
      </c>
      <c r="K42" s="142">
        <f t="shared" si="18"/>
        <v>0</v>
      </c>
      <c r="L42" s="142">
        <f t="shared" si="18"/>
        <v>0</v>
      </c>
      <c r="M42" s="142">
        <f t="shared" si="18"/>
        <v>0</v>
      </c>
      <c r="N42" s="142">
        <f t="shared" si="18"/>
        <v>0</v>
      </c>
      <c r="O42" s="147">
        <f t="shared" si="18"/>
        <v>0</v>
      </c>
      <c r="P42" s="142">
        <f t="shared" si="18"/>
        <v>0</v>
      </c>
      <c r="Q42" s="142">
        <f t="shared" si="18"/>
        <v>0</v>
      </c>
      <c r="R42" s="142">
        <f t="shared" si="18"/>
        <v>0</v>
      </c>
      <c r="S42" s="142">
        <f t="shared" si="18"/>
        <v>0</v>
      </c>
      <c r="T42" s="142">
        <f t="shared" si="18"/>
        <v>0</v>
      </c>
      <c r="U42" s="142">
        <f t="shared" si="18"/>
        <v>0</v>
      </c>
      <c r="V42" s="142">
        <f t="shared" si="18"/>
        <v>0</v>
      </c>
      <c r="W42" s="142">
        <f t="shared" si="18"/>
        <v>0</v>
      </c>
      <c r="X42" s="142">
        <f t="shared" si="18"/>
        <v>0</v>
      </c>
      <c r="Y42" s="142">
        <f t="shared" si="18"/>
        <v>0</v>
      </c>
      <c r="Z42" s="142">
        <f t="shared" si="18"/>
        <v>0</v>
      </c>
      <c r="AA42" s="142">
        <f t="shared" si="18"/>
        <v>0</v>
      </c>
      <c r="AB42" s="147">
        <f t="shared" si="18"/>
        <v>0</v>
      </c>
      <c r="AC42" s="142">
        <f t="shared" si="18"/>
        <v>0</v>
      </c>
      <c r="AD42" s="142">
        <f t="shared" si="18"/>
        <v>0</v>
      </c>
      <c r="AE42" s="147">
        <f t="shared" si="18"/>
        <v>0</v>
      </c>
      <c r="AF42" s="142">
        <f t="shared" si="18"/>
        <v>0</v>
      </c>
      <c r="AG42" s="142">
        <f t="shared" si="18"/>
        <v>0</v>
      </c>
      <c r="AH42" s="147">
        <f t="shared" si="18"/>
        <v>0</v>
      </c>
      <c r="AI42" s="142">
        <f t="shared" si="18"/>
        <v>0</v>
      </c>
      <c r="AJ42" s="142">
        <f t="shared" si="18"/>
        <v>0</v>
      </c>
      <c r="AK42" s="147">
        <f t="shared" si="18"/>
        <v>0</v>
      </c>
    </row>
    <row r="43" spans="2:37" x14ac:dyDescent="0.35">
      <c r="B43" s="11"/>
    </row>
    <row r="44" spans="2:37" ht="15" customHeight="1" x14ac:dyDescent="0.35">
      <c r="B44" s="149" t="str">
        <f>"Prestations liés à : "&amp;CONFIG!B15&amp;" (en € HT)"</f>
        <v>Prestations liés à : Activité / Projet 2 (en € HT)</v>
      </c>
      <c r="C44" s="4"/>
      <c r="D44" s="4"/>
    </row>
    <row r="45" spans="2:37" x14ac:dyDescent="0.35">
      <c r="B45" s="11"/>
    </row>
    <row r="46" spans="2:37" x14ac:dyDescent="0.35">
      <c r="B46" s="11"/>
      <c r="C46" s="258" t="s">
        <v>17</v>
      </c>
      <c r="D46" s="259"/>
      <c r="E46" s="259"/>
      <c r="F46" s="259"/>
      <c r="G46" s="259"/>
      <c r="H46" s="259"/>
      <c r="I46" s="259"/>
      <c r="J46" s="259"/>
      <c r="K46" s="259"/>
      <c r="L46" s="259"/>
      <c r="M46" s="259"/>
      <c r="N46" s="259"/>
      <c r="O46" s="260"/>
      <c r="P46" s="258" t="s">
        <v>18</v>
      </c>
      <c r="Q46" s="259"/>
      <c r="R46" s="259"/>
      <c r="S46" s="259"/>
      <c r="T46" s="259"/>
      <c r="U46" s="259"/>
      <c r="V46" s="259"/>
      <c r="W46" s="259"/>
      <c r="X46" s="259"/>
      <c r="Y46" s="259"/>
      <c r="Z46" s="259"/>
      <c r="AA46" s="259"/>
      <c r="AB46" s="260"/>
      <c r="AC46" s="258" t="s">
        <v>19</v>
      </c>
      <c r="AD46" s="259"/>
      <c r="AE46" s="260"/>
      <c r="AF46" s="258" t="s">
        <v>31</v>
      </c>
      <c r="AG46" s="259"/>
      <c r="AH46" s="260"/>
      <c r="AI46" s="257" t="s">
        <v>32</v>
      </c>
      <c r="AJ46" s="257"/>
      <c r="AK46" s="257"/>
    </row>
    <row r="47" spans="2:37" ht="15" customHeight="1" x14ac:dyDescent="0.35">
      <c r="B47" s="150" t="s">
        <v>35</v>
      </c>
      <c r="C47" s="140">
        <f>CONFIG!$C$7</f>
        <v>43101</v>
      </c>
      <c r="D47" s="140">
        <f>DATE(YEAR(C47),MONTH(C47)+1,DAY(C47))</f>
        <v>43132</v>
      </c>
      <c r="E47" s="140">
        <f t="shared" ref="E47:N47" si="19">DATE(YEAR(D47),MONTH(D47)+1,DAY(D47))</f>
        <v>43160</v>
      </c>
      <c r="F47" s="140">
        <f t="shared" si="19"/>
        <v>43191</v>
      </c>
      <c r="G47" s="140">
        <f t="shared" si="19"/>
        <v>43221</v>
      </c>
      <c r="H47" s="140">
        <f t="shared" si="19"/>
        <v>43252</v>
      </c>
      <c r="I47" s="140">
        <f t="shared" si="19"/>
        <v>43282</v>
      </c>
      <c r="J47" s="140">
        <f t="shared" si="19"/>
        <v>43313</v>
      </c>
      <c r="K47" s="140">
        <f t="shared" si="19"/>
        <v>43344</v>
      </c>
      <c r="L47" s="140">
        <f t="shared" si="19"/>
        <v>43374</v>
      </c>
      <c r="M47" s="140">
        <f t="shared" si="19"/>
        <v>43405</v>
      </c>
      <c r="N47" s="140">
        <f t="shared" si="19"/>
        <v>43435</v>
      </c>
      <c r="O47" s="141" t="s">
        <v>20</v>
      </c>
      <c r="P47" s="140">
        <f>DATE(YEAR(N47),MONTH(N47)+1,DAY(N47))</f>
        <v>43466</v>
      </c>
      <c r="Q47" s="140">
        <f t="shared" ref="Q47:AA47" si="20">DATE(YEAR(P47),MONTH(P47)+1,DAY(P47))</f>
        <v>43497</v>
      </c>
      <c r="R47" s="140">
        <f t="shared" si="20"/>
        <v>43525</v>
      </c>
      <c r="S47" s="140">
        <f t="shared" si="20"/>
        <v>43556</v>
      </c>
      <c r="T47" s="140">
        <f t="shared" si="20"/>
        <v>43586</v>
      </c>
      <c r="U47" s="140">
        <f t="shared" si="20"/>
        <v>43617</v>
      </c>
      <c r="V47" s="140">
        <f t="shared" si="20"/>
        <v>43647</v>
      </c>
      <c r="W47" s="140">
        <f t="shared" si="20"/>
        <v>43678</v>
      </c>
      <c r="X47" s="140">
        <f t="shared" si="20"/>
        <v>43709</v>
      </c>
      <c r="Y47" s="140">
        <f t="shared" si="20"/>
        <v>43739</v>
      </c>
      <c r="Z47" s="140">
        <f t="shared" si="20"/>
        <v>43770</v>
      </c>
      <c r="AA47" s="140">
        <f t="shared" si="20"/>
        <v>43800</v>
      </c>
      <c r="AB47" s="141" t="s">
        <v>20</v>
      </c>
      <c r="AC47" s="140" t="s">
        <v>23</v>
      </c>
      <c r="AD47" s="140" t="s">
        <v>24</v>
      </c>
      <c r="AE47" s="141" t="s">
        <v>20</v>
      </c>
      <c r="AF47" s="140" t="s">
        <v>23</v>
      </c>
      <c r="AG47" s="140" t="s">
        <v>24</v>
      </c>
      <c r="AH47" s="141" t="s">
        <v>20</v>
      </c>
      <c r="AI47" s="140" t="s">
        <v>23</v>
      </c>
      <c r="AJ47" s="140" t="s">
        <v>24</v>
      </c>
      <c r="AK47" s="141" t="s">
        <v>20</v>
      </c>
    </row>
    <row r="48" spans="2:37" ht="15" customHeight="1" x14ac:dyDescent="0.35">
      <c r="B48" s="155">
        <f>'Sous-traitances'!B9</f>
        <v>0</v>
      </c>
      <c r="C48" s="142">
        <f>'Sous-traitances'!C9*'Sous-traitances'!$D37</f>
        <v>0</v>
      </c>
      <c r="D48" s="142">
        <f>'Sous-traitances'!D9*'Sous-traitances'!$D37</f>
        <v>0</v>
      </c>
      <c r="E48" s="142">
        <f>'Sous-traitances'!E9*'Sous-traitances'!$D37</f>
        <v>0</v>
      </c>
      <c r="F48" s="142">
        <f>'Sous-traitances'!F9*'Sous-traitances'!$D37</f>
        <v>0</v>
      </c>
      <c r="G48" s="142">
        <f>'Sous-traitances'!G9*'Sous-traitances'!$D37</f>
        <v>0</v>
      </c>
      <c r="H48" s="142">
        <f>'Sous-traitances'!H9*'Sous-traitances'!$D37</f>
        <v>0</v>
      </c>
      <c r="I48" s="142">
        <f>'Sous-traitances'!I9*'Sous-traitances'!$D37</f>
        <v>0</v>
      </c>
      <c r="J48" s="142">
        <f>'Sous-traitances'!J9*'Sous-traitances'!$D37</f>
        <v>0</v>
      </c>
      <c r="K48" s="142">
        <f>'Sous-traitances'!K9*'Sous-traitances'!$D37</f>
        <v>0</v>
      </c>
      <c r="L48" s="142">
        <f>'Sous-traitances'!L9*'Sous-traitances'!$D37</f>
        <v>0</v>
      </c>
      <c r="M48" s="142">
        <f>'Sous-traitances'!M9*'Sous-traitances'!$D37</f>
        <v>0</v>
      </c>
      <c r="N48" s="142">
        <f>'Sous-traitances'!N9*'Sous-traitances'!$D37</f>
        <v>0</v>
      </c>
      <c r="O48" s="142">
        <f t="shared" ref="O48:O67" si="21">SUM(C48:N48)</f>
        <v>0</v>
      </c>
      <c r="P48" s="142">
        <f>'Sous-traitances'!P9*'Sous-traitances'!$D37</f>
        <v>0</v>
      </c>
      <c r="Q48" s="142">
        <f>'Sous-traitances'!Q9*'Sous-traitances'!$D37</f>
        <v>0</v>
      </c>
      <c r="R48" s="142">
        <f>'Sous-traitances'!R9*'Sous-traitances'!$D37</f>
        <v>0</v>
      </c>
      <c r="S48" s="142">
        <f>'Sous-traitances'!S9*'Sous-traitances'!$D37</f>
        <v>0</v>
      </c>
      <c r="T48" s="142">
        <f>'Sous-traitances'!T9*'Sous-traitances'!$D37</f>
        <v>0</v>
      </c>
      <c r="U48" s="142">
        <f>'Sous-traitances'!U9*'Sous-traitances'!$D37</f>
        <v>0</v>
      </c>
      <c r="V48" s="142">
        <f>'Sous-traitances'!V9*'Sous-traitances'!$D37</f>
        <v>0</v>
      </c>
      <c r="W48" s="142">
        <f>'Sous-traitances'!W9*'Sous-traitances'!$D37</f>
        <v>0</v>
      </c>
      <c r="X48" s="142">
        <f>'Sous-traitances'!X9*'Sous-traitances'!$D37</f>
        <v>0</v>
      </c>
      <c r="Y48" s="142">
        <f>'Sous-traitances'!Y9*'Sous-traitances'!$D37</f>
        <v>0</v>
      </c>
      <c r="Z48" s="142">
        <f>'Sous-traitances'!Z9*'Sous-traitances'!$D37</f>
        <v>0</v>
      </c>
      <c r="AA48" s="142">
        <f>'Sous-traitances'!AA9*'Sous-traitances'!$D37</f>
        <v>0</v>
      </c>
      <c r="AB48" s="142">
        <f t="shared" ref="AB48:AB67" si="22">SUM(P48:AA48)</f>
        <v>0</v>
      </c>
      <c r="AC48" s="142">
        <f>'Sous-traitances'!AC9*'Sous-traitances'!$D37</f>
        <v>0</v>
      </c>
      <c r="AD48" s="142">
        <f>'Sous-traitances'!AD9*'Sous-traitances'!$D37</f>
        <v>0</v>
      </c>
      <c r="AE48" s="142">
        <f t="shared" ref="AE48:AE67" si="23">SUM(AC48:AD48)</f>
        <v>0</v>
      </c>
      <c r="AF48" s="142">
        <f>'Sous-traitances'!AF9*'Sous-traitances'!$D37</f>
        <v>0</v>
      </c>
      <c r="AG48" s="142">
        <f>'Sous-traitances'!AG9*'Sous-traitances'!$D37</f>
        <v>0</v>
      </c>
      <c r="AH48" s="142">
        <f t="shared" ref="AH48:AH67" si="24">SUM(AF48:AG48)</f>
        <v>0</v>
      </c>
      <c r="AI48" s="142">
        <f>'Sous-traitances'!AI9*'Sous-traitances'!$D37</f>
        <v>0</v>
      </c>
      <c r="AJ48" s="142">
        <f>'Sous-traitances'!AJ9*'Sous-traitances'!$D37</f>
        <v>0</v>
      </c>
      <c r="AK48" s="142">
        <f t="shared" ref="AK48:AK67" si="25">SUM(AI48:AJ48)</f>
        <v>0</v>
      </c>
    </row>
    <row r="49" spans="2:37" ht="15" customHeight="1" x14ac:dyDescent="0.35">
      <c r="B49" s="155">
        <f>'Sous-traitances'!B10</f>
        <v>0</v>
      </c>
      <c r="C49" s="142">
        <f>'Sous-traitances'!C10*'Sous-traitances'!$D38</f>
        <v>0</v>
      </c>
      <c r="D49" s="142">
        <f>'Sous-traitances'!D10*'Sous-traitances'!$D38</f>
        <v>0</v>
      </c>
      <c r="E49" s="142">
        <f>'Sous-traitances'!E10*'Sous-traitances'!$D38</f>
        <v>0</v>
      </c>
      <c r="F49" s="142">
        <f>'Sous-traitances'!F10*'Sous-traitances'!$D38</f>
        <v>0</v>
      </c>
      <c r="G49" s="142">
        <f>'Sous-traitances'!G10*'Sous-traitances'!$D38</f>
        <v>0</v>
      </c>
      <c r="H49" s="142">
        <f>'Sous-traitances'!H10*'Sous-traitances'!$D38</f>
        <v>0</v>
      </c>
      <c r="I49" s="142">
        <f>'Sous-traitances'!I10*'Sous-traitances'!$D38</f>
        <v>0</v>
      </c>
      <c r="J49" s="142">
        <f>'Sous-traitances'!J10*'Sous-traitances'!$D38</f>
        <v>0</v>
      </c>
      <c r="K49" s="142">
        <f>'Sous-traitances'!K10*'Sous-traitances'!$D38</f>
        <v>0</v>
      </c>
      <c r="L49" s="142">
        <f>'Sous-traitances'!L10*'Sous-traitances'!$D38</f>
        <v>0</v>
      </c>
      <c r="M49" s="142">
        <f>'Sous-traitances'!M10*'Sous-traitances'!$D38</f>
        <v>0</v>
      </c>
      <c r="N49" s="142">
        <f>'Sous-traitances'!N10*'Sous-traitances'!$D38</f>
        <v>0</v>
      </c>
      <c r="O49" s="142">
        <f t="shared" si="21"/>
        <v>0</v>
      </c>
      <c r="P49" s="142">
        <f>'Sous-traitances'!P10*'Sous-traitances'!$D38</f>
        <v>0</v>
      </c>
      <c r="Q49" s="142">
        <f>'Sous-traitances'!Q10*'Sous-traitances'!$D38</f>
        <v>0</v>
      </c>
      <c r="R49" s="142">
        <f>'Sous-traitances'!R10*'Sous-traitances'!$D38</f>
        <v>0</v>
      </c>
      <c r="S49" s="142">
        <f>'Sous-traitances'!S10*'Sous-traitances'!$D38</f>
        <v>0</v>
      </c>
      <c r="T49" s="142">
        <f>'Sous-traitances'!T10*'Sous-traitances'!$D38</f>
        <v>0</v>
      </c>
      <c r="U49" s="142">
        <f>'Sous-traitances'!U10*'Sous-traitances'!$D38</f>
        <v>0</v>
      </c>
      <c r="V49" s="142">
        <f>'Sous-traitances'!V10*'Sous-traitances'!$D38</f>
        <v>0</v>
      </c>
      <c r="W49" s="142">
        <f>'Sous-traitances'!W10*'Sous-traitances'!$D38</f>
        <v>0</v>
      </c>
      <c r="X49" s="142">
        <f>'Sous-traitances'!X10*'Sous-traitances'!$D38</f>
        <v>0</v>
      </c>
      <c r="Y49" s="142">
        <f>'Sous-traitances'!Y10*'Sous-traitances'!$D38</f>
        <v>0</v>
      </c>
      <c r="Z49" s="142">
        <f>'Sous-traitances'!Z10*'Sous-traitances'!$D38</f>
        <v>0</v>
      </c>
      <c r="AA49" s="142">
        <f>'Sous-traitances'!AA10*'Sous-traitances'!$D38</f>
        <v>0</v>
      </c>
      <c r="AB49" s="142">
        <f t="shared" si="22"/>
        <v>0</v>
      </c>
      <c r="AC49" s="142">
        <f>'Sous-traitances'!AC10*'Sous-traitances'!$D38</f>
        <v>0</v>
      </c>
      <c r="AD49" s="142">
        <f>'Sous-traitances'!AD10*'Sous-traitances'!$D38</f>
        <v>0</v>
      </c>
      <c r="AE49" s="142">
        <f t="shared" si="23"/>
        <v>0</v>
      </c>
      <c r="AF49" s="142">
        <f>'Sous-traitances'!AF10*'Sous-traitances'!$D38</f>
        <v>0</v>
      </c>
      <c r="AG49" s="142">
        <f>'Sous-traitances'!AG10*'Sous-traitances'!$D38</f>
        <v>0</v>
      </c>
      <c r="AH49" s="142">
        <f t="shared" si="24"/>
        <v>0</v>
      </c>
      <c r="AI49" s="142">
        <f>'Sous-traitances'!AI10*'Sous-traitances'!$D38</f>
        <v>0</v>
      </c>
      <c r="AJ49" s="142">
        <f>'Sous-traitances'!AJ10*'Sous-traitances'!$D38</f>
        <v>0</v>
      </c>
      <c r="AK49" s="142">
        <f t="shared" si="25"/>
        <v>0</v>
      </c>
    </row>
    <row r="50" spans="2:37" ht="15" customHeight="1" x14ac:dyDescent="0.35">
      <c r="B50" s="155">
        <f>'Sous-traitances'!B11</f>
        <v>0</v>
      </c>
      <c r="C50" s="142">
        <f>'Sous-traitances'!C11*'Sous-traitances'!$D39</f>
        <v>0</v>
      </c>
      <c r="D50" s="142">
        <f>'Sous-traitances'!D11*'Sous-traitances'!$D39</f>
        <v>0</v>
      </c>
      <c r="E50" s="142">
        <f>'Sous-traitances'!E11*'Sous-traitances'!$D39</f>
        <v>0</v>
      </c>
      <c r="F50" s="142">
        <f>'Sous-traitances'!F11*'Sous-traitances'!$D39</f>
        <v>0</v>
      </c>
      <c r="G50" s="142">
        <f>'Sous-traitances'!G11*'Sous-traitances'!$D39</f>
        <v>0</v>
      </c>
      <c r="H50" s="142">
        <f>'Sous-traitances'!H11*'Sous-traitances'!$D39</f>
        <v>0</v>
      </c>
      <c r="I50" s="142">
        <f>'Sous-traitances'!I11*'Sous-traitances'!$D39</f>
        <v>0</v>
      </c>
      <c r="J50" s="142">
        <f>'Sous-traitances'!J11*'Sous-traitances'!$D39</f>
        <v>0</v>
      </c>
      <c r="K50" s="142">
        <f>'Sous-traitances'!K11*'Sous-traitances'!$D39</f>
        <v>0</v>
      </c>
      <c r="L50" s="142">
        <f>'Sous-traitances'!L11*'Sous-traitances'!$D39</f>
        <v>0</v>
      </c>
      <c r="M50" s="142">
        <f>'Sous-traitances'!M11*'Sous-traitances'!$D39</f>
        <v>0</v>
      </c>
      <c r="N50" s="142">
        <f>'Sous-traitances'!N11*'Sous-traitances'!$D39</f>
        <v>0</v>
      </c>
      <c r="O50" s="142">
        <f t="shared" si="21"/>
        <v>0</v>
      </c>
      <c r="P50" s="142">
        <f>'Sous-traitances'!P11*'Sous-traitances'!$D39</f>
        <v>0</v>
      </c>
      <c r="Q50" s="142">
        <f>'Sous-traitances'!Q11*'Sous-traitances'!$D39</f>
        <v>0</v>
      </c>
      <c r="R50" s="142">
        <f>'Sous-traitances'!R11*'Sous-traitances'!$D39</f>
        <v>0</v>
      </c>
      <c r="S50" s="142">
        <f>'Sous-traitances'!S11*'Sous-traitances'!$D39</f>
        <v>0</v>
      </c>
      <c r="T50" s="142">
        <f>'Sous-traitances'!T11*'Sous-traitances'!$D39</f>
        <v>0</v>
      </c>
      <c r="U50" s="142">
        <f>'Sous-traitances'!U11*'Sous-traitances'!$D39</f>
        <v>0</v>
      </c>
      <c r="V50" s="142">
        <f>'Sous-traitances'!V11*'Sous-traitances'!$D39</f>
        <v>0</v>
      </c>
      <c r="W50" s="142">
        <f>'Sous-traitances'!W11*'Sous-traitances'!$D39</f>
        <v>0</v>
      </c>
      <c r="X50" s="142">
        <f>'Sous-traitances'!X11*'Sous-traitances'!$D39</f>
        <v>0</v>
      </c>
      <c r="Y50" s="142">
        <f>'Sous-traitances'!Y11*'Sous-traitances'!$D39</f>
        <v>0</v>
      </c>
      <c r="Z50" s="142">
        <f>'Sous-traitances'!Z11*'Sous-traitances'!$D39</f>
        <v>0</v>
      </c>
      <c r="AA50" s="142">
        <f>'Sous-traitances'!AA11*'Sous-traitances'!$D39</f>
        <v>0</v>
      </c>
      <c r="AB50" s="142">
        <f t="shared" si="22"/>
        <v>0</v>
      </c>
      <c r="AC50" s="142">
        <f>'Sous-traitances'!AC11*'Sous-traitances'!$D39</f>
        <v>0</v>
      </c>
      <c r="AD50" s="142">
        <f>'Sous-traitances'!AD11*'Sous-traitances'!$D39</f>
        <v>0</v>
      </c>
      <c r="AE50" s="142">
        <f t="shared" si="23"/>
        <v>0</v>
      </c>
      <c r="AF50" s="142">
        <f>'Sous-traitances'!AF11*'Sous-traitances'!$D39</f>
        <v>0</v>
      </c>
      <c r="AG50" s="142">
        <f>'Sous-traitances'!AG11*'Sous-traitances'!$D39</f>
        <v>0</v>
      </c>
      <c r="AH50" s="142">
        <f t="shared" si="24"/>
        <v>0</v>
      </c>
      <c r="AI50" s="142">
        <f>'Sous-traitances'!AI11*'Sous-traitances'!$D39</f>
        <v>0</v>
      </c>
      <c r="AJ50" s="142">
        <f>'Sous-traitances'!AJ11*'Sous-traitances'!$D39</f>
        <v>0</v>
      </c>
      <c r="AK50" s="142">
        <f t="shared" si="25"/>
        <v>0</v>
      </c>
    </row>
    <row r="51" spans="2:37" ht="15" customHeight="1" x14ac:dyDescent="0.35">
      <c r="B51" s="155">
        <f>'Sous-traitances'!B12</f>
        <v>0</v>
      </c>
      <c r="C51" s="142">
        <f>'Sous-traitances'!C12*'Sous-traitances'!$D40</f>
        <v>0</v>
      </c>
      <c r="D51" s="142">
        <f>'Sous-traitances'!D12*'Sous-traitances'!$D40</f>
        <v>0</v>
      </c>
      <c r="E51" s="142">
        <f>'Sous-traitances'!E12*'Sous-traitances'!$D40</f>
        <v>0</v>
      </c>
      <c r="F51" s="142">
        <f>'Sous-traitances'!F12*'Sous-traitances'!$D40</f>
        <v>0</v>
      </c>
      <c r="G51" s="142">
        <f>'Sous-traitances'!G12*'Sous-traitances'!$D40</f>
        <v>0</v>
      </c>
      <c r="H51" s="142">
        <f>'Sous-traitances'!H12*'Sous-traitances'!$D40</f>
        <v>0</v>
      </c>
      <c r="I51" s="142">
        <f>'Sous-traitances'!I12*'Sous-traitances'!$D40</f>
        <v>0</v>
      </c>
      <c r="J51" s="142">
        <f>'Sous-traitances'!J12*'Sous-traitances'!$D40</f>
        <v>0</v>
      </c>
      <c r="K51" s="142">
        <f>'Sous-traitances'!K12*'Sous-traitances'!$D40</f>
        <v>0</v>
      </c>
      <c r="L51" s="142">
        <f>'Sous-traitances'!L12*'Sous-traitances'!$D40</f>
        <v>0</v>
      </c>
      <c r="M51" s="142">
        <f>'Sous-traitances'!M12*'Sous-traitances'!$D40</f>
        <v>0</v>
      </c>
      <c r="N51" s="142">
        <f>'Sous-traitances'!N12*'Sous-traitances'!$D40</f>
        <v>0</v>
      </c>
      <c r="O51" s="142">
        <f t="shared" si="21"/>
        <v>0</v>
      </c>
      <c r="P51" s="142">
        <f>'Sous-traitances'!P12*'Sous-traitances'!$D40</f>
        <v>0</v>
      </c>
      <c r="Q51" s="142">
        <f>'Sous-traitances'!Q12*'Sous-traitances'!$D40</f>
        <v>0</v>
      </c>
      <c r="R51" s="142">
        <f>'Sous-traitances'!R12*'Sous-traitances'!$D40</f>
        <v>0</v>
      </c>
      <c r="S51" s="142">
        <f>'Sous-traitances'!S12*'Sous-traitances'!$D40</f>
        <v>0</v>
      </c>
      <c r="T51" s="142">
        <f>'Sous-traitances'!T12*'Sous-traitances'!$D40</f>
        <v>0</v>
      </c>
      <c r="U51" s="142">
        <f>'Sous-traitances'!U12*'Sous-traitances'!$D40</f>
        <v>0</v>
      </c>
      <c r="V51" s="142">
        <f>'Sous-traitances'!V12*'Sous-traitances'!$D40</f>
        <v>0</v>
      </c>
      <c r="W51" s="142">
        <f>'Sous-traitances'!W12*'Sous-traitances'!$D40</f>
        <v>0</v>
      </c>
      <c r="X51" s="142">
        <f>'Sous-traitances'!X12*'Sous-traitances'!$D40</f>
        <v>0</v>
      </c>
      <c r="Y51" s="142">
        <f>'Sous-traitances'!Y12*'Sous-traitances'!$D40</f>
        <v>0</v>
      </c>
      <c r="Z51" s="142">
        <f>'Sous-traitances'!Z12*'Sous-traitances'!$D40</f>
        <v>0</v>
      </c>
      <c r="AA51" s="142">
        <f>'Sous-traitances'!AA12*'Sous-traitances'!$D40</f>
        <v>0</v>
      </c>
      <c r="AB51" s="142">
        <f t="shared" si="22"/>
        <v>0</v>
      </c>
      <c r="AC51" s="142">
        <f>'Sous-traitances'!AC12*'Sous-traitances'!$D40</f>
        <v>0</v>
      </c>
      <c r="AD51" s="142">
        <f>'Sous-traitances'!AD12*'Sous-traitances'!$D40</f>
        <v>0</v>
      </c>
      <c r="AE51" s="142">
        <f t="shared" si="23"/>
        <v>0</v>
      </c>
      <c r="AF51" s="142">
        <f>'Sous-traitances'!AF12*'Sous-traitances'!$D40</f>
        <v>0</v>
      </c>
      <c r="AG51" s="142">
        <f>'Sous-traitances'!AG12*'Sous-traitances'!$D40</f>
        <v>0</v>
      </c>
      <c r="AH51" s="142">
        <f t="shared" si="24"/>
        <v>0</v>
      </c>
      <c r="AI51" s="142">
        <f>'Sous-traitances'!AI12*'Sous-traitances'!$D40</f>
        <v>0</v>
      </c>
      <c r="AJ51" s="142">
        <f>'Sous-traitances'!AJ12*'Sous-traitances'!$D40</f>
        <v>0</v>
      </c>
      <c r="AK51" s="142">
        <f t="shared" si="25"/>
        <v>0</v>
      </c>
    </row>
    <row r="52" spans="2:37" ht="15" customHeight="1" x14ac:dyDescent="0.35">
      <c r="B52" s="155">
        <f>'Sous-traitances'!B13</f>
        <v>0</v>
      </c>
      <c r="C52" s="142">
        <f>'Sous-traitances'!C13*'Sous-traitances'!$D41</f>
        <v>0</v>
      </c>
      <c r="D52" s="142">
        <f>'Sous-traitances'!D13*'Sous-traitances'!$D41</f>
        <v>0</v>
      </c>
      <c r="E52" s="142">
        <f>'Sous-traitances'!E13*'Sous-traitances'!$D41</f>
        <v>0</v>
      </c>
      <c r="F52" s="142">
        <f>'Sous-traitances'!F13*'Sous-traitances'!$D41</f>
        <v>0</v>
      </c>
      <c r="G52" s="142">
        <f>'Sous-traitances'!G13*'Sous-traitances'!$D41</f>
        <v>0</v>
      </c>
      <c r="H52" s="142">
        <f>'Sous-traitances'!H13*'Sous-traitances'!$D41</f>
        <v>0</v>
      </c>
      <c r="I52" s="142">
        <f>'Sous-traitances'!I13*'Sous-traitances'!$D41</f>
        <v>0</v>
      </c>
      <c r="J52" s="142">
        <f>'Sous-traitances'!J13*'Sous-traitances'!$D41</f>
        <v>0</v>
      </c>
      <c r="K52" s="142">
        <f>'Sous-traitances'!K13*'Sous-traitances'!$D41</f>
        <v>0</v>
      </c>
      <c r="L52" s="142">
        <f>'Sous-traitances'!L13*'Sous-traitances'!$D41</f>
        <v>0</v>
      </c>
      <c r="M52" s="142">
        <f>'Sous-traitances'!M13*'Sous-traitances'!$D41</f>
        <v>0</v>
      </c>
      <c r="N52" s="142">
        <f>'Sous-traitances'!N13*'Sous-traitances'!$D41</f>
        <v>0</v>
      </c>
      <c r="O52" s="142">
        <f t="shared" si="21"/>
        <v>0</v>
      </c>
      <c r="P52" s="142">
        <f>'Sous-traitances'!P13*'Sous-traitances'!$D41</f>
        <v>0</v>
      </c>
      <c r="Q52" s="142">
        <f>'Sous-traitances'!Q13*'Sous-traitances'!$D41</f>
        <v>0</v>
      </c>
      <c r="R52" s="142">
        <f>'Sous-traitances'!R13*'Sous-traitances'!$D41</f>
        <v>0</v>
      </c>
      <c r="S52" s="142">
        <f>'Sous-traitances'!S13*'Sous-traitances'!$D41</f>
        <v>0</v>
      </c>
      <c r="T52" s="142">
        <f>'Sous-traitances'!T13*'Sous-traitances'!$D41</f>
        <v>0</v>
      </c>
      <c r="U52" s="142">
        <f>'Sous-traitances'!U13*'Sous-traitances'!$D41</f>
        <v>0</v>
      </c>
      <c r="V52" s="142">
        <f>'Sous-traitances'!V13*'Sous-traitances'!$D41</f>
        <v>0</v>
      </c>
      <c r="W52" s="142">
        <f>'Sous-traitances'!W13*'Sous-traitances'!$D41</f>
        <v>0</v>
      </c>
      <c r="X52" s="142">
        <f>'Sous-traitances'!X13*'Sous-traitances'!$D41</f>
        <v>0</v>
      </c>
      <c r="Y52" s="142">
        <f>'Sous-traitances'!Y13*'Sous-traitances'!$D41</f>
        <v>0</v>
      </c>
      <c r="Z52" s="142">
        <f>'Sous-traitances'!Z13*'Sous-traitances'!$D41</f>
        <v>0</v>
      </c>
      <c r="AA52" s="142">
        <f>'Sous-traitances'!AA13*'Sous-traitances'!$D41</f>
        <v>0</v>
      </c>
      <c r="AB52" s="142">
        <f t="shared" si="22"/>
        <v>0</v>
      </c>
      <c r="AC52" s="142">
        <f>'Sous-traitances'!AC13*'Sous-traitances'!$D41</f>
        <v>0</v>
      </c>
      <c r="AD52" s="142">
        <f>'Sous-traitances'!AD13*'Sous-traitances'!$D41</f>
        <v>0</v>
      </c>
      <c r="AE52" s="142">
        <f t="shared" si="23"/>
        <v>0</v>
      </c>
      <c r="AF52" s="142">
        <f>'Sous-traitances'!AF13*'Sous-traitances'!$D41</f>
        <v>0</v>
      </c>
      <c r="AG52" s="142">
        <f>'Sous-traitances'!AG13*'Sous-traitances'!$D41</f>
        <v>0</v>
      </c>
      <c r="AH52" s="142">
        <f t="shared" si="24"/>
        <v>0</v>
      </c>
      <c r="AI52" s="142">
        <f>'Sous-traitances'!AI13*'Sous-traitances'!$D41</f>
        <v>0</v>
      </c>
      <c r="AJ52" s="142">
        <f>'Sous-traitances'!AJ13*'Sous-traitances'!$D41</f>
        <v>0</v>
      </c>
      <c r="AK52" s="142">
        <f t="shared" si="25"/>
        <v>0</v>
      </c>
    </row>
    <row r="53" spans="2:37" ht="15" customHeight="1" x14ac:dyDescent="0.35">
      <c r="B53" s="155">
        <f>'Sous-traitances'!B14</f>
        <v>0</v>
      </c>
      <c r="C53" s="142">
        <f>'Sous-traitances'!C14*'Sous-traitances'!$D42</f>
        <v>0</v>
      </c>
      <c r="D53" s="142">
        <f>'Sous-traitances'!D14*'Sous-traitances'!$D42</f>
        <v>0</v>
      </c>
      <c r="E53" s="142">
        <f>'Sous-traitances'!E14*'Sous-traitances'!$D42</f>
        <v>0</v>
      </c>
      <c r="F53" s="142">
        <f>'Sous-traitances'!F14*'Sous-traitances'!$D42</f>
        <v>0</v>
      </c>
      <c r="G53" s="142">
        <f>'Sous-traitances'!G14*'Sous-traitances'!$D42</f>
        <v>0</v>
      </c>
      <c r="H53" s="142">
        <f>'Sous-traitances'!H14*'Sous-traitances'!$D42</f>
        <v>0</v>
      </c>
      <c r="I53" s="142">
        <f>'Sous-traitances'!I14*'Sous-traitances'!$D42</f>
        <v>0</v>
      </c>
      <c r="J53" s="142">
        <f>'Sous-traitances'!J14*'Sous-traitances'!$D42</f>
        <v>0</v>
      </c>
      <c r="K53" s="142">
        <f>'Sous-traitances'!K14*'Sous-traitances'!$D42</f>
        <v>0</v>
      </c>
      <c r="L53" s="142">
        <f>'Sous-traitances'!L14*'Sous-traitances'!$D42</f>
        <v>0</v>
      </c>
      <c r="M53" s="142">
        <f>'Sous-traitances'!M14*'Sous-traitances'!$D42</f>
        <v>0</v>
      </c>
      <c r="N53" s="142">
        <f>'Sous-traitances'!N14*'Sous-traitances'!$D42</f>
        <v>0</v>
      </c>
      <c r="O53" s="142">
        <f t="shared" si="21"/>
        <v>0</v>
      </c>
      <c r="P53" s="142">
        <f>'Sous-traitances'!P14*'Sous-traitances'!$D42</f>
        <v>0</v>
      </c>
      <c r="Q53" s="142">
        <f>'Sous-traitances'!Q14*'Sous-traitances'!$D42</f>
        <v>0</v>
      </c>
      <c r="R53" s="142">
        <f>'Sous-traitances'!R14*'Sous-traitances'!$D42</f>
        <v>0</v>
      </c>
      <c r="S53" s="142">
        <f>'Sous-traitances'!S14*'Sous-traitances'!$D42</f>
        <v>0</v>
      </c>
      <c r="T53" s="142">
        <f>'Sous-traitances'!T14*'Sous-traitances'!$D42</f>
        <v>0</v>
      </c>
      <c r="U53" s="142">
        <f>'Sous-traitances'!U14*'Sous-traitances'!$D42</f>
        <v>0</v>
      </c>
      <c r="V53" s="142">
        <f>'Sous-traitances'!V14*'Sous-traitances'!$D42</f>
        <v>0</v>
      </c>
      <c r="W53" s="142">
        <f>'Sous-traitances'!W14*'Sous-traitances'!$D42</f>
        <v>0</v>
      </c>
      <c r="X53" s="142">
        <f>'Sous-traitances'!X14*'Sous-traitances'!$D42</f>
        <v>0</v>
      </c>
      <c r="Y53" s="142">
        <f>'Sous-traitances'!Y14*'Sous-traitances'!$D42</f>
        <v>0</v>
      </c>
      <c r="Z53" s="142">
        <f>'Sous-traitances'!Z14*'Sous-traitances'!$D42</f>
        <v>0</v>
      </c>
      <c r="AA53" s="142">
        <f>'Sous-traitances'!AA14*'Sous-traitances'!$D42</f>
        <v>0</v>
      </c>
      <c r="AB53" s="142">
        <f t="shared" si="22"/>
        <v>0</v>
      </c>
      <c r="AC53" s="142">
        <f>'Sous-traitances'!AC14*'Sous-traitances'!$D42</f>
        <v>0</v>
      </c>
      <c r="AD53" s="142">
        <f>'Sous-traitances'!AD14*'Sous-traitances'!$D42</f>
        <v>0</v>
      </c>
      <c r="AE53" s="142">
        <f t="shared" si="23"/>
        <v>0</v>
      </c>
      <c r="AF53" s="142">
        <f>'Sous-traitances'!AF14*'Sous-traitances'!$D42</f>
        <v>0</v>
      </c>
      <c r="AG53" s="142">
        <f>'Sous-traitances'!AG14*'Sous-traitances'!$D42</f>
        <v>0</v>
      </c>
      <c r="AH53" s="142">
        <f t="shared" si="24"/>
        <v>0</v>
      </c>
      <c r="AI53" s="142">
        <f>'Sous-traitances'!AI14*'Sous-traitances'!$D42</f>
        <v>0</v>
      </c>
      <c r="AJ53" s="142">
        <f>'Sous-traitances'!AJ14*'Sous-traitances'!$D42</f>
        <v>0</v>
      </c>
      <c r="AK53" s="142">
        <f t="shared" si="25"/>
        <v>0</v>
      </c>
    </row>
    <row r="54" spans="2:37" ht="15" customHeight="1" x14ac:dyDescent="0.35">
      <c r="B54" s="155">
        <f>'Sous-traitances'!B15</f>
        <v>0</v>
      </c>
      <c r="C54" s="142">
        <f>'Sous-traitances'!C15*'Sous-traitances'!$D43</f>
        <v>0</v>
      </c>
      <c r="D54" s="142">
        <f>'Sous-traitances'!D15*'Sous-traitances'!$D43</f>
        <v>0</v>
      </c>
      <c r="E54" s="142">
        <f>'Sous-traitances'!E15*'Sous-traitances'!$D43</f>
        <v>0</v>
      </c>
      <c r="F54" s="142">
        <f>'Sous-traitances'!F15*'Sous-traitances'!$D43</f>
        <v>0</v>
      </c>
      <c r="G54" s="142">
        <f>'Sous-traitances'!G15*'Sous-traitances'!$D43</f>
        <v>0</v>
      </c>
      <c r="H54" s="142">
        <f>'Sous-traitances'!H15*'Sous-traitances'!$D43</f>
        <v>0</v>
      </c>
      <c r="I54" s="142">
        <f>'Sous-traitances'!I15*'Sous-traitances'!$D43</f>
        <v>0</v>
      </c>
      <c r="J54" s="142">
        <f>'Sous-traitances'!J15*'Sous-traitances'!$D43</f>
        <v>0</v>
      </c>
      <c r="K54" s="142">
        <f>'Sous-traitances'!K15*'Sous-traitances'!$D43</f>
        <v>0</v>
      </c>
      <c r="L54" s="142">
        <f>'Sous-traitances'!L15*'Sous-traitances'!$D43</f>
        <v>0</v>
      </c>
      <c r="M54" s="142">
        <f>'Sous-traitances'!M15*'Sous-traitances'!$D43</f>
        <v>0</v>
      </c>
      <c r="N54" s="142">
        <f>'Sous-traitances'!N15*'Sous-traitances'!$D43</f>
        <v>0</v>
      </c>
      <c r="O54" s="142">
        <f t="shared" si="21"/>
        <v>0</v>
      </c>
      <c r="P54" s="142">
        <f>'Sous-traitances'!P15*'Sous-traitances'!$D43</f>
        <v>0</v>
      </c>
      <c r="Q54" s="142">
        <f>'Sous-traitances'!Q15*'Sous-traitances'!$D43</f>
        <v>0</v>
      </c>
      <c r="R54" s="142">
        <f>'Sous-traitances'!R15*'Sous-traitances'!$D43</f>
        <v>0</v>
      </c>
      <c r="S54" s="142">
        <f>'Sous-traitances'!S15*'Sous-traitances'!$D43</f>
        <v>0</v>
      </c>
      <c r="T54" s="142">
        <f>'Sous-traitances'!T15*'Sous-traitances'!$D43</f>
        <v>0</v>
      </c>
      <c r="U54" s="142">
        <f>'Sous-traitances'!U15*'Sous-traitances'!$D43</f>
        <v>0</v>
      </c>
      <c r="V54" s="142">
        <f>'Sous-traitances'!V15*'Sous-traitances'!$D43</f>
        <v>0</v>
      </c>
      <c r="W54" s="142">
        <f>'Sous-traitances'!W15*'Sous-traitances'!$D43</f>
        <v>0</v>
      </c>
      <c r="X54" s="142">
        <f>'Sous-traitances'!X15*'Sous-traitances'!$D43</f>
        <v>0</v>
      </c>
      <c r="Y54" s="142">
        <f>'Sous-traitances'!Y15*'Sous-traitances'!$D43</f>
        <v>0</v>
      </c>
      <c r="Z54" s="142">
        <f>'Sous-traitances'!Z15*'Sous-traitances'!$D43</f>
        <v>0</v>
      </c>
      <c r="AA54" s="142">
        <f>'Sous-traitances'!AA15*'Sous-traitances'!$D43</f>
        <v>0</v>
      </c>
      <c r="AB54" s="142">
        <f t="shared" si="22"/>
        <v>0</v>
      </c>
      <c r="AC54" s="142">
        <f>'Sous-traitances'!AC15*'Sous-traitances'!$D43</f>
        <v>0</v>
      </c>
      <c r="AD54" s="142">
        <f>'Sous-traitances'!AD15*'Sous-traitances'!$D43</f>
        <v>0</v>
      </c>
      <c r="AE54" s="142">
        <f t="shared" si="23"/>
        <v>0</v>
      </c>
      <c r="AF54" s="142">
        <f>'Sous-traitances'!AF15*'Sous-traitances'!$D43</f>
        <v>0</v>
      </c>
      <c r="AG54" s="142">
        <f>'Sous-traitances'!AG15*'Sous-traitances'!$D43</f>
        <v>0</v>
      </c>
      <c r="AH54" s="142">
        <f t="shared" si="24"/>
        <v>0</v>
      </c>
      <c r="AI54" s="142">
        <f>'Sous-traitances'!AI15*'Sous-traitances'!$D43</f>
        <v>0</v>
      </c>
      <c r="AJ54" s="142">
        <f>'Sous-traitances'!AJ15*'Sous-traitances'!$D43</f>
        <v>0</v>
      </c>
      <c r="AK54" s="142">
        <f t="shared" si="25"/>
        <v>0</v>
      </c>
    </row>
    <row r="55" spans="2:37" ht="15" customHeight="1" x14ac:dyDescent="0.35">
      <c r="B55" s="155">
        <f>'Sous-traitances'!B16</f>
        <v>0</v>
      </c>
      <c r="C55" s="142">
        <f>'Sous-traitances'!C16*'Sous-traitances'!$D44</f>
        <v>0</v>
      </c>
      <c r="D55" s="142">
        <f>'Sous-traitances'!D16*'Sous-traitances'!$D44</f>
        <v>0</v>
      </c>
      <c r="E55" s="142">
        <f>'Sous-traitances'!E16*'Sous-traitances'!$D44</f>
        <v>0</v>
      </c>
      <c r="F55" s="142">
        <f>'Sous-traitances'!F16*'Sous-traitances'!$D44</f>
        <v>0</v>
      </c>
      <c r="G55" s="142">
        <f>'Sous-traitances'!G16*'Sous-traitances'!$D44</f>
        <v>0</v>
      </c>
      <c r="H55" s="142">
        <f>'Sous-traitances'!H16*'Sous-traitances'!$D44</f>
        <v>0</v>
      </c>
      <c r="I55" s="142">
        <f>'Sous-traitances'!I16*'Sous-traitances'!$D44</f>
        <v>0</v>
      </c>
      <c r="J55" s="142">
        <f>'Sous-traitances'!J16*'Sous-traitances'!$D44</f>
        <v>0</v>
      </c>
      <c r="K55" s="142">
        <f>'Sous-traitances'!K16*'Sous-traitances'!$D44</f>
        <v>0</v>
      </c>
      <c r="L55" s="142">
        <f>'Sous-traitances'!L16*'Sous-traitances'!$D44</f>
        <v>0</v>
      </c>
      <c r="M55" s="142">
        <f>'Sous-traitances'!M16*'Sous-traitances'!$D44</f>
        <v>0</v>
      </c>
      <c r="N55" s="142">
        <f>'Sous-traitances'!N16*'Sous-traitances'!$D44</f>
        <v>0</v>
      </c>
      <c r="O55" s="142">
        <f t="shared" si="21"/>
        <v>0</v>
      </c>
      <c r="P55" s="142">
        <f>'Sous-traitances'!P16*'Sous-traitances'!$D44</f>
        <v>0</v>
      </c>
      <c r="Q55" s="142">
        <f>'Sous-traitances'!Q16*'Sous-traitances'!$D44</f>
        <v>0</v>
      </c>
      <c r="R55" s="142">
        <f>'Sous-traitances'!R16*'Sous-traitances'!$D44</f>
        <v>0</v>
      </c>
      <c r="S55" s="142">
        <f>'Sous-traitances'!S16*'Sous-traitances'!$D44</f>
        <v>0</v>
      </c>
      <c r="T55" s="142">
        <f>'Sous-traitances'!T16*'Sous-traitances'!$D44</f>
        <v>0</v>
      </c>
      <c r="U55" s="142">
        <f>'Sous-traitances'!U16*'Sous-traitances'!$D44</f>
        <v>0</v>
      </c>
      <c r="V55" s="142">
        <f>'Sous-traitances'!V16*'Sous-traitances'!$D44</f>
        <v>0</v>
      </c>
      <c r="W55" s="142">
        <f>'Sous-traitances'!W16*'Sous-traitances'!$D44</f>
        <v>0</v>
      </c>
      <c r="X55" s="142">
        <f>'Sous-traitances'!X16*'Sous-traitances'!$D44</f>
        <v>0</v>
      </c>
      <c r="Y55" s="142">
        <f>'Sous-traitances'!Y16*'Sous-traitances'!$D44</f>
        <v>0</v>
      </c>
      <c r="Z55" s="142">
        <f>'Sous-traitances'!Z16*'Sous-traitances'!$D44</f>
        <v>0</v>
      </c>
      <c r="AA55" s="142">
        <f>'Sous-traitances'!AA16*'Sous-traitances'!$D44</f>
        <v>0</v>
      </c>
      <c r="AB55" s="142">
        <f t="shared" si="22"/>
        <v>0</v>
      </c>
      <c r="AC55" s="142">
        <f>'Sous-traitances'!AC16*'Sous-traitances'!$D44</f>
        <v>0</v>
      </c>
      <c r="AD55" s="142">
        <f>'Sous-traitances'!AD16*'Sous-traitances'!$D44</f>
        <v>0</v>
      </c>
      <c r="AE55" s="142">
        <f t="shared" si="23"/>
        <v>0</v>
      </c>
      <c r="AF55" s="142">
        <f>'Sous-traitances'!AF16*'Sous-traitances'!$D44</f>
        <v>0</v>
      </c>
      <c r="AG55" s="142">
        <f>'Sous-traitances'!AG16*'Sous-traitances'!$D44</f>
        <v>0</v>
      </c>
      <c r="AH55" s="142">
        <f t="shared" si="24"/>
        <v>0</v>
      </c>
      <c r="AI55" s="142">
        <f>'Sous-traitances'!AI16*'Sous-traitances'!$D44</f>
        <v>0</v>
      </c>
      <c r="AJ55" s="142">
        <f>'Sous-traitances'!AJ16*'Sous-traitances'!$D44</f>
        <v>0</v>
      </c>
      <c r="AK55" s="142">
        <f t="shared" si="25"/>
        <v>0</v>
      </c>
    </row>
    <row r="56" spans="2:37" ht="15" customHeight="1" x14ac:dyDescent="0.35">
      <c r="B56" s="155">
        <f>'Sous-traitances'!B17</f>
        <v>0</v>
      </c>
      <c r="C56" s="142">
        <f>'Sous-traitances'!C17*'Sous-traitances'!$D45</f>
        <v>0</v>
      </c>
      <c r="D56" s="142">
        <f>'Sous-traitances'!D17*'Sous-traitances'!$D45</f>
        <v>0</v>
      </c>
      <c r="E56" s="142">
        <f>'Sous-traitances'!E17*'Sous-traitances'!$D45</f>
        <v>0</v>
      </c>
      <c r="F56" s="142">
        <f>'Sous-traitances'!F17*'Sous-traitances'!$D45</f>
        <v>0</v>
      </c>
      <c r="G56" s="142">
        <f>'Sous-traitances'!G17*'Sous-traitances'!$D45</f>
        <v>0</v>
      </c>
      <c r="H56" s="142">
        <f>'Sous-traitances'!H17*'Sous-traitances'!$D45</f>
        <v>0</v>
      </c>
      <c r="I56" s="142">
        <f>'Sous-traitances'!I17*'Sous-traitances'!$D45</f>
        <v>0</v>
      </c>
      <c r="J56" s="142">
        <f>'Sous-traitances'!J17*'Sous-traitances'!$D45</f>
        <v>0</v>
      </c>
      <c r="K56" s="142">
        <f>'Sous-traitances'!K17*'Sous-traitances'!$D45</f>
        <v>0</v>
      </c>
      <c r="L56" s="142">
        <f>'Sous-traitances'!L17*'Sous-traitances'!$D45</f>
        <v>0</v>
      </c>
      <c r="M56" s="142">
        <f>'Sous-traitances'!M17*'Sous-traitances'!$D45</f>
        <v>0</v>
      </c>
      <c r="N56" s="142">
        <f>'Sous-traitances'!N17*'Sous-traitances'!$D45</f>
        <v>0</v>
      </c>
      <c r="O56" s="142">
        <f t="shared" si="21"/>
        <v>0</v>
      </c>
      <c r="P56" s="142">
        <f>'Sous-traitances'!P17*'Sous-traitances'!$D45</f>
        <v>0</v>
      </c>
      <c r="Q56" s="142">
        <f>'Sous-traitances'!Q17*'Sous-traitances'!$D45</f>
        <v>0</v>
      </c>
      <c r="R56" s="142">
        <f>'Sous-traitances'!R17*'Sous-traitances'!$D45</f>
        <v>0</v>
      </c>
      <c r="S56" s="142">
        <f>'Sous-traitances'!S17*'Sous-traitances'!$D45</f>
        <v>0</v>
      </c>
      <c r="T56" s="142">
        <f>'Sous-traitances'!T17*'Sous-traitances'!$D45</f>
        <v>0</v>
      </c>
      <c r="U56" s="142">
        <f>'Sous-traitances'!U17*'Sous-traitances'!$D45</f>
        <v>0</v>
      </c>
      <c r="V56" s="142">
        <f>'Sous-traitances'!V17*'Sous-traitances'!$D45</f>
        <v>0</v>
      </c>
      <c r="W56" s="142">
        <f>'Sous-traitances'!W17*'Sous-traitances'!$D45</f>
        <v>0</v>
      </c>
      <c r="X56" s="142">
        <f>'Sous-traitances'!X17*'Sous-traitances'!$D45</f>
        <v>0</v>
      </c>
      <c r="Y56" s="142">
        <f>'Sous-traitances'!Y17*'Sous-traitances'!$D45</f>
        <v>0</v>
      </c>
      <c r="Z56" s="142">
        <f>'Sous-traitances'!Z17*'Sous-traitances'!$D45</f>
        <v>0</v>
      </c>
      <c r="AA56" s="142">
        <f>'Sous-traitances'!AA17*'Sous-traitances'!$D45</f>
        <v>0</v>
      </c>
      <c r="AB56" s="142">
        <f t="shared" si="22"/>
        <v>0</v>
      </c>
      <c r="AC56" s="142">
        <f>'Sous-traitances'!AC17*'Sous-traitances'!$D45</f>
        <v>0</v>
      </c>
      <c r="AD56" s="142">
        <f>'Sous-traitances'!AD17*'Sous-traitances'!$D45</f>
        <v>0</v>
      </c>
      <c r="AE56" s="142">
        <f t="shared" si="23"/>
        <v>0</v>
      </c>
      <c r="AF56" s="142">
        <f>'Sous-traitances'!AF17*'Sous-traitances'!$D45</f>
        <v>0</v>
      </c>
      <c r="AG56" s="142">
        <f>'Sous-traitances'!AG17*'Sous-traitances'!$D45</f>
        <v>0</v>
      </c>
      <c r="AH56" s="142">
        <f t="shared" si="24"/>
        <v>0</v>
      </c>
      <c r="AI56" s="142">
        <f>'Sous-traitances'!AI17*'Sous-traitances'!$D45</f>
        <v>0</v>
      </c>
      <c r="AJ56" s="142">
        <f>'Sous-traitances'!AJ17*'Sous-traitances'!$D45</f>
        <v>0</v>
      </c>
      <c r="AK56" s="142">
        <f t="shared" si="25"/>
        <v>0</v>
      </c>
    </row>
    <row r="57" spans="2:37" ht="15" customHeight="1" x14ac:dyDescent="0.35">
      <c r="B57" s="155">
        <f>'Sous-traitances'!B18</f>
        <v>0</v>
      </c>
      <c r="C57" s="142">
        <f>'Sous-traitances'!C18*'Sous-traitances'!$D46</f>
        <v>0</v>
      </c>
      <c r="D57" s="142">
        <f>'Sous-traitances'!D18*'Sous-traitances'!$D46</f>
        <v>0</v>
      </c>
      <c r="E57" s="142">
        <f>'Sous-traitances'!E18*'Sous-traitances'!$D46</f>
        <v>0</v>
      </c>
      <c r="F57" s="142">
        <f>'Sous-traitances'!F18*'Sous-traitances'!$D46</f>
        <v>0</v>
      </c>
      <c r="G57" s="142">
        <f>'Sous-traitances'!G18*'Sous-traitances'!$D46</f>
        <v>0</v>
      </c>
      <c r="H57" s="142">
        <f>'Sous-traitances'!H18*'Sous-traitances'!$D46</f>
        <v>0</v>
      </c>
      <c r="I57" s="142">
        <f>'Sous-traitances'!I18*'Sous-traitances'!$D46</f>
        <v>0</v>
      </c>
      <c r="J57" s="142">
        <f>'Sous-traitances'!J18*'Sous-traitances'!$D46</f>
        <v>0</v>
      </c>
      <c r="K57" s="142">
        <f>'Sous-traitances'!K18*'Sous-traitances'!$D46</f>
        <v>0</v>
      </c>
      <c r="L57" s="142">
        <f>'Sous-traitances'!L18*'Sous-traitances'!$D46</f>
        <v>0</v>
      </c>
      <c r="M57" s="142">
        <f>'Sous-traitances'!M18*'Sous-traitances'!$D46</f>
        <v>0</v>
      </c>
      <c r="N57" s="142">
        <f>'Sous-traitances'!N18*'Sous-traitances'!$D46</f>
        <v>0</v>
      </c>
      <c r="O57" s="142">
        <f t="shared" si="21"/>
        <v>0</v>
      </c>
      <c r="P57" s="142">
        <f>'Sous-traitances'!P18*'Sous-traitances'!$D46</f>
        <v>0</v>
      </c>
      <c r="Q57" s="142">
        <f>'Sous-traitances'!Q18*'Sous-traitances'!$D46</f>
        <v>0</v>
      </c>
      <c r="R57" s="142">
        <f>'Sous-traitances'!R18*'Sous-traitances'!$D46</f>
        <v>0</v>
      </c>
      <c r="S57" s="142">
        <f>'Sous-traitances'!S18*'Sous-traitances'!$D46</f>
        <v>0</v>
      </c>
      <c r="T57" s="142">
        <f>'Sous-traitances'!T18*'Sous-traitances'!$D46</f>
        <v>0</v>
      </c>
      <c r="U57" s="142">
        <f>'Sous-traitances'!U18*'Sous-traitances'!$D46</f>
        <v>0</v>
      </c>
      <c r="V57" s="142">
        <f>'Sous-traitances'!V18*'Sous-traitances'!$D46</f>
        <v>0</v>
      </c>
      <c r="W57" s="142">
        <f>'Sous-traitances'!W18*'Sous-traitances'!$D46</f>
        <v>0</v>
      </c>
      <c r="X57" s="142">
        <f>'Sous-traitances'!X18*'Sous-traitances'!$D46</f>
        <v>0</v>
      </c>
      <c r="Y57" s="142">
        <f>'Sous-traitances'!Y18*'Sous-traitances'!$D46</f>
        <v>0</v>
      </c>
      <c r="Z57" s="142">
        <f>'Sous-traitances'!Z18*'Sous-traitances'!$D46</f>
        <v>0</v>
      </c>
      <c r="AA57" s="142">
        <f>'Sous-traitances'!AA18*'Sous-traitances'!$D46</f>
        <v>0</v>
      </c>
      <c r="AB57" s="142">
        <f t="shared" si="22"/>
        <v>0</v>
      </c>
      <c r="AC57" s="142">
        <f>'Sous-traitances'!AC18*'Sous-traitances'!$D46</f>
        <v>0</v>
      </c>
      <c r="AD57" s="142">
        <f>'Sous-traitances'!AD18*'Sous-traitances'!$D46</f>
        <v>0</v>
      </c>
      <c r="AE57" s="142">
        <f t="shared" si="23"/>
        <v>0</v>
      </c>
      <c r="AF57" s="142">
        <f>'Sous-traitances'!AF18*'Sous-traitances'!$D46</f>
        <v>0</v>
      </c>
      <c r="AG57" s="142">
        <f>'Sous-traitances'!AG18*'Sous-traitances'!$D46</f>
        <v>0</v>
      </c>
      <c r="AH57" s="142">
        <f t="shared" si="24"/>
        <v>0</v>
      </c>
      <c r="AI57" s="142">
        <f>'Sous-traitances'!AI18*'Sous-traitances'!$D46</f>
        <v>0</v>
      </c>
      <c r="AJ57" s="142">
        <f>'Sous-traitances'!AJ18*'Sous-traitances'!$D46</f>
        <v>0</v>
      </c>
      <c r="AK57" s="142">
        <f t="shared" si="25"/>
        <v>0</v>
      </c>
    </row>
    <row r="58" spans="2:37" ht="15" customHeight="1" x14ac:dyDescent="0.35">
      <c r="B58" s="155">
        <f>'Sous-traitances'!B19</f>
        <v>0</v>
      </c>
      <c r="C58" s="142">
        <f>'Sous-traitances'!C19*'Sous-traitances'!$D47</f>
        <v>0</v>
      </c>
      <c r="D58" s="142">
        <f>'Sous-traitances'!D19*'Sous-traitances'!$D47</f>
        <v>0</v>
      </c>
      <c r="E58" s="142">
        <f>'Sous-traitances'!E19*'Sous-traitances'!$D47</f>
        <v>0</v>
      </c>
      <c r="F58" s="142">
        <f>'Sous-traitances'!F19*'Sous-traitances'!$D47</f>
        <v>0</v>
      </c>
      <c r="G58" s="142">
        <f>'Sous-traitances'!G19*'Sous-traitances'!$D47</f>
        <v>0</v>
      </c>
      <c r="H58" s="142">
        <f>'Sous-traitances'!H19*'Sous-traitances'!$D47</f>
        <v>0</v>
      </c>
      <c r="I58" s="142">
        <f>'Sous-traitances'!I19*'Sous-traitances'!$D47</f>
        <v>0</v>
      </c>
      <c r="J58" s="142">
        <f>'Sous-traitances'!J19*'Sous-traitances'!$D47</f>
        <v>0</v>
      </c>
      <c r="K58" s="142">
        <f>'Sous-traitances'!K19*'Sous-traitances'!$D47</f>
        <v>0</v>
      </c>
      <c r="L58" s="142">
        <f>'Sous-traitances'!L19*'Sous-traitances'!$D47</f>
        <v>0</v>
      </c>
      <c r="M58" s="142">
        <f>'Sous-traitances'!M19*'Sous-traitances'!$D47</f>
        <v>0</v>
      </c>
      <c r="N58" s="142">
        <f>'Sous-traitances'!N19*'Sous-traitances'!$D47</f>
        <v>0</v>
      </c>
      <c r="O58" s="142">
        <f t="shared" si="21"/>
        <v>0</v>
      </c>
      <c r="P58" s="142">
        <f>'Sous-traitances'!P19*'Sous-traitances'!$D47</f>
        <v>0</v>
      </c>
      <c r="Q58" s="142">
        <f>'Sous-traitances'!Q19*'Sous-traitances'!$D47</f>
        <v>0</v>
      </c>
      <c r="R58" s="142">
        <f>'Sous-traitances'!R19*'Sous-traitances'!$D47</f>
        <v>0</v>
      </c>
      <c r="S58" s="142">
        <f>'Sous-traitances'!S19*'Sous-traitances'!$D47</f>
        <v>0</v>
      </c>
      <c r="T58" s="142">
        <f>'Sous-traitances'!T19*'Sous-traitances'!$D47</f>
        <v>0</v>
      </c>
      <c r="U58" s="142">
        <f>'Sous-traitances'!U19*'Sous-traitances'!$D47</f>
        <v>0</v>
      </c>
      <c r="V58" s="142">
        <f>'Sous-traitances'!V19*'Sous-traitances'!$D47</f>
        <v>0</v>
      </c>
      <c r="W58" s="142">
        <f>'Sous-traitances'!W19*'Sous-traitances'!$D47</f>
        <v>0</v>
      </c>
      <c r="X58" s="142">
        <f>'Sous-traitances'!X19*'Sous-traitances'!$D47</f>
        <v>0</v>
      </c>
      <c r="Y58" s="142">
        <f>'Sous-traitances'!Y19*'Sous-traitances'!$D47</f>
        <v>0</v>
      </c>
      <c r="Z58" s="142">
        <f>'Sous-traitances'!Z19*'Sous-traitances'!$D47</f>
        <v>0</v>
      </c>
      <c r="AA58" s="142">
        <f>'Sous-traitances'!AA19*'Sous-traitances'!$D47</f>
        <v>0</v>
      </c>
      <c r="AB58" s="142">
        <f t="shared" si="22"/>
        <v>0</v>
      </c>
      <c r="AC58" s="142">
        <f>'Sous-traitances'!AC19*'Sous-traitances'!$D47</f>
        <v>0</v>
      </c>
      <c r="AD58" s="142">
        <f>'Sous-traitances'!AD19*'Sous-traitances'!$D47</f>
        <v>0</v>
      </c>
      <c r="AE58" s="142">
        <f t="shared" si="23"/>
        <v>0</v>
      </c>
      <c r="AF58" s="142">
        <f>'Sous-traitances'!AF19*'Sous-traitances'!$D47</f>
        <v>0</v>
      </c>
      <c r="AG58" s="142">
        <f>'Sous-traitances'!AG19*'Sous-traitances'!$D47</f>
        <v>0</v>
      </c>
      <c r="AH58" s="142">
        <f t="shared" si="24"/>
        <v>0</v>
      </c>
      <c r="AI58" s="142">
        <f>'Sous-traitances'!AI19*'Sous-traitances'!$D47</f>
        <v>0</v>
      </c>
      <c r="AJ58" s="142">
        <f>'Sous-traitances'!AJ19*'Sous-traitances'!$D47</f>
        <v>0</v>
      </c>
      <c r="AK58" s="142">
        <f t="shared" si="25"/>
        <v>0</v>
      </c>
    </row>
    <row r="59" spans="2:37" ht="15" customHeight="1" x14ac:dyDescent="0.35">
      <c r="B59" s="155">
        <f>'Sous-traitances'!B20</f>
        <v>0</v>
      </c>
      <c r="C59" s="142">
        <f>'Sous-traitances'!C20*'Sous-traitances'!$D48</f>
        <v>0</v>
      </c>
      <c r="D59" s="142">
        <f>'Sous-traitances'!D20*'Sous-traitances'!$D48</f>
        <v>0</v>
      </c>
      <c r="E59" s="142">
        <f>'Sous-traitances'!E20*'Sous-traitances'!$D48</f>
        <v>0</v>
      </c>
      <c r="F59" s="142">
        <f>'Sous-traitances'!F20*'Sous-traitances'!$D48</f>
        <v>0</v>
      </c>
      <c r="G59" s="142">
        <f>'Sous-traitances'!G20*'Sous-traitances'!$D48</f>
        <v>0</v>
      </c>
      <c r="H59" s="142">
        <f>'Sous-traitances'!H20*'Sous-traitances'!$D48</f>
        <v>0</v>
      </c>
      <c r="I59" s="142">
        <f>'Sous-traitances'!I20*'Sous-traitances'!$D48</f>
        <v>0</v>
      </c>
      <c r="J59" s="142">
        <f>'Sous-traitances'!J20*'Sous-traitances'!$D48</f>
        <v>0</v>
      </c>
      <c r="K59" s="142">
        <f>'Sous-traitances'!K20*'Sous-traitances'!$D48</f>
        <v>0</v>
      </c>
      <c r="L59" s="142">
        <f>'Sous-traitances'!L20*'Sous-traitances'!$D48</f>
        <v>0</v>
      </c>
      <c r="M59" s="142">
        <f>'Sous-traitances'!M20*'Sous-traitances'!$D48</f>
        <v>0</v>
      </c>
      <c r="N59" s="142">
        <f>'Sous-traitances'!N20*'Sous-traitances'!$D48</f>
        <v>0</v>
      </c>
      <c r="O59" s="142">
        <f t="shared" si="21"/>
        <v>0</v>
      </c>
      <c r="P59" s="142">
        <f>'Sous-traitances'!P20*'Sous-traitances'!$D48</f>
        <v>0</v>
      </c>
      <c r="Q59" s="142">
        <f>'Sous-traitances'!Q20*'Sous-traitances'!$D48</f>
        <v>0</v>
      </c>
      <c r="R59" s="142">
        <f>'Sous-traitances'!R20*'Sous-traitances'!$D48</f>
        <v>0</v>
      </c>
      <c r="S59" s="142">
        <f>'Sous-traitances'!S20*'Sous-traitances'!$D48</f>
        <v>0</v>
      </c>
      <c r="T59" s="142">
        <f>'Sous-traitances'!T20*'Sous-traitances'!$D48</f>
        <v>0</v>
      </c>
      <c r="U59" s="142">
        <f>'Sous-traitances'!U20*'Sous-traitances'!$D48</f>
        <v>0</v>
      </c>
      <c r="V59" s="142">
        <f>'Sous-traitances'!V20*'Sous-traitances'!$D48</f>
        <v>0</v>
      </c>
      <c r="W59" s="142">
        <f>'Sous-traitances'!W20*'Sous-traitances'!$D48</f>
        <v>0</v>
      </c>
      <c r="X59" s="142">
        <f>'Sous-traitances'!X20*'Sous-traitances'!$D48</f>
        <v>0</v>
      </c>
      <c r="Y59" s="142">
        <f>'Sous-traitances'!Y20*'Sous-traitances'!$D48</f>
        <v>0</v>
      </c>
      <c r="Z59" s="142">
        <f>'Sous-traitances'!Z20*'Sous-traitances'!$D48</f>
        <v>0</v>
      </c>
      <c r="AA59" s="142">
        <f>'Sous-traitances'!AA20*'Sous-traitances'!$D48</f>
        <v>0</v>
      </c>
      <c r="AB59" s="142">
        <f t="shared" si="22"/>
        <v>0</v>
      </c>
      <c r="AC59" s="142">
        <f>'Sous-traitances'!AC20*'Sous-traitances'!$D48</f>
        <v>0</v>
      </c>
      <c r="AD59" s="142">
        <f>'Sous-traitances'!AD20*'Sous-traitances'!$D48</f>
        <v>0</v>
      </c>
      <c r="AE59" s="142">
        <f t="shared" si="23"/>
        <v>0</v>
      </c>
      <c r="AF59" s="142">
        <f>'Sous-traitances'!AF20*'Sous-traitances'!$D48</f>
        <v>0</v>
      </c>
      <c r="AG59" s="142">
        <f>'Sous-traitances'!AG20*'Sous-traitances'!$D48</f>
        <v>0</v>
      </c>
      <c r="AH59" s="142">
        <f t="shared" si="24"/>
        <v>0</v>
      </c>
      <c r="AI59" s="142">
        <f>'Sous-traitances'!AI20*'Sous-traitances'!$D48</f>
        <v>0</v>
      </c>
      <c r="AJ59" s="142">
        <f>'Sous-traitances'!AJ20*'Sous-traitances'!$D48</f>
        <v>0</v>
      </c>
      <c r="AK59" s="142">
        <f t="shared" si="25"/>
        <v>0</v>
      </c>
    </row>
    <row r="60" spans="2:37" ht="15" customHeight="1" x14ac:dyDescent="0.35">
      <c r="B60" s="155">
        <f>'Sous-traitances'!B21</f>
        <v>0</v>
      </c>
      <c r="C60" s="142">
        <f>'Sous-traitances'!C21*'Sous-traitances'!$D49</f>
        <v>0</v>
      </c>
      <c r="D60" s="142">
        <f>'Sous-traitances'!D21*'Sous-traitances'!$D49</f>
        <v>0</v>
      </c>
      <c r="E60" s="142">
        <f>'Sous-traitances'!E21*'Sous-traitances'!$D49</f>
        <v>0</v>
      </c>
      <c r="F60" s="142">
        <f>'Sous-traitances'!F21*'Sous-traitances'!$D49</f>
        <v>0</v>
      </c>
      <c r="G60" s="142">
        <f>'Sous-traitances'!G21*'Sous-traitances'!$D49</f>
        <v>0</v>
      </c>
      <c r="H60" s="142">
        <f>'Sous-traitances'!H21*'Sous-traitances'!$D49</f>
        <v>0</v>
      </c>
      <c r="I60" s="142">
        <f>'Sous-traitances'!I21*'Sous-traitances'!$D49</f>
        <v>0</v>
      </c>
      <c r="J60" s="142">
        <f>'Sous-traitances'!J21*'Sous-traitances'!$D49</f>
        <v>0</v>
      </c>
      <c r="K60" s="142">
        <f>'Sous-traitances'!K21*'Sous-traitances'!$D49</f>
        <v>0</v>
      </c>
      <c r="L60" s="142">
        <f>'Sous-traitances'!L21*'Sous-traitances'!$D49</f>
        <v>0</v>
      </c>
      <c r="M60" s="142">
        <f>'Sous-traitances'!M21*'Sous-traitances'!$D49</f>
        <v>0</v>
      </c>
      <c r="N60" s="142">
        <f>'Sous-traitances'!N21*'Sous-traitances'!$D49</f>
        <v>0</v>
      </c>
      <c r="O60" s="142">
        <f t="shared" si="21"/>
        <v>0</v>
      </c>
      <c r="P60" s="142">
        <f>'Sous-traitances'!P21*'Sous-traitances'!$D49</f>
        <v>0</v>
      </c>
      <c r="Q60" s="142">
        <f>'Sous-traitances'!Q21*'Sous-traitances'!$D49</f>
        <v>0</v>
      </c>
      <c r="R60" s="142">
        <f>'Sous-traitances'!R21*'Sous-traitances'!$D49</f>
        <v>0</v>
      </c>
      <c r="S60" s="142">
        <f>'Sous-traitances'!S21*'Sous-traitances'!$D49</f>
        <v>0</v>
      </c>
      <c r="T60" s="142">
        <f>'Sous-traitances'!T21*'Sous-traitances'!$D49</f>
        <v>0</v>
      </c>
      <c r="U60" s="142">
        <f>'Sous-traitances'!U21*'Sous-traitances'!$D49</f>
        <v>0</v>
      </c>
      <c r="V60" s="142">
        <f>'Sous-traitances'!V21*'Sous-traitances'!$D49</f>
        <v>0</v>
      </c>
      <c r="W60" s="142">
        <f>'Sous-traitances'!W21*'Sous-traitances'!$D49</f>
        <v>0</v>
      </c>
      <c r="X60" s="142">
        <f>'Sous-traitances'!X21*'Sous-traitances'!$D49</f>
        <v>0</v>
      </c>
      <c r="Y60" s="142">
        <f>'Sous-traitances'!Y21*'Sous-traitances'!$D49</f>
        <v>0</v>
      </c>
      <c r="Z60" s="142">
        <f>'Sous-traitances'!Z21*'Sous-traitances'!$D49</f>
        <v>0</v>
      </c>
      <c r="AA60" s="142">
        <f>'Sous-traitances'!AA21*'Sous-traitances'!$D49</f>
        <v>0</v>
      </c>
      <c r="AB60" s="142">
        <f t="shared" si="22"/>
        <v>0</v>
      </c>
      <c r="AC60" s="142">
        <f>'Sous-traitances'!AC21*'Sous-traitances'!$D49</f>
        <v>0</v>
      </c>
      <c r="AD60" s="142">
        <f>'Sous-traitances'!AD21*'Sous-traitances'!$D49</f>
        <v>0</v>
      </c>
      <c r="AE60" s="142">
        <f t="shared" si="23"/>
        <v>0</v>
      </c>
      <c r="AF60" s="142">
        <f>'Sous-traitances'!AF21*'Sous-traitances'!$D49</f>
        <v>0</v>
      </c>
      <c r="AG60" s="142">
        <f>'Sous-traitances'!AG21*'Sous-traitances'!$D49</f>
        <v>0</v>
      </c>
      <c r="AH60" s="142">
        <f t="shared" si="24"/>
        <v>0</v>
      </c>
      <c r="AI60" s="142">
        <f>'Sous-traitances'!AI21*'Sous-traitances'!$D49</f>
        <v>0</v>
      </c>
      <c r="AJ60" s="142">
        <f>'Sous-traitances'!AJ21*'Sous-traitances'!$D49</f>
        <v>0</v>
      </c>
      <c r="AK60" s="142">
        <f t="shared" si="25"/>
        <v>0</v>
      </c>
    </row>
    <row r="61" spans="2:37" ht="15" customHeight="1" x14ac:dyDescent="0.35">
      <c r="B61" s="155">
        <f>'Sous-traitances'!B22</f>
        <v>0</v>
      </c>
      <c r="C61" s="142">
        <f>'Sous-traitances'!C22*'Sous-traitances'!$D50</f>
        <v>0</v>
      </c>
      <c r="D61" s="142">
        <f>'Sous-traitances'!D22*'Sous-traitances'!$D50</f>
        <v>0</v>
      </c>
      <c r="E61" s="142">
        <f>'Sous-traitances'!E22*'Sous-traitances'!$D50</f>
        <v>0</v>
      </c>
      <c r="F61" s="142">
        <f>'Sous-traitances'!F22*'Sous-traitances'!$D50</f>
        <v>0</v>
      </c>
      <c r="G61" s="142">
        <f>'Sous-traitances'!G22*'Sous-traitances'!$D50</f>
        <v>0</v>
      </c>
      <c r="H61" s="142">
        <f>'Sous-traitances'!H22*'Sous-traitances'!$D50</f>
        <v>0</v>
      </c>
      <c r="I61" s="142">
        <f>'Sous-traitances'!I22*'Sous-traitances'!$D50</f>
        <v>0</v>
      </c>
      <c r="J61" s="142">
        <f>'Sous-traitances'!J22*'Sous-traitances'!$D50</f>
        <v>0</v>
      </c>
      <c r="K61" s="142">
        <f>'Sous-traitances'!K22*'Sous-traitances'!$D50</f>
        <v>0</v>
      </c>
      <c r="L61" s="142">
        <f>'Sous-traitances'!L22*'Sous-traitances'!$D50</f>
        <v>0</v>
      </c>
      <c r="M61" s="142">
        <f>'Sous-traitances'!M22*'Sous-traitances'!$D50</f>
        <v>0</v>
      </c>
      <c r="N61" s="142">
        <f>'Sous-traitances'!N22*'Sous-traitances'!$D50</f>
        <v>0</v>
      </c>
      <c r="O61" s="142">
        <f t="shared" si="21"/>
        <v>0</v>
      </c>
      <c r="P61" s="142">
        <f>'Sous-traitances'!P22*'Sous-traitances'!$D50</f>
        <v>0</v>
      </c>
      <c r="Q61" s="142">
        <f>'Sous-traitances'!Q22*'Sous-traitances'!$D50</f>
        <v>0</v>
      </c>
      <c r="R61" s="142">
        <f>'Sous-traitances'!R22*'Sous-traitances'!$D50</f>
        <v>0</v>
      </c>
      <c r="S61" s="142">
        <f>'Sous-traitances'!S22*'Sous-traitances'!$D50</f>
        <v>0</v>
      </c>
      <c r="T61" s="142">
        <f>'Sous-traitances'!T22*'Sous-traitances'!$D50</f>
        <v>0</v>
      </c>
      <c r="U61" s="142">
        <f>'Sous-traitances'!U22*'Sous-traitances'!$D50</f>
        <v>0</v>
      </c>
      <c r="V61" s="142">
        <f>'Sous-traitances'!V22*'Sous-traitances'!$D50</f>
        <v>0</v>
      </c>
      <c r="W61" s="142">
        <f>'Sous-traitances'!W22*'Sous-traitances'!$D50</f>
        <v>0</v>
      </c>
      <c r="X61" s="142">
        <f>'Sous-traitances'!X22*'Sous-traitances'!$D50</f>
        <v>0</v>
      </c>
      <c r="Y61" s="142">
        <f>'Sous-traitances'!Y22*'Sous-traitances'!$D50</f>
        <v>0</v>
      </c>
      <c r="Z61" s="142">
        <f>'Sous-traitances'!Z22*'Sous-traitances'!$D50</f>
        <v>0</v>
      </c>
      <c r="AA61" s="142">
        <f>'Sous-traitances'!AA22*'Sous-traitances'!$D50</f>
        <v>0</v>
      </c>
      <c r="AB61" s="142">
        <f t="shared" si="22"/>
        <v>0</v>
      </c>
      <c r="AC61" s="142">
        <f>'Sous-traitances'!AC22*'Sous-traitances'!$D50</f>
        <v>0</v>
      </c>
      <c r="AD61" s="142">
        <f>'Sous-traitances'!AD22*'Sous-traitances'!$D50</f>
        <v>0</v>
      </c>
      <c r="AE61" s="142">
        <f t="shared" si="23"/>
        <v>0</v>
      </c>
      <c r="AF61" s="142">
        <f>'Sous-traitances'!AF22*'Sous-traitances'!$D50</f>
        <v>0</v>
      </c>
      <c r="AG61" s="142">
        <f>'Sous-traitances'!AG22*'Sous-traitances'!$D50</f>
        <v>0</v>
      </c>
      <c r="AH61" s="142">
        <f t="shared" si="24"/>
        <v>0</v>
      </c>
      <c r="AI61" s="142">
        <f>'Sous-traitances'!AI22*'Sous-traitances'!$D50</f>
        <v>0</v>
      </c>
      <c r="AJ61" s="142">
        <f>'Sous-traitances'!AJ22*'Sous-traitances'!$D50</f>
        <v>0</v>
      </c>
      <c r="AK61" s="142">
        <f t="shared" si="25"/>
        <v>0</v>
      </c>
    </row>
    <row r="62" spans="2:37" ht="15" customHeight="1" x14ac:dyDescent="0.35">
      <c r="B62" s="155">
        <f>'Sous-traitances'!B23</f>
        <v>0</v>
      </c>
      <c r="C62" s="142">
        <f>'Sous-traitances'!C23*'Sous-traitances'!$D51</f>
        <v>0</v>
      </c>
      <c r="D62" s="142">
        <f>'Sous-traitances'!D23*'Sous-traitances'!$D51</f>
        <v>0</v>
      </c>
      <c r="E62" s="142">
        <f>'Sous-traitances'!E23*'Sous-traitances'!$D51</f>
        <v>0</v>
      </c>
      <c r="F62" s="142">
        <f>'Sous-traitances'!F23*'Sous-traitances'!$D51</f>
        <v>0</v>
      </c>
      <c r="G62" s="142">
        <f>'Sous-traitances'!G23*'Sous-traitances'!$D51</f>
        <v>0</v>
      </c>
      <c r="H62" s="142">
        <f>'Sous-traitances'!H23*'Sous-traitances'!$D51</f>
        <v>0</v>
      </c>
      <c r="I62" s="142">
        <f>'Sous-traitances'!I23*'Sous-traitances'!$D51</f>
        <v>0</v>
      </c>
      <c r="J62" s="142">
        <f>'Sous-traitances'!J23*'Sous-traitances'!$D51</f>
        <v>0</v>
      </c>
      <c r="K62" s="142">
        <f>'Sous-traitances'!K23*'Sous-traitances'!$D51</f>
        <v>0</v>
      </c>
      <c r="L62" s="142">
        <f>'Sous-traitances'!L23*'Sous-traitances'!$D51</f>
        <v>0</v>
      </c>
      <c r="M62" s="142">
        <f>'Sous-traitances'!M23*'Sous-traitances'!$D51</f>
        <v>0</v>
      </c>
      <c r="N62" s="142">
        <f>'Sous-traitances'!N23*'Sous-traitances'!$D51</f>
        <v>0</v>
      </c>
      <c r="O62" s="142">
        <f t="shared" si="21"/>
        <v>0</v>
      </c>
      <c r="P62" s="142">
        <f>'Sous-traitances'!P23*'Sous-traitances'!$D51</f>
        <v>0</v>
      </c>
      <c r="Q62" s="142">
        <f>'Sous-traitances'!Q23*'Sous-traitances'!$D51</f>
        <v>0</v>
      </c>
      <c r="R62" s="142">
        <f>'Sous-traitances'!R23*'Sous-traitances'!$D51</f>
        <v>0</v>
      </c>
      <c r="S62" s="142">
        <f>'Sous-traitances'!S23*'Sous-traitances'!$D51</f>
        <v>0</v>
      </c>
      <c r="T62" s="142">
        <f>'Sous-traitances'!T23*'Sous-traitances'!$D51</f>
        <v>0</v>
      </c>
      <c r="U62" s="142">
        <f>'Sous-traitances'!U23*'Sous-traitances'!$D51</f>
        <v>0</v>
      </c>
      <c r="V62" s="142">
        <f>'Sous-traitances'!V23*'Sous-traitances'!$D51</f>
        <v>0</v>
      </c>
      <c r="W62" s="142">
        <f>'Sous-traitances'!W23*'Sous-traitances'!$D51</f>
        <v>0</v>
      </c>
      <c r="X62" s="142">
        <f>'Sous-traitances'!X23*'Sous-traitances'!$D51</f>
        <v>0</v>
      </c>
      <c r="Y62" s="142">
        <f>'Sous-traitances'!Y23*'Sous-traitances'!$D51</f>
        <v>0</v>
      </c>
      <c r="Z62" s="142">
        <f>'Sous-traitances'!Z23*'Sous-traitances'!$D51</f>
        <v>0</v>
      </c>
      <c r="AA62" s="142">
        <f>'Sous-traitances'!AA23*'Sous-traitances'!$D51</f>
        <v>0</v>
      </c>
      <c r="AB62" s="142">
        <f t="shared" si="22"/>
        <v>0</v>
      </c>
      <c r="AC62" s="142">
        <f>'Sous-traitances'!AC23*'Sous-traitances'!$D51</f>
        <v>0</v>
      </c>
      <c r="AD62" s="142">
        <f>'Sous-traitances'!AD23*'Sous-traitances'!$D51</f>
        <v>0</v>
      </c>
      <c r="AE62" s="142">
        <f t="shared" si="23"/>
        <v>0</v>
      </c>
      <c r="AF62" s="142">
        <f>'Sous-traitances'!AF23*'Sous-traitances'!$D51</f>
        <v>0</v>
      </c>
      <c r="AG62" s="142">
        <f>'Sous-traitances'!AG23*'Sous-traitances'!$D51</f>
        <v>0</v>
      </c>
      <c r="AH62" s="142">
        <f t="shared" si="24"/>
        <v>0</v>
      </c>
      <c r="AI62" s="142">
        <f>'Sous-traitances'!AI23*'Sous-traitances'!$D51</f>
        <v>0</v>
      </c>
      <c r="AJ62" s="142">
        <f>'Sous-traitances'!AJ23*'Sous-traitances'!$D51</f>
        <v>0</v>
      </c>
      <c r="AK62" s="142">
        <f t="shared" si="25"/>
        <v>0</v>
      </c>
    </row>
    <row r="63" spans="2:37" ht="15" customHeight="1" x14ac:dyDescent="0.35">
      <c r="B63" s="155">
        <f>'Sous-traitances'!B24</f>
        <v>0</v>
      </c>
      <c r="C63" s="142">
        <f>'Sous-traitances'!C24*'Sous-traitances'!$D52</f>
        <v>0</v>
      </c>
      <c r="D63" s="142">
        <f>'Sous-traitances'!D24*'Sous-traitances'!$D52</f>
        <v>0</v>
      </c>
      <c r="E63" s="142">
        <f>'Sous-traitances'!E24*'Sous-traitances'!$D52</f>
        <v>0</v>
      </c>
      <c r="F63" s="142">
        <f>'Sous-traitances'!F24*'Sous-traitances'!$D52</f>
        <v>0</v>
      </c>
      <c r="G63" s="142">
        <f>'Sous-traitances'!G24*'Sous-traitances'!$D52</f>
        <v>0</v>
      </c>
      <c r="H63" s="142">
        <f>'Sous-traitances'!H24*'Sous-traitances'!$D52</f>
        <v>0</v>
      </c>
      <c r="I63" s="142">
        <f>'Sous-traitances'!I24*'Sous-traitances'!$D52</f>
        <v>0</v>
      </c>
      <c r="J63" s="142">
        <f>'Sous-traitances'!J24*'Sous-traitances'!$D52</f>
        <v>0</v>
      </c>
      <c r="K63" s="142">
        <f>'Sous-traitances'!K24*'Sous-traitances'!$D52</f>
        <v>0</v>
      </c>
      <c r="L63" s="142">
        <f>'Sous-traitances'!L24*'Sous-traitances'!$D52</f>
        <v>0</v>
      </c>
      <c r="M63" s="142">
        <f>'Sous-traitances'!M24*'Sous-traitances'!$D52</f>
        <v>0</v>
      </c>
      <c r="N63" s="142">
        <f>'Sous-traitances'!N24*'Sous-traitances'!$D52</f>
        <v>0</v>
      </c>
      <c r="O63" s="142">
        <f t="shared" si="21"/>
        <v>0</v>
      </c>
      <c r="P63" s="142">
        <f>'Sous-traitances'!P24*'Sous-traitances'!$D52</f>
        <v>0</v>
      </c>
      <c r="Q63" s="142">
        <f>'Sous-traitances'!Q24*'Sous-traitances'!$D52</f>
        <v>0</v>
      </c>
      <c r="R63" s="142">
        <f>'Sous-traitances'!R24*'Sous-traitances'!$D52</f>
        <v>0</v>
      </c>
      <c r="S63" s="142">
        <f>'Sous-traitances'!S24*'Sous-traitances'!$D52</f>
        <v>0</v>
      </c>
      <c r="T63" s="142">
        <f>'Sous-traitances'!T24*'Sous-traitances'!$D52</f>
        <v>0</v>
      </c>
      <c r="U63" s="142">
        <f>'Sous-traitances'!U24*'Sous-traitances'!$D52</f>
        <v>0</v>
      </c>
      <c r="V63" s="142">
        <f>'Sous-traitances'!V24*'Sous-traitances'!$D52</f>
        <v>0</v>
      </c>
      <c r="W63" s="142">
        <f>'Sous-traitances'!W24*'Sous-traitances'!$D52</f>
        <v>0</v>
      </c>
      <c r="X63" s="142">
        <f>'Sous-traitances'!X24*'Sous-traitances'!$D52</f>
        <v>0</v>
      </c>
      <c r="Y63" s="142">
        <f>'Sous-traitances'!Y24*'Sous-traitances'!$D52</f>
        <v>0</v>
      </c>
      <c r="Z63" s="142">
        <f>'Sous-traitances'!Z24*'Sous-traitances'!$D52</f>
        <v>0</v>
      </c>
      <c r="AA63" s="142">
        <f>'Sous-traitances'!AA24*'Sous-traitances'!$D52</f>
        <v>0</v>
      </c>
      <c r="AB63" s="142">
        <f t="shared" si="22"/>
        <v>0</v>
      </c>
      <c r="AC63" s="142">
        <f>'Sous-traitances'!AC24*'Sous-traitances'!$D52</f>
        <v>0</v>
      </c>
      <c r="AD63" s="142">
        <f>'Sous-traitances'!AD24*'Sous-traitances'!$D52</f>
        <v>0</v>
      </c>
      <c r="AE63" s="142">
        <f t="shared" si="23"/>
        <v>0</v>
      </c>
      <c r="AF63" s="142">
        <f>'Sous-traitances'!AF24*'Sous-traitances'!$D52</f>
        <v>0</v>
      </c>
      <c r="AG63" s="142">
        <f>'Sous-traitances'!AG24*'Sous-traitances'!$D52</f>
        <v>0</v>
      </c>
      <c r="AH63" s="142">
        <f t="shared" si="24"/>
        <v>0</v>
      </c>
      <c r="AI63" s="142">
        <f>'Sous-traitances'!AI24*'Sous-traitances'!$D52</f>
        <v>0</v>
      </c>
      <c r="AJ63" s="142">
        <f>'Sous-traitances'!AJ24*'Sous-traitances'!$D52</f>
        <v>0</v>
      </c>
      <c r="AK63" s="142">
        <f t="shared" si="25"/>
        <v>0</v>
      </c>
    </row>
    <row r="64" spans="2:37" ht="15" customHeight="1" x14ac:dyDescent="0.35">
      <c r="B64" s="155">
        <f>'Sous-traitances'!B25</f>
        <v>0</v>
      </c>
      <c r="C64" s="142">
        <f>'Sous-traitances'!C25*'Sous-traitances'!$D53</f>
        <v>0</v>
      </c>
      <c r="D64" s="142">
        <f>'Sous-traitances'!D25*'Sous-traitances'!$D53</f>
        <v>0</v>
      </c>
      <c r="E64" s="142">
        <f>'Sous-traitances'!E25*'Sous-traitances'!$D53</f>
        <v>0</v>
      </c>
      <c r="F64" s="142">
        <f>'Sous-traitances'!F25*'Sous-traitances'!$D53</f>
        <v>0</v>
      </c>
      <c r="G64" s="142">
        <f>'Sous-traitances'!G25*'Sous-traitances'!$D53</f>
        <v>0</v>
      </c>
      <c r="H64" s="142">
        <f>'Sous-traitances'!H25*'Sous-traitances'!$D53</f>
        <v>0</v>
      </c>
      <c r="I64" s="142">
        <f>'Sous-traitances'!I25*'Sous-traitances'!$D53</f>
        <v>0</v>
      </c>
      <c r="J64" s="142">
        <f>'Sous-traitances'!J25*'Sous-traitances'!$D53</f>
        <v>0</v>
      </c>
      <c r="K64" s="142">
        <f>'Sous-traitances'!K25*'Sous-traitances'!$D53</f>
        <v>0</v>
      </c>
      <c r="L64" s="142">
        <f>'Sous-traitances'!L25*'Sous-traitances'!$D53</f>
        <v>0</v>
      </c>
      <c r="M64" s="142">
        <f>'Sous-traitances'!M25*'Sous-traitances'!$D53</f>
        <v>0</v>
      </c>
      <c r="N64" s="142">
        <f>'Sous-traitances'!N25*'Sous-traitances'!$D53</f>
        <v>0</v>
      </c>
      <c r="O64" s="142">
        <f t="shared" si="21"/>
        <v>0</v>
      </c>
      <c r="P64" s="142">
        <f>'Sous-traitances'!P25*'Sous-traitances'!$D53</f>
        <v>0</v>
      </c>
      <c r="Q64" s="142">
        <f>'Sous-traitances'!Q25*'Sous-traitances'!$D53</f>
        <v>0</v>
      </c>
      <c r="R64" s="142">
        <f>'Sous-traitances'!R25*'Sous-traitances'!$D53</f>
        <v>0</v>
      </c>
      <c r="S64" s="142">
        <f>'Sous-traitances'!S25*'Sous-traitances'!$D53</f>
        <v>0</v>
      </c>
      <c r="T64" s="142">
        <f>'Sous-traitances'!T25*'Sous-traitances'!$D53</f>
        <v>0</v>
      </c>
      <c r="U64" s="142">
        <f>'Sous-traitances'!U25*'Sous-traitances'!$D53</f>
        <v>0</v>
      </c>
      <c r="V64" s="142">
        <f>'Sous-traitances'!V25*'Sous-traitances'!$D53</f>
        <v>0</v>
      </c>
      <c r="W64" s="142">
        <f>'Sous-traitances'!W25*'Sous-traitances'!$D53</f>
        <v>0</v>
      </c>
      <c r="X64" s="142">
        <f>'Sous-traitances'!X25*'Sous-traitances'!$D53</f>
        <v>0</v>
      </c>
      <c r="Y64" s="142">
        <f>'Sous-traitances'!Y25*'Sous-traitances'!$D53</f>
        <v>0</v>
      </c>
      <c r="Z64" s="142">
        <f>'Sous-traitances'!Z25*'Sous-traitances'!$D53</f>
        <v>0</v>
      </c>
      <c r="AA64" s="142">
        <f>'Sous-traitances'!AA25*'Sous-traitances'!$D53</f>
        <v>0</v>
      </c>
      <c r="AB64" s="142">
        <f t="shared" si="22"/>
        <v>0</v>
      </c>
      <c r="AC64" s="142">
        <f>'Sous-traitances'!AC25*'Sous-traitances'!$D53</f>
        <v>0</v>
      </c>
      <c r="AD64" s="142">
        <f>'Sous-traitances'!AD25*'Sous-traitances'!$D53</f>
        <v>0</v>
      </c>
      <c r="AE64" s="142">
        <f t="shared" si="23"/>
        <v>0</v>
      </c>
      <c r="AF64" s="142">
        <f>'Sous-traitances'!AF25*'Sous-traitances'!$D53</f>
        <v>0</v>
      </c>
      <c r="AG64" s="142">
        <f>'Sous-traitances'!AG25*'Sous-traitances'!$D53</f>
        <v>0</v>
      </c>
      <c r="AH64" s="142">
        <f t="shared" si="24"/>
        <v>0</v>
      </c>
      <c r="AI64" s="142">
        <f>'Sous-traitances'!AI25*'Sous-traitances'!$D53</f>
        <v>0</v>
      </c>
      <c r="AJ64" s="142">
        <f>'Sous-traitances'!AJ25*'Sous-traitances'!$D53</f>
        <v>0</v>
      </c>
      <c r="AK64" s="142">
        <f t="shared" si="25"/>
        <v>0</v>
      </c>
    </row>
    <row r="65" spans="2:37" ht="15" customHeight="1" x14ac:dyDescent="0.35">
      <c r="B65" s="155">
        <f>'Sous-traitances'!B26</f>
        <v>0</v>
      </c>
      <c r="C65" s="142">
        <f>'Sous-traitances'!C26*'Sous-traitances'!$D54</f>
        <v>0</v>
      </c>
      <c r="D65" s="142">
        <f>'Sous-traitances'!D26*'Sous-traitances'!$D54</f>
        <v>0</v>
      </c>
      <c r="E65" s="142">
        <f>'Sous-traitances'!E26*'Sous-traitances'!$D54</f>
        <v>0</v>
      </c>
      <c r="F65" s="142">
        <f>'Sous-traitances'!F26*'Sous-traitances'!$D54</f>
        <v>0</v>
      </c>
      <c r="G65" s="142">
        <f>'Sous-traitances'!G26*'Sous-traitances'!$D54</f>
        <v>0</v>
      </c>
      <c r="H65" s="142">
        <f>'Sous-traitances'!H26*'Sous-traitances'!$D54</f>
        <v>0</v>
      </c>
      <c r="I65" s="142">
        <f>'Sous-traitances'!I26*'Sous-traitances'!$D54</f>
        <v>0</v>
      </c>
      <c r="J65" s="142">
        <f>'Sous-traitances'!J26*'Sous-traitances'!$D54</f>
        <v>0</v>
      </c>
      <c r="K65" s="142">
        <f>'Sous-traitances'!K26*'Sous-traitances'!$D54</f>
        <v>0</v>
      </c>
      <c r="L65" s="142">
        <f>'Sous-traitances'!L26*'Sous-traitances'!$D54</f>
        <v>0</v>
      </c>
      <c r="M65" s="142">
        <f>'Sous-traitances'!M26*'Sous-traitances'!$D54</f>
        <v>0</v>
      </c>
      <c r="N65" s="142">
        <f>'Sous-traitances'!N26*'Sous-traitances'!$D54</f>
        <v>0</v>
      </c>
      <c r="O65" s="142">
        <f t="shared" si="21"/>
        <v>0</v>
      </c>
      <c r="P65" s="142">
        <f>'Sous-traitances'!P26*'Sous-traitances'!$D54</f>
        <v>0</v>
      </c>
      <c r="Q65" s="142">
        <f>'Sous-traitances'!Q26*'Sous-traitances'!$D54</f>
        <v>0</v>
      </c>
      <c r="R65" s="142">
        <f>'Sous-traitances'!R26*'Sous-traitances'!$D54</f>
        <v>0</v>
      </c>
      <c r="S65" s="142">
        <f>'Sous-traitances'!S26*'Sous-traitances'!$D54</f>
        <v>0</v>
      </c>
      <c r="T65" s="142">
        <f>'Sous-traitances'!T26*'Sous-traitances'!$D54</f>
        <v>0</v>
      </c>
      <c r="U65" s="142">
        <f>'Sous-traitances'!U26*'Sous-traitances'!$D54</f>
        <v>0</v>
      </c>
      <c r="V65" s="142">
        <f>'Sous-traitances'!V26*'Sous-traitances'!$D54</f>
        <v>0</v>
      </c>
      <c r="W65" s="142">
        <f>'Sous-traitances'!W26*'Sous-traitances'!$D54</f>
        <v>0</v>
      </c>
      <c r="X65" s="142">
        <f>'Sous-traitances'!X26*'Sous-traitances'!$D54</f>
        <v>0</v>
      </c>
      <c r="Y65" s="142">
        <f>'Sous-traitances'!Y26*'Sous-traitances'!$D54</f>
        <v>0</v>
      </c>
      <c r="Z65" s="142">
        <f>'Sous-traitances'!Z26*'Sous-traitances'!$D54</f>
        <v>0</v>
      </c>
      <c r="AA65" s="142">
        <f>'Sous-traitances'!AA26*'Sous-traitances'!$D54</f>
        <v>0</v>
      </c>
      <c r="AB65" s="142">
        <f t="shared" si="22"/>
        <v>0</v>
      </c>
      <c r="AC65" s="142">
        <f>'Sous-traitances'!AC26*'Sous-traitances'!$D54</f>
        <v>0</v>
      </c>
      <c r="AD65" s="142">
        <f>'Sous-traitances'!AD26*'Sous-traitances'!$D54</f>
        <v>0</v>
      </c>
      <c r="AE65" s="142">
        <f t="shared" si="23"/>
        <v>0</v>
      </c>
      <c r="AF65" s="142">
        <f>'Sous-traitances'!AF26*'Sous-traitances'!$D54</f>
        <v>0</v>
      </c>
      <c r="AG65" s="142">
        <f>'Sous-traitances'!AG26*'Sous-traitances'!$D54</f>
        <v>0</v>
      </c>
      <c r="AH65" s="142">
        <f t="shared" si="24"/>
        <v>0</v>
      </c>
      <c r="AI65" s="142">
        <f>'Sous-traitances'!AI26*'Sous-traitances'!$D54</f>
        <v>0</v>
      </c>
      <c r="AJ65" s="142">
        <f>'Sous-traitances'!AJ26*'Sous-traitances'!$D54</f>
        <v>0</v>
      </c>
      <c r="AK65" s="142">
        <f t="shared" si="25"/>
        <v>0</v>
      </c>
    </row>
    <row r="66" spans="2:37" ht="15" customHeight="1" x14ac:dyDescent="0.35">
      <c r="B66" s="155">
        <f>'Sous-traitances'!B27</f>
        <v>0</v>
      </c>
      <c r="C66" s="142">
        <f>'Sous-traitances'!C27*'Sous-traitances'!$D55</f>
        <v>0</v>
      </c>
      <c r="D66" s="142">
        <f>'Sous-traitances'!D27*'Sous-traitances'!$D55</f>
        <v>0</v>
      </c>
      <c r="E66" s="142">
        <f>'Sous-traitances'!E27*'Sous-traitances'!$D55</f>
        <v>0</v>
      </c>
      <c r="F66" s="142">
        <f>'Sous-traitances'!F27*'Sous-traitances'!$D55</f>
        <v>0</v>
      </c>
      <c r="G66" s="142">
        <f>'Sous-traitances'!G27*'Sous-traitances'!$D55</f>
        <v>0</v>
      </c>
      <c r="H66" s="142">
        <f>'Sous-traitances'!H27*'Sous-traitances'!$D55</f>
        <v>0</v>
      </c>
      <c r="I66" s="142">
        <f>'Sous-traitances'!I27*'Sous-traitances'!$D55</f>
        <v>0</v>
      </c>
      <c r="J66" s="142">
        <f>'Sous-traitances'!J27*'Sous-traitances'!$D55</f>
        <v>0</v>
      </c>
      <c r="K66" s="142">
        <f>'Sous-traitances'!K27*'Sous-traitances'!$D55</f>
        <v>0</v>
      </c>
      <c r="L66" s="142">
        <f>'Sous-traitances'!L27*'Sous-traitances'!$D55</f>
        <v>0</v>
      </c>
      <c r="M66" s="142">
        <f>'Sous-traitances'!M27*'Sous-traitances'!$D55</f>
        <v>0</v>
      </c>
      <c r="N66" s="142">
        <f>'Sous-traitances'!N27*'Sous-traitances'!$D55</f>
        <v>0</v>
      </c>
      <c r="O66" s="142">
        <f t="shared" si="21"/>
        <v>0</v>
      </c>
      <c r="P66" s="142">
        <f>'Sous-traitances'!P27*'Sous-traitances'!$D55</f>
        <v>0</v>
      </c>
      <c r="Q66" s="142">
        <f>'Sous-traitances'!Q27*'Sous-traitances'!$D55</f>
        <v>0</v>
      </c>
      <c r="R66" s="142">
        <f>'Sous-traitances'!R27*'Sous-traitances'!$D55</f>
        <v>0</v>
      </c>
      <c r="S66" s="142">
        <f>'Sous-traitances'!S27*'Sous-traitances'!$D55</f>
        <v>0</v>
      </c>
      <c r="T66" s="142">
        <f>'Sous-traitances'!T27*'Sous-traitances'!$D55</f>
        <v>0</v>
      </c>
      <c r="U66" s="142">
        <f>'Sous-traitances'!U27*'Sous-traitances'!$D55</f>
        <v>0</v>
      </c>
      <c r="V66" s="142">
        <f>'Sous-traitances'!V27*'Sous-traitances'!$D55</f>
        <v>0</v>
      </c>
      <c r="W66" s="142">
        <f>'Sous-traitances'!W27*'Sous-traitances'!$D55</f>
        <v>0</v>
      </c>
      <c r="X66" s="142">
        <f>'Sous-traitances'!X27*'Sous-traitances'!$D55</f>
        <v>0</v>
      </c>
      <c r="Y66" s="142">
        <f>'Sous-traitances'!Y27*'Sous-traitances'!$D55</f>
        <v>0</v>
      </c>
      <c r="Z66" s="142">
        <f>'Sous-traitances'!Z27*'Sous-traitances'!$D55</f>
        <v>0</v>
      </c>
      <c r="AA66" s="142">
        <f>'Sous-traitances'!AA27*'Sous-traitances'!$D55</f>
        <v>0</v>
      </c>
      <c r="AB66" s="142">
        <f t="shared" si="22"/>
        <v>0</v>
      </c>
      <c r="AC66" s="142">
        <f>'Sous-traitances'!AC27*'Sous-traitances'!$D55</f>
        <v>0</v>
      </c>
      <c r="AD66" s="142">
        <f>'Sous-traitances'!AD27*'Sous-traitances'!$D55</f>
        <v>0</v>
      </c>
      <c r="AE66" s="142">
        <f t="shared" si="23"/>
        <v>0</v>
      </c>
      <c r="AF66" s="142">
        <f>'Sous-traitances'!AF27*'Sous-traitances'!$D55</f>
        <v>0</v>
      </c>
      <c r="AG66" s="142">
        <f>'Sous-traitances'!AG27*'Sous-traitances'!$D55</f>
        <v>0</v>
      </c>
      <c r="AH66" s="142">
        <f t="shared" si="24"/>
        <v>0</v>
      </c>
      <c r="AI66" s="142">
        <f>'Sous-traitances'!AI27*'Sous-traitances'!$D55</f>
        <v>0</v>
      </c>
      <c r="AJ66" s="142">
        <f>'Sous-traitances'!AJ27*'Sous-traitances'!$D55</f>
        <v>0</v>
      </c>
      <c r="AK66" s="142">
        <f t="shared" si="25"/>
        <v>0</v>
      </c>
    </row>
    <row r="67" spans="2:37" ht="15" customHeight="1" x14ac:dyDescent="0.35">
      <c r="B67" s="155">
        <f>'Sous-traitances'!B28</f>
        <v>0</v>
      </c>
      <c r="C67" s="142">
        <f>'Sous-traitances'!C28*'Sous-traitances'!$D56</f>
        <v>0</v>
      </c>
      <c r="D67" s="142">
        <f>'Sous-traitances'!D28*'Sous-traitances'!$D56</f>
        <v>0</v>
      </c>
      <c r="E67" s="142">
        <f>'Sous-traitances'!E28*'Sous-traitances'!$D56</f>
        <v>0</v>
      </c>
      <c r="F67" s="142">
        <f>'Sous-traitances'!F28*'Sous-traitances'!$D56</f>
        <v>0</v>
      </c>
      <c r="G67" s="142">
        <f>'Sous-traitances'!G28*'Sous-traitances'!$D56</f>
        <v>0</v>
      </c>
      <c r="H67" s="142">
        <f>'Sous-traitances'!H28*'Sous-traitances'!$D56</f>
        <v>0</v>
      </c>
      <c r="I67" s="142">
        <f>'Sous-traitances'!I28*'Sous-traitances'!$D56</f>
        <v>0</v>
      </c>
      <c r="J67" s="142">
        <f>'Sous-traitances'!J28*'Sous-traitances'!$D56</f>
        <v>0</v>
      </c>
      <c r="K67" s="142">
        <f>'Sous-traitances'!K28*'Sous-traitances'!$D56</f>
        <v>0</v>
      </c>
      <c r="L67" s="142">
        <f>'Sous-traitances'!L28*'Sous-traitances'!$D56</f>
        <v>0</v>
      </c>
      <c r="M67" s="142">
        <f>'Sous-traitances'!M28*'Sous-traitances'!$D56</f>
        <v>0</v>
      </c>
      <c r="N67" s="142">
        <f>'Sous-traitances'!N28*'Sous-traitances'!$D56</f>
        <v>0</v>
      </c>
      <c r="O67" s="142">
        <f t="shared" si="21"/>
        <v>0</v>
      </c>
      <c r="P67" s="142">
        <f>'Sous-traitances'!P28*'Sous-traitances'!$D56</f>
        <v>0</v>
      </c>
      <c r="Q67" s="142">
        <f>'Sous-traitances'!Q28*'Sous-traitances'!$D56</f>
        <v>0</v>
      </c>
      <c r="R67" s="142">
        <f>'Sous-traitances'!R28*'Sous-traitances'!$D56</f>
        <v>0</v>
      </c>
      <c r="S67" s="142">
        <f>'Sous-traitances'!S28*'Sous-traitances'!$D56</f>
        <v>0</v>
      </c>
      <c r="T67" s="142">
        <f>'Sous-traitances'!T28*'Sous-traitances'!$D56</f>
        <v>0</v>
      </c>
      <c r="U67" s="142">
        <f>'Sous-traitances'!U28*'Sous-traitances'!$D56</f>
        <v>0</v>
      </c>
      <c r="V67" s="142">
        <f>'Sous-traitances'!V28*'Sous-traitances'!$D56</f>
        <v>0</v>
      </c>
      <c r="W67" s="142">
        <f>'Sous-traitances'!W28*'Sous-traitances'!$D56</f>
        <v>0</v>
      </c>
      <c r="X67" s="142">
        <f>'Sous-traitances'!X28*'Sous-traitances'!$D56</f>
        <v>0</v>
      </c>
      <c r="Y67" s="142">
        <f>'Sous-traitances'!Y28*'Sous-traitances'!$D56</f>
        <v>0</v>
      </c>
      <c r="Z67" s="142">
        <f>'Sous-traitances'!Z28*'Sous-traitances'!$D56</f>
        <v>0</v>
      </c>
      <c r="AA67" s="142">
        <f>'Sous-traitances'!AA28*'Sous-traitances'!$D56</f>
        <v>0</v>
      </c>
      <c r="AB67" s="142">
        <f t="shared" si="22"/>
        <v>0</v>
      </c>
      <c r="AC67" s="142">
        <f>'Sous-traitances'!AC28*'Sous-traitances'!$D56</f>
        <v>0</v>
      </c>
      <c r="AD67" s="142">
        <f>'Sous-traitances'!AD28*'Sous-traitances'!$D56</f>
        <v>0</v>
      </c>
      <c r="AE67" s="142">
        <f t="shared" si="23"/>
        <v>0</v>
      </c>
      <c r="AF67" s="142">
        <f>'Sous-traitances'!AF28*'Sous-traitances'!$D56</f>
        <v>0</v>
      </c>
      <c r="AG67" s="142">
        <f>'Sous-traitances'!AG28*'Sous-traitances'!$D56</f>
        <v>0</v>
      </c>
      <c r="AH67" s="142">
        <f t="shared" si="24"/>
        <v>0</v>
      </c>
      <c r="AI67" s="142">
        <f>'Sous-traitances'!AI28*'Sous-traitances'!$D56</f>
        <v>0</v>
      </c>
      <c r="AJ67" s="142">
        <f>'Sous-traitances'!AJ28*'Sous-traitances'!$D56</f>
        <v>0</v>
      </c>
      <c r="AK67" s="142">
        <f t="shared" si="25"/>
        <v>0</v>
      </c>
    </row>
    <row r="68" spans="2:37" x14ac:dyDescent="0.35">
      <c r="B68" s="11"/>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row>
    <row r="69" spans="2:37" ht="15" customHeight="1" x14ac:dyDescent="0.35">
      <c r="B69" s="150" t="s">
        <v>20</v>
      </c>
      <c r="C69" s="142">
        <f t="shared" ref="C69:AK69" si="26">SUM(C48:C67)</f>
        <v>0</v>
      </c>
      <c r="D69" s="142">
        <f t="shared" si="26"/>
        <v>0</v>
      </c>
      <c r="E69" s="142">
        <f t="shared" si="26"/>
        <v>0</v>
      </c>
      <c r="F69" s="142">
        <f t="shared" si="26"/>
        <v>0</v>
      </c>
      <c r="G69" s="142">
        <f t="shared" si="26"/>
        <v>0</v>
      </c>
      <c r="H69" s="142">
        <f t="shared" si="26"/>
        <v>0</v>
      </c>
      <c r="I69" s="142">
        <f t="shared" si="26"/>
        <v>0</v>
      </c>
      <c r="J69" s="142">
        <f t="shared" si="26"/>
        <v>0</v>
      </c>
      <c r="K69" s="142">
        <f t="shared" si="26"/>
        <v>0</v>
      </c>
      <c r="L69" s="142">
        <f t="shared" si="26"/>
        <v>0</v>
      </c>
      <c r="M69" s="142">
        <f t="shared" si="26"/>
        <v>0</v>
      </c>
      <c r="N69" s="142">
        <f t="shared" si="26"/>
        <v>0</v>
      </c>
      <c r="O69" s="147">
        <f t="shared" si="26"/>
        <v>0</v>
      </c>
      <c r="P69" s="142">
        <f t="shared" si="26"/>
        <v>0</v>
      </c>
      <c r="Q69" s="142">
        <f t="shared" si="26"/>
        <v>0</v>
      </c>
      <c r="R69" s="142">
        <f t="shared" si="26"/>
        <v>0</v>
      </c>
      <c r="S69" s="142">
        <f t="shared" si="26"/>
        <v>0</v>
      </c>
      <c r="T69" s="142">
        <f t="shared" si="26"/>
        <v>0</v>
      </c>
      <c r="U69" s="142">
        <f t="shared" si="26"/>
        <v>0</v>
      </c>
      <c r="V69" s="142">
        <f t="shared" si="26"/>
        <v>0</v>
      </c>
      <c r="W69" s="142">
        <f t="shared" si="26"/>
        <v>0</v>
      </c>
      <c r="X69" s="142">
        <f t="shared" si="26"/>
        <v>0</v>
      </c>
      <c r="Y69" s="142">
        <f t="shared" si="26"/>
        <v>0</v>
      </c>
      <c r="Z69" s="142">
        <f t="shared" si="26"/>
        <v>0</v>
      </c>
      <c r="AA69" s="142">
        <f t="shared" si="26"/>
        <v>0</v>
      </c>
      <c r="AB69" s="147">
        <f t="shared" si="26"/>
        <v>0</v>
      </c>
      <c r="AC69" s="142">
        <f t="shared" si="26"/>
        <v>0</v>
      </c>
      <c r="AD69" s="142">
        <f t="shared" si="26"/>
        <v>0</v>
      </c>
      <c r="AE69" s="147">
        <f t="shared" si="26"/>
        <v>0</v>
      </c>
      <c r="AF69" s="142">
        <f t="shared" si="26"/>
        <v>0</v>
      </c>
      <c r="AG69" s="142">
        <f t="shared" si="26"/>
        <v>0</v>
      </c>
      <c r="AH69" s="147">
        <f t="shared" si="26"/>
        <v>0</v>
      </c>
      <c r="AI69" s="142">
        <f t="shared" si="26"/>
        <v>0</v>
      </c>
      <c r="AJ69" s="142">
        <f t="shared" si="26"/>
        <v>0</v>
      </c>
      <c r="AK69" s="147">
        <f t="shared" si="26"/>
        <v>0</v>
      </c>
    </row>
    <row r="70" spans="2:37" x14ac:dyDescent="0.35">
      <c r="B70" s="11"/>
    </row>
    <row r="71" spans="2:37" ht="15" customHeight="1" x14ac:dyDescent="0.35">
      <c r="B71" s="149" t="str">
        <f>"Prestations liés à : "&amp;CONFIG!B16&amp;" (en € HT)"</f>
        <v>Prestations liés à : … (en € HT)</v>
      </c>
      <c r="C71" s="4"/>
      <c r="D71" s="4"/>
    </row>
    <row r="72" spans="2:37" x14ac:dyDescent="0.35">
      <c r="B72" s="11"/>
    </row>
    <row r="73" spans="2:37" x14ac:dyDescent="0.35">
      <c r="B73" s="11"/>
      <c r="C73" s="258" t="s">
        <v>17</v>
      </c>
      <c r="D73" s="259"/>
      <c r="E73" s="259"/>
      <c r="F73" s="259"/>
      <c r="G73" s="259"/>
      <c r="H73" s="259"/>
      <c r="I73" s="259"/>
      <c r="J73" s="259"/>
      <c r="K73" s="259"/>
      <c r="L73" s="259"/>
      <c r="M73" s="259"/>
      <c r="N73" s="259"/>
      <c r="O73" s="260"/>
      <c r="P73" s="258" t="s">
        <v>18</v>
      </c>
      <c r="Q73" s="259"/>
      <c r="R73" s="259"/>
      <c r="S73" s="259"/>
      <c r="T73" s="259"/>
      <c r="U73" s="259"/>
      <c r="V73" s="259"/>
      <c r="W73" s="259"/>
      <c r="X73" s="259"/>
      <c r="Y73" s="259"/>
      <c r="Z73" s="259"/>
      <c r="AA73" s="259"/>
      <c r="AB73" s="260"/>
      <c r="AC73" s="258" t="s">
        <v>19</v>
      </c>
      <c r="AD73" s="259"/>
      <c r="AE73" s="260"/>
      <c r="AF73" s="258" t="s">
        <v>31</v>
      </c>
      <c r="AG73" s="259"/>
      <c r="AH73" s="260"/>
      <c r="AI73" s="257" t="s">
        <v>32</v>
      </c>
      <c r="AJ73" s="257"/>
      <c r="AK73" s="257"/>
    </row>
    <row r="74" spans="2:37" ht="15" customHeight="1" x14ac:dyDescent="0.35">
      <c r="B74" s="150" t="s">
        <v>35</v>
      </c>
      <c r="C74" s="140">
        <f>CONFIG!$C$7</f>
        <v>43101</v>
      </c>
      <c r="D74" s="140">
        <f>DATE(YEAR(C74),MONTH(C74)+1,DAY(C74))</f>
        <v>43132</v>
      </c>
      <c r="E74" s="140">
        <f t="shared" ref="E74:N74" si="27">DATE(YEAR(D74),MONTH(D74)+1,DAY(D74))</f>
        <v>43160</v>
      </c>
      <c r="F74" s="140">
        <f t="shared" si="27"/>
        <v>43191</v>
      </c>
      <c r="G74" s="140">
        <f t="shared" si="27"/>
        <v>43221</v>
      </c>
      <c r="H74" s="140">
        <f t="shared" si="27"/>
        <v>43252</v>
      </c>
      <c r="I74" s="140">
        <f t="shared" si="27"/>
        <v>43282</v>
      </c>
      <c r="J74" s="140">
        <f t="shared" si="27"/>
        <v>43313</v>
      </c>
      <c r="K74" s="140">
        <f t="shared" si="27"/>
        <v>43344</v>
      </c>
      <c r="L74" s="140">
        <f t="shared" si="27"/>
        <v>43374</v>
      </c>
      <c r="M74" s="140">
        <f t="shared" si="27"/>
        <v>43405</v>
      </c>
      <c r="N74" s="140">
        <f t="shared" si="27"/>
        <v>43435</v>
      </c>
      <c r="O74" s="141" t="s">
        <v>20</v>
      </c>
      <c r="P74" s="140">
        <f>DATE(YEAR(N74),MONTH(N74)+1,DAY(N74))</f>
        <v>43466</v>
      </c>
      <c r="Q74" s="140">
        <f t="shared" ref="Q74:AA74" si="28">DATE(YEAR(P74),MONTH(P74)+1,DAY(P74))</f>
        <v>43497</v>
      </c>
      <c r="R74" s="140">
        <f t="shared" si="28"/>
        <v>43525</v>
      </c>
      <c r="S74" s="140">
        <f t="shared" si="28"/>
        <v>43556</v>
      </c>
      <c r="T74" s="140">
        <f t="shared" si="28"/>
        <v>43586</v>
      </c>
      <c r="U74" s="140">
        <f t="shared" si="28"/>
        <v>43617</v>
      </c>
      <c r="V74" s="140">
        <f t="shared" si="28"/>
        <v>43647</v>
      </c>
      <c r="W74" s="140">
        <f t="shared" si="28"/>
        <v>43678</v>
      </c>
      <c r="X74" s="140">
        <f t="shared" si="28"/>
        <v>43709</v>
      </c>
      <c r="Y74" s="140">
        <f t="shared" si="28"/>
        <v>43739</v>
      </c>
      <c r="Z74" s="140">
        <f t="shared" si="28"/>
        <v>43770</v>
      </c>
      <c r="AA74" s="140">
        <f t="shared" si="28"/>
        <v>43800</v>
      </c>
      <c r="AB74" s="141" t="s">
        <v>20</v>
      </c>
      <c r="AC74" s="140" t="s">
        <v>23</v>
      </c>
      <c r="AD74" s="140" t="s">
        <v>24</v>
      </c>
      <c r="AE74" s="141" t="s">
        <v>20</v>
      </c>
      <c r="AF74" s="140" t="s">
        <v>23</v>
      </c>
      <c r="AG74" s="140" t="s">
        <v>24</v>
      </c>
      <c r="AH74" s="141" t="s">
        <v>20</v>
      </c>
      <c r="AI74" s="140" t="s">
        <v>23</v>
      </c>
      <c r="AJ74" s="140" t="s">
        <v>24</v>
      </c>
      <c r="AK74" s="141" t="s">
        <v>20</v>
      </c>
    </row>
    <row r="75" spans="2:37" ht="15" customHeight="1" x14ac:dyDescent="0.35">
      <c r="B75" s="155">
        <f>'Sous-traitances'!B9</f>
        <v>0</v>
      </c>
      <c r="C75" s="142">
        <f>'Sous-traitances'!C9*'Sous-traitances'!$E37</f>
        <v>0</v>
      </c>
      <c r="D75" s="142">
        <f>'Sous-traitances'!D9*'Sous-traitances'!$E37</f>
        <v>0</v>
      </c>
      <c r="E75" s="142">
        <f>'Sous-traitances'!E9*'Sous-traitances'!$E37</f>
        <v>0</v>
      </c>
      <c r="F75" s="142">
        <f>'Sous-traitances'!F9*'Sous-traitances'!$E37</f>
        <v>0</v>
      </c>
      <c r="G75" s="142">
        <f>'Sous-traitances'!G9*'Sous-traitances'!$E37</f>
        <v>0</v>
      </c>
      <c r="H75" s="142">
        <f>'Sous-traitances'!H9*'Sous-traitances'!$E37</f>
        <v>0</v>
      </c>
      <c r="I75" s="142">
        <f>'Sous-traitances'!I9*'Sous-traitances'!$E37</f>
        <v>0</v>
      </c>
      <c r="J75" s="142">
        <f>'Sous-traitances'!J9*'Sous-traitances'!$E37</f>
        <v>0</v>
      </c>
      <c r="K75" s="142">
        <f>'Sous-traitances'!K9*'Sous-traitances'!$E37</f>
        <v>0</v>
      </c>
      <c r="L75" s="142">
        <f>'Sous-traitances'!L9*'Sous-traitances'!$E37</f>
        <v>0</v>
      </c>
      <c r="M75" s="142">
        <f>'Sous-traitances'!M9*'Sous-traitances'!$E37</f>
        <v>0</v>
      </c>
      <c r="N75" s="142">
        <f>'Sous-traitances'!N9*'Sous-traitances'!$E37</f>
        <v>0</v>
      </c>
      <c r="O75" s="142">
        <f t="shared" ref="O75:O94" si="29">SUM(C75:N75)</f>
        <v>0</v>
      </c>
      <c r="P75" s="142">
        <f>'Sous-traitances'!P9*'Sous-traitances'!$E37</f>
        <v>0</v>
      </c>
      <c r="Q75" s="142">
        <f>'Sous-traitances'!Q9*'Sous-traitances'!$E37</f>
        <v>0</v>
      </c>
      <c r="R75" s="142">
        <f>'Sous-traitances'!R9*'Sous-traitances'!$E37</f>
        <v>0</v>
      </c>
      <c r="S75" s="142">
        <f>'Sous-traitances'!S9*'Sous-traitances'!$E37</f>
        <v>0</v>
      </c>
      <c r="T75" s="142">
        <f>'Sous-traitances'!T9*'Sous-traitances'!$E37</f>
        <v>0</v>
      </c>
      <c r="U75" s="142">
        <f>'Sous-traitances'!U9*'Sous-traitances'!$E37</f>
        <v>0</v>
      </c>
      <c r="V75" s="142">
        <f>'Sous-traitances'!V9*'Sous-traitances'!$E37</f>
        <v>0</v>
      </c>
      <c r="W75" s="142">
        <f>'Sous-traitances'!W9*'Sous-traitances'!$E37</f>
        <v>0</v>
      </c>
      <c r="X75" s="142">
        <f>'Sous-traitances'!X9*'Sous-traitances'!$E37</f>
        <v>0</v>
      </c>
      <c r="Y75" s="142">
        <f>'Sous-traitances'!Y9*'Sous-traitances'!$E37</f>
        <v>0</v>
      </c>
      <c r="Z75" s="142">
        <f>'Sous-traitances'!Z9*'Sous-traitances'!$E37</f>
        <v>0</v>
      </c>
      <c r="AA75" s="142">
        <f>'Sous-traitances'!AA9*'Sous-traitances'!$E37</f>
        <v>0</v>
      </c>
      <c r="AB75" s="142">
        <f t="shared" ref="AB75:AB94" si="30">SUM(P75:AA75)</f>
        <v>0</v>
      </c>
      <c r="AC75" s="142">
        <f>'Sous-traitances'!AC9*'Sous-traitances'!$E37</f>
        <v>0</v>
      </c>
      <c r="AD75" s="142">
        <f>'Sous-traitances'!AD9*'Sous-traitances'!$E37</f>
        <v>0</v>
      </c>
      <c r="AE75" s="142">
        <f t="shared" ref="AE75:AE94" si="31">SUM(AC75:AD75)</f>
        <v>0</v>
      </c>
      <c r="AF75" s="142">
        <f>'Sous-traitances'!AF9*'Sous-traitances'!$E37</f>
        <v>0</v>
      </c>
      <c r="AG75" s="142">
        <f>'Sous-traitances'!AG9*'Sous-traitances'!$E37</f>
        <v>0</v>
      </c>
      <c r="AH75" s="142">
        <f t="shared" ref="AH75:AH94" si="32">SUM(AF75:AG75)</f>
        <v>0</v>
      </c>
      <c r="AI75" s="142">
        <f>'Sous-traitances'!AI9*'Sous-traitances'!$E37</f>
        <v>0</v>
      </c>
      <c r="AJ75" s="142">
        <f>'Sous-traitances'!AJ9*'Sous-traitances'!$E37</f>
        <v>0</v>
      </c>
      <c r="AK75" s="142">
        <f t="shared" ref="AK75:AK94" si="33">SUM(AI75:AJ75)</f>
        <v>0</v>
      </c>
    </row>
    <row r="76" spans="2:37" ht="15" customHeight="1" x14ac:dyDescent="0.35">
      <c r="B76" s="155">
        <f>'Sous-traitances'!B10</f>
        <v>0</v>
      </c>
      <c r="C76" s="142">
        <f>'Sous-traitances'!C10*'Sous-traitances'!$E38</f>
        <v>0</v>
      </c>
      <c r="D76" s="142">
        <f>'Sous-traitances'!D10*'Sous-traitances'!$E38</f>
        <v>0</v>
      </c>
      <c r="E76" s="142">
        <f>'Sous-traitances'!E10*'Sous-traitances'!$E38</f>
        <v>0</v>
      </c>
      <c r="F76" s="142">
        <f>'Sous-traitances'!F10*'Sous-traitances'!$E38</f>
        <v>0</v>
      </c>
      <c r="G76" s="142">
        <f>'Sous-traitances'!G10*'Sous-traitances'!$E38</f>
        <v>0</v>
      </c>
      <c r="H76" s="142">
        <f>'Sous-traitances'!H10*'Sous-traitances'!$E38</f>
        <v>0</v>
      </c>
      <c r="I76" s="142">
        <f>'Sous-traitances'!I10*'Sous-traitances'!$E38</f>
        <v>0</v>
      </c>
      <c r="J76" s="142">
        <f>'Sous-traitances'!J10*'Sous-traitances'!$E38</f>
        <v>0</v>
      </c>
      <c r="K76" s="142">
        <f>'Sous-traitances'!K10*'Sous-traitances'!$E38</f>
        <v>0</v>
      </c>
      <c r="L76" s="142">
        <f>'Sous-traitances'!L10*'Sous-traitances'!$E38</f>
        <v>0</v>
      </c>
      <c r="M76" s="142">
        <f>'Sous-traitances'!M10*'Sous-traitances'!$E38</f>
        <v>0</v>
      </c>
      <c r="N76" s="142">
        <f>'Sous-traitances'!N10*'Sous-traitances'!$E38</f>
        <v>0</v>
      </c>
      <c r="O76" s="142">
        <f t="shared" si="29"/>
        <v>0</v>
      </c>
      <c r="P76" s="142">
        <f>'Sous-traitances'!P10*'Sous-traitances'!$E38</f>
        <v>0</v>
      </c>
      <c r="Q76" s="142">
        <f>'Sous-traitances'!Q10*'Sous-traitances'!$E38</f>
        <v>0</v>
      </c>
      <c r="R76" s="142">
        <f>'Sous-traitances'!R10*'Sous-traitances'!$E38</f>
        <v>0</v>
      </c>
      <c r="S76" s="142">
        <f>'Sous-traitances'!S10*'Sous-traitances'!$E38</f>
        <v>0</v>
      </c>
      <c r="T76" s="142">
        <f>'Sous-traitances'!T10*'Sous-traitances'!$E38</f>
        <v>0</v>
      </c>
      <c r="U76" s="142">
        <f>'Sous-traitances'!U10*'Sous-traitances'!$E38</f>
        <v>0</v>
      </c>
      <c r="V76" s="142">
        <f>'Sous-traitances'!V10*'Sous-traitances'!$E38</f>
        <v>0</v>
      </c>
      <c r="W76" s="142">
        <f>'Sous-traitances'!W10*'Sous-traitances'!$E38</f>
        <v>0</v>
      </c>
      <c r="X76" s="142">
        <f>'Sous-traitances'!X10*'Sous-traitances'!$E38</f>
        <v>0</v>
      </c>
      <c r="Y76" s="142">
        <f>'Sous-traitances'!Y10*'Sous-traitances'!$E38</f>
        <v>0</v>
      </c>
      <c r="Z76" s="142">
        <f>'Sous-traitances'!Z10*'Sous-traitances'!$E38</f>
        <v>0</v>
      </c>
      <c r="AA76" s="142">
        <f>'Sous-traitances'!AA10*'Sous-traitances'!$E38</f>
        <v>0</v>
      </c>
      <c r="AB76" s="142">
        <f t="shared" si="30"/>
        <v>0</v>
      </c>
      <c r="AC76" s="142">
        <f>'Sous-traitances'!AC10*'Sous-traitances'!$E38</f>
        <v>0</v>
      </c>
      <c r="AD76" s="142">
        <f>'Sous-traitances'!AD10*'Sous-traitances'!$E38</f>
        <v>0</v>
      </c>
      <c r="AE76" s="142">
        <f t="shared" si="31"/>
        <v>0</v>
      </c>
      <c r="AF76" s="142">
        <f>'Sous-traitances'!AF10*'Sous-traitances'!$E38</f>
        <v>0</v>
      </c>
      <c r="AG76" s="142">
        <f>'Sous-traitances'!AG10*'Sous-traitances'!$E38</f>
        <v>0</v>
      </c>
      <c r="AH76" s="142">
        <f t="shared" si="32"/>
        <v>0</v>
      </c>
      <c r="AI76" s="142">
        <f>'Sous-traitances'!AI10*'Sous-traitances'!$E38</f>
        <v>0</v>
      </c>
      <c r="AJ76" s="142">
        <f>'Sous-traitances'!AJ10*'Sous-traitances'!$E38</f>
        <v>0</v>
      </c>
      <c r="AK76" s="142">
        <f t="shared" si="33"/>
        <v>0</v>
      </c>
    </row>
    <row r="77" spans="2:37" ht="15" customHeight="1" x14ac:dyDescent="0.35">
      <c r="B77" s="155">
        <f>'Sous-traitances'!B11</f>
        <v>0</v>
      </c>
      <c r="C77" s="142">
        <f>'Sous-traitances'!C11*'Sous-traitances'!$E39</f>
        <v>0</v>
      </c>
      <c r="D77" s="142">
        <f>'Sous-traitances'!D11*'Sous-traitances'!$E39</f>
        <v>0</v>
      </c>
      <c r="E77" s="142">
        <f>'Sous-traitances'!E11*'Sous-traitances'!$E39</f>
        <v>0</v>
      </c>
      <c r="F77" s="142">
        <f>'Sous-traitances'!F11*'Sous-traitances'!$E39</f>
        <v>0</v>
      </c>
      <c r="G77" s="142">
        <f>'Sous-traitances'!G11*'Sous-traitances'!$E39</f>
        <v>0</v>
      </c>
      <c r="H77" s="142">
        <f>'Sous-traitances'!H11*'Sous-traitances'!$E39</f>
        <v>0</v>
      </c>
      <c r="I77" s="142">
        <f>'Sous-traitances'!I11*'Sous-traitances'!$E39</f>
        <v>0</v>
      </c>
      <c r="J77" s="142">
        <f>'Sous-traitances'!J11*'Sous-traitances'!$E39</f>
        <v>0</v>
      </c>
      <c r="K77" s="142">
        <f>'Sous-traitances'!K11*'Sous-traitances'!$E39</f>
        <v>0</v>
      </c>
      <c r="L77" s="142">
        <f>'Sous-traitances'!L11*'Sous-traitances'!$E39</f>
        <v>0</v>
      </c>
      <c r="M77" s="142">
        <f>'Sous-traitances'!M11*'Sous-traitances'!$E39</f>
        <v>0</v>
      </c>
      <c r="N77" s="142">
        <f>'Sous-traitances'!N11*'Sous-traitances'!$E39</f>
        <v>0</v>
      </c>
      <c r="O77" s="142">
        <f t="shared" si="29"/>
        <v>0</v>
      </c>
      <c r="P77" s="142">
        <f>'Sous-traitances'!P11*'Sous-traitances'!$E39</f>
        <v>0</v>
      </c>
      <c r="Q77" s="142">
        <f>'Sous-traitances'!Q11*'Sous-traitances'!$E39</f>
        <v>0</v>
      </c>
      <c r="R77" s="142">
        <f>'Sous-traitances'!R11*'Sous-traitances'!$E39</f>
        <v>0</v>
      </c>
      <c r="S77" s="142">
        <f>'Sous-traitances'!S11*'Sous-traitances'!$E39</f>
        <v>0</v>
      </c>
      <c r="T77" s="142">
        <f>'Sous-traitances'!T11*'Sous-traitances'!$E39</f>
        <v>0</v>
      </c>
      <c r="U77" s="142">
        <f>'Sous-traitances'!U11*'Sous-traitances'!$E39</f>
        <v>0</v>
      </c>
      <c r="V77" s="142">
        <f>'Sous-traitances'!V11*'Sous-traitances'!$E39</f>
        <v>0</v>
      </c>
      <c r="W77" s="142">
        <f>'Sous-traitances'!W11*'Sous-traitances'!$E39</f>
        <v>0</v>
      </c>
      <c r="X77" s="142">
        <f>'Sous-traitances'!X11*'Sous-traitances'!$E39</f>
        <v>0</v>
      </c>
      <c r="Y77" s="142">
        <f>'Sous-traitances'!Y11*'Sous-traitances'!$E39</f>
        <v>0</v>
      </c>
      <c r="Z77" s="142">
        <f>'Sous-traitances'!Z11*'Sous-traitances'!$E39</f>
        <v>0</v>
      </c>
      <c r="AA77" s="142">
        <f>'Sous-traitances'!AA11*'Sous-traitances'!$E39</f>
        <v>0</v>
      </c>
      <c r="AB77" s="142">
        <f t="shared" si="30"/>
        <v>0</v>
      </c>
      <c r="AC77" s="142">
        <f>'Sous-traitances'!AC11*'Sous-traitances'!$E39</f>
        <v>0</v>
      </c>
      <c r="AD77" s="142">
        <f>'Sous-traitances'!AD11*'Sous-traitances'!$E39</f>
        <v>0</v>
      </c>
      <c r="AE77" s="142">
        <f t="shared" si="31"/>
        <v>0</v>
      </c>
      <c r="AF77" s="142">
        <f>'Sous-traitances'!AF11*'Sous-traitances'!$E39</f>
        <v>0</v>
      </c>
      <c r="AG77" s="142">
        <f>'Sous-traitances'!AG11*'Sous-traitances'!$E39</f>
        <v>0</v>
      </c>
      <c r="AH77" s="142">
        <f t="shared" si="32"/>
        <v>0</v>
      </c>
      <c r="AI77" s="142">
        <f>'Sous-traitances'!AI11*'Sous-traitances'!$E39</f>
        <v>0</v>
      </c>
      <c r="AJ77" s="142">
        <f>'Sous-traitances'!AJ11*'Sous-traitances'!$E39</f>
        <v>0</v>
      </c>
      <c r="AK77" s="142">
        <f t="shared" si="33"/>
        <v>0</v>
      </c>
    </row>
    <row r="78" spans="2:37" ht="15" customHeight="1" x14ac:dyDescent="0.35">
      <c r="B78" s="155">
        <f>'Sous-traitances'!B12</f>
        <v>0</v>
      </c>
      <c r="C78" s="142">
        <f>'Sous-traitances'!C12*'Sous-traitances'!$E40</f>
        <v>0</v>
      </c>
      <c r="D78" s="142">
        <f>'Sous-traitances'!D12*'Sous-traitances'!$E40</f>
        <v>0</v>
      </c>
      <c r="E78" s="142">
        <f>'Sous-traitances'!E12*'Sous-traitances'!$E40</f>
        <v>0</v>
      </c>
      <c r="F78" s="142">
        <f>'Sous-traitances'!F12*'Sous-traitances'!$E40</f>
        <v>0</v>
      </c>
      <c r="G78" s="142">
        <f>'Sous-traitances'!G12*'Sous-traitances'!$E40</f>
        <v>0</v>
      </c>
      <c r="H78" s="142">
        <f>'Sous-traitances'!H12*'Sous-traitances'!$E40</f>
        <v>0</v>
      </c>
      <c r="I78" s="142">
        <f>'Sous-traitances'!I12*'Sous-traitances'!$E40</f>
        <v>0</v>
      </c>
      <c r="J78" s="142">
        <f>'Sous-traitances'!J12*'Sous-traitances'!$E40</f>
        <v>0</v>
      </c>
      <c r="K78" s="142">
        <f>'Sous-traitances'!K12*'Sous-traitances'!$E40</f>
        <v>0</v>
      </c>
      <c r="L78" s="142">
        <f>'Sous-traitances'!L12*'Sous-traitances'!$E40</f>
        <v>0</v>
      </c>
      <c r="M78" s="142">
        <f>'Sous-traitances'!M12*'Sous-traitances'!$E40</f>
        <v>0</v>
      </c>
      <c r="N78" s="142">
        <f>'Sous-traitances'!N12*'Sous-traitances'!$E40</f>
        <v>0</v>
      </c>
      <c r="O78" s="142">
        <f t="shared" si="29"/>
        <v>0</v>
      </c>
      <c r="P78" s="142">
        <f>'Sous-traitances'!P12*'Sous-traitances'!$E40</f>
        <v>0</v>
      </c>
      <c r="Q78" s="142">
        <f>'Sous-traitances'!Q12*'Sous-traitances'!$E40</f>
        <v>0</v>
      </c>
      <c r="R78" s="142">
        <f>'Sous-traitances'!R12*'Sous-traitances'!$E40</f>
        <v>0</v>
      </c>
      <c r="S78" s="142">
        <f>'Sous-traitances'!S12*'Sous-traitances'!$E40</f>
        <v>0</v>
      </c>
      <c r="T78" s="142">
        <f>'Sous-traitances'!T12*'Sous-traitances'!$E40</f>
        <v>0</v>
      </c>
      <c r="U78" s="142">
        <f>'Sous-traitances'!U12*'Sous-traitances'!$E40</f>
        <v>0</v>
      </c>
      <c r="V78" s="142">
        <f>'Sous-traitances'!V12*'Sous-traitances'!$E40</f>
        <v>0</v>
      </c>
      <c r="W78" s="142">
        <f>'Sous-traitances'!W12*'Sous-traitances'!$E40</f>
        <v>0</v>
      </c>
      <c r="X78" s="142">
        <f>'Sous-traitances'!X12*'Sous-traitances'!$E40</f>
        <v>0</v>
      </c>
      <c r="Y78" s="142">
        <f>'Sous-traitances'!Y12*'Sous-traitances'!$E40</f>
        <v>0</v>
      </c>
      <c r="Z78" s="142">
        <f>'Sous-traitances'!Z12*'Sous-traitances'!$E40</f>
        <v>0</v>
      </c>
      <c r="AA78" s="142">
        <f>'Sous-traitances'!AA12*'Sous-traitances'!$E40</f>
        <v>0</v>
      </c>
      <c r="AB78" s="142">
        <f t="shared" si="30"/>
        <v>0</v>
      </c>
      <c r="AC78" s="142">
        <f>'Sous-traitances'!AC12*'Sous-traitances'!$E40</f>
        <v>0</v>
      </c>
      <c r="AD78" s="142">
        <f>'Sous-traitances'!AD12*'Sous-traitances'!$E40</f>
        <v>0</v>
      </c>
      <c r="AE78" s="142">
        <f t="shared" si="31"/>
        <v>0</v>
      </c>
      <c r="AF78" s="142">
        <f>'Sous-traitances'!AF12*'Sous-traitances'!$E40</f>
        <v>0</v>
      </c>
      <c r="AG78" s="142">
        <f>'Sous-traitances'!AG12*'Sous-traitances'!$E40</f>
        <v>0</v>
      </c>
      <c r="AH78" s="142">
        <f t="shared" si="32"/>
        <v>0</v>
      </c>
      <c r="AI78" s="142">
        <f>'Sous-traitances'!AI12*'Sous-traitances'!$E40</f>
        <v>0</v>
      </c>
      <c r="AJ78" s="142">
        <f>'Sous-traitances'!AJ12*'Sous-traitances'!$E40</f>
        <v>0</v>
      </c>
      <c r="AK78" s="142">
        <f t="shared" si="33"/>
        <v>0</v>
      </c>
    </row>
    <row r="79" spans="2:37" ht="15" customHeight="1" x14ac:dyDescent="0.35">
      <c r="B79" s="155">
        <f>'Sous-traitances'!B13</f>
        <v>0</v>
      </c>
      <c r="C79" s="142">
        <f>'Sous-traitances'!C13*'Sous-traitances'!$E41</f>
        <v>0</v>
      </c>
      <c r="D79" s="142">
        <f>'Sous-traitances'!D13*'Sous-traitances'!$E41</f>
        <v>0</v>
      </c>
      <c r="E79" s="142">
        <f>'Sous-traitances'!E13*'Sous-traitances'!$E41</f>
        <v>0</v>
      </c>
      <c r="F79" s="142">
        <f>'Sous-traitances'!F13*'Sous-traitances'!$E41</f>
        <v>0</v>
      </c>
      <c r="G79" s="142">
        <f>'Sous-traitances'!G13*'Sous-traitances'!$E41</f>
        <v>0</v>
      </c>
      <c r="H79" s="142">
        <f>'Sous-traitances'!H13*'Sous-traitances'!$E41</f>
        <v>0</v>
      </c>
      <c r="I79" s="142">
        <f>'Sous-traitances'!I13*'Sous-traitances'!$E41</f>
        <v>0</v>
      </c>
      <c r="J79" s="142">
        <f>'Sous-traitances'!J13*'Sous-traitances'!$E41</f>
        <v>0</v>
      </c>
      <c r="K79" s="142">
        <f>'Sous-traitances'!K13*'Sous-traitances'!$E41</f>
        <v>0</v>
      </c>
      <c r="L79" s="142">
        <f>'Sous-traitances'!L13*'Sous-traitances'!$E41</f>
        <v>0</v>
      </c>
      <c r="M79" s="142">
        <f>'Sous-traitances'!M13*'Sous-traitances'!$E41</f>
        <v>0</v>
      </c>
      <c r="N79" s="142">
        <f>'Sous-traitances'!N13*'Sous-traitances'!$E41</f>
        <v>0</v>
      </c>
      <c r="O79" s="142">
        <f t="shared" si="29"/>
        <v>0</v>
      </c>
      <c r="P79" s="142">
        <f>'Sous-traitances'!P13*'Sous-traitances'!$E41</f>
        <v>0</v>
      </c>
      <c r="Q79" s="142">
        <f>'Sous-traitances'!Q13*'Sous-traitances'!$E41</f>
        <v>0</v>
      </c>
      <c r="R79" s="142">
        <f>'Sous-traitances'!R13*'Sous-traitances'!$E41</f>
        <v>0</v>
      </c>
      <c r="S79" s="142">
        <f>'Sous-traitances'!S13*'Sous-traitances'!$E41</f>
        <v>0</v>
      </c>
      <c r="T79" s="142">
        <f>'Sous-traitances'!T13*'Sous-traitances'!$E41</f>
        <v>0</v>
      </c>
      <c r="U79" s="142">
        <f>'Sous-traitances'!U13*'Sous-traitances'!$E41</f>
        <v>0</v>
      </c>
      <c r="V79" s="142">
        <f>'Sous-traitances'!V13*'Sous-traitances'!$E41</f>
        <v>0</v>
      </c>
      <c r="W79" s="142">
        <f>'Sous-traitances'!W13*'Sous-traitances'!$E41</f>
        <v>0</v>
      </c>
      <c r="X79" s="142">
        <f>'Sous-traitances'!X13*'Sous-traitances'!$E41</f>
        <v>0</v>
      </c>
      <c r="Y79" s="142">
        <f>'Sous-traitances'!Y13*'Sous-traitances'!$E41</f>
        <v>0</v>
      </c>
      <c r="Z79" s="142">
        <f>'Sous-traitances'!Z13*'Sous-traitances'!$E41</f>
        <v>0</v>
      </c>
      <c r="AA79" s="142">
        <f>'Sous-traitances'!AA13*'Sous-traitances'!$E41</f>
        <v>0</v>
      </c>
      <c r="AB79" s="142">
        <f t="shared" si="30"/>
        <v>0</v>
      </c>
      <c r="AC79" s="142">
        <f>'Sous-traitances'!AC13*'Sous-traitances'!$E41</f>
        <v>0</v>
      </c>
      <c r="AD79" s="142">
        <f>'Sous-traitances'!AD13*'Sous-traitances'!$E41</f>
        <v>0</v>
      </c>
      <c r="AE79" s="142">
        <f t="shared" si="31"/>
        <v>0</v>
      </c>
      <c r="AF79" s="142">
        <f>'Sous-traitances'!AF13*'Sous-traitances'!$E41</f>
        <v>0</v>
      </c>
      <c r="AG79" s="142">
        <f>'Sous-traitances'!AG13*'Sous-traitances'!$E41</f>
        <v>0</v>
      </c>
      <c r="AH79" s="142">
        <f t="shared" si="32"/>
        <v>0</v>
      </c>
      <c r="AI79" s="142">
        <f>'Sous-traitances'!AI13*'Sous-traitances'!$E41</f>
        <v>0</v>
      </c>
      <c r="AJ79" s="142">
        <f>'Sous-traitances'!AJ13*'Sous-traitances'!$E41</f>
        <v>0</v>
      </c>
      <c r="AK79" s="142">
        <f t="shared" si="33"/>
        <v>0</v>
      </c>
    </row>
    <row r="80" spans="2:37" ht="15" customHeight="1" x14ac:dyDescent="0.35">
      <c r="B80" s="155">
        <f>'Sous-traitances'!B14</f>
        <v>0</v>
      </c>
      <c r="C80" s="142">
        <f>'Sous-traitances'!C14*'Sous-traitances'!$E42</f>
        <v>0</v>
      </c>
      <c r="D80" s="142">
        <f>'Sous-traitances'!D14*'Sous-traitances'!$E42</f>
        <v>0</v>
      </c>
      <c r="E80" s="142">
        <f>'Sous-traitances'!E14*'Sous-traitances'!$E42</f>
        <v>0</v>
      </c>
      <c r="F80" s="142">
        <f>'Sous-traitances'!F14*'Sous-traitances'!$E42</f>
        <v>0</v>
      </c>
      <c r="G80" s="142">
        <f>'Sous-traitances'!G14*'Sous-traitances'!$E42</f>
        <v>0</v>
      </c>
      <c r="H80" s="142">
        <f>'Sous-traitances'!H14*'Sous-traitances'!$E42</f>
        <v>0</v>
      </c>
      <c r="I80" s="142">
        <f>'Sous-traitances'!I14*'Sous-traitances'!$E42</f>
        <v>0</v>
      </c>
      <c r="J80" s="142">
        <f>'Sous-traitances'!J14*'Sous-traitances'!$E42</f>
        <v>0</v>
      </c>
      <c r="K80" s="142">
        <f>'Sous-traitances'!K14*'Sous-traitances'!$E42</f>
        <v>0</v>
      </c>
      <c r="L80" s="142">
        <f>'Sous-traitances'!L14*'Sous-traitances'!$E42</f>
        <v>0</v>
      </c>
      <c r="M80" s="142">
        <f>'Sous-traitances'!M14*'Sous-traitances'!$E42</f>
        <v>0</v>
      </c>
      <c r="N80" s="142">
        <f>'Sous-traitances'!N14*'Sous-traitances'!$E42</f>
        <v>0</v>
      </c>
      <c r="O80" s="142">
        <f t="shared" si="29"/>
        <v>0</v>
      </c>
      <c r="P80" s="142">
        <f>'Sous-traitances'!P14*'Sous-traitances'!$E42</f>
        <v>0</v>
      </c>
      <c r="Q80" s="142">
        <f>'Sous-traitances'!Q14*'Sous-traitances'!$E42</f>
        <v>0</v>
      </c>
      <c r="R80" s="142">
        <f>'Sous-traitances'!R14*'Sous-traitances'!$E42</f>
        <v>0</v>
      </c>
      <c r="S80" s="142">
        <f>'Sous-traitances'!S14*'Sous-traitances'!$E42</f>
        <v>0</v>
      </c>
      <c r="T80" s="142">
        <f>'Sous-traitances'!T14*'Sous-traitances'!$E42</f>
        <v>0</v>
      </c>
      <c r="U80" s="142">
        <f>'Sous-traitances'!U14*'Sous-traitances'!$E42</f>
        <v>0</v>
      </c>
      <c r="V80" s="142">
        <f>'Sous-traitances'!V14*'Sous-traitances'!$E42</f>
        <v>0</v>
      </c>
      <c r="W80" s="142">
        <f>'Sous-traitances'!W14*'Sous-traitances'!$E42</f>
        <v>0</v>
      </c>
      <c r="X80" s="142">
        <f>'Sous-traitances'!X14*'Sous-traitances'!$E42</f>
        <v>0</v>
      </c>
      <c r="Y80" s="142">
        <f>'Sous-traitances'!Y14*'Sous-traitances'!$E42</f>
        <v>0</v>
      </c>
      <c r="Z80" s="142">
        <f>'Sous-traitances'!Z14*'Sous-traitances'!$E42</f>
        <v>0</v>
      </c>
      <c r="AA80" s="142">
        <f>'Sous-traitances'!AA14*'Sous-traitances'!$E42</f>
        <v>0</v>
      </c>
      <c r="AB80" s="142">
        <f t="shared" si="30"/>
        <v>0</v>
      </c>
      <c r="AC80" s="142">
        <f>'Sous-traitances'!AC14*'Sous-traitances'!$E42</f>
        <v>0</v>
      </c>
      <c r="AD80" s="142">
        <f>'Sous-traitances'!AD14*'Sous-traitances'!$E42</f>
        <v>0</v>
      </c>
      <c r="AE80" s="142">
        <f t="shared" si="31"/>
        <v>0</v>
      </c>
      <c r="AF80" s="142">
        <f>'Sous-traitances'!AF14*'Sous-traitances'!$E42</f>
        <v>0</v>
      </c>
      <c r="AG80" s="142">
        <f>'Sous-traitances'!AG14*'Sous-traitances'!$E42</f>
        <v>0</v>
      </c>
      <c r="AH80" s="142">
        <f t="shared" si="32"/>
        <v>0</v>
      </c>
      <c r="AI80" s="142">
        <f>'Sous-traitances'!AI14*'Sous-traitances'!$E42</f>
        <v>0</v>
      </c>
      <c r="AJ80" s="142">
        <f>'Sous-traitances'!AJ14*'Sous-traitances'!$E42</f>
        <v>0</v>
      </c>
      <c r="AK80" s="142">
        <f t="shared" si="33"/>
        <v>0</v>
      </c>
    </row>
    <row r="81" spans="2:37" ht="15" customHeight="1" x14ac:dyDescent="0.35">
      <c r="B81" s="155">
        <f>'Sous-traitances'!B15</f>
        <v>0</v>
      </c>
      <c r="C81" s="142">
        <f>'Sous-traitances'!C15*'Sous-traitances'!$E43</f>
        <v>0</v>
      </c>
      <c r="D81" s="142">
        <f>'Sous-traitances'!D15*'Sous-traitances'!$E43</f>
        <v>0</v>
      </c>
      <c r="E81" s="142">
        <f>'Sous-traitances'!E15*'Sous-traitances'!$E43</f>
        <v>0</v>
      </c>
      <c r="F81" s="142">
        <f>'Sous-traitances'!F15*'Sous-traitances'!$E43</f>
        <v>0</v>
      </c>
      <c r="G81" s="142">
        <f>'Sous-traitances'!G15*'Sous-traitances'!$E43</f>
        <v>0</v>
      </c>
      <c r="H81" s="142">
        <f>'Sous-traitances'!H15*'Sous-traitances'!$E43</f>
        <v>0</v>
      </c>
      <c r="I81" s="142">
        <f>'Sous-traitances'!I15*'Sous-traitances'!$E43</f>
        <v>0</v>
      </c>
      <c r="J81" s="142">
        <f>'Sous-traitances'!J15*'Sous-traitances'!$E43</f>
        <v>0</v>
      </c>
      <c r="K81" s="142">
        <f>'Sous-traitances'!K15*'Sous-traitances'!$E43</f>
        <v>0</v>
      </c>
      <c r="L81" s="142">
        <f>'Sous-traitances'!L15*'Sous-traitances'!$E43</f>
        <v>0</v>
      </c>
      <c r="M81" s="142">
        <f>'Sous-traitances'!M15*'Sous-traitances'!$E43</f>
        <v>0</v>
      </c>
      <c r="N81" s="142">
        <f>'Sous-traitances'!N15*'Sous-traitances'!$E43</f>
        <v>0</v>
      </c>
      <c r="O81" s="142">
        <f t="shared" si="29"/>
        <v>0</v>
      </c>
      <c r="P81" s="142">
        <f>'Sous-traitances'!P15*'Sous-traitances'!$E43</f>
        <v>0</v>
      </c>
      <c r="Q81" s="142">
        <f>'Sous-traitances'!Q15*'Sous-traitances'!$E43</f>
        <v>0</v>
      </c>
      <c r="R81" s="142">
        <f>'Sous-traitances'!R15*'Sous-traitances'!$E43</f>
        <v>0</v>
      </c>
      <c r="S81" s="142">
        <f>'Sous-traitances'!S15*'Sous-traitances'!$E43</f>
        <v>0</v>
      </c>
      <c r="T81" s="142">
        <f>'Sous-traitances'!T15*'Sous-traitances'!$E43</f>
        <v>0</v>
      </c>
      <c r="U81" s="142">
        <f>'Sous-traitances'!U15*'Sous-traitances'!$E43</f>
        <v>0</v>
      </c>
      <c r="V81" s="142">
        <f>'Sous-traitances'!V15*'Sous-traitances'!$E43</f>
        <v>0</v>
      </c>
      <c r="W81" s="142">
        <f>'Sous-traitances'!W15*'Sous-traitances'!$E43</f>
        <v>0</v>
      </c>
      <c r="X81" s="142">
        <f>'Sous-traitances'!X15*'Sous-traitances'!$E43</f>
        <v>0</v>
      </c>
      <c r="Y81" s="142">
        <f>'Sous-traitances'!Y15*'Sous-traitances'!$E43</f>
        <v>0</v>
      </c>
      <c r="Z81" s="142">
        <f>'Sous-traitances'!Z15*'Sous-traitances'!$E43</f>
        <v>0</v>
      </c>
      <c r="AA81" s="142">
        <f>'Sous-traitances'!AA15*'Sous-traitances'!$E43</f>
        <v>0</v>
      </c>
      <c r="AB81" s="142">
        <f t="shared" si="30"/>
        <v>0</v>
      </c>
      <c r="AC81" s="142">
        <f>'Sous-traitances'!AC15*'Sous-traitances'!$E43</f>
        <v>0</v>
      </c>
      <c r="AD81" s="142">
        <f>'Sous-traitances'!AD15*'Sous-traitances'!$E43</f>
        <v>0</v>
      </c>
      <c r="AE81" s="142">
        <f t="shared" si="31"/>
        <v>0</v>
      </c>
      <c r="AF81" s="142">
        <f>'Sous-traitances'!AF15*'Sous-traitances'!$E43</f>
        <v>0</v>
      </c>
      <c r="AG81" s="142">
        <f>'Sous-traitances'!AG15*'Sous-traitances'!$E43</f>
        <v>0</v>
      </c>
      <c r="AH81" s="142">
        <f t="shared" si="32"/>
        <v>0</v>
      </c>
      <c r="AI81" s="142">
        <f>'Sous-traitances'!AI15*'Sous-traitances'!$E43</f>
        <v>0</v>
      </c>
      <c r="AJ81" s="142">
        <f>'Sous-traitances'!AJ15*'Sous-traitances'!$E43</f>
        <v>0</v>
      </c>
      <c r="AK81" s="142">
        <f t="shared" si="33"/>
        <v>0</v>
      </c>
    </row>
    <row r="82" spans="2:37" ht="15" customHeight="1" x14ac:dyDescent="0.35">
      <c r="B82" s="155">
        <f>'Sous-traitances'!B16</f>
        <v>0</v>
      </c>
      <c r="C82" s="142">
        <f>'Sous-traitances'!C16*'Sous-traitances'!$E44</f>
        <v>0</v>
      </c>
      <c r="D82" s="142">
        <f>'Sous-traitances'!D16*'Sous-traitances'!$E44</f>
        <v>0</v>
      </c>
      <c r="E82" s="142">
        <f>'Sous-traitances'!E16*'Sous-traitances'!$E44</f>
        <v>0</v>
      </c>
      <c r="F82" s="142">
        <f>'Sous-traitances'!F16*'Sous-traitances'!$E44</f>
        <v>0</v>
      </c>
      <c r="G82" s="142">
        <f>'Sous-traitances'!G16*'Sous-traitances'!$E44</f>
        <v>0</v>
      </c>
      <c r="H82" s="142">
        <f>'Sous-traitances'!H16*'Sous-traitances'!$E44</f>
        <v>0</v>
      </c>
      <c r="I82" s="142">
        <f>'Sous-traitances'!I16*'Sous-traitances'!$E44</f>
        <v>0</v>
      </c>
      <c r="J82" s="142">
        <f>'Sous-traitances'!J16*'Sous-traitances'!$E44</f>
        <v>0</v>
      </c>
      <c r="K82" s="142">
        <f>'Sous-traitances'!K16*'Sous-traitances'!$E44</f>
        <v>0</v>
      </c>
      <c r="L82" s="142">
        <f>'Sous-traitances'!L16*'Sous-traitances'!$E44</f>
        <v>0</v>
      </c>
      <c r="M82" s="142">
        <f>'Sous-traitances'!M16*'Sous-traitances'!$E44</f>
        <v>0</v>
      </c>
      <c r="N82" s="142">
        <f>'Sous-traitances'!N16*'Sous-traitances'!$E44</f>
        <v>0</v>
      </c>
      <c r="O82" s="142">
        <f t="shared" si="29"/>
        <v>0</v>
      </c>
      <c r="P82" s="142">
        <f>'Sous-traitances'!P16*'Sous-traitances'!$E44</f>
        <v>0</v>
      </c>
      <c r="Q82" s="142">
        <f>'Sous-traitances'!Q16*'Sous-traitances'!$E44</f>
        <v>0</v>
      </c>
      <c r="R82" s="142">
        <f>'Sous-traitances'!R16*'Sous-traitances'!$E44</f>
        <v>0</v>
      </c>
      <c r="S82" s="142">
        <f>'Sous-traitances'!S16*'Sous-traitances'!$E44</f>
        <v>0</v>
      </c>
      <c r="T82" s="142">
        <f>'Sous-traitances'!T16*'Sous-traitances'!$E44</f>
        <v>0</v>
      </c>
      <c r="U82" s="142">
        <f>'Sous-traitances'!U16*'Sous-traitances'!$E44</f>
        <v>0</v>
      </c>
      <c r="V82" s="142">
        <f>'Sous-traitances'!V16*'Sous-traitances'!$E44</f>
        <v>0</v>
      </c>
      <c r="W82" s="142">
        <f>'Sous-traitances'!W16*'Sous-traitances'!$E44</f>
        <v>0</v>
      </c>
      <c r="X82" s="142">
        <f>'Sous-traitances'!X16*'Sous-traitances'!$E44</f>
        <v>0</v>
      </c>
      <c r="Y82" s="142">
        <f>'Sous-traitances'!Y16*'Sous-traitances'!$E44</f>
        <v>0</v>
      </c>
      <c r="Z82" s="142">
        <f>'Sous-traitances'!Z16*'Sous-traitances'!$E44</f>
        <v>0</v>
      </c>
      <c r="AA82" s="142">
        <f>'Sous-traitances'!AA16*'Sous-traitances'!$E44</f>
        <v>0</v>
      </c>
      <c r="AB82" s="142">
        <f t="shared" si="30"/>
        <v>0</v>
      </c>
      <c r="AC82" s="142">
        <f>'Sous-traitances'!AC16*'Sous-traitances'!$E44</f>
        <v>0</v>
      </c>
      <c r="AD82" s="142">
        <f>'Sous-traitances'!AD16*'Sous-traitances'!$E44</f>
        <v>0</v>
      </c>
      <c r="AE82" s="142">
        <f t="shared" si="31"/>
        <v>0</v>
      </c>
      <c r="AF82" s="142">
        <f>'Sous-traitances'!AF16*'Sous-traitances'!$E44</f>
        <v>0</v>
      </c>
      <c r="AG82" s="142">
        <f>'Sous-traitances'!AG16*'Sous-traitances'!$E44</f>
        <v>0</v>
      </c>
      <c r="AH82" s="142">
        <f t="shared" si="32"/>
        <v>0</v>
      </c>
      <c r="AI82" s="142">
        <f>'Sous-traitances'!AI16*'Sous-traitances'!$E44</f>
        <v>0</v>
      </c>
      <c r="AJ82" s="142">
        <f>'Sous-traitances'!AJ16*'Sous-traitances'!$E44</f>
        <v>0</v>
      </c>
      <c r="AK82" s="142">
        <f t="shared" si="33"/>
        <v>0</v>
      </c>
    </row>
    <row r="83" spans="2:37" ht="15" customHeight="1" x14ac:dyDescent="0.35">
      <c r="B83" s="155">
        <f>'Sous-traitances'!B17</f>
        <v>0</v>
      </c>
      <c r="C83" s="142">
        <f>'Sous-traitances'!C17*'Sous-traitances'!$E45</f>
        <v>0</v>
      </c>
      <c r="D83" s="142">
        <f>'Sous-traitances'!D17*'Sous-traitances'!$E45</f>
        <v>0</v>
      </c>
      <c r="E83" s="142">
        <f>'Sous-traitances'!E17*'Sous-traitances'!$E45</f>
        <v>0</v>
      </c>
      <c r="F83" s="142">
        <f>'Sous-traitances'!F17*'Sous-traitances'!$E45</f>
        <v>0</v>
      </c>
      <c r="G83" s="142">
        <f>'Sous-traitances'!G17*'Sous-traitances'!$E45</f>
        <v>0</v>
      </c>
      <c r="H83" s="142">
        <f>'Sous-traitances'!H17*'Sous-traitances'!$E45</f>
        <v>0</v>
      </c>
      <c r="I83" s="142">
        <f>'Sous-traitances'!I17*'Sous-traitances'!$E45</f>
        <v>0</v>
      </c>
      <c r="J83" s="142">
        <f>'Sous-traitances'!J17*'Sous-traitances'!$E45</f>
        <v>0</v>
      </c>
      <c r="K83" s="142">
        <f>'Sous-traitances'!K17*'Sous-traitances'!$E45</f>
        <v>0</v>
      </c>
      <c r="L83" s="142">
        <f>'Sous-traitances'!L17*'Sous-traitances'!$E45</f>
        <v>0</v>
      </c>
      <c r="M83" s="142">
        <f>'Sous-traitances'!M17*'Sous-traitances'!$E45</f>
        <v>0</v>
      </c>
      <c r="N83" s="142">
        <f>'Sous-traitances'!N17*'Sous-traitances'!$E45</f>
        <v>0</v>
      </c>
      <c r="O83" s="142">
        <f t="shared" si="29"/>
        <v>0</v>
      </c>
      <c r="P83" s="142">
        <f>'Sous-traitances'!P17*'Sous-traitances'!$E45</f>
        <v>0</v>
      </c>
      <c r="Q83" s="142">
        <f>'Sous-traitances'!Q17*'Sous-traitances'!$E45</f>
        <v>0</v>
      </c>
      <c r="R83" s="142">
        <f>'Sous-traitances'!R17*'Sous-traitances'!$E45</f>
        <v>0</v>
      </c>
      <c r="S83" s="142">
        <f>'Sous-traitances'!S17*'Sous-traitances'!$E45</f>
        <v>0</v>
      </c>
      <c r="T83" s="142">
        <f>'Sous-traitances'!T17*'Sous-traitances'!$E45</f>
        <v>0</v>
      </c>
      <c r="U83" s="142">
        <f>'Sous-traitances'!U17*'Sous-traitances'!$E45</f>
        <v>0</v>
      </c>
      <c r="V83" s="142">
        <f>'Sous-traitances'!V17*'Sous-traitances'!$E45</f>
        <v>0</v>
      </c>
      <c r="W83" s="142">
        <f>'Sous-traitances'!W17*'Sous-traitances'!$E45</f>
        <v>0</v>
      </c>
      <c r="X83" s="142">
        <f>'Sous-traitances'!X17*'Sous-traitances'!$E45</f>
        <v>0</v>
      </c>
      <c r="Y83" s="142">
        <f>'Sous-traitances'!Y17*'Sous-traitances'!$E45</f>
        <v>0</v>
      </c>
      <c r="Z83" s="142">
        <f>'Sous-traitances'!Z17*'Sous-traitances'!$E45</f>
        <v>0</v>
      </c>
      <c r="AA83" s="142">
        <f>'Sous-traitances'!AA17*'Sous-traitances'!$E45</f>
        <v>0</v>
      </c>
      <c r="AB83" s="142">
        <f t="shared" si="30"/>
        <v>0</v>
      </c>
      <c r="AC83" s="142">
        <f>'Sous-traitances'!AC17*'Sous-traitances'!$E45</f>
        <v>0</v>
      </c>
      <c r="AD83" s="142">
        <f>'Sous-traitances'!AD17*'Sous-traitances'!$E45</f>
        <v>0</v>
      </c>
      <c r="AE83" s="142">
        <f t="shared" si="31"/>
        <v>0</v>
      </c>
      <c r="AF83" s="142">
        <f>'Sous-traitances'!AF17*'Sous-traitances'!$E45</f>
        <v>0</v>
      </c>
      <c r="AG83" s="142">
        <f>'Sous-traitances'!AG17*'Sous-traitances'!$E45</f>
        <v>0</v>
      </c>
      <c r="AH83" s="142">
        <f t="shared" si="32"/>
        <v>0</v>
      </c>
      <c r="AI83" s="142">
        <f>'Sous-traitances'!AI17*'Sous-traitances'!$E45</f>
        <v>0</v>
      </c>
      <c r="AJ83" s="142">
        <f>'Sous-traitances'!AJ17*'Sous-traitances'!$E45</f>
        <v>0</v>
      </c>
      <c r="AK83" s="142">
        <f t="shared" si="33"/>
        <v>0</v>
      </c>
    </row>
    <row r="84" spans="2:37" ht="15" customHeight="1" x14ac:dyDescent="0.35">
      <c r="B84" s="155">
        <f>'Sous-traitances'!B18</f>
        <v>0</v>
      </c>
      <c r="C84" s="142">
        <f>'Sous-traitances'!C18*'Sous-traitances'!$E46</f>
        <v>0</v>
      </c>
      <c r="D84" s="142">
        <f>'Sous-traitances'!D18*'Sous-traitances'!$E46</f>
        <v>0</v>
      </c>
      <c r="E84" s="142">
        <f>'Sous-traitances'!E18*'Sous-traitances'!$E46</f>
        <v>0</v>
      </c>
      <c r="F84" s="142">
        <f>'Sous-traitances'!F18*'Sous-traitances'!$E46</f>
        <v>0</v>
      </c>
      <c r="G84" s="142">
        <f>'Sous-traitances'!G18*'Sous-traitances'!$E46</f>
        <v>0</v>
      </c>
      <c r="H84" s="142">
        <f>'Sous-traitances'!H18*'Sous-traitances'!$E46</f>
        <v>0</v>
      </c>
      <c r="I84" s="142">
        <f>'Sous-traitances'!I18*'Sous-traitances'!$E46</f>
        <v>0</v>
      </c>
      <c r="J84" s="142">
        <f>'Sous-traitances'!J18*'Sous-traitances'!$E46</f>
        <v>0</v>
      </c>
      <c r="K84" s="142">
        <f>'Sous-traitances'!K18*'Sous-traitances'!$E46</f>
        <v>0</v>
      </c>
      <c r="L84" s="142">
        <f>'Sous-traitances'!L18*'Sous-traitances'!$E46</f>
        <v>0</v>
      </c>
      <c r="M84" s="142">
        <f>'Sous-traitances'!M18*'Sous-traitances'!$E46</f>
        <v>0</v>
      </c>
      <c r="N84" s="142">
        <f>'Sous-traitances'!N18*'Sous-traitances'!$E46</f>
        <v>0</v>
      </c>
      <c r="O84" s="142">
        <f t="shared" si="29"/>
        <v>0</v>
      </c>
      <c r="P84" s="142">
        <f>'Sous-traitances'!P18*'Sous-traitances'!$E46</f>
        <v>0</v>
      </c>
      <c r="Q84" s="142">
        <f>'Sous-traitances'!Q18*'Sous-traitances'!$E46</f>
        <v>0</v>
      </c>
      <c r="R84" s="142">
        <f>'Sous-traitances'!R18*'Sous-traitances'!$E46</f>
        <v>0</v>
      </c>
      <c r="S84" s="142">
        <f>'Sous-traitances'!S18*'Sous-traitances'!$E46</f>
        <v>0</v>
      </c>
      <c r="T84" s="142">
        <f>'Sous-traitances'!T18*'Sous-traitances'!$E46</f>
        <v>0</v>
      </c>
      <c r="U84" s="142">
        <f>'Sous-traitances'!U18*'Sous-traitances'!$E46</f>
        <v>0</v>
      </c>
      <c r="V84" s="142">
        <f>'Sous-traitances'!V18*'Sous-traitances'!$E46</f>
        <v>0</v>
      </c>
      <c r="W84" s="142">
        <f>'Sous-traitances'!W18*'Sous-traitances'!$E46</f>
        <v>0</v>
      </c>
      <c r="X84" s="142">
        <f>'Sous-traitances'!X18*'Sous-traitances'!$E46</f>
        <v>0</v>
      </c>
      <c r="Y84" s="142">
        <f>'Sous-traitances'!Y18*'Sous-traitances'!$E46</f>
        <v>0</v>
      </c>
      <c r="Z84" s="142">
        <f>'Sous-traitances'!Z18*'Sous-traitances'!$E46</f>
        <v>0</v>
      </c>
      <c r="AA84" s="142">
        <f>'Sous-traitances'!AA18*'Sous-traitances'!$E46</f>
        <v>0</v>
      </c>
      <c r="AB84" s="142">
        <f t="shared" si="30"/>
        <v>0</v>
      </c>
      <c r="AC84" s="142">
        <f>'Sous-traitances'!AC18*'Sous-traitances'!$E46</f>
        <v>0</v>
      </c>
      <c r="AD84" s="142">
        <f>'Sous-traitances'!AD18*'Sous-traitances'!$E46</f>
        <v>0</v>
      </c>
      <c r="AE84" s="142">
        <f t="shared" si="31"/>
        <v>0</v>
      </c>
      <c r="AF84" s="142">
        <f>'Sous-traitances'!AF18*'Sous-traitances'!$E46</f>
        <v>0</v>
      </c>
      <c r="AG84" s="142">
        <f>'Sous-traitances'!AG18*'Sous-traitances'!$E46</f>
        <v>0</v>
      </c>
      <c r="AH84" s="142">
        <f t="shared" si="32"/>
        <v>0</v>
      </c>
      <c r="AI84" s="142">
        <f>'Sous-traitances'!AI18*'Sous-traitances'!$E46</f>
        <v>0</v>
      </c>
      <c r="AJ84" s="142">
        <f>'Sous-traitances'!AJ18*'Sous-traitances'!$E46</f>
        <v>0</v>
      </c>
      <c r="AK84" s="142">
        <f t="shared" si="33"/>
        <v>0</v>
      </c>
    </row>
    <row r="85" spans="2:37" ht="15" customHeight="1" x14ac:dyDescent="0.35">
      <c r="B85" s="155">
        <f>'Sous-traitances'!B19</f>
        <v>0</v>
      </c>
      <c r="C85" s="142">
        <f>'Sous-traitances'!C19*'Sous-traitances'!$E47</f>
        <v>0</v>
      </c>
      <c r="D85" s="142">
        <f>'Sous-traitances'!D19*'Sous-traitances'!$E47</f>
        <v>0</v>
      </c>
      <c r="E85" s="142">
        <f>'Sous-traitances'!E19*'Sous-traitances'!$E47</f>
        <v>0</v>
      </c>
      <c r="F85" s="142">
        <f>'Sous-traitances'!F19*'Sous-traitances'!$E47</f>
        <v>0</v>
      </c>
      <c r="G85" s="142">
        <f>'Sous-traitances'!G19*'Sous-traitances'!$E47</f>
        <v>0</v>
      </c>
      <c r="H85" s="142">
        <f>'Sous-traitances'!H19*'Sous-traitances'!$E47</f>
        <v>0</v>
      </c>
      <c r="I85" s="142">
        <f>'Sous-traitances'!I19*'Sous-traitances'!$E47</f>
        <v>0</v>
      </c>
      <c r="J85" s="142">
        <f>'Sous-traitances'!J19*'Sous-traitances'!$E47</f>
        <v>0</v>
      </c>
      <c r="K85" s="142">
        <f>'Sous-traitances'!K19*'Sous-traitances'!$E47</f>
        <v>0</v>
      </c>
      <c r="L85" s="142">
        <f>'Sous-traitances'!L19*'Sous-traitances'!$E47</f>
        <v>0</v>
      </c>
      <c r="M85" s="142">
        <f>'Sous-traitances'!M19*'Sous-traitances'!$E47</f>
        <v>0</v>
      </c>
      <c r="N85" s="142">
        <f>'Sous-traitances'!N19*'Sous-traitances'!$E47</f>
        <v>0</v>
      </c>
      <c r="O85" s="142">
        <f t="shared" si="29"/>
        <v>0</v>
      </c>
      <c r="P85" s="142">
        <f>'Sous-traitances'!P19*'Sous-traitances'!$E47</f>
        <v>0</v>
      </c>
      <c r="Q85" s="142">
        <f>'Sous-traitances'!Q19*'Sous-traitances'!$E47</f>
        <v>0</v>
      </c>
      <c r="R85" s="142">
        <f>'Sous-traitances'!R19*'Sous-traitances'!$E47</f>
        <v>0</v>
      </c>
      <c r="S85" s="142">
        <f>'Sous-traitances'!S19*'Sous-traitances'!$E47</f>
        <v>0</v>
      </c>
      <c r="T85" s="142">
        <f>'Sous-traitances'!T19*'Sous-traitances'!$E47</f>
        <v>0</v>
      </c>
      <c r="U85" s="142">
        <f>'Sous-traitances'!U19*'Sous-traitances'!$E47</f>
        <v>0</v>
      </c>
      <c r="V85" s="142">
        <f>'Sous-traitances'!V19*'Sous-traitances'!$E47</f>
        <v>0</v>
      </c>
      <c r="W85" s="142">
        <f>'Sous-traitances'!W19*'Sous-traitances'!$E47</f>
        <v>0</v>
      </c>
      <c r="X85" s="142">
        <f>'Sous-traitances'!X19*'Sous-traitances'!$E47</f>
        <v>0</v>
      </c>
      <c r="Y85" s="142">
        <f>'Sous-traitances'!Y19*'Sous-traitances'!$E47</f>
        <v>0</v>
      </c>
      <c r="Z85" s="142">
        <f>'Sous-traitances'!Z19*'Sous-traitances'!$E47</f>
        <v>0</v>
      </c>
      <c r="AA85" s="142">
        <f>'Sous-traitances'!AA19*'Sous-traitances'!$E47</f>
        <v>0</v>
      </c>
      <c r="AB85" s="142">
        <f t="shared" si="30"/>
        <v>0</v>
      </c>
      <c r="AC85" s="142">
        <f>'Sous-traitances'!AC19*'Sous-traitances'!$E47</f>
        <v>0</v>
      </c>
      <c r="AD85" s="142">
        <f>'Sous-traitances'!AD19*'Sous-traitances'!$E47</f>
        <v>0</v>
      </c>
      <c r="AE85" s="142">
        <f t="shared" si="31"/>
        <v>0</v>
      </c>
      <c r="AF85" s="142">
        <f>'Sous-traitances'!AF19*'Sous-traitances'!$E47</f>
        <v>0</v>
      </c>
      <c r="AG85" s="142">
        <f>'Sous-traitances'!AG19*'Sous-traitances'!$E47</f>
        <v>0</v>
      </c>
      <c r="AH85" s="142">
        <f t="shared" si="32"/>
        <v>0</v>
      </c>
      <c r="AI85" s="142">
        <f>'Sous-traitances'!AI19*'Sous-traitances'!$E47</f>
        <v>0</v>
      </c>
      <c r="AJ85" s="142">
        <f>'Sous-traitances'!AJ19*'Sous-traitances'!$E47</f>
        <v>0</v>
      </c>
      <c r="AK85" s="142">
        <f t="shared" si="33"/>
        <v>0</v>
      </c>
    </row>
    <row r="86" spans="2:37" ht="15" customHeight="1" x14ac:dyDescent="0.35">
      <c r="B86" s="155">
        <f>'Sous-traitances'!B20</f>
        <v>0</v>
      </c>
      <c r="C86" s="142">
        <f>'Sous-traitances'!C20*'Sous-traitances'!$E48</f>
        <v>0</v>
      </c>
      <c r="D86" s="142">
        <f>'Sous-traitances'!D20*'Sous-traitances'!$E48</f>
        <v>0</v>
      </c>
      <c r="E86" s="142">
        <f>'Sous-traitances'!E20*'Sous-traitances'!$E48</f>
        <v>0</v>
      </c>
      <c r="F86" s="142">
        <f>'Sous-traitances'!F20*'Sous-traitances'!$E48</f>
        <v>0</v>
      </c>
      <c r="G86" s="142">
        <f>'Sous-traitances'!G20*'Sous-traitances'!$E48</f>
        <v>0</v>
      </c>
      <c r="H86" s="142">
        <f>'Sous-traitances'!H20*'Sous-traitances'!$E48</f>
        <v>0</v>
      </c>
      <c r="I86" s="142">
        <f>'Sous-traitances'!I20*'Sous-traitances'!$E48</f>
        <v>0</v>
      </c>
      <c r="J86" s="142">
        <f>'Sous-traitances'!J20*'Sous-traitances'!$E48</f>
        <v>0</v>
      </c>
      <c r="K86" s="142">
        <f>'Sous-traitances'!K20*'Sous-traitances'!$E48</f>
        <v>0</v>
      </c>
      <c r="L86" s="142">
        <f>'Sous-traitances'!L20*'Sous-traitances'!$E48</f>
        <v>0</v>
      </c>
      <c r="M86" s="142">
        <f>'Sous-traitances'!M20*'Sous-traitances'!$E48</f>
        <v>0</v>
      </c>
      <c r="N86" s="142">
        <f>'Sous-traitances'!N20*'Sous-traitances'!$E48</f>
        <v>0</v>
      </c>
      <c r="O86" s="142">
        <f t="shared" si="29"/>
        <v>0</v>
      </c>
      <c r="P86" s="142">
        <f>'Sous-traitances'!P20*'Sous-traitances'!$E48</f>
        <v>0</v>
      </c>
      <c r="Q86" s="142">
        <f>'Sous-traitances'!Q20*'Sous-traitances'!$E48</f>
        <v>0</v>
      </c>
      <c r="R86" s="142">
        <f>'Sous-traitances'!R20*'Sous-traitances'!$E48</f>
        <v>0</v>
      </c>
      <c r="S86" s="142">
        <f>'Sous-traitances'!S20*'Sous-traitances'!$E48</f>
        <v>0</v>
      </c>
      <c r="T86" s="142">
        <f>'Sous-traitances'!T20*'Sous-traitances'!$E48</f>
        <v>0</v>
      </c>
      <c r="U86" s="142">
        <f>'Sous-traitances'!U20*'Sous-traitances'!$E48</f>
        <v>0</v>
      </c>
      <c r="V86" s="142">
        <f>'Sous-traitances'!V20*'Sous-traitances'!$E48</f>
        <v>0</v>
      </c>
      <c r="W86" s="142">
        <f>'Sous-traitances'!W20*'Sous-traitances'!$E48</f>
        <v>0</v>
      </c>
      <c r="X86" s="142">
        <f>'Sous-traitances'!X20*'Sous-traitances'!$E48</f>
        <v>0</v>
      </c>
      <c r="Y86" s="142">
        <f>'Sous-traitances'!Y20*'Sous-traitances'!$E48</f>
        <v>0</v>
      </c>
      <c r="Z86" s="142">
        <f>'Sous-traitances'!Z20*'Sous-traitances'!$E48</f>
        <v>0</v>
      </c>
      <c r="AA86" s="142">
        <f>'Sous-traitances'!AA20*'Sous-traitances'!$E48</f>
        <v>0</v>
      </c>
      <c r="AB86" s="142">
        <f t="shared" si="30"/>
        <v>0</v>
      </c>
      <c r="AC86" s="142">
        <f>'Sous-traitances'!AC20*'Sous-traitances'!$E48</f>
        <v>0</v>
      </c>
      <c r="AD86" s="142">
        <f>'Sous-traitances'!AD20*'Sous-traitances'!$E48</f>
        <v>0</v>
      </c>
      <c r="AE86" s="142">
        <f t="shared" si="31"/>
        <v>0</v>
      </c>
      <c r="AF86" s="142">
        <f>'Sous-traitances'!AF20*'Sous-traitances'!$E48</f>
        <v>0</v>
      </c>
      <c r="AG86" s="142">
        <f>'Sous-traitances'!AG20*'Sous-traitances'!$E48</f>
        <v>0</v>
      </c>
      <c r="AH86" s="142">
        <f t="shared" si="32"/>
        <v>0</v>
      </c>
      <c r="AI86" s="142">
        <f>'Sous-traitances'!AI20*'Sous-traitances'!$E48</f>
        <v>0</v>
      </c>
      <c r="AJ86" s="142">
        <f>'Sous-traitances'!AJ20*'Sous-traitances'!$E48</f>
        <v>0</v>
      </c>
      <c r="AK86" s="142">
        <f t="shared" si="33"/>
        <v>0</v>
      </c>
    </row>
    <row r="87" spans="2:37" ht="15" customHeight="1" x14ac:dyDescent="0.35">
      <c r="B87" s="155">
        <f>'Sous-traitances'!B21</f>
        <v>0</v>
      </c>
      <c r="C87" s="142">
        <f>'Sous-traitances'!C21*'Sous-traitances'!$E49</f>
        <v>0</v>
      </c>
      <c r="D87" s="142">
        <f>'Sous-traitances'!D21*'Sous-traitances'!$E49</f>
        <v>0</v>
      </c>
      <c r="E87" s="142">
        <f>'Sous-traitances'!E21*'Sous-traitances'!$E49</f>
        <v>0</v>
      </c>
      <c r="F87" s="142">
        <f>'Sous-traitances'!F21*'Sous-traitances'!$E49</f>
        <v>0</v>
      </c>
      <c r="G87" s="142">
        <f>'Sous-traitances'!G21*'Sous-traitances'!$E49</f>
        <v>0</v>
      </c>
      <c r="H87" s="142">
        <f>'Sous-traitances'!H21*'Sous-traitances'!$E49</f>
        <v>0</v>
      </c>
      <c r="I87" s="142">
        <f>'Sous-traitances'!I21*'Sous-traitances'!$E49</f>
        <v>0</v>
      </c>
      <c r="J87" s="142">
        <f>'Sous-traitances'!J21*'Sous-traitances'!$E49</f>
        <v>0</v>
      </c>
      <c r="K87" s="142">
        <f>'Sous-traitances'!K21*'Sous-traitances'!$E49</f>
        <v>0</v>
      </c>
      <c r="L87" s="142">
        <f>'Sous-traitances'!L21*'Sous-traitances'!$E49</f>
        <v>0</v>
      </c>
      <c r="M87" s="142">
        <f>'Sous-traitances'!M21*'Sous-traitances'!$E49</f>
        <v>0</v>
      </c>
      <c r="N87" s="142">
        <f>'Sous-traitances'!N21*'Sous-traitances'!$E49</f>
        <v>0</v>
      </c>
      <c r="O87" s="142">
        <f t="shared" si="29"/>
        <v>0</v>
      </c>
      <c r="P87" s="142">
        <f>'Sous-traitances'!P21*'Sous-traitances'!$E49</f>
        <v>0</v>
      </c>
      <c r="Q87" s="142">
        <f>'Sous-traitances'!Q21*'Sous-traitances'!$E49</f>
        <v>0</v>
      </c>
      <c r="R87" s="142">
        <f>'Sous-traitances'!R21*'Sous-traitances'!$E49</f>
        <v>0</v>
      </c>
      <c r="S87" s="142">
        <f>'Sous-traitances'!S21*'Sous-traitances'!$E49</f>
        <v>0</v>
      </c>
      <c r="T87" s="142">
        <f>'Sous-traitances'!T21*'Sous-traitances'!$E49</f>
        <v>0</v>
      </c>
      <c r="U87" s="142">
        <f>'Sous-traitances'!U21*'Sous-traitances'!$E49</f>
        <v>0</v>
      </c>
      <c r="V87" s="142">
        <f>'Sous-traitances'!V21*'Sous-traitances'!$E49</f>
        <v>0</v>
      </c>
      <c r="W87" s="142">
        <f>'Sous-traitances'!W21*'Sous-traitances'!$E49</f>
        <v>0</v>
      </c>
      <c r="X87" s="142">
        <f>'Sous-traitances'!X21*'Sous-traitances'!$E49</f>
        <v>0</v>
      </c>
      <c r="Y87" s="142">
        <f>'Sous-traitances'!Y21*'Sous-traitances'!$E49</f>
        <v>0</v>
      </c>
      <c r="Z87" s="142">
        <f>'Sous-traitances'!Z21*'Sous-traitances'!$E49</f>
        <v>0</v>
      </c>
      <c r="AA87" s="142">
        <f>'Sous-traitances'!AA21*'Sous-traitances'!$E49</f>
        <v>0</v>
      </c>
      <c r="AB87" s="142">
        <f t="shared" si="30"/>
        <v>0</v>
      </c>
      <c r="AC87" s="142">
        <f>'Sous-traitances'!AC21*'Sous-traitances'!$E49</f>
        <v>0</v>
      </c>
      <c r="AD87" s="142">
        <f>'Sous-traitances'!AD21*'Sous-traitances'!$E49</f>
        <v>0</v>
      </c>
      <c r="AE87" s="142">
        <f t="shared" si="31"/>
        <v>0</v>
      </c>
      <c r="AF87" s="142">
        <f>'Sous-traitances'!AF21*'Sous-traitances'!$E49</f>
        <v>0</v>
      </c>
      <c r="AG87" s="142">
        <f>'Sous-traitances'!AG21*'Sous-traitances'!$E49</f>
        <v>0</v>
      </c>
      <c r="AH87" s="142">
        <f t="shared" si="32"/>
        <v>0</v>
      </c>
      <c r="AI87" s="142">
        <f>'Sous-traitances'!AI21*'Sous-traitances'!$E49</f>
        <v>0</v>
      </c>
      <c r="AJ87" s="142">
        <f>'Sous-traitances'!AJ21*'Sous-traitances'!$E49</f>
        <v>0</v>
      </c>
      <c r="AK87" s="142">
        <f t="shared" si="33"/>
        <v>0</v>
      </c>
    </row>
    <row r="88" spans="2:37" ht="15" customHeight="1" x14ac:dyDescent="0.35">
      <c r="B88" s="155">
        <f>'Sous-traitances'!B22</f>
        <v>0</v>
      </c>
      <c r="C88" s="142">
        <f>'Sous-traitances'!C22*'Sous-traitances'!$E50</f>
        <v>0</v>
      </c>
      <c r="D88" s="142">
        <f>'Sous-traitances'!D22*'Sous-traitances'!$E50</f>
        <v>0</v>
      </c>
      <c r="E88" s="142">
        <f>'Sous-traitances'!E22*'Sous-traitances'!$E50</f>
        <v>0</v>
      </c>
      <c r="F88" s="142">
        <f>'Sous-traitances'!F22*'Sous-traitances'!$E50</f>
        <v>0</v>
      </c>
      <c r="G88" s="142">
        <f>'Sous-traitances'!G22*'Sous-traitances'!$E50</f>
        <v>0</v>
      </c>
      <c r="H88" s="142">
        <f>'Sous-traitances'!H22*'Sous-traitances'!$E50</f>
        <v>0</v>
      </c>
      <c r="I88" s="142">
        <f>'Sous-traitances'!I22*'Sous-traitances'!$E50</f>
        <v>0</v>
      </c>
      <c r="J88" s="142">
        <f>'Sous-traitances'!J22*'Sous-traitances'!$E50</f>
        <v>0</v>
      </c>
      <c r="K88" s="142">
        <f>'Sous-traitances'!K22*'Sous-traitances'!$E50</f>
        <v>0</v>
      </c>
      <c r="L88" s="142">
        <f>'Sous-traitances'!L22*'Sous-traitances'!$E50</f>
        <v>0</v>
      </c>
      <c r="M88" s="142">
        <f>'Sous-traitances'!M22*'Sous-traitances'!$E50</f>
        <v>0</v>
      </c>
      <c r="N88" s="142">
        <f>'Sous-traitances'!N22*'Sous-traitances'!$E50</f>
        <v>0</v>
      </c>
      <c r="O88" s="142">
        <f t="shared" si="29"/>
        <v>0</v>
      </c>
      <c r="P88" s="142">
        <f>'Sous-traitances'!P22*'Sous-traitances'!$E50</f>
        <v>0</v>
      </c>
      <c r="Q88" s="142">
        <f>'Sous-traitances'!Q22*'Sous-traitances'!$E50</f>
        <v>0</v>
      </c>
      <c r="R88" s="142">
        <f>'Sous-traitances'!R22*'Sous-traitances'!$E50</f>
        <v>0</v>
      </c>
      <c r="S88" s="142">
        <f>'Sous-traitances'!S22*'Sous-traitances'!$E50</f>
        <v>0</v>
      </c>
      <c r="T88" s="142">
        <f>'Sous-traitances'!T22*'Sous-traitances'!$E50</f>
        <v>0</v>
      </c>
      <c r="U88" s="142">
        <f>'Sous-traitances'!U22*'Sous-traitances'!$E50</f>
        <v>0</v>
      </c>
      <c r="V88" s="142">
        <f>'Sous-traitances'!V22*'Sous-traitances'!$E50</f>
        <v>0</v>
      </c>
      <c r="W88" s="142">
        <f>'Sous-traitances'!W22*'Sous-traitances'!$E50</f>
        <v>0</v>
      </c>
      <c r="X88" s="142">
        <f>'Sous-traitances'!X22*'Sous-traitances'!$E50</f>
        <v>0</v>
      </c>
      <c r="Y88" s="142">
        <f>'Sous-traitances'!Y22*'Sous-traitances'!$E50</f>
        <v>0</v>
      </c>
      <c r="Z88" s="142">
        <f>'Sous-traitances'!Z22*'Sous-traitances'!$E50</f>
        <v>0</v>
      </c>
      <c r="AA88" s="142">
        <f>'Sous-traitances'!AA22*'Sous-traitances'!$E50</f>
        <v>0</v>
      </c>
      <c r="AB88" s="142">
        <f t="shared" si="30"/>
        <v>0</v>
      </c>
      <c r="AC88" s="142">
        <f>'Sous-traitances'!AC22*'Sous-traitances'!$E50</f>
        <v>0</v>
      </c>
      <c r="AD88" s="142">
        <f>'Sous-traitances'!AD22*'Sous-traitances'!$E50</f>
        <v>0</v>
      </c>
      <c r="AE88" s="142">
        <f t="shared" si="31"/>
        <v>0</v>
      </c>
      <c r="AF88" s="142">
        <f>'Sous-traitances'!AF22*'Sous-traitances'!$E50</f>
        <v>0</v>
      </c>
      <c r="AG88" s="142">
        <f>'Sous-traitances'!AG22*'Sous-traitances'!$E50</f>
        <v>0</v>
      </c>
      <c r="AH88" s="142">
        <f t="shared" si="32"/>
        <v>0</v>
      </c>
      <c r="AI88" s="142">
        <f>'Sous-traitances'!AI22*'Sous-traitances'!$E50</f>
        <v>0</v>
      </c>
      <c r="AJ88" s="142">
        <f>'Sous-traitances'!AJ22*'Sous-traitances'!$E50</f>
        <v>0</v>
      </c>
      <c r="AK88" s="142">
        <f t="shared" si="33"/>
        <v>0</v>
      </c>
    </row>
    <row r="89" spans="2:37" ht="15" customHeight="1" x14ac:dyDescent="0.35">
      <c r="B89" s="155">
        <f>'Sous-traitances'!B23</f>
        <v>0</v>
      </c>
      <c r="C89" s="142">
        <f>'Sous-traitances'!C23*'Sous-traitances'!$E51</f>
        <v>0</v>
      </c>
      <c r="D89" s="142">
        <f>'Sous-traitances'!D23*'Sous-traitances'!$E51</f>
        <v>0</v>
      </c>
      <c r="E89" s="142">
        <f>'Sous-traitances'!E23*'Sous-traitances'!$E51</f>
        <v>0</v>
      </c>
      <c r="F89" s="142">
        <f>'Sous-traitances'!F23*'Sous-traitances'!$E51</f>
        <v>0</v>
      </c>
      <c r="G89" s="142">
        <f>'Sous-traitances'!G23*'Sous-traitances'!$E51</f>
        <v>0</v>
      </c>
      <c r="H89" s="142">
        <f>'Sous-traitances'!H23*'Sous-traitances'!$E51</f>
        <v>0</v>
      </c>
      <c r="I89" s="142">
        <f>'Sous-traitances'!I23*'Sous-traitances'!$E51</f>
        <v>0</v>
      </c>
      <c r="J89" s="142">
        <f>'Sous-traitances'!J23*'Sous-traitances'!$E51</f>
        <v>0</v>
      </c>
      <c r="K89" s="142">
        <f>'Sous-traitances'!K23*'Sous-traitances'!$E51</f>
        <v>0</v>
      </c>
      <c r="L89" s="142">
        <f>'Sous-traitances'!L23*'Sous-traitances'!$E51</f>
        <v>0</v>
      </c>
      <c r="M89" s="142">
        <f>'Sous-traitances'!M23*'Sous-traitances'!$E51</f>
        <v>0</v>
      </c>
      <c r="N89" s="142">
        <f>'Sous-traitances'!N23*'Sous-traitances'!$E51</f>
        <v>0</v>
      </c>
      <c r="O89" s="142">
        <f t="shared" si="29"/>
        <v>0</v>
      </c>
      <c r="P89" s="142">
        <f>'Sous-traitances'!P23*'Sous-traitances'!$E51</f>
        <v>0</v>
      </c>
      <c r="Q89" s="142">
        <f>'Sous-traitances'!Q23*'Sous-traitances'!$E51</f>
        <v>0</v>
      </c>
      <c r="R89" s="142">
        <f>'Sous-traitances'!R23*'Sous-traitances'!$E51</f>
        <v>0</v>
      </c>
      <c r="S89" s="142">
        <f>'Sous-traitances'!S23*'Sous-traitances'!$E51</f>
        <v>0</v>
      </c>
      <c r="T89" s="142">
        <f>'Sous-traitances'!T23*'Sous-traitances'!$E51</f>
        <v>0</v>
      </c>
      <c r="U89" s="142">
        <f>'Sous-traitances'!U23*'Sous-traitances'!$E51</f>
        <v>0</v>
      </c>
      <c r="V89" s="142">
        <f>'Sous-traitances'!V23*'Sous-traitances'!$E51</f>
        <v>0</v>
      </c>
      <c r="W89" s="142">
        <f>'Sous-traitances'!W23*'Sous-traitances'!$E51</f>
        <v>0</v>
      </c>
      <c r="X89" s="142">
        <f>'Sous-traitances'!X23*'Sous-traitances'!$E51</f>
        <v>0</v>
      </c>
      <c r="Y89" s="142">
        <f>'Sous-traitances'!Y23*'Sous-traitances'!$E51</f>
        <v>0</v>
      </c>
      <c r="Z89" s="142">
        <f>'Sous-traitances'!Z23*'Sous-traitances'!$E51</f>
        <v>0</v>
      </c>
      <c r="AA89" s="142">
        <f>'Sous-traitances'!AA23*'Sous-traitances'!$E51</f>
        <v>0</v>
      </c>
      <c r="AB89" s="142">
        <f t="shared" si="30"/>
        <v>0</v>
      </c>
      <c r="AC89" s="142">
        <f>'Sous-traitances'!AC23*'Sous-traitances'!$E51</f>
        <v>0</v>
      </c>
      <c r="AD89" s="142">
        <f>'Sous-traitances'!AD23*'Sous-traitances'!$E51</f>
        <v>0</v>
      </c>
      <c r="AE89" s="142">
        <f t="shared" si="31"/>
        <v>0</v>
      </c>
      <c r="AF89" s="142">
        <f>'Sous-traitances'!AF23*'Sous-traitances'!$E51</f>
        <v>0</v>
      </c>
      <c r="AG89" s="142">
        <f>'Sous-traitances'!AG23*'Sous-traitances'!$E51</f>
        <v>0</v>
      </c>
      <c r="AH89" s="142">
        <f t="shared" si="32"/>
        <v>0</v>
      </c>
      <c r="AI89" s="142">
        <f>'Sous-traitances'!AI23*'Sous-traitances'!$E51</f>
        <v>0</v>
      </c>
      <c r="AJ89" s="142">
        <f>'Sous-traitances'!AJ23*'Sous-traitances'!$E51</f>
        <v>0</v>
      </c>
      <c r="AK89" s="142">
        <f t="shared" si="33"/>
        <v>0</v>
      </c>
    </row>
    <row r="90" spans="2:37" ht="15" customHeight="1" x14ac:dyDescent="0.35">
      <c r="B90" s="155">
        <f>'Sous-traitances'!B24</f>
        <v>0</v>
      </c>
      <c r="C90" s="142">
        <f>'Sous-traitances'!C24*'Sous-traitances'!$E52</f>
        <v>0</v>
      </c>
      <c r="D90" s="142">
        <f>'Sous-traitances'!D24*'Sous-traitances'!$E52</f>
        <v>0</v>
      </c>
      <c r="E90" s="142">
        <f>'Sous-traitances'!E24*'Sous-traitances'!$E52</f>
        <v>0</v>
      </c>
      <c r="F90" s="142">
        <f>'Sous-traitances'!F24*'Sous-traitances'!$E52</f>
        <v>0</v>
      </c>
      <c r="G90" s="142">
        <f>'Sous-traitances'!G24*'Sous-traitances'!$E52</f>
        <v>0</v>
      </c>
      <c r="H90" s="142">
        <f>'Sous-traitances'!H24*'Sous-traitances'!$E52</f>
        <v>0</v>
      </c>
      <c r="I90" s="142">
        <f>'Sous-traitances'!I24*'Sous-traitances'!$E52</f>
        <v>0</v>
      </c>
      <c r="J90" s="142">
        <f>'Sous-traitances'!J24*'Sous-traitances'!$E52</f>
        <v>0</v>
      </c>
      <c r="K90" s="142">
        <f>'Sous-traitances'!K24*'Sous-traitances'!$E52</f>
        <v>0</v>
      </c>
      <c r="L90" s="142">
        <f>'Sous-traitances'!L24*'Sous-traitances'!$E52</f>
        <v>0</v>
      </c>
      <c r="M90" s="142">
        <f>'Sous-traitances'!M24*'Sous-traitances'!$E52</f>
        <v>0</v>
      </c>
      <c r="N90" s="142">
        <f>'Sous-traitances'!N24*'Sous-traitances'!$E52</f>
        <v>0</v>
      </c>
      <c r="O90" s="142">
        <f t="shared" si="29"/>
        <v>0</v>
      </c>
      <c r="P90" s="142">
        <f>'Sous-traitances'!P24*'Sous-traitances'!$E52</f>
        <v>0</v>
      </c>
      <c r="Q90" s="142">
        <f>'Sous-traitances'!Q24*'Sous-traitances'!$E52</f>
        <v>0</v>
      </c>
      <c r="R90" s="142">
        <f>'Sous-traitances'!R24*'Sous-traitances'!$E52</f>
        <v>0</v>
      </c>
      <c r="S90" s="142">
        <f>'Sous-traitances'!S24*'Sous-traitances'!$E52</f>
        <v>0</v>
      </c>
      <c r="T90" s="142">
        <f>'Sous-traitances'!T24*'Sous-traitances'!$E52</f>
        <v>0</v>
      </c>
      <c r="U90" s="142">
        <f>'Sous-traitances'!U24*'Sous-traitances'!$E52</f>
        <v>0</v>
      </c>
      <c r="V90" s="142">
        <f>'Sous-traitances'!V24*'Sous-traitances'!$E52</f>
        <v>0</v>
      </c>
      <c r="W90" s="142">
        <f>'Sous-traitances'!W24*'Sous-traitances'!$E52</f>
        <v>0</v>
      </c>
      <c r="X90" s="142">
        <f>'Sous-traitances'!X24*'Sous-traitances'!$E52</f>
        <v>0</v>
      </c>
      <c r="Y90" s="142">
        <f>'Sous-traitances'!Y24*'Sous-traitances'!$E52</f>
        <v>0</v>
      </c>
      <c r="Z90" s="142">
        <f>'Sous-traitances'!Z24*'Sous-traitances'!$E52</f>
        <v>0</v>
      </c>
      <c r="AA90" s="142">
        <f>'Sous-traitances'!AA24*'Sous-traitances'!$E52</f>
        <v>0</v>
      </c>
      <c r="AB90" s="142">
        <f t="shared" si="30"/>
        <v>0</v>
      </c>
      <c r="AC90" s="142">
        <f>'Sous-traitances'!AC24*'Sous-traitances'!$E52</f>
        <v>0</v>
      </c>
      <c r="AD90" s="142">
        <f>'Sous-traitances'!AD24*'Sous-traitances'!$E52</f>
        <v>0</v>
      </c>
      <c r="AE90" s="142">
        <f t="shared" si="31"/>
        <v>0</v>
      </c>
      <c r="AF90" s="142">
        <f>'Sous-traitances'!AF24*'Sous-traitances'!$E52</f>
        <v>0</v>
      </c>
      <c r="AG90" s="142">
        <f>'Sous-traitances'!AG24*'Sous-traitances'!$E52</f>
        <v>0</v>
      </c>
      <c r="AH90" s="142">
        <f t="shared" si="32"/>
        <v>0</v>
      </c>
      <c r="AI90" s="142">
        <f>'Sous-traitances'!AI24*'Sous-traitances'!$E52</f>
        <v>0</v>
      </c>
      <c r="AJ90" s="142">
        <f>'Sous-traitances'!AJ24*'Sous-traitances'!$E52</f>
        <v>0</v>
      </c>
      <c r="AK90" s="142">
        <f t="shared" si="33"/>
        <v>0</v>
      </c>
    </row>
    <row r="91" spans="2:37" ht="15" customHeight="1" x14ac:dyDescent="0.35">
      <c r="B91" s="155">
        <f>'Sous-traitances'!B25</f>
        <v>0</v>
      </c>
      <c r="C91" s="142">
        <f>'Sous-traitances'!C25*'Sous-traitances'!$E53</f>
        <v>0</v>
      </c>
      <c r="D91" s="142">
        <f>'Sous-traitances'!D25*'Sous-traitances'!$E53</f>
        <v>0</v>
      </c>
      <c r="E91" s="142">
        <f>'Sous-traitances'!E25*'Sous-traitances'!$E53</f>
        <v>0</v>
      </c>
      <c r="F91" s="142">
        <f>'Sous-traitances'!F25*'Sous-traitances'!$E53</f>
        <v>0</v>
      </c>
      <c r="G91" s="142">
        <f>'Sous-traitances'!G25*'Sous-traitances'!$E53</f>
        <v>0</v>
      </c>
      <c r="H91" s="142">
        <f>'Sous-traitances'!H25*'Sous-traitances'!$E53</f>
        <v>0</v>
      </c>
      <c r="I91" s="142">
        <f>'Sous-traitances'!I25*'Sous-traitances'!$E53</f>
        <v>0</v>
      </c>
      <c r="J91" s="142">
        <f>'Sous-traitances'!J25*'Sous-traitances'!$E53</f>
        <v>0</v>
      </c>
      <c r="K91" s="142">
        <f>'Sous-traitances'!K25*'Sous-traitances'!$E53</f>
        <v>0</v>
      </c>
      <c r="L91" s="142">
        <f>'Sous-traitances'!L25*'Sous-traitances'!$E53</f>
        <v>0</v>
      </c>
      <c r="M91" s="142">
        <f>'Sous-traitances'!M25*'Sous-traitances'!$E53</f>
        <v>0</v>
      </c>
      <c r="N91" s="142">
        <f>'Sous-traitances'!N25*'Sous-traitances'!$E53</f>
        <v>0</v>
      </c>
      <c r="O91" s="142">
        <f t="shared" si="29"/>
        <v>0</v>
      </c>
      <c r="P91" s="142">
        <f>'Sous-traitances'!P25*'Sous-traitances'!$E53</f>
        <v>0</v>
      </c>
      <c r="Q91" s="142">
        <f>'Sous-traitances'!Q25*'Sous-traitances'!$E53</f>
        <v>0</v>
      </c>
      <c r="R91" s="142">
        <f>'Sous-traitances'!R25*'Sous-traitances'!$E53</f>
        <v>0</v>
      </c>
      <c r="S91" s="142">
        <f>'Sous-traitances'!S25*'Sous-traitances'!$E53</f>
        <v>0</v>
      </c>
      <c r="T91" s="142">
        <f>'Sous-traitances'!T25*'Sous-traitances'!$E53</f>
        <v>0</v>
      </c>
      <c r="U91" s="142">
        <f>'Sous-traitances'!U25*'Sous-traitances'!$E53</f>
        <v>0</v>
      </c>
      <c r="V91" s="142">
        <f>'Sous-traitances'!V25*'Sous-traitances'!$E53</f>
        <v>0</v>
      </c>
      <c r="W91" s="142">
        <f>'Sous-traitances'!W25*'Sous-traitances'!$E53</f>
        <v>0</v>
      </c>
      <c r="X91" s="142">
        <f>'Sous-traitances'!X25*'Sous-traitances'!$E53</f>
        <v>0</v>
      </c>
      <c r="Y91" s="142">
        <f>'Sous-traitances'!Y25*'Sous-traitances'!$E53</f>
        <v>0</v>
      </c>
      <c r="Z91" s="142">
        <f>'Sous-traitances'!Z25*'Sous-traitances'!$E53</f>
        <v>0</v>
      </c>
      <c r="AA91" s="142">
        <f>'Sous-traitances'!AA25*'Sous-traitances'!$E53</f>
        <v>0</v>
      </c>
      <c r="AB91" s="142">
        <f t="shared" si="30"/>
        <v>0</v>
      </c>
      <c r="AC91" s="142">
        <f>'Sous-traitances'!AC25*'Sous-traitances'!$E53</f>
        <v>0</v>
      </c>
      <c r="AD91" s="142">
        <f>'Sous-traitances'!AD25*'Sous-traitances'!$E53</f>
        <v>0</v>
      </c>
      <c r="AE91" s="142">
        <f t="shared" si="31"/>
        <v>0</v>
      </c>
      <c r="AF91" s="142">
        <f>'Sous-traitances'!AF25*'Sous-traitances'!$E53</f>
        <v>0</v>
      </c>
      <c r="AG91" s="142">
        <f>'Sous-traitances'!AG25*'Sous-traitances'!$E53</f>
        <v>0</v>
      </c>
      <c r="AH91" s="142">
        <f t="shared" si="32"/>
        <v>0</v>
      </c>
      <c r="AI91" s="142">
        <f>'Sous-traitances'!AI25*'Sous-traitances'!$E53</f>
        <v>0</v>
      </c>
      <c r="AJ91" s="142">
        <f>'Sous-traitances'!AJ25*'Sous-traitances'!$E53</f>
        <v>0</v>
      </c>
      <c r="AK91" s="142">
        <f t="shared" si="33"/>
        <v>0</v>
      </c>
    </row>
    <row r="92" spans="2:37" ht="15" customHeight="1" x14ac:dyDescent="0.35">
      <c r="B92" s="155">
        <f>'Sous-traitances'!B26</f>
        <v>0</v>
      </c>
      <c r="C92" s="142">
        <f>'Sous-traitances'!C26*'Sous-traitances'!$E54</f>
        <v>0</v>
      </c>
      <c r="D92" s="142">
        <f>'Sous-traitances'!D26*'Sous-traitances'!$E54</f>
        <v>0</v>
      </c>
      <c r="E92" s="142">
        <f>'Sous-traitances'!E26*'Sous-traitances'!$E54</f>
        <v>0</v>
      </c>
      <c r="F92" s="142">
        <f>'Sous-traitances'!F26*'Sous-traitances'!$E54</f>
        <v>0</v>
      </c>
      <c r="G92" s="142">
        <f>'Sous-traitances'!G26*'Sous-traitances'!$E54</f>
        <v>0</v>
      </c>
      <c r="H92" s="142">
        <f>'Sous-traitances'!H26*'Sous-traitances'!$E54</f>
        <v>0</v>
      </c>
      <c r="I92" s="142">
        <f>'Sous-traitances'!I26*'Sous-traitances'!$E54</f>
        <v>0</v>
      </c>
      <c r="J92" s="142">
        <f>'Sous-traitances'!J26*'Sous-traitances'!$E54</f>
        <v>0</v>
      </c>
      <c r="K92" s="142">
        <f>'Sous-traitances'!K26*'Sous-traitances'!$E54</f>
        <v>0</v>
      </c>
      <c r="L92" s="142">
        <f>'Sous-traitances'!L26*'Sous-traitances'!$E54</f>
        <v>0</v>
      </c>
      <c r="M92" s="142">
        <f>'Sous-traitances'!M26*'Sous-traitances'!$E54</f>
        <v>0</v>
      </c>
      <c r="N92" s="142">
        <f>'Sous-traitances'!N26*'Sous-traitances'!$E54</f>
        <v>0</v>
      </c>
      <c r="O92" s="142">
        <f t="shared" si="29"/>
        <v>0</v>
      </c>
      <c r="P92" s="142">
        <f>'Sous-traitances'!P26*'Sous-traitances'!$E54</f>
        <v>0</v>
      </c>
      <c r="Q92" s="142">
        <f>'Sous-traitances'!Q26*'Sous-traitances'!$E54</f>
        <v>0</v>
      </c>
      <c r="R92" s="142">
        <f>'Sous-traitances'!R26*'Sous-traitances'!$E54</f>
        <v>0</v>
      </c>
      <c r="S92" s="142">
        <f>'Sous-traitances'!S26*'Sous-traitances'!$E54</f>
        <v>0</v>
      </c>
      <c r="T92" s="142">
        <f>'Sous-traitances'!T26*'Sous-traitances'!$E54</f>
        <v>0</v>
      </c>
      <c r="U92" s="142">
        <f>'Sous-traitances'!U26*'Sous-traitances'!$E54</f>
        <v>0</v>
      </c>
      <c r="V92" s="142">
        <f>'Sous-traitances'!V26*'Sous-traitances'!$E54</f>
        <v>0</v>
      </c>
      <c r="W92" s="142">
        <f>'Sous-traitances'!W26*'Sous-traitances'!$E54</f>
        <v>0</v>
      </c>
      <c r="X92" s="142">
        <f>'Sous-traitances'!X26*'Sous-traitances'!$E54</f>
        <v>0</v>
      </c>
      <c r="Y92" s="142">
        <f>'Sous-traitances'!Y26*'Sous-traitances'!$E54</f>
        <v>0</v>
      </c>
      <c r="Z92" s="142">
        <f>'Sous-traitances'!Z26*'Sous-traitances'!$E54</f>
        <v>0</v>
      </c>
      <c r="AA92" s="142">
        <f>'Sous-traitances'!AA26*'Sous-traitances'!$E54</f>
        <v>0</v>
      </c>
      <c r="AB92" s="142">
        <f t="shared" si="30"/>
        <v>0</v>
      </c>
      <c r="AC92" s="142">
        <f>'Sous-traitances'!AC26*'Sous-traitances'!$E54</f>
        <v>0</v>
      </c>
      <c r="AD92" s="142">
        <f>'Sous-traitances'!AD26*'Sous-traitances'!$E54</f>
        <v>0</v>
      </c>
      <c r="AE92" s="142">
        <f t="shared" si="31"/>
        <v>0</v>
      </c>
      <c r="AF92" s="142">
        <f>'Sous-traitances'!AF26*'Sous-traitances'!$E54</f>
        <v>0</v>
      </c>
      <c r="AG92" s="142">
        <f>'Sous-traitances'!AG26*'Sous-traitances'!$E54</f>
        <v>0</v>
      </c>
      <c r="AH92" s="142">
        <f t="shared" si="32"/>
        <v>0</v>
      </c>
      <c r="AI92" s="142">
        <f>'Sous-traitances'!AI26*'Sous-traitances'!$E54</f>
        <v>0</v>
      </c>
      <c r="AJ92" s="142">
        <f>'Sous-traitances'!AJ26*'Sous-traitances'!$E54</f>
        <v>0</v>
      </c>
      <c r="AK92" s="142">
        <f t="shared" si="33"/>
        <v>0</v>
      </c>
    </row>
    <row r="93" spans="2:37" ht="15" customHeight="1" x14ac:dyDescent="0.35">
      <c r="B93" s="155">
        <f>'Sous-traitances'!B27</f>
        <v>0</v>
      </c>
      <c r="C93" s="142">
        <f>'Sous-traitances'!C27*'Sous-traitances'!$E55</f>
        <v>0</v>
      </c>
      <c r="D93" s="142">
        <f>'Sous-traitances'!D27*'Sous-traitances'!$E55</f>
        <v>0</v>
      </c>
      <c r="E93" s="142">
        <f>'Sous-traitances'!E27*'Sous-traitances'!$E55</f>
        <v>0</v>
      </c>
      <c r="F93" s="142">
        <f>'Sous-traitances'!F27*'Sous-traitances'!$E55</f>
        <v>0</v>
      </c>
      <c r="G93" s="142">
        <f>'Sous-traitances'!G27*'Sous-traitances'!$E55</f>
        <v>0</v>
      </c>
      <c r="H93" s="142">
        <f>'Sous-traitances'!H27*'Sous-traitances'!$E55</f>
        <v>0</v>
      </c>
      <c r="I93" s="142">
        <f>'Sous-traitances'!I27*'Sous-traitances'!$E55</f>
        <v>0</v>
      </c>
      <c r="J93" s="142">
        <f>'Sous-traitances'!J27*'Sous-traitances'!$E55</f>
        <v>0</v>
      </c>
      <c r="K93" s="142">
        <f>'Sous-traitances'!K27*'Sous-traitances'!$E55</f>
        <v>0</v>
      </c>
      <c r="L93" s="142">
        <f>'Sous-traitances'!L27*'Sous-traitances'!$E55</f>
        <v>0</v>
      </c>
      <c r="M93" s="142">
        <f>'Sous-traitances'!M27*'Sous-traitances'!$E55</f>
        <v>0</v>
      </c>
      <c r="N93" s="142">
        <f>'Sous-traitances'!N27*'Sous-traitances'!$E55</f>
        <v>0</v>
      </c>
      <c r="O93" s="142">
        <f t="shared" si="29"/>
        <v>0</v>
      </c>
      <c r="P93" s="142">
        <f>'Sous-traitances'!P27*'Sous-traitances'!$E55</f>
        <v>0</v>
      </c>
      <c r="Q93" s="142">
        <f>'Sous-traitances'!Q27*'Sous-traitances'!$E55</f>
        <v>0</v>
      </c>
      <c r="R93" s="142">
        <f>'Sous-traitances'!R27*'Sous-traitances'!$E55</f>
        <v>0</v>
      </c>
      <c r="S93" s="142">
        <f>'Sous-traitances'!S27*'Sous-traitances'!$E55</f>
        <v>0</v>
      </c>
      <c r="T93" s="142">
        <f>'Sous-traitances'!T27*'Sous-traitances'!$E55</f>
        <v>0</v>
      </c>
      <c r="U93" s="142">
        <f>'Sous-traitances'!U27*'Sous-traitances'!$E55</f>
        <v>0</v>
      </c>
      <c r="V93" s="142">
        <f>'Sous-traitances'!V27*'Sous-traitances'!$E55</f>
        <v>0</v>
      </c>
      <c r="W93" s="142">
        <f>'Sous-traitances'!W27*'Sous-traitances'!$E55</f>
        <v>0</v>
      </c>
      <c r="X93" s="142">
        <f>'Sous-traitances'!X27*'Sous-traitances'!$E55</f>
        <v>0</v>
      </c>
      <c r="Y93" s="142">
        <f>'Sous-traitances'!Y27*'Sous-traitances'!$E55</f>
        <v>0</v>
      </c>
      <c r="Z93" s="142">
        <f>'Sous-traitances'!Z27*'Sous-traitances'!$E55</f>
        <v>0</v>
      </c>
      <c r="AA93" s="142">
        <f>'Sous-traitances'!AA27*'Sous-traitances'!$E55</f>
        <v>0</v>
      </c>
      <c r="AB93" s="142">
        <f t="shared" si="30"/>
        <v>0</v>
      </c>
      <c r="AC93" s="142">
        <f>'Sous-traitances'!AC27*'Sous-traitances'!$E55</f>
        <v>0</v>
      </c>
      <c r="AD93" s="142">
        <f>'Sous-traitances'!AD27*'Sous-traitances'!$E55</f>
        <v>0</v>
      </c>
      <c r="AE93" s="142">
        <f t="shared" si="31"/>
        <v>0</v>
      </c>
      <c r="AF93" s="142">
        <f>'Sous-traitances'!AF27*'Sous-traitances'!$E55</f>
        <v>0</v>
      </c>
      <c r="AG93" s="142">
        <f>'Sous-traitances'!AG27*'Sous-traitances'!$E55</f>
        <v>0</v>
      </c>
      <c r="AH93" s="142">
        <f t="shared" si="32"/>
        <v>0</v>
      </c>
      <c r="AI93" s="142">
        <f>'Sous-traitances'!AI27*'Sous-traitances'!$E55</f>
        <v>0</v>
      </c>
      <c r="AJ93" s="142">
        <f>'Sous-traitances'!AJ27*'Sous-traitances'!$E55</f>
        <v>0</v>
      </c>
      <c r="AK93" s="142">
        <f t="shared" si="33"/>
        <v>0</v>
      </c>
    </row>
    <row r="94" spans="2:37" ht="15" customHeight="1" x14ac:dyDescent="0.35">
      <c r="B94" s="155">
        <f>'Sous-traitances'!B28</f>
        <v>0</v>
      </c>
      <c r="C94" s="142">
        <f>'Sous-traitances'!C28*'Sous-traitances'!$E56</f>
        <v>0</v>
      </c>
      <c r="D94" s="142">
        <f>'Sous-traitances'!D28*'Sous-traitances'!$E56</f>
        <v>0</v>
      </c>
      <c r="E94" s="142">
        <f>'Sous-traitances'!E28*'Sous-traitances'!$E56</f>
        <v>0</v>
      </c>
      <c r="F94" s="142">
        <f>'Sous-traitances'!F28*'Sous-traitances'!$E56</f>
        <v>0</v>
      </c>
      <c r="G94" s="142">
        <f>'Sous-traitances'!G28*'Sous-traitances'!$E56</f>
        <v>0</v>
      </c>
      <c r="H94" s="142">
        <f>'Sous-traitances'!H28*'Sous-traitances'!$E56</f>
        <v>0</v>
      </c>
      <c r="I94" s="142">
        <f>'Sous-traitances'!I28*'Sous-traitances'!$E56</f>
        <v>0</v>
      </c>
      <c r="J94" s="142">
        <f>'Sous-traitances'!J28*'Sous-traitances'!$E56</f>
        <v>0</v>
      </c>
      <c r="K94" s="142">
        <f>'Sous-traitances'!K28*'Sous-traitances'!$E56</f>
        <v>0</v>
      </c>
      <c r="L94" s="142">
        <f>'Sous-traitances'!L28*'Sous-traitances'!$E56</f>
        <v>0</v>
      </c>
      <c r="M94" s="142">
        <f>'Sous-traitances'!M28*'Sous-traitances'!$E56</f>
        <v>0</v>
      </c>
      <c r="N94" s="142">
        <f>'Sous-traitances'!N28*'Sous-traitances'!$E56</f>
        <v>0</v>
      </c>
      <c r="O94" s="142">
        <f t="shared" si="29"/>
        <v>0</v>
      </c>
      <c r="P94" s="142">
        <f>'Sous-traitances'!P28*'Sous-traitances'!$E56</f>
        <v>0</v>
      </c>
      <c r="Q94" s="142">
        <f>'Sous-traitances'!Q28*'Sous-traitances'!$E56</f>
        <v>0</v>
      </c>
      <c r="R94" s="142">
        <f>'Sous-traitances'!R28*'Sous-traitances'!$E56</f>
        <v>0</v>
      </c>
      <c r="S94" s="142">
        <f>'Sous-traitances'!S28*'Sous-traitances'!$E56</f>
        <v>0</v>
      </c>
      <c r="T94" s="142">
        <f>'Sous-traitances'!T28*'Sous-traitances'!$E56</f>
        <v>0</v>
      </c>
      <c r="U94" s="142">
        <f>'Sous-traitances'!U28*'Sous-traitances'!$E56</f>
        <v>0</v>
      </c>
      <c r="V94" s="142">
        <f>'Sous-traitances'!V28*'Sous-traitances'!$E56</f>
        <v>0</v>
      </c>
      <c r="W94" s="142">
        <f>'Sous-traitances'!W28*'Sous-traitances'!$E56</f>
        <v>0</v>
      </c>
      <c r="X94" s="142">
        <f>'Sous-traitances'!X28*'Sous-traitances'!$E56</f>
        <v>0</v>
      </c>
      <c r="Y94" s="142">
        <f>'Sous-traitances'!Y28*'Sous-traitances'!$E56</f>
        <v>0</v>
      </c>
      <c r="Z94" s="142">
        <f>'Sous-traitances'!Z28*'Sous-traitances'!$E56</f>
        <v>0</v>
      </c>
      <c r="AA94" s="142">
        <f>'Sous-traitances'!AA28*'Sous-traitances'!$E56</f>
        <v>0</v>
      </c>
      <c r="AB94" s="142">
        <f t="shared" si="30"/>
        <v>0</v>
      </c>
      <c r="AC94" s="142">
        <f>'Sous-traitances'!AC28*'Sous-traitances'!$E56</f>
        <v>0</v>
      </c>
      <c r="AD94" s="142">
        <f>'Sous-traitances'!AD28*'Sous-traitances'!$E56</f>
        <v>0</v>
      </c>
      <c r="AE94" s="142">
        <f t="shared" si="31"/>
        <v>0</v>
      </c>
      <c r="AF94" s="142">
        <f>'Sous-traitances'!AF28*'Sous-traitances'!$E56</f>
        <v>0</v>
      </c>
      <c r="AG94" s="142">
        <f>'Sous-traitances'!AG28*'Sous-traitances'!$E56</f>
        <v>0</v>
      </c>
      <c r="AH94" s="142">
        <f t="shared" si="32"/>
        <v>0</v>
      </c>
      <c r="AI94" s="142">
        <f>'Sous-traitances'!AI28*'Sous-traitances'!$E56</f>
        <v>0</v>
      </c>
      <c r="AJ94" s="142">
        <f>'Sous-traitances'!AJ28*'Sous-traitances'!$E56</f>
        <v>0</v>
      </c>
      <c r="AK94" s="142">
        <f t="shared" si="33"/>
        <v>0</v>
      </c>
    </row>
    <row r="95" spans="2:37" x14ac:dyDescent="0.35">
      <c r="B95" s="11"/>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row>
    <row r="96" spans="2:37" ht="15" customHeight="1" x14ac:dyDescent="0.35">
      <c r="B96" s="156" t="s">
        <v>20</v>
      </c>
      <c r="C96" s="142">
        <f t="shared" ref="C96:AK96" si="34">SUM(C75:C94)</f>
        <v>0</v>
      </c>
      <c r="D96" s="142">
        <f t="shared" si="34"/>
        <v>0</v>
      </c>
      <c r="E96" s="142">
        <f t="shared" si="34"/>
        <v>0</v>
      </c>
      <c r="F96" s="142">
        <f t="shared" si="34"/>
        <v>0</v>
      </c>
      <c r="G96" s="142">
        <f t="shared" si="34"/>
        <v>0</v>
      </c>
      <c r="H96" s="142">
        <f t="shared" si="34"/>
        <v>0</v>
      </c>
      <c r="I96" s="142">
        <f t="shared" si="34"/>
        <v>0</v>
      </c>
      <c r="J96" s="142">
        <f t="shared" si="34"/>
        <v>0</v>
      </c>
      <c r="K96" s="142">
        <f t="shared" si="34"/>
        <v>0</v>
      </c>
      <c r="L96" s="142">
        <f t="shared" si="34"/>
        <v>0</v>
      </c>
      <c r="M96" s="142">
        <f t="shared" si="34"/>
        <v>0</v>
      </c>
      <c r="N96" s="142">
        <f t="shared" si="34"/>
        <v>0</v>
      </c>
      <c r="O96" s="147">
        <f t="shared" si="34"/>
        <v>0</v>
      </c>
      <c r="P96" s="142">
        <f t="shared" si="34"/>
        <v>0</v>
      </c>
      <c r="Q96" s="142">
        <f t="shared" si="34"/>
        <v>0</v>
      </c>
      <c r="R96" s="142">
        <f t="shared" si="34"/>
        <v>0</v>
      </c>
      <c r="S96" s="142">
        <f t="shared" si="34"/>
        <v>0</v>
      </c>
      <c r="T96" s="142">
        <f t="shared" si="34"/>
        <v>0</v>
      </c>
      <c r="U96" s="142">
        <f t="shared" si="34"/>
        <v>0</v>
      </c>
      <c r="V96" s="142">
        <f t="shared" si="34"/>
        <v>0</v>
      </c>
      <c r="W96" s="142">
        <f t="shared" si="34"/>
        <v>0</v>
      </c>
      <c r="X96" s="142">
        <f t="shared" si="34"/>
        <v>0</v>
      </c>
      <c r="Y96" s="142">
        <f t="shared" si="34"/>
        <v>0</v>
      </c>
      <c r="Z96" s="142">
        <f t="shared" si="34"/>
        <v>0</v>
      </c>
      <c r="AA96" s="142">
        <f t="shared" si="34"/>
        <v>0</v>
      </c>
      <c r="AB96" s="147">
        <f t="shared" si="34"/>
        <v>0</v>
      </c>
      <c r="AC96" s="142">
        <f t="shared" si="34"/>
        <v>0</v>
      </c>
      <c r="AD96" s="142">
        <f t="shared" si="34"/>
        <v>0</v>
      </c>
      <c r="AE96" s="147">
        <f t="shared" si="34"/>
        <v>0</v>
      </c>
      <c r="AF96" s="142">
        <f t="shared" si="34"/>
        <v>0</v>
      </c>
      <c r="AG96" s="142">
        <f t="shared" si="34"/>
        <v>0</v>
      </c>
      <c r="AH96" s="147">
        <f t="shared" si="34"/>
        <v>0</v>
      </c>
      <c r="AI96" s="142">
        <f t="shared" si="34"/>
        <v>0</v>
      </c>
      <c r="AJ96" s="142">
        <f t="shared" si="34"/>
        <v>0</v>
      </c>
      <c r="AK96" s="147">
        <f t="shared" si="34"/>
        <v>0</v>
      </c>
    </row>
    <row r="97" spans="2:37" x14ac:dyDescent="0.35">
      <c r="B97" s="11"/>
    </row>
    <row r="98" spans="2:37" ht="15" customHeight="1" x14ac:dyDescent="0.35">
      <c r="B98" s="149" t="str">
        <f>"Prestations liés à : "&amp;CONFIG!B17&amp;" (en € HT)"</f>
        <v>Prestations liés à :  (en € HT)</v>
      </c>
      <c r="C98" s="4"/>
      <c r="D98" s="4"/>
    </row>
    <row r="99" spans="2:37" x14ac:dyDescent="0.35">
      <c r="B99" s="11"/>
    </row>
    <row r="100" spans="2:37" x14ac:dyDescent="0.35">
      <c r="B100" s="11"/>
      <c r="C100" s="258" t="s">
        <v>17</v>
      </c>
      <c r="D100" s="259"/>
      <c r="E100" s="259"/>
      <c r="F100" s="259"/>
      <c r="G100" s="259"/>
      <c r="H100" s="259"/>
      <c r="I100" s="259"/>
      <c r="J100" s="259"/>
      <c r="K100" s="259"/>
      <c r="L100" s="259"/>
      <c r="M100" s="259"/>
      <c r="N100" s="259"/>
      <c r="O100" s="260"/>
      <c r="P100" s="258" t="s">
        <v>18</v>
      </c>
      <c r="Q100" s="259"/>
      <c r="R100" s="259"/>
      <c r="S100" s="259"/>
      <c r="T100" s="259"/>
      <c r="U100" s="259"/>
      <c r="V100" s="259"/>
      <c r="W100" s="259"/>
      <c r="X100" s="259"/>
      <c r="Y100" s="259"/>
      <c r="Z100" s="259"/>
      <c r="AA100" s="259"/>
      <c r="AB100" s="260"/>
      <c r="AC100" s="258" t="s">
        <v>19</v>
      </c>
      <c r="AD100" s="259"/>
      <c r="AE100" s="260"/>
      <c r="AF100" s="258" t="s">
        <v>31</v>
      </c>
      <c r="AG100" s="259"/>
      <c r="AH100" s="260"/>
      <c r="AI100" s="257" t="s">
        <v>32</v>
      </c>
      <c r="AJ100" s="257"/>
      <c r="AK100" s="257"/>
    </row>
    <row r="101" spans="2:37" ht="15" customHeight="1" x14ac:dyDescent="0.35">
      <c r="B101" s="150" t="s">
        <v>35</v>
      </c>
      <c r="C101" s="140">
        <f>CONFIG!$C$7</f>
        <v>43101</v>
      </c>
      <c r="D101" s="140">
        <f>DATE(YEAR(C101),MONTH(C101)+1,DAY(C101))</f>
        <v>43132</v>
      </c>
      <c r="E101" s="140">
        <f t="shared" ref="E101:N101" si="35">DATE(YEAR(D101),MONTH(D101)+1,DAY(D101))</f>
        <v>43160</v>
      </c>
      <c r="F101" s="140">
        <f t="shared" si="35"/>
        <v>43191</v>
      </c>
      <c r="G101" s="140">
        <f t="shared" si="35"/>
        <v>43221</v>
      </c>
      <c r="H101" s="140">
        <f t="shared" si="35"/>
        <v>43252</v>
      </c>
      <c r="I101" s="140">
        <f t="shared" si="35"/>
        <v>43282</v>
      </c>
      <c r="J101" s="140">
        <f t="shared" si="35"/>
        <v>43313</v>
      </c>
      <c r="K101" s="140">
        <f t="shared" si="35"/>
        <v>43344</v>
      </c>
      <c r="L101" s="140">
        <f t="shared" si="35"/>
        <v>43374</v>
      </c>
      <c r="M101" s="140">
        <f t="shared" si="35"/>
        <v>43405</v>
      </c>
      <c r="N101" s="140">
        <f t="shared" si="35"/>
        <v>43435</v>
      </c>
      <c r="O101" s="141" t="s">
        <v>20</v>
      </c>
      <c r="P101" s="140">
        <f>DATE(YEAR(N101),MONTH(N101)+1,DAY(N101))</f>
        <v>43466</v>
      </c>
      <c r="Q101" s="140">
        <f t="shared" ref="Q101:AA101" si="36">DATE(YEAR(P101),MONTH(P101)+1,DAY(P101))</f>
        <v>43497</v>
      </c>
      <c r="R101" s="140">
        <f t="shared" si="36"/>
        <v>43525</v>
      </c>
      <c r="S101" s="140">
        <f t="shared" si="36"/>
        <v>43556</v>
      </c>
      <c r="T101" s="140">
        <f t="shared" si="36"/>
        <v>43586</v>
      </c>
      <c r="U101" s="140">
        <f t="shared" si="36"/>
        <v>43617</v>
      </c>
      <c r="V101" s="140">
        <f t="shared" si="36"/>
        <v>43647</v>
      </c>
      <c r="W101" s="140">
        <f t="shared" si="36"/>
        <v>43678</v>
      </c>
      <c r="X101" s="140">
        <f t="shared" si="36"/>
        <v>43709</v>
      </c>
      <c r="Y101" s="140">
        <f t="shared" si="36"/>
        <v>43739</v>
      </c>
      <c r="Z101" s="140">
        <f t="shared" si="36"/>
        <v>43770</v>
      </c>
      <c r="AA101" s="140">
        <f t="shared" si="36"/>
        <v>43800</v>
      </c>
      <c r="AB101" s="141" t="s">
        <v>20</v>
      </c>
      <c r="AC101" s="140" t="s">
        <v>23</v>
      </c>
      <c r="AD101" s="140" t="s">
        <v>24</v>
      </c>
      <c r="AE101" s="141" t="s">
        <v>20</v>
      </c>
      <c r="AF101" s="140" t="s">
        <v>23</v>
      </c>
      <c r="AG101" s="140" t="s">
        <v>24</v>
      </c>
      <c r="AH101" s="141" t="s">
        <v>20</v>
      </c>
      <c r="AI101" s="140" t="s">
        <v>23</v>
      </c>
      <c r="AJ101" s="140" t="s">
        <v>24</v>
      </c>
      <c r="AK101" s="141" t="s">
        <v>20</v>
      </c>
    </row>
    <row r="102" spans="2:37" ht="15" customHeight="1" x14ac:dyDescent="0.35">
      <c r="B102" s="155">
        <f>'Sous-traitances'!B9</f>
        <v>0</v>
      </c>
      <c r="C102" s="142">
        <f>'Sous-traitances'!C9*'Sous-traitances'!$F37</f>
        <v>0</v>
      </c>
      <c r="D102" s="142">
        <f>'Sous-traitances'!D9*'Sous-traitances'!$F37</f>
        <v>0</v>
      </c>
      <c r="E102" s="142">
        <f>'Sous-traitances'!E9*'Sous-traitances'!$F37</f>
        <v>0</v>
      </c>
      <c r="F102" s="142">
        <f>'Sous-traitances'!F9*'Sous-traitances'!$F37</f>
        <v>0</v>
      </c>
      <c r="G102" s="142">
        <f>'Sous-traitances'!G9*'Sous-traitances'!$F37</f>
        <v>0</v>
      </c>
      <c r="H102" s="142">
        <f>'Sous-traitances'!H9*'Sous-traitances'!$F37</f>
        <v>0</v>
      </c>
      <c r="I102" s="142">
        <f>'Sous-traitances'!I9*'Sous-traitances'!$F37</f>
        <v>0</v>
      </c>
      <c r="J102" s="142">
        <f>'Sous-traitances'!J9*'Sous-traitances'!$F37</f>
        <v>0</v>
      </c>
      <c r="K102" s="142">
        <f>'Sous-traitances'!K9*'Sous-traitances'!$F37</f>
        <v>0</v>
      </c>
      <c r="L102" s="142">
        <f>'Sous-traitances'!L9*'Sous-traitances'!$F37</f>
        <v>0</v>
      </c>
      <c r="M102" s="142">
        <f>'Sous-traitances'!M9*'Sous-traitances'!$F37</f>
        <v>0</v>
      </c>
      <c r="N102" s="142">
        <f>'Sous-traitances'!N9*'Sous-traitances'!$F37</f>
        <v>0</v>
      </c>
      <c r="O102" s="142">
        <f t="shared" ref="O102:O121" si="37">SUM(C102:N102)</f>
        <v>0</v>
      </c>
      <c r="P102" s="142">
        <f>'Sous-traitances'!P9*'Sous-traitances'!$F37</f>
        <v>0</v>
      </c>
      <c r="Q102" s="142">
        <f>'Sous-traitances'!Q9*'Sous-traitances'!$F37</f>
        <v>0</v>
      </c>
      <c r="R102" s="142">
        <f>'Sous-traitances'!R9*'Sous-traitances'!$F37</f>
        <v>0</v>
      </c>
      <c r="S102" s="142">
        <f>'Sous-traitances'!S9*'Sous-traitances'!$F37</f>
        <v>0</v>
      </c>
      <c r="T102" s="142">
        <f>'Sous-traitances'!T9*'Sous-traitances'!$F37</f>
        <v>0</v>
      </c>
      <c r="U102" s="142">
        <f>'Sous-traitances'!U9*'Sous-traitances'!$F37</f>
        <v>0</v>
      </c>
      <c r="V102" s="142">
        <f>'Sous-traitances'!V9*'Sous-traitances'!$F37</f>
        <v>0</v>
      </c>
      <c r="W102" s="142">
        <f>'Sous-traitances'!W9*'Sous-traitances'!$F37</f>
        <v>0</v>
      </c>
      <c r="X102" s="142">
        <f>'Sous-traitances'!X9*'Sous-traitances'!$F37</f>
        <v>0</v>
      </c>
      <c r="Y102" s="142">
        <f>'Sous-traitances'!Y9*'Sous-traitances'!$F37</f>
        <v>0</v>
      </c>
      <c r="Z102" s="142">
        <f>'Sous-traitances'!Z9*'Sous-traitances'!$F37</f>
        <v>0</v>
      </c>
      <c r="AA102" s="142">
        <f>'Sous-traitances'!AA9*'Sous-traitances'!$F37</f>
        <v>0</v>
      </c>
      <c r="AB102" s="142">
        <f t="shared" ref="AB102:AB121" si="38">SUM(P102:AA102)</f>
        <v>0</v>
      </c>
      <c r="AC102" s="142">
        <f>'Sous-traitances'!AC9*'Sous-traitances'!$F37</f>
        <v>0</v>
      </c>
      <c r="AD102" s="142">
        <f>'Sous-traitances'!AD9*'Sous-traitances'!$F37</f>
        <v>0</v>
      </c>
      <c r="AE102" s="142">
        <f t="shared" ref="AE102:AE121" si="39">SUM(AC102:AD102)</f>
        <v>0</v>
      </c>
      <c r="AF102" s="142">
        <f>'Sous-traitances'!AF9*'Sous-traitances'!$F37</f>
        <v>0</v>
      </c>
      <c r="AG102" s="142">
        <f>'Sous-traitances'!AG9*'Sous-traitances'!$F37</f>
        <v>0</v>
      </c>
      <c r="AH102" s="142">
        <f t="shared" ref="AH102:AH121" si="40">SUM(AF102:AG102)</f>
        <v>0</v>
      </c>
      <c r="AI102" s="142">
        <f>'Sous-traitances'!AI9*'Sous-traitances'!$F37</f>
        <v>0</v>
      </c>
      <c r="AJ102" s="142">
        <f>'Sous-traitances'!AJ9*'Sous-traitances'!$F37</f>
        <v>0</v>
      </c>
      <c r="AK102" s="142">
        <f t="shared" ref="AK102:AK121" si="41">SUM(AI102:AJ102)</f>
        <v>0</v>
      </c>
    </row>
    <row r="103" spans="2:37" ht="15" customHeight="1" x14ac:dyDescent="0.35">
      <c r="B103" s="155">
        <f>'Sous-traitances'!B10</f>
        <v>0</v>
      </c>
      <c r="C103" s="142">
        <f>'Sous-traitances'!C10*'Sous-traitances'!$F38</f>
        <v>0</v>
      </c>
      <c r="D103" s="142">
        <f>'Sous-traitances'!D10*'Sous-traitances'!$F38</f>
        <v>0</v>
      </c>
      <c r="E103" s="142">
        <f>'Sous-traitances'!E10*'Sous-traitances'!$F38</f>
        <v>0</v>
      </c>
      <c r="F103" s="142">
        <f>'Sous-traitances'!F10*'Sous-traitances'!$F38</f>
        <v>0</v>
      </c>
      <c r="G103" s="142">
        <f>'Sous-traitances'!G10*'Sous-traitances'!$F38</f>
        <v>0</v>
      </c>
      <c r="H103" s="142">
        <f>'Sous-traitances'!H10*'Sous-traitances'!$F38</f>
        <v>0</v>
      </c>
      <c r="I103" s="142">
        <f>'Sous-traitances'!I10*'Sous-traitances'!$F38</f>
        <v>0</v>
      </c>
      <c r="J103" s="142">
        <f>'Sous-traitances'!J10*'Sous-traitances'!$F38</f>
        <v>0</v>
      </c>
      <c r="K103" s="142">
        <f>'Sous-traitances'!K10*'Sous-traitances'!$F38</f>
        <v>0</v>
      </c>
      <c r="L103" s="142">
        <f>'Sous-traitances'!L10*'Sous-traitances'!$F38</f>
        <v>0</v>
      </c>
      <c r="M103" s="142">
        <f>'Sous-traitances'!M10*'Sous-traitances'!$F38</f>
        <v>0</v>
      </c>
      <c r="N103" s="142">
        <f>'Sous-traitances'!N10*'Sous-traitances'!$F38</f>
        <v>0</v>
      </c>
      <c r="O103" s="142">
        <f t="shared" si="37"/>
        <v>0</v>
      </c>
      <c r="P103" s="142">
        <f>'Sous-traitances'!P10*'Sous-traitances'!$F38</f>
        <v>0</v>
      </c>
      <c r="Q103" s="142">
        <f>'Sous-traitances'!Q10*'Sous-traitances'!$F38</f>
        <v>0</v>
      </c>
      <c r="R103" s="142">
        <f>'Sous-traitances'!R10*'Sous-traitances'!$F38</f>
        <v>0</v>
      </c>
      <c r="S103" s="142">
        <f>'Sous-traitances'!S10*'Sous-traitances'!$F38</f>
        <v>0</v>
      </c>
      <c r="T103" s="142">
        <f>'Sous-traitances'!T10*'Sous-traitances'!$F38</f>
        <v>0</v>
      </c>
      <c r="U103" s="142">
        <f>'Sous-traitances'!U10*'Sous-traitances'!$F38</f>
        <v>0</v>
      </c>
      <c r="V103" s="142">
        <f>'Sous-traitances'!V10*'Sous-traitances'!$F38</f>
        <v>0</v>
      </c>
      <c r="W103" s="142">
        <f>'Sous-traitances'!W10*'Sous-traitances'!$F38</f>
        <v>0</v>
      </c>
      <c r="X103" s="142">
        <f>'Sous-traitances'!X10*'Sous-traitances'!$F38</f>
        <v>0</v>
      </c>
      <c r="Y103" s="142">
        <f>'Sous-traitances'!Y10*'Sous-traitances'!$F38</f>
        <v>0</v>
      </c>
      <c r="Z103" s="142">
        <f>'Sous-traitances'!Z10*'Sous-traitances'!$F38</f>
        <v>0</v>
      </c>
      <c r="AA103" s="142">
        <f>'Sous-traitances'!AA10*'Sous-traitances'!$F38</f>
        <v>0</v>
      </c>
      <c r="AB103" s="142">
        <f t="shared" si="38"/>
        <v>0</v>
      </c>
      <c r="AC103" s="142">
        <f>'Sous-traitances'!AC10*'Sous-traitances'!$F38</f>
        <v>0</v>
      </c>
      <c r="AD103" s="142">
        <f>'Sous-traitances'!AD10*'Sous-traitances'!$F38</f>
        <v>0</v>
      </c>
      <c r="AE103" s="142">
        <f t="shared" si="39"/>
        <v>0</v>
      </c>
      <c r="AF103" s="142">
        <f>'Sous-traitances'!AF10*'Sous-traitances'!$F38</f>
        <v>0</v>
      </c>
      <c r="AG103" s="142">
        <f>'Sous-traitances'!AG10*'Sous-traitances'!$F38</f>
        <v>0</v>
      </c>
      <c r="AH103" s="142">
        <f t="shared" si="40"/>
        <v>0</v>
      </c>
      <c r="AI103" s="142">
        <f>'Sous-traitances'!AI10*'Sous-traitances'!$F38</f>
        <v>0</v>
      </c>
      <c r="AJ103" s="142">
        <f>'Sous-traitances'!AJ10*'Sous-traitances'!$F38</f>
        <v>0</v>
      </c>
      <c r="AK103" s="142">
        <f t="shared" si="41"/>
        <v>0</v>
      </c>
    </row>
    <row r="104" spans="2:37" ht="15" customHeight="1" x14ac:dyDescent="0.35">
      <c r="B104" s="155">
        <f>'Sous-traitances'!B11</f>
        <v>0</v>
      </c>
      <c r="C104" s="142">
        <f>'Sous-traitances'!C11*'Sous-traitances'!$F39</f>
        <v>0</v>
      </c>
      <c r="D104" s="142">
        <f>'Sous-traitances'!D11*'Sous-traitances'!$F39</f>
        <v>0</v>
      </c>
      <c r="E104" s="142">
        <f>'Sous-traitances'!E11*'Sous-traitances'!$F39</f>
        <v>0</v>
      </c>
      <c r="F104" s="142">
        <f>'Sous-traitances'!F11*'Sous-traitances'!$F39</f>
        <v>0</v>
      </c>
      <c r="G104" s="142">
        <f>'Sous-traitances'!G11*'Sous-traitances'!$F39</f>
        <v>0</v>
      </c>
      <c r="H104" s="142">
        <f>'Sous-traitances'!H11*'Sous-traitances'!$F39</f>
        <v>0</v>
      </c>
      <c r="I104" s="142">
        <f>'Sous-traitances'!I11*'Sous-traitances'!$F39</f>
        <v>0</v>
      </c>
      <c r="J104" s="142">
        <f>'Sous-traitances'!J11*'Sous-traitances'!$F39</f>
        <v>0</v>
      </c>
      <c r="K104" s="142">
        <f>'Sous-traitances'!K11*'Sous-traitances'!$F39</f>
        <v>0</v>
      </c>
      <c r="L104" s="142">
        <f>'Sous-traitances'!L11*'Sous-traitances'!$F39</f>
        <v>0</v>
      </c>
      <c r="M104" s="142">
        <f>'Sous-traitances'!M11*'Sous-traitances'!$F39</f>
        <v>0</v>
      </c>
      <c r="N104" s="142">
        <f>'Sous-traitances'!N11*'Sous-traitances'!$F39</f>
        <v>0</v>
      </c>
      <c r="O104" s="142">
        <f t="shared" si="37"/>
        <v>0</v>
      </c>
      <c r="P104" s="142">
        <f>'Sous-traitances'!P11*'Sous-traitances'!$F39</f>
        <v>0</v>
      </c>
      <c r="Q104" s="142">
        <f>'Sous-traitances'!Q11*'Sous-traitances'!$F39</f>
        <v>0</v>
      </c>
      <c r="R104" s="142">
        <f>'Sous-traitances'!R11*'Sous-traitances'!$F39</f>
        <v>0</v>
      </c>
      <c r="S104" s="142">
        <f>'Sous-traitances'!S11*'Sous-traitances'!$F39</f>
        <v>0</v>
      </c>
      <c r="T104" s="142">
        <f>'Sous-traitances'!T11*'Sous-traitances'!$F39</f>
        <v>0</v>
      </c>
      <c r="U104" s="142">
        <f>'Sous-traitances'!U11*'Sous-traitances'!$F39</f>
        <v>0</v>
      </c>
      <c r="V104" s="142">
        <f>'Sous-traitances'!V11*'Sous-traitances'!$F39</f>
        <v>0</v>
      </c>
      <c r="W104" s="142">
        <f>'Sous-traitances'!W11*'Sous-traitances'!$F39</f>
        <v>0</v>
      </c>
      <c r="X104" s="142">
        <f>'Sous-traitances'!X11*'Sous-traitances'!$F39</f>
        <v>0</v>
      </c>
      <c r="Y104" s="142">
        <f>'Sous-traitances'!Y11*'Sous-traitances'!$F39</f>
        <v>0</v>
      </c>
      <c r="Z104" s="142">
        <f>'Sous-traitances'!Z11*'Sous-traitances'!$F39</f>
        <v>0</v>
      </c>
      <c r="AA104" s="142">
        <f>'Sous-traitances'!AA11*'Sous-traitances'!$F39</f>
        <v>0</v>
      </c>
      <c r="AB104" s="142">
        <f t="shared" si="38"/>
        <v>0</v>
      </c>
      <c r="AC104" s="142">
        <f>'Sous-traitances'!AC11*'Sous-traitances'!$F39</f>
        <v>0</v>
      </c>
      <c r="AD104" s="142">
        <f>'Sous-traitances'!AD11*'Sous-traitances'!$F39</f>
        <v>0</v>
      </c>
      <c r="AE104" s="142">
        <f t="shared" si="39"/>
        <v>0</v>
      </c>
      <c r="AF104" s="142">
        <f>'Sous-traitances'!AF11*'Sous-traitances'!$F39</f>
        <v>0</v>
      </c>
      <c r="AG104" s="142">
        <f>'Sous-traitances'!AG11*'Sous-traitances'!$F39</f>
        <v>0</v>
      </c>
      <c r="AH104" s="142">
        <f t="shared" si="40"/>
        <v>0</v>
      </c>
      <c r="AI104" s="142">
        <f>'Sous-traitances'!AI11*'Sous-traitances'!$F39</f>
        <v>0</v>
      </c>
      <c r="AJ104" s="142">
        <f>'Sous-traitances'!AJ11*'Sous-traitances'!$F39</f>
        <v>0</v>
      </c>
      <c r="AK104" s="142">
        <f t="shared" si="41"/>
        <v>0</v>
      </c>
    </row>
    <row r="105" spans="2:37" ht="15" customHeight="1" x14ac:dyDescent="0.35">
      <c r="B105" s="155">
        <f>'Sous-traitances'!B12</f>
        <v>0</v>
      </c>
      <c r="C105" s="142">
        <f>'Sous-traitances'!C12*'Sous-traitances'!$F40</f>
        <v>0</v>
      </c>
      <c r="D105" s="142">
        <f>'Sous-traitances'!D12*'Sous-traitances'!$F40</f>
        <v>0</v>
      </c>
      <c r="E105" s="142">
        <f>'Sous-traitances'!E12*'Sous-traitances'!$F40</f>
        <v>0</v>
      </c>
      <c r="F105" s="142">
        <f>'Sous-traitances'!F12*'Sous-traitances'!$F40</f>
        <v>0</v>
      </c>
      <c r="G105" s="142">
        <f>'Sous-traitances'!G12*'Sous-traitances'!$F40</f>
        <v>0</v>
      </c>
      <c r="H105" s="142">
        <f>'Sous-traitances'!H12*'Sous-traitances'!$F40</f>
        <v>0</v>
      </c>
      <c r="I105" s="142">
        <f>'Sous-traitances'!I12*'Sous-traitances'!$F40</f>
        <v>0</v>
      </c>
      <c r="J105" s="142">
        <f>'Sous-traitances'!J12*'Sous-traitances'!$F40</f>
        <v>0</v>
      </c>
      <c r="K105" s="142">
        <f>'Sous-traitances'!K12*'Sous-traitances'!$F40</f>
        <v>0</v>
      </c>
      <c r="L105" s="142">
        <f>'Sous-traitances'!L12*'Sous-traitances'!$F40</f>
        <v>0</v>
      </c>
      <c r="M105" s="142">
        <f>'Sous-traitances'!M12*'Sous-traitances'!$F40</f>
        <v>0</v>
      </c>
      <c r="N105" s="142">
        <f>'Sous-traitances'!N12*'Sous-traitances'!$F40</f>
        <v>0</v>
      </c>
      <c r="O105" s="142">
        <f t="shared" si="37"/>
        <v>0</v>
      </c>
      <c r="P105" s="142">
        <f>'Sous-traitances'!P12*'Sous-traitances'!$F40</f>
        <v>0</v>
      </c>
      <c r="Q105" s="142">
        <f>'Sous-traitances'!Q12*'Sous-traitances'!$F40</f>
        <v>0</v>
      </c>
      <c r="R105" s="142">
        <f>'Sous-traitances'!R12*'Sous-traitances'!$F40</f>
        <v>0</v>
      </c>
      <c r="S105" s="142">
        <f>'Sous-traitances'!S12*'Sous-traitances'!$F40</f>
        <v>0</v>
      </c>
      <c r="T105" s="142">
        <f>'Sous-traitances'!T12*'Sous-traitances'!$F40</f>
        <v>0</v>
      </c>
      <c r="U105" s="142">
        <f>'Sous-traitances'!U12*'Sous-traitances'!$F40</f>
        <v>0</v>
      </c>
      <c r="V105" s="142">
        <f>'Sous-traitances'!V12*'Sous-traitances'!$F40</f>
        <v>0</v>
      </c>
      <c r="W105" s="142">
        <f>'Sous-traitances'!W12*'Sous-traitances'!$F40</f>
        <v>0</v>
      </c>
      <c r="X105" s="142">
        <f>'Sous-traitances'!X12*'Sous-traitances'!$F40</f>
        <v>0</v>
      </c>
      <c r="Y105" s="142">
        <f>'Sous-traitances'!Y12*'Sous-traitances'!$F40</f>
        <v>0</v>
      </c>
      <c r="Z105" s="142">
        <f>'Sous-traitances'!Z12*'Sous-traitances'!$F40</f>
        <v>0</v>
      </c>
      <c r="AA105" s="142">
        <f>'Sous-traitances'!AA12*'Sous-traitances'!$F40</f>
        <v>0</v>
      </c>
      <c r="AB105" s="142">
        <f t="shared" si="38"/>
        <v>0</v>
      </c>
      <c r="AC105" s="142">
        <f>'Sous-traitances'!AC12*'Sous-traitances'!$F40</f>
        <v>0</v>
      </c>
      <c r="AD105" s="142">
        <f>'Sous-traitances'!AD12*'Sous-traitances'!$F40</f>
        <v>0</v>
      </c>
      <c r="AE105" s="142">
        <f t="shared" si="39"/>
        <v>0</v>
      </c>
      <c r="AF105" s="142">
        <f>'Sous-traitances'!AF12*'Sous-traitances'!$F40</f>
        <v>0</v>
      </c>
      <c r="AG105" s="142">
        <f>'Sous-traitances'!AG12*'Sous-traitances'!$F40</f>
        <v>0</v>
      </c>
      <c r="AH105" s="142">
        <f t="shared" si="40"/>
        <v>0</v>
      </c>
      <c r="AI105" s="142">
        <f>'Sous-traitances'!AI12*'Sous-traitances'!$F40</f>
        <v>0</v>
      </c>
      <c r="AJ105" s="142">
        <f>'Sous-traitances'!AJ12*'Sous-traitances'!$F40</f>
        <v>0</v>
      </c>
      <c r="AK105" s="142">
        <f t="shared" si="41"/>
        <v>0</v>
      </c>
    </row>
    <row r="106" spans="2:37" ht="15" customHeight="1" x14ac:dyDescent="0.35">
      <c r="B106" s="155">
        <f>'Sous-traitances'!B13</f>
        <v>0</v>
      </c>
      <c r="C106" s="142">
        <f>'Sous-traitances'!C13*'Sous-traitances'!$F41</f>
        <v>0</v>
      </c>
      <c r="D106" s="142">
        <f>'Sous-traitances'!D13*'Sous-traitances'!$F41</f>
        <v>0</v>
      </c>
      <c r="E106" s="142">
        <f>'Sous-traitances'!E13*'Sous-traitances'!$F41</f>
        <v>0</v>
      </c>
      <c r="F106" s="142">
        <f>'Sous-traitances'!F13*'Sous-traitances'!$F41</f>
        <v>0</v>
      </c>
      <c r="G106" s="142">
        <f>'Sous-traitances'!G13*'Sous-traitances'!$F41</f>
        <v>0</v>
      </c>
      <c r="H106" s="142">
        <f>'Sous-traitances'!H13*'Sous-traitances'!$F41</f>
        <v>0</v>
      </c>
      <c r="I106" s="142">
        <f>'Sous-traitances'!I13*'Sous-traitances'!$F41</f>
        <v>0</v>
      </c>
      <c r="J106" s="142">
        <f>'Sous-traitances'!J13*'Sous-traitances'!$F41</f>
        <v>0</v>
      </c>
      <c r="K106" s="142">
        <f>'Sous-traitances'!K13*'Sous-traitances'!$F41</f>
        <v>0</v>
      </c>
      <c r="L106" s="142">
        <f>'Sous-traitances'!L13*'Sous-traitances'!$F41</f>
        <v>0</v>
      </c>
      <c r="M106" s="142">
        <f>'Sous-traitances'!M13*'Sous-traitances'!$F41</f>
        <v>0</v>
      </c>
      <c r="N106" s="142">
        <f>'Sous-traitances'!N13*'Sous-traitances'!$F41</f>
        <v>0</v>
      </c>
      <c r="O106" s="142">
        <f t="shared" si="37"/>
        <v>0</v>
      </c>
      <c r="P106" s="142">
        <f>'Sous-traitances'!P13*'Sous-traitances'!$F41</f>
        <v>0</v>
      </c>
      <c r="Q106" s="142">
        <f>'Sous-traitances'!Q13*'Sous-traitances'!$F41</f>
        <v>0</v>
      </c>
      <c r="R106" s="142">
        <f>'Sous-traitances'!R13*'Sous-traitances'!$F41</f>
        <v>0</v>
      </c>
      <c r="S106" s="142">
        <f>'Sous-traitances'!S13*'Sous-traitances'!$F41</f>
        <v>0</v>
      </c>
      <c r="T106" s="142">
        <f>'Sous-traitances'!T13*'Sous-traitances'!$F41</f>
        <v>0</v>
      </c>
      <c r="U106" s="142">
        <f>'Sous-traitances'!U13*'Sous-traitances'!$F41</f>
        <v>0</v>
      </c>
      <c r="V106" s="142">
        <f>'Sous-traitances'!V13*'Sous-traitances'!$F41</f>
        <v>0</v>
      </c>
      <c r="W106" s="142">
        <f>'Sous-traitances'!W13*'Sous-traitances'!$F41</f>
        <v>0</v>
      </c>
      <c r="X106" s="142">
        <f>'Sous-traitances'!X13*'Sous-traitances'!$F41</f>
        <v>0</v>
      </c>
      <c r="Y106" s="142">
        <f>'Sous-traitances'!Y13*'Sous-traitances'!$F41</f>
        <v>0</v>
      </c>
      <c r="Z106" s="142">
        <f>'Sous-traitances'!Z13*'Sous-traitances'!$F41</f>
        <v>0</v>
      </c>
      <c r="AA106" s="142">
        <f>'Sous-traitances'!AA13*'Sous-traitances'!$F41</f>
        <v>0</v>
      </c>
      <c r="AB106" s="142">
        <f t="shared" si="38"/>
        <v>0</v>
      </c>
      <c r="AC106" s="142">
        <f>'Sous-traitances'!AC13*'Sous-traitances'!$F41</f>
        <v>0</v>
      </c>
      <c r="AD106" s="142">
        <f>'Sous-traitances'!AD13*'Sous-traitances'!$F41</f>
        <v>0</v>
      </c>
      <c r="AE106" s="142">
        <f t="shared" si="39"/>
        <v>0</v>
      </c>
      <c r="AF106" s="142">
        <f>'Sous-traitances'!AF13*'Sous-traitances'!$F41</f>
        <v>0</v>
      </c>
      <c r="AG106" s="142">
        <f>'Sous-traitances'!AG13*'Sous-traitances'!$F41</f>
        <v>0</v>
      </c>
      <c r="AH106" s="142">
        <f t="shared" si="40"/>
        <v>0</v>
      </c>
      <c r="AI106" s="142">
        <f>'Sous-traitances'!AI13*'Sous-traitances'!$F41</f>
        <v>0</v>
      </c>
      <c r="AJ106" s="142">
        <f>'Sous-traitances'!AJ13*'Sous-traitances'!$F41</f>
        <v>0</v>
      </c>
      <c r="AK106" s="142">
        <f t="shared" si="41"/>
        <v>0</v>
      </c>
    </row>
    <row r="107" spans="2:37" ht="15" customHeight="1" x14ac:dyDescent="0.35">
      <c r="B107" s="155">
        <f>'Sous-traitances'!B14</f>
        <v>0</v>
      </c>
      <c r="C107" s="142">
        <f>'Sous-traitances'!C14*'Sous-traitances'!$F42</f>
        <v>0</v>
      </c>
      <c r="D107" s="142">
        <f>'Sous-traitances'!D14*'Sous-traitances'!$F42</f>
        <v>0</v>
      </c>
      <c r="E107" s="142">
        <f>'Sous-traitances'!E14*'Sous-traitances'!$F42</f>
        <v>0</v>
      </c>
      <c r="F107" s="142">
        <f>'Sous-traitances'!F14*'Sous-traitances'!$F42</f>
        <v>0</v>
      </c>
      <c r="G107" s="142">
        <f>'Sous-traitances'!G14*'Sous-traitances'!$F42</f>
        <v>0</v>
      </c>
      <c r="H107" s="142">
        <f>'Sous-traitances'!H14*'Sous-traitances'!$F42</f>
        <v>0</v>
      </c>
      <c r="I107" s="142">
        <f>'Sous-traitances'!I14*'Sous-traitances'!$F42</f>
        <v>0</v>
      </c>
      <c r="J107" s="142">
        <f>'Sous-traitances'!J14*'Sous-traitances'!$F42</f>
        <v>0</v>
      </c>
      <c r="K107" s="142">
        <f>'Sous-traitances'!K14*'Sous-traitances'!$F42</f>
        <v>0</v>
      </c>
      <c r="L107" s="142">
        <f>'Sous-traitances'!L14*'Sous-traitances'!$F42</f>
        <v>0</v>
      </c>
      <c r="M107" s="142">
        <f>'Sous-traitances'!M14*'Sous-traitances'!$F42</f>
        <v>0</v>
      </c>
      <c r="N107" s="142">
        <f>'Sous-traitances'!N14*'Sous-traitances'!$F42</f>
        <v>0</v>
      </c>
      <c r="O107" s="142">
        <f t="shared" si="37"/>
        <v>0</v>
      </c>
      <c r="P107" s="142">
        <f>'Sous-traitances'!P14*'Sous-traitances'!$F42</f>
        <v>0</v>
      </c>
      <c r="Q107" s="142">
        <f>'Sous-traitances'!Q14*'Sous-traitances'!$F42</f>
        <v>0</v>
      </c>
      <c r="R107" s="142">
        <f>'Sous-traitances'!R14*'Sous-traitances'!$F42</f>
        <v>0</v>
      </c>
      <c r="S107" s="142">
        <f>'Sous-traitances'!S14*'Sous-traitances'!$F42</f>
        <v>0</v>
      </c>
      <c r="T107" s="142">
        <f>'Sous-traitances'!T14*'Sous-traitances'!$F42</f>
        <v>0</v>
      </c>
      <c r="U107" s="142">
        <f>'Sous-traitances'!U14*'Sous-traitances'!$F42</f>
        <v>0</v>
      </c>
      <c r="V107" s="142">
        <f>'Sous-traitances'!V14*'Sous-traitances'!$F42</f>
        <v>0</v>
      </c>
      <c r="W107" s="142">
        <f>'Sous-traitances'!W14*'Sous-traitances'!$F42</f>
        <v>0</v>
      </c>
      <c r="X107" s="142">
        <f>'Sous-traitances'!X14*'Sous-traitances'!$F42</f>
        <v>0</v>
      </c>
      <c r="Y107" s="142">
        <f>'Sous-traitances'!Y14*'Sous-traitances'!$F42</f>
        <v>0</v>
      </c>
      <c r="Z107" s="142">
        <f>'Sous-traitances'!Z14*'Sous-traitances'!$F42</f>
        <v>0</v>
      </c>
      <c r="AA107" s="142">
        <f>'Sous-traitances'!AA14*'Sous-traitances'!$F42</f>
        <v>0</v>
      </c>
      <c r="AB107" s="142">
        <f t="shared" si="38"/>
        <v>0</v>
      </c>
      <c r="AC107" s="142">
        <f>'Sous-traitances'!AC14*'Sous-traitances'!$F42</f>
        <v>0</v>
      </c>
      <c r="AD107" s="142">
        <f>'Sous-traitances'!AD14*'Sous-traitances'!$F42</f>
        <v>0</v>
      </c>
      <c r="AE107" s="142">
        <f t="shared" si="39"/>
        <v>0</v>
      </c>
      <c r="AF107" s="142">
        <f>'Sous-traitances'!AF14*'Sous-traitances'!$F42</f>
        <v>0</v>
      </c>
      <c r="AG107" s="142">
        <f>'Sous-traitances'!AG14*'Sous-traitances'!$F42</f>
        <v>0</v>
      </c>
      <c r="AH107" s="142">
        <f t="shared" si="40"/>
        <v>0</v>
      </c>
      <c r="AI107" s="142">
        <f>'Sous-traitances'!AI14*'Sous-traitances'!$F42</f>
        <v>0</v>
      </c>
      <c r="AJ107" s="142">
        <f>'Sous-traitances'!AJ14*'Sous-traitances'!$F42</f>
        <v>0</v>
      </c>
      <c r="AK107" s="142">
        <f t="shared" si="41"/>
        <v>0</v>
      </c>
    </row>
    <row r="108" spans="2:37" ht="15" customHeight="1" x14ac:dyDescent="0.35">
      <c r="B108" s="155">
        <f>'Sous-traitances'!B15</f>
        <v>0</v>
      </c>
      <c r="C108" s="142">
        <f>'Sous-traitances'!C15*'Sous-traitances'!$F43</f>
        <v>0</v>
      </c>
      <c r="D108" s="142">
        <f>'Sous-traitances'!D15*'Sous-traitances'!$F43</f>
        <v>0</v>
      </c>
      <c r="E108" s="142">
        <f>'Sous-traitances'!E15*'Sous-traitances'!$F43</f>
        <v>0</v>
      </c>
      <c r="F108" s="142">
        <f>'Sous-traitances'!F15*'Sous-traitances'!$F43</f>
        <v>0</v>
      </c>
      <c r="G108" s="142">
        <f>'Sous-traitances'!G15*'Sous-traitances'!$F43</f>
        <v>0</v>
      </c>
      <c r="H108" s="142">
        <f>'Sous-traitances'!H15*'Sous-traitances'!$F43</f>
        <v>0</v>
      </c>
      <c r="I108" s="142">
        <f>'Sous-traitances'!I15*'Sous-traitances'!$F43</f>
        <v>0</v>
      </c>
      <c r="J108" s="142">
        <f>'Sous-traitances'!J15*'Sous-traitances'!$F43</f>
        <v>0</v>
      </c>
      <c r="K108" s="142">
        <f>'Sous-traitances'!K15*'Sous-traitances'!$F43</f>
        <v>0</v>
      </c>
      <c r="L108" s="142">
        <f>'Sous-traitances'!L15*'Sous-traitances'!$F43</f>
        <v>0</v>
      </c>
      <c r="M108" s="142">
        <f>'Sous-traitances'!M15*'Sous-traitances'!$F43</f>
        <v>0</v>
      </c>
      <c r="N108" s="142">
        <f>'Sous-traitances'!N15*'Sous-traitances'!$F43</f>
        <v>0</v>
      </c>
      <c r="O108" s="142">
        <f t="shared" si="37"/>
        <v>0</v>
      </c>
      <c r="P108" s="142">
        <f>'Sous-traitances'!P15*'Sous-traitances'!$F43</f>
        <v>0</v>
      </c>
      <c r="Q108" s="142">
        <f>'Sous-traitances'!Q15*'Sous-traitances'!$F43</f>
        <v>0</v>
      </c>
      <c r="R108" s="142">
        <f>'Sous-traitances'!R15*'Sous-traitances'!$F43</f>
        <v>0</v>
      </c>
      <c r="S108" s="142">
        <f>'Sous-traitances'!S15*'Sous-traitances'!$F43</f>
        <v>0</v>
      </c>
      <c r="T108" s="142">
        <f>'Sous-traitances'!T15*'Sous-traitances'!$F43</f>
        <v>0</v>
      </c>
      <c r="U108" s="142">
        <f>'Sous-traitances'!U15*'Sous-traitances'!$F43</f>
        <v>0</v>
      </c>
      <c r="V108" s="142">
        <f>'Sous-traitances'!V15*'Sous-traitances'!$F43</f>
        <v>0</v>
      </c>
      <c r="W108" s="142">
        <f>'Sous-traitances'!W15*'Sous-traitances'!$F43</f>
        <v>0</v>
      </c>
      <c r="X108" s="142">
        <f>'Sous-traitances'!X15*'Sous-traitances'!$F43</f>
        <v>0</v>
      </c>
      <c r="Y108" s="142">
        <f>'Sous-traitances'!Y15*'Sous-traitances'!$F43</f>
        <v>0</v>
      </c>
      <c r="Z108" s="142">
        <f>'Sous-traitances'!Z15*'Sous-traitances'!$F43</f>
        <v>0</v>
      </c>
      <c r="AA108" s="142">
        <f>'Sous-traitances'!AA15*'Sous-traitances'!$F43</f>
        <v>0</v>
      </c>
      <c r="AB108" s="142">
        <f t="shared" si="38"/>
        <v>0</v>
      </c>
      <c r="AC108" s="142">
        <f>'Sous-traitances'!AC15*'Sous-traitances'!$F43</f>
        <v>0</v>
      </c>
      <c r="AD108" s="142">
        <f>'Sous-traitances'!AD15*'Sous-traitances'!$F43</f>
        <v>0</v>
      </c>
      <c r="AE108" s="142">
        <f t="shared" si="39"/>
        <v>0</v>
      </c>
      <c r="AF108" s="142">
        <f>'Sous-traitances'!AF15*'Sous-traitances'!$F43</f>
        <v>0</v>
      </c>
      <c r="AG108" s="142">
        <f>'Sous-traitances'!AG15*'Sous-traitances'!$F43</f>
        <v>0</v>
      </c>
      <c r="AH108" s="142">
        <f t="shared" si="40"/>
        <v>0</v>
      </c>
      <c r="AI108" s="142">
        <f>'Sous-traitances'!AI15*'Sous-traitances'!$F43</f>
        <v>0</v>
      </c>
      <c r="AJ108" s="142">
        <f>'Sous-traitances'!AJ15*'Sous-traitances'!$F43</f>
        <v>0</v>
      </c>
      <c r="AK108" s="142">
        <f t="shared" si="41"/>
        <v>0</v>
      </c>
    </row>
    <row r="109" spans="2:37" ht="15" customHeight="1" x14ac:dyDescent="0.35">
      <c r="B109" s="155">
        <f>'Sous-traitances'!B16</f>
        <v>0</v>
      </c>
      <c r="C109" s="142">
        <f>'Sous-traitances'!C16*'Sous-traitances'!$F44</f>
        <v>0</v>
      </c>
      <c r="D109" s="142">
        <f>'Sous-traitances'!D16*'Sous-traitances'!$F44</f>
        <v>0</v>
      </c>
      <c r="E109" s="142">
        <f>'Sous-traitances'!E16*'Sous-traitances'!$F44</f>
        <v>0</v>
      </c>
      <c r="F109" s="142">
        <f>'Sous-traitances'!F16*'Sous-traitances'!$F44</f>
        <v>0</v>
      </c>
      <c r="G109" s="142">
        <f>'Sous-traitances'!G16*'Sous-traitances'!$F44</f>
        <v>0</v>
      </c>
      <c r="H109" s="142">
        <f>'Sous-traitances'!H16*'Sous-traitances'!$F44</f>
        <v>0</v>
      </c>
      <c r="I109" s="142">
        <f>'Sous-traitances'!I16*'Sous-traitances'!$F44</f>
        <v>0</v>
      </c>
      <c r="J109" s="142">
        <f>'Sous-traitances'!J16*'Sous-traitances'!$F44</f>
        <v>0</v>
      </c>
      <c r="K109" s="142">
        <f>'Sous-traitances'!K16*'Sous-traitances'!$F44</f>
        <v>0</v>
      </c>
      <c r="L109" s="142">
        <f>'Sous-traitances'!L16*'Sous-traitances'!$F44</f>
        <v>0</v>
      </c>
      <c r="M109" s="142">
        <f>'Sous-traitances'!M16*'Sous-traitances'!$F44</f>
        <v>0</v>
      </c>
      <c r="N109" s="142">
        <f>'Sous-traitances'!N16*'Sous-traitances'!$F44</f>
        <v>0</v>
      </c>
      <c r="O109" s="142">
        <f t="shared" si="37"/>
        <v>0</v>
      </c>
      <c r="P109" s="142">
        <f>'Sous-traitances'!P16*'Sous-traitances'!$F44</f>
        <v>0</v>
      </c>
      <c r="Q109" s="142">
        <f>'Sous-traitances'!Q16*'Sous-traitances'!$F44</f>
        <v>0</v>
      </c>
      <c r="R109" s="142">
        <f>'Sous-traitances'!R16*'Sous-traitances'!$F44</f>
        <v>0</v>
      </c>
      <c r="S109" s="142">
        <f>'Sous-traitances'!S16*'Sous-traitances'!$F44</f>
        <v>0</v>
      </c>
      <c r="T109" s="142">
        <f>'Sous-traitances'!T16*'Sous-traitances'!$F44</f>
        <v>0</v>
      </c>
      <c r="U109" s="142">
        <f>'Sous-traitances'!U16*'Sous-traitances'!$F44</f>
        <v>0</v>
      </c>
      <c r="V109" s="142">
        <f>'Sous-traitances'!V16*'Sous-traitances'!$F44</f>
        <v>0</v>
      </c>
      <c r="W109" s="142">
        <f>'Sous-traitances'!W16*'Sous-traitances'!$F44</f>
        <v>0</v>
      </c>
      <c r="X109" s="142">
        <f>'Sous-traitances'!X16*'Sous-traitances'!$F44</f>
        <v>0</v>
      </c>
      <c r="Y109" s="142">
        <f>'Sous-traitances'!Y16*'Sous-traitances'!$F44</f>
        <v>0</v>
      </c>
      <c r="Z109" s="142">
        <f>'Sous-traitances'!Z16*'Sous-traitances'!$F44</f>
        <v>0</v>
      </c>
      <c r="AA109" s="142">
        <f>'Sous-traitances'!AA16*'Sous-traitances'!$F44</f>
        <v>0</v>
      </c>
      <c r="AB109" s="142">
        <f t="shared" si="38"/>
        <v>0</v>
      </c>
      <c r="AC109" s="142">
        <f>'Sous-traitances'!AC16*'Sous-traitances'!$F44</f>
        <v>0</v>
      </c>
      <c r="AD109" s="142">
        <f>'Sous-traitances'!AD16*'Sous-traitances'!$F44</f>
        <v>0</v>
      </c>
      <c r="AE109" s="142">
        <f t="shared" si="39"/>
        <v>0</v>
      </c>
      <c r="AF109" s="142">
        <f>'Sous-traitances'!AF16*'Sous-traitances'!$F44</f>
        <v>0</v>
      </c>
      <c r="AG109" s="142">
        <f>'Sous-traitances'!AG16*'Sous-traitances'!$F44</f>
        <v>0</v>
      </c>
      <c r="AH109" s="142">
        <f t="shared" si="40"/>
        <v>0</v>
      </c>
      <c r="AI109" s="142">
        <f>'Sous-traitances'!AI16*'Sous-traitances'!$F44</f>
        <v>0</v>
      </c>
      <c r="AJ109" s="142">
        <f>'Sous-traitances'!AJ16*'Sous-traitances'!$F44</f>
        <v>0</v>
      </c>
      <c r="AK109" s="142">
        <f t="shared" si="41"/>
        <v>0</v>
      </c>
    </row>
    <row r="110" spans="2:37" ht="15" customHeight="1" x14ac:dyDescent="0.35">
      <c r="B110" s="155">
        <f>'Sous-traitances'!B17</f>
        <v>0</v>
      </c>
      <c r="C110" s="142">
        <f>'Sous-traitances'!C17*'Sous-traitances'!$F45</f>
        <v>0</v>
      </c>
      <c r="D110" s="142">
        <f>'Sous-traitances'!D17*'Sous-traitances'!$F45</f>
        <v>0</v>
      </c>
      <c r="E110" s="142">
        <f>'Sous-traitances'!E17*'Sous-traitances'!$F45</f>
        <v>0</v>
      </c>
      <c r="F110" s="142">
        <f>'Sous-traitances'!F17*'Sous-traitances'!$F45</f>
        <v>0</v>
      </c>
      <c r="G110" s="142">
        <f>'Sous-traitances'!G17*'Sous-traitances'!$F45</f>
        <v>0</v>
      </c>
      <c r="H110" s="142">
        <f>'Sous-traitances'!H17*'Sous-traitances'!$F45</f>
        <v>0</v>
      </c>
      <c r="I110" s="142">
        <f>'Sous-traitances'!I17*'Sous-traitances'!$F45</f>
        <v>0</v>
      </c>
      <c r="J110" s="142">
        <f>'Sous-traitances'!J17*'Sous-traitances'!$F45</f>
        <v>0</v>
      </c>
      <c r="K110" s="142">
        <f>'Sous-traitances'!K17*'Sous-traitances'!$F45</f>
        <v>0</v>
      </c>
      <c r="L110" s="142">
        <f>'Sous-traitances'!L17*'Sous-traitances'!$F45</f>
        <v>0</v>
      </c>
      <c r="M110" s="142">
        <f>'Sous-traitances'!M17*'Sous-traitances'!$F45</f>
        <v>0</v>
      </c>
      <c r="N110" s="142">
        <f>'Sous-traitances'!N17*'Sous-traitances'!$F45</f>
        <v>0</v>
      </c>
      <c r="O110" s="142">
        <f t="shared" si="37"/>
        <v>0</v>
      </c>
      <c r="P110" s="142">
        <f>'Sous-traitances'!P17*'Sous-traitances'!$F45</f>
        <v>0</v>
      </c>
      <c r="Q110" s="142">
        <f>'Sous-traitances'!Q17*'Sous-traitances'!$F45</f>
        <v>0</v>
      </c>
      <c r="R110" s="142">
        <f>'Sous-traitances'!R17*'Sous-traitances'!$F45</f>
        <v>0</v>
      </c>
      <c r="S110" s="142">
        <f>'Sous-traitances'!S17*'Sous-traitances'!$F45</f>
        <v>0</v>
      </c>
      <c r="T110" s="142">
        <f>'Sous-traitances'!T17*'Sous-traitances'!$F45</f>
        <v>0</v>
      </c>
      <c r="U110" s="142">
        <f>'Sous-traitances'!U17*'Sous-traitances'!$F45</f>
        <v>0</v>
      </c>
      <c r="V110" s="142">
        <f>'Sous-traitances'!V17*'Sous-traitances'!$F45</f>
        <v>0</v>
      </c>
      <c r="W110" s="142">
        <f>'Sous-traitances'!W17*'Sous-traitances'!$F45</f>
        <v>0</v>
      </c>
      <c r="X110" s="142">
        <f>'Sous-traitances'!X17*'Sous-traitances'!$F45</f>
        <v>0</v>
      </c>
      <c r="Y110" s="142">
        <f>'Sous-traitances'!Y17*'Sous-traitances'!$F45</f>
        <v>0</v>
      </c>
      <c r="Z110" s="142">
        <f>'Sous-traitances'!Z17*'Sous-traitances'!$F45</f>
        <v>0</v>
      </c>
      <c r="AA110" s="142">
        <f>'Sous-traitances'!AA17*'Sous-traitances'!$F45</f>
        <v>0</v>
      </c>
      <c r="AB110" s="142">
        <f t="shared" si="38"/>
        <v>0</v>
      </c>
      <c r="AC110" s="142">
        <f>'Sous-traitances'!AC17*'Sous-traitances'!$F45</f>
        <v>0</v>
      </c>
      <c r="AD110" s="142">
        <f>'Sous-traitances'!AD17*'Sous-traitances'!$F45</f>
        <v>0</v>
      </c>
      <c r="AE110" s="142">
        <f t="shared" si="39"/>
        <v>0</v>
      </c>
      <c r="AF110" s="142">
        <f>'Sous-traitances'!AF17*'Sous-traitances'!$F45</f>
        <v>0</v>
      </c>
      <c r="AG110" s="142">
        <f>'Sous-traitances'!AG17*'Sous-traitances'!$F45</f>
        <v>0</v>
      </c>
      <c r="AH110" s="142">
        <f t="shared" si="40"/>
        <v>0</v>
      </c>
      <c r="AI110" s="142">
        <f>'Sous-traitances'!AI17*'Sous-traitances'!$F45</f>
        <v>0</v>
      </c>
      <c r="AJ110" s="142">
        <f>'Sous-traitances'!AJ17*'Sous-traitances'!$F45</f>
        <v>0</v>
      </c>
      <c r="AK110" s="142">
        <f t="shared" si="41"/>
        <v>0</v>
      </c>
    </row>
    <row r="111" spans="2:37" ht="15" customHeight="1" x14ac:dyDescent="0.35">
      <c r="B111" s="155">
        <f>'Sous-traitances'!B18</f>
        <v>0</v>
      </c>
      <c r="C111" s="142">
        <f>'Sous-traitances'!C18*'Sous-traitances'!$F46</f>
        <v>0</v>
      </c>
      <c r="D111" s="142">
        <f>'Sous-traitances'!D18*'Sous-traitances'!$F46</f>
        <v>0</v>
      </c>
      <c r="E111" s="142">
        <f>'Sous-traitances'!E18*'Sous-traitances'!$F46</f>
        <v>0</v>
      </c>
      <c r="F111" s="142">
        <f>'Sous-traitances'!F18*'Sous-traitances'!$F46</f>
        <v>0</v>
      </c>
      <c r="G111" s="142">
        <f>'Sous-traitances'!G18*'Sous-traitances'!$F46</f>
        <v>0</v>
      </c>
      <c r="H111" s="142">
        <f>'Sous-traitances'!H18*'Sous-traitances'!$F46</f>
        <v>0</v>
      </c>
      <c r="I111" s="142">
        <f>'Sous-traitances'!I18*'Sous-traitances'!$F46</f>
        <v>0</v>
      </c>
      <c r="J111" s="142">
        <f>'Sous-traitances'!J18*'Sous-traitances'!$F46</f>
        <v>0</v>
      </c>
      <c r="K111" s="142">
        <f>'Sous-traitances'!K18*'Sous-traitances'!$F46</f>
        <v>0</v>
      </c>
      <c r="L111" s="142">
        <f>'Sous-traitances'!L18*'Sous-traitances'!$F46</f>
        <v>0</v>
      </c>
      <c r="M111" s="142">
        <f>'Sous-traitances'!M18*'Sous-traitances'!$F46</f>
        <v>0</v>
      </c>
      <c r="N111" s="142">
        <f>'Sous-traitances'!N18*'Sous-traitances'!$F46</f>
        <v>0</v>
      </c>
      <c r="O111" s="142">
        <f t="shared" si="37"/>
        <v>0</v>
      </c>
      <c r="P111" s="142">
        <f>'Sous-traitances'!P18*'Sous-traitances'!$F46</f>
        <v>0</v>
      </c>
      <c r="Q111" s="142">
        <f>'Sous-traitances'!Q18*'Sous-traitances'!$F46</f>
        <v>0</v>
      </c>
      <c r="R111" s="142">
        <f>'Sous-traitances'!R18*'Sous-traitances'!$F46</f>
        <v>0</v>
      </c>
      <c r="S111" s="142">
        <f>'Sous-traitances'!S18*'Sous-traitances'!$F46</f>
        <v>0</v>
      </c>
      <c r="T111" s="142">
        <f>'Sous-traitances'!T18*'Sous-traitances'!$F46</f>
        <v>0</v>
      </c>
      <c r="U111" s="142">
        <f>'Sous-traitances'!U18*'Sous-traitances'!$F46</f>
        <v>0</v>
      </c>
      <c r="V111" s="142">
        <f>'Sous-traitances'!V18*'Sous-traitances'!$F46</f>
        <v>0</v>
      </c>
      <c r="W111" s="142">
        <f>'Sous-traitances'!W18*'Sous-traitances'!$F46</f>
        <v>0</v>
      </c>
      <c r="X111" s="142">
        <f>'Sous-traitances'!X18*'Sous-traitances'!$F46</f>
        <v>0</v>
      </c>
      <c r="Y111" s="142">
        <f>'Sous-traitances'!Y18*'Sous-traitances'!$F46</f>
        <v>0</v>
      </c>
      <c r="Z111" s="142">
        <f>'Sous-traitances'!Z18*'Sous-traitances'!$F46</f>
        <v>0</v>
      </c>
      <c r="AA111" s="142">
        <f>'Sous-traitances'!AA18*'Sous-traitances'!$F46</f>
        <v>0</v>
      </c>
      <c r="AB111" s="142">
        <f t="shared" si="38"/>
        <v>0</v>
      </c>
      <c r="AC111" s="142">
        <f>'Sous-traitances'!AC18*'Sous-traitances'!$F46</f>
        <v>0</v>
      </c>
      <c r="AD111" s="142">
        <f>'Sous-traitances'!AD18*'Sous-traitances'!$F46</f>
        <v>0</v>
      </c>
      <c r="AE111" s="142">
        <f t="shared" si="39"/>
        <v>0</v>
      </c>
      <c r="AF111" s="142">
        <f>'Sous-traitances'!AF18*'Sous-traitances'!$F46</f>
        <v>0</v>
      </c>
      <c r="AG111" s="142">
        <f>'Sous-traitances'!AG18*'Sous-traitances'!$F46</f>
        <v>0</v>
      </c>
      <c r="AH111" s="142">
        <f t="shared" si="40"/>
        <v>0</v>
      </c>
      <c r="AI111" s="142">
        <f>'Sous-traitances'!AI18*'Sous-traitances'!$F46</f>
        <v>0</v>
      </c>
      <c r="AJ111" s="142">
        <f>'Sous-traitances'!AJ18*'Sous-traitances'!$F46</f>
        <v>0</v>
      </c>
      <c r="AK111" s="142">
        <f t="shared" si="41"/>
        <v>0</v>
      </c>
    </row>
    <row r="112" spans="2:37" ht="15" customHeight="1" x14ac:dyDescent="0.35">
      <c r="B112" s="155">
        <f>'Sous-traitances'!B19</f>
        <v>0</v>
      </c>
      <c r="C112" s="142">
        <f>'Sous-traitances'!C19*'Sous-traitances'!$F47</f>
        <v>0</v>
      </c>
      <c r="D112" s="142">
        <f>'Sous-traitances'!D19*'Sous-traitances'!$F47</f>
        <v>0</v>
      </c>
      <c r="E112" s="142">
        <f>'Sous-traitances'!E19*'Sous-traitances'!$F47</f>
        <v>0</v>
      </c>
      <c r="F112" s="142">
        <f>'Sous-traitances'!F19*'Sous-traitances'!$F47</f>
        <v>0</v>
      </c>
      <c r="G112" s="142">
        <f>'Sous-traitances'!G19*'Sous-traitances'!$F47</f>
        <v>0</v>
      </c>
      <c r="H112" s="142">
        <f>'Sous-traitances'!H19*'Sous-traitances'!$F47</f>
        <v>0</v>
      </c>
      <c r="I112" s="142">
        <f>'Sous-traitances'!I19*'Sous-traitances'!$F47</f>
        <v>0</v>
      </c>
      <c r="J112" s="142">
        <f>'Sous-traitances'!J19*'Sous-traitances'!$F47</f>
        <v>0</v>
      </c>
      <c r="K112" s="142">
        <f>'Sous-traitances'!K19*'Sous-traitances'!$F47</f>
        <v>0</v>
      </c>
      <c r="L112" s="142">
        <f>'Sous-traitances'!L19*'Sous-traitances'!$F47</f>
        <v>0</v>
      </c>
      <c r="M112" s="142">
        <f>'Sous-traitances'!M19*'Sous-traitances'!$F47</f>
        <v>0</v>
      </c>
      <c r="N112" s="142">
        <f>'Sous-traitances'!N19*'Sous-traitances'!$F47</f>
        <v>0</v>
      </c>
      <c r="O112" s="142">
        <f t="shared" si="37"/>
        <v>0</v>
      </c>
      <c r="P112" s="142">
        <f>'Sous-traitances'!P19*'Sous-traitances'!$F47</f>
        <v>0</v>
      </c>
      <c r="Q112" s="142">
        <f>'Sous-traitances'!Q19*'Sous-traitances'!$F47</f>
        <v>0</v>
      </c>
      <c r="R112" s="142">
        <f>'Sous-traitances'!R19*'Sous-traitances'!$F47</f>
        <v>0</v>
      </c>
      <c r="S112" s="142">
        <f>'Sous-traitances'!S19*'Sous-traitances'!$F47</f>
        <v>0</v>
      </c>
      <c r="T112" s="142">
        <f>'Sous-traitances'!T19*'Sous-traitances'!$F47</f>
        <v>0</v>
      </c>
      <c r="U112" s="142">
        <f>'Sous-traitances'!U19*'Sous-traitances'!$F47</f>
        <v>0</v>
      </c>
      <c r="V112" s="142">
        <f>'Sous-traitances'!V19*'Sous-traitances'!$F47</f>
        <v>0</v>
      </c>
      <c r="W112" s="142">
        <f>'Sous-traitances'!W19*'Sous-traitances'!$F47</f>
        <v>0</v>
      </c>
      <c r="X112" s="142">
        <f>'Sous-traitances'!X19*'Sous-traitances'!$F47</f>
        <v>0</v>
      </c>
      <c r="Y112" s="142">
        <f>'Sous-traitances'!Y19*'Sous-traitances'!$F47</f>
        <v>0</v>
      </c>
      <c r="Z112" s="142">
        <f>'Sous-traitances'!Z19*'Sous-traitances'!$F47</f>
        <v>0</v>
      </c>
      <c r="AA112" s="142">
        <f>'Sous-traitances'!AA19*'Sous-traitances'!$F47</f>
        <v>0</v>
      </c>
      <c r="AB112" s="142">
        <f t="shared" si="38"/>
        <v>0</v>
      </c>
      <c r="AC112" s="142">
        <f>'Sous-traitances'!AC19*'Sous-traitances'!$F47</f>
        <v>0</v>
      </c>
      <c r="AD112" s="142">
        <f>'Sous-traitances'!AD19*'Sous-traitances'!$F47</f>
        <v>0</v>
      </c>
      <c r="AE112" s="142">
        <f t="shared" si="39"/>
        <v>0</v>
      </c>
      <c r="AF112" s="142">
        <f>'Sous-traitances'!AF19*'Sous-traitances'!$F47</f>
        <v>0</v>
      </c>
      <c r="AG112" s="142">
        <f>'Sous-traitances'!AG19*'Sous-traitances'!$F47</f>
        <v>0</v>
      </c>
      <c r="AH112" s="142">
        <f t="shared" si="40"/>
        <v>0</v>
      </c>
      <c r="AI112" s="142">
        <f>'Sous-traitances'!AI19*'Sous-traitances'!$F47</f>
        <v>0</v>
      </c>
      <c r="AJ112" s="142">
        <f>'Sous-traitances'!AJ19*'Sous-traitances'!$F47</f>
        <v>0</v>
      </c>
      <c r="AK112" s="142">
        <f t="shared" si="41"/>
        <v>0</v>
      </c>
    </row>
    <row r="113" spans="2:37" ht="15" customHeight="1" x14ac:dyDescent="0.35">
      <c r="B113" s="155">
        <f>'Sous-traitances'!B20</f>
        <v>0</v>
      </c>
      <c r="C113" s="142">
        <f>'Sous-traitances'!C20*'Sous-traitances'!$F48</f>
        <v>0</v>
      </c>
      <c r="D113" s="142">
        <f>'Sous-traitances'!D20*'Sous-traitances'!$F48</f>
        <v>0</v>
      </c>
      <c r="E113" s="142">
        <f>'Sous-traitances'!E20*'Sous-traitances'!$F48</f>
        <v>0</v>
      </c>
      <c r="F113" s="142">
        <f>'Sous-traitances'!F20*'Sous-traitances'!$F48</f>
        <v>0</v>
      </c>
      <c r="G113" s="142">
        <f>'Sous-traitances'!G20*'Sous-traitances'!$F48</f>
        <v>0</v>
      </c>
      <c r="H113" s="142">
        <f>'Sous-traitances'!H20*'Sous-traitances'!$F48</f>
        <v>0</v>
      </c>
      <c r="I113" s="142">
        <f>'Sous-traitances'!I20*'Sous-traitances'!$F48</f>
        <v>0</v>
      </c>
      <c r="J113" s="142">
        <f>'Sous-traitances'!J20*'Sous-traitances'!$F48</f>
        <v>0</v>
      </c>
      <c r="K113" s="142">
        <f>'Sous-traitances'!K20*'Sous-traitances'!$F48</f>
        <v>0</v>
      </c>
      <c r="L113" s="142">
        <f>'Sous-traitances'!L20*'Sous-traitances'!$F48</f>
        <v>0</v>
      </c>
      <c r="M113" s="142">
        <f>'Sous-traitances'!M20*'Sous-traitances'!$F48</f>
        <v>0</v>
      </c>
      <c r="N113" s="142">
        <f>'Sous-traitances'!N20*'Sous-traitances'!$F48</f>
        <v>0</v>
      </c>
      <c r="O113" s="142">
        <f t="shared" si="37"/>
        <v>0</v>
      </c>
      <c r="P113" s="142">
        <f>'Sous-traitances'!P20*'Sous-traitances'!$F48</f>
        <v>0</v>
      </c>
      <c r="Q113" s="142">
        <f>'Sous-traitances'!Q20*'Sous-traitances'!$F48</f>
        <v>0</v>
      </c>
      <c r="R113" s="142">
        <f>'Sous-traitances'!R20*'Sous-traitances'!$F48</f>
        <v>0</v>
      </c>
      <c r="S113" s="142">
        <f>'Sous-traitances'!S20*'Sous-traitances'!$F48</f>
        <v>0</v>
      </c>
      <c r="T113" s="142">
        <f>'Sous-traitances'!T20*'Sous-traitances'!$F48</f>
        <v>0</v>
      </c>
      <c r="U113" s="142">
        <f>'Sous-traitances'!U20*'Sous-traitances'!$F48</f>
        <v>0</v>
      </c>
      <c r="V113" s="142">
        <f>'Sous-traitances'!V20*'Sous-traitances'!$F48</f>
        <v>0</v>
      </c>
      <c r="W113" s="142">
        <f>'Sous-traitances'!W20*'Sous-traitances'!$F48</f>
        <v>0</v>
      </c>
      <c r="X113" s="142">
        <f>'Sous-traitances'!X20*'Sous-traitances'!$F48</f>
        <v>0</v>
      </c>
      <c r="Y113" s="142">
        <f>'Sous-traitances'!Y20*'Sous-traitances'!$F48</f>
        <v>0</v>
      </c>
      <c r="Z113" s="142">
        <f>'Sous-traitances'!Z20*'Sous-traitances'!$F48</f>
        <v>0</v>
      </c>
      <c r="AA113" s="142">
        <f>'Sous-traitances'!AA20*'Sous-traitances'!$F48</f>
        <v>0</v>
      </c>
      <c r="AB113" s="142">
        <f t="shared" si="38"/>
        <v>0</v>
      </c>
      <c r="AC113" s="142">
        <f>'Sous-traitances'!AC20*'Sous-traitances'!$F48</f>
        <v>0</v>
      </c>
      <c r="AD113" s="142">
        <f>'Sous-traitances'!AD20*'Sous-traitances'!$F48</f>
        <v>0</v>
      </c>
      <c r="AE113" s="142">
        <f t="shared" si="39"/>
        <v>0</v>
      </c>
      <c r="AF113" s="142">
        <f>'Sous-traitances'!AF20*'Sous-traitances'!$F48</f>
        <v>0</v>
      </c>
      <c r="AG113" s="142">
        <f>'Sous-traitances'!AG20*'Sous-traitances'!$F48</f>
        <v>0</v>
      </c>
      <c r="AH113" s="142">
        <f t="shared" si="40"/>
        <v>0</v>
      </c>
      <c r="AI113" s="142">
        <f>'Sous-traitances'!AI20*'Sous-traitances'!$F48</f>
        <v>0</v>
      </c>
      <c r="AJ113" s="142">
        <f>'Sous-traitances'!AJ20*'Sous-traitances'!$F48</f>
        <v>0</v>
      </c>
      <c r="AK113" s="142">
        <f t="shared" si="41"/>
        <v>0</v>
      </c>
    </row>
    <row r="114" spans="2:37" ht="15" customHeight="1" x14ac:dyDescent="0.35">
      <c r="B114" s="155">
        <f>'Sous-traitances'!B21</f>
        <v>0</v>
      </c>
      <c r="C114" s="142">
        <f>'Sous-traitances'!C21*'Sous-traitances'!$F49</f>
        <v>0</v>
      </c>
      <c r="D114" s="142">
        <f>'Sous-traitances'!D21*'Sous-traitances'!$F49</f>
        <v>0</v>
      </c>
      <c r="E114" s="142">
        <f>'Sous-traitances'!E21*'Sous-traitances'!$F49</f>
        <v>0</v>
      </c>
      <c r="F114" s="142">
        <f>'Sous-traitances'!F21*'Sous-traitances'!$F49</f>
        <v>0</v>
      </c>
      <c r="G114" s="142">
        <f>'Sous-traitances'!G21*'Sous-traitances'!$F49</f>
        <v>0</v>
      </c>
      <c r="H114" s="142">
        <f>'Sous-traitances'!H21*'Sous-traitances'!$F49</f>
        <v>0</v>
      </c>
      <c r="I114" s="142">
        <f>'Sous-traitances'!I21*'Sous-traitances'!$F49</f>
        <v>0</v>
      </c>
      <c r="J114" s="142">
        <f>'Sous-traitances'!J21*'Sous-traitances'!$F49</f>
        <v>0</v>
      </c>
      <c r="K114" s="142">
        <f>'Sous-traitances'!K21*'Sous-traitances'!$F49</f>
        <v>0</v>
      </c>
      <c r="L114" s="142">
        <f>'Sous-traitances'!L21*'Sous-traitances'!$F49</f>
        <v>0</v>
      </c>
      <c r="M114" s="142">
        <f>'Sous-traitances'!M21*'Sous-traitances'!$F49</f>
        <v>0</v>
      </c>
      <c r="N114" s="142">
        <f>'Sous-traitances'!N21*'Sous-traitances'!$F49</f>
        <v>0</v>
      </c>
      <c r="O114" s="142">
        <f t="shared" si="37"/>
        <v>0</v>
      </c>
      <c r="P114" s="142">
        <f>'Sous-traitances'!P21*'Sous-traitances'!$F49</f>
        <v>0</v>
      </c>
      <c r="Q114" s="142">
        <f>'Sous-traitances'!Q21*'Sous-traitances'!$F49</f>
        <v>0</v>
      </c>
      <c r="R114" s="142">
        <f>'Sous-traitances'!R21*'Sous-traitances'!$F49</f>
        <v>0</v>
      </c>
      <c r="S114" s="142">
        <f>'Sous-traitances'!S21*'Sous-traitances'!$F49</f>
        <v>0</v>
      </c>
      <c r="T114" s="142">
        <f>'Sous-traitances'!T21*'Sous-traitances'!$F49</f>
        <v>0</v>
      </c>
      <c r="U114" s="142">
        <f>'Sous-traitances'!U21*'Sous-traitances'!$F49</f>
        <v>0</v>
      </c>
      <c r="V114" s="142">
        <f>'Sous-traitances'!V21*'Sous-traitances'!$F49</f>
        <v>0</v>
      </c>
      <c r="W114" s="142">
        <f>'Sous-traitances'!W21*'Sous-traitances'!$F49</f>
        <v>0</v>
      </c>
      <c r="X114" s="142">
        <f>'Sous-traitances'!X21*'Sous-traitances'!$F49</f>
        <v>0</v>
      </c>
      <c r="Y114" s="142">
        <f>'Sous-traitances'!Y21*'Sous-traitances'!$F49</f>
        <v>0</v>
      </c>
      <c r="Z114" s="142">
        <f>'Sous-traitances'!Z21*'Sous-traitances'!$F49</f>
        <v>0</v>
      </c>
      <c r="AA114" s="142">
        <f>'Sous-traitances'!AA21*'Sous-traitances'!$F49</f>
        <v>0</v>
      </c>
      <c r="AB114" s="142">
        <f t="shared" si="38"/>
        <v>0</v>
      </c>
      <c r="AC114" s="142">
        <f>'Sous-traitances'!AC21*'Sous-traitances'!$F49</f>
        <v>0</v>
      </c>
      <c r="AD114" s="142">
        <f>'Sous-traitances'!AD21*'Sous-traitances'!$F49</f>
        <v>0</v>
      </c>
      <c r="AE114" s="142">
        <f t="shared" si="39"/>
        <v>0</v>
      </c>
      <c r="AF114" s="142">
        <f>'Sous-traitances'!AF21*'Sous-traitances'!$F49</f>
        <v>0</v>
      </c>
      <c r="AG114" s="142">
        <f>'Sous-traitances'!AG21*'Sous-traitances'!$F49</f>
        <v>0</v>
      </c>
      <c r="AH114" s="142">
        <f t="shared" si="40"/>
        <v>0</v>
      </c>
      <c r="AI114" s="142">
        <f>'Sous-traitances'!AI21*'Sous-traitances'!$F49</f>
        <v>0</v>
      </c>
      <c r="AJ114" s="142">
        <f>'Sous-traitances'!AJ21*'Sous-traitances'!$F49</f>
        <v>0</v>
      </c>
      <c r="AK114" s="142">
        <f t="shared" si="41"/>
        <v>0</v>
      </c>
    </row>
    <row r="115" spans="2:37" ht="15" customHeight="1" x14ac:dyDescent="0.35">
      <c r="B115" s="155">
        <f>'Sous-traitances'!B22</f>
        <v>0</v>
      </c>
      <c r="C115" s="142">
        <f>'Sous-traitances'!C22*'Sous-traitances'!$F50</f>
        <v>0</v>
      </c>
      <c r="D115" s="142">
        <f>'Sous-traitances'!D22*'Sous-traitances'!$F50</f>
        <v>0</v>
      </c>
      <c r="E115" s="142">
        <f>'Sous-traitances'!E22*'Sous-traitances'!$F50</f>
        <v>0</v>
      </c>
      <c r="F115" s="142">
        <f>'Sous-traitances'!F22*'Sous-traitances'!$F50</f>
        <v>0</v>
      </c>
      <c r="G115" s="142">
        <f>'Sous-traitances'!G22*'Sous-traitances'!$F50</f>
        <v>0</v>
      </c>
      <c r="H115" s="142">
        <f>'Sous-traitances'!H22*'Sous-traitances'!$F50</f>
        <v>0</v>
      </c>
      <c r="I115" s="142">
        <f>'Sous-traitances'!I22*'Sous-traitances'!$F50</f>
        <v>0</v>
      </c>
      <c r="J115" s="142">
        <f>'Sous-traitances'!J22*'Sous-traitances'!$F50</f>
        <v>0</v>
      </c>
      <c r="K115" s="142">
        <f>'Sous-traitances'!K22*'Sous-traitances'!$F50</f>
        <v>0</v>
      </c>
      <c r="L115" s="142">
        <f>'Sous-traitances'!L22*'Sous-traitances'!$F50</f>
        <v>0</v>
      </c>
      <c r="M115" s="142">
        <f>'Sous-traitances'!M22*'Sous-traitances'!$F50</f>
        <v>0</v>
      </c>
      <c r="N115" s="142">
        <f>'Sous-traitances'!N22*'Sous-traitances'!$F50</f>
        <v>0</v>
      </c>
      <c r="O115" s="142">
        <f t="shared" si="37"/>
        <v>0</v>
      </c>
      <c r="P115" s="142">
        <f>'Sous-traitances'!P22*'Sous-traitances'!$F50</f>
        <v>0</v>
      </c>
      <c r="Q115" s="142">
        <f>'Sous-traitances'!Q22*'Sous-traitances'!$F50</f>
        <v>0</v>
      </c>
      <c r="R115" s="142">
        <f>'Sous-traitances'!R22*'Sous-traitances'!$F50</f>
        <v>0</v>
      </c>
      <c r="S115" s="142">
        <f>'Sous-traitances'!S22*'Sous-traitances'!$F50</f>
        <v>0</v>
      </c>
      <c r="T115" s="142">
        <f>'Sous-traitances'!T22*'Sous-traitances'!$F50</f>
        <v>0</v>
      </c>
      <c r="U115" s="142">
        <f>'Sous-traitances'!U22*'Sous-traitances'!$F50</f>
        <v>0</v>
      </c>
      <c r="V115" s="142">
        <f>'Sous-traitances'!V22*'Sous-traitances'!$F50</f>
        <v>0</v>
      </c>
      <c r="W115" s="142">
        <f>'Sous-traitances'!W22*'Sous-traitances'!$F50</f>
        <v>0</v>
      </c>
      <c r="X115" s="142">
        <f>'Sous-traitances'!X22*'Sous-traitances'!$F50</f>
        <v>0</v>
      </c>
      <c r="Y115" s="142">
        <f>'Sous-traitances'!Y22*'Sous-traitances'!$F50</f>
        <v>0</v>
      </c>
      <c r="Z115" s="142">
        <f>'Sous-traitances'!Z22*'Sous-traitances'!$F50</f>
        <v>0</v>
      </c>
      <c r="AA115" s="142">
        <f>'Sous-traitances'!AA22*'Sous-traitances'!$F50</f>
        <v>0</v>
      </c>
      <c r="AB115" s="142">
        <f t="shared" si="38"/>
        <v>0</v>
      </c>
      <c r="AC115" s="142">
        <f>'Sous-traitances'!AC22*'Sous-traitances'!$F50</f>
        <v>0</v>
      </c>
      <c r="AD115" s="142">
        <f>'Sous-traitances'!AD22*'Sous-traitances'!$F50</f>
        <v>0</v>
      </c>
      <c r="AE115" s="142">
        <f t="shared" si="39"/>
        <v>0</v>
      </c>
      <c r="AF115" s="142">
        <f>'Sous-traitances'!AF22*'Sous-traitances'!$F50</f>
        <v>0</v>
      </c>
      <c r="AG115" s="142">
        <f>'Sous-traitances'!AG22*'Sous-traitances'!$F50</f>
        <v>0</v>
      </c>
      <c r="AH115" s="142">
        <f t="shared" si="40"/>
        <v>0</v>
      </c>
      <c r="AI115" s="142">
        <f>'Sous-traitances'!AI22*'Sous-traitances'!$F50</f>
        <v>0</v>
      </c>
      <c r="AJ115" s="142">
        <f>'Sous-traitances'!AJ22*'Sous-traitances'!$F50</f>
        <v>0</v>
      </c>
      <c r="AK115" s="142">
        <f t="shared" si="41"/>
        <v>0</v>
      </c>
    </row>
    <row r="116" spans="2:37" ht="15" customHeight="1" x14ac:dyDescent="0.35">
      <c r="B116" s="155">
        <f>'Sous-traitances'!B23</f>
        <v>0</v>
      </c>
      <c r="C116" s="142">
        <f>'Sous-traitances'!C23*'Sous-traitances'!$F51</f>
        <v>0</v>
      </c>
      <c r="D116" s="142">
        <f>'Sous-traitances'!D23*'Sous-traitances'!$F51</f>
        <v>0</v>
      </c>
      <c r="E116" s="142">
        <f>'Sous-traitances'!E23*'Sous-traitances'!$F51</f>
        <v>0</v>
      </c>
      <c r="F116" s="142">
        <f>'Sous-traitances'!F23*'Sous-traitances'!$F51</f>
        <v>0</v>
      </c>
      <c r="G116" s="142">
        <f>'Sous-traitances'!G23*'Sous-traitances'!$F51</f>
        <v>0</v>
      </c>
      <c r="H116" s="142">
        <f>'Sous-traitances'!H23*'Sous-traitances'!$F51</f>
        <v>0</v>
      </c>
      <c r="I116" s="142">
        <f>'Sous-traitances'!I23*'Sous-traitances'!$F51</f>
        <v>0</v>
      </c>
      <c r="J116" s="142">
        <f>'Sous-traitances'!J23*'Sous-traitances'!$F51</f>
        <v>0</v>
      </c>
      <c r="K116" s="142">
        <f>'Sous-traitances'!K23*'Sous-traitances'!$F51</f>
        <v>0</v>
      </c>
      <c r="L116" s="142">
        <f>'Sous-traitances'!L23*'Sous-traitances'!$F51</f>
        <v>0</v>
      </c>
      <c r="M116" s="142">
        <f>'Sous-traitances'!M23*'Sous-traitances'!$F51</f>
        <v>0</v>
      </c>
      <c r="N116" s="142">
        <f>'Sous-traitances'!N23*'Sous-traitances'!$F51</f>
        <v>0</v>
      </c>
      <c r="O116" s="142">
        <f t="shared" si="37"/>
        <v>0</v>
      </c>
      <c r="P116" s="142">
        <f>'Sous-traitances'!P23*'Sous-traitances'!$F51</f>
        <v>0</v>
      </c>
      <c r="Q116" s="142">
        <f>'Sous-traitances'!Q23*'Sous-traitances'!$F51</f>
        <v>0</v>
      </c>
      <c r="R116" s="142">
        <f>'Sous-traitances'!R23*'Sous-traitances'!$F51</f>
        <v>0</v>
      </c>
      <c r="S116" s="142">
        <f>'Sous-traitances'!S23*'Sous-traitances'!$F51</f>
        <v>0</v>
      </c>
      <c r="T116" s="142">
        <f>'Sous-traitances'!T23*'Sous-traitances'!$F51</f>
        <v>0</v>
      </c>
      <c r="U116" s="142">
        <f>'Sous-traitances'!U23*'Sous-traitances'!$F51</f>
        <v>0</v>
      </c>
      <c r="V116" s="142">
        <f>'Sous-traitances'!V23*'Sous-traitances'!$F51</f>
        <v>0</v>
      </c>
      <c r="W116" s="142">
        <f>'Sous-traitances'!W23*'Sous-traitances'!$F51</f>
        <v>0</v>
      </c>
      <c r="X116" s="142">
        <f>'Sous-traitances'!X23*'Sous-traitances'!$F51</f>
        <v>0</v>
      </c>
      <c r="Y116" s="142">
        <f>'Sous-traitances'!Y23*'Sous-traitances'!$F51</f>
        <v>0</v>
      </c>
      <c r="Z116" s="142">
        <f>'Sous-traitances'!Z23*'Sous-traitances'!$F51</f>
        <v>0</v>
      </c>
      <c r="AA116" s="142">
        <f>'Sous-traitances'!AA23*'Sous-traitances'!$F51</f>
        <v>0</v>
      </c>
      <c r="AB116" s="142">
        <f t="shared" si="38"/>
        <v>0</v>
      </c>
      <c r="AC116" s="142">
        <f>'Sous-traitances'!AC23*'Sous-traitances'!$F51</f>
        <v>0</v>
      </c>
      <c r="AD116" s="142">
        <f>'Sous-traitances'!AD23*'Sous-traitances'!$F51</f>
        <v>0</v>
      </c>
      <c r="AE116" s="142">
        <f t="shared" si="39"/>
        <v>0</v>
      </c>
      <c r="AF116" s="142">
        <f>'Sous-traitances'!AF23*'Sous-traitances'!$F51</f>
        <v>0</v>
      </c>
      <c r="AG116" s="142">
        <f>'Sous-traitances'!AG23*'Sous-traitances'!$F51</f>
        <v>0</v>
      </c>
      <c r="AH116" s="142">
        <f t="shared" si="40"/>
        <v>0</v>
      </c>
      <c r="AI116" s="142">
        <f>'Sous-traitances'!AI23*'Sous-traitances'!$F51</f>
        <v>0</v>
      </c>
      <c r="AJ116" s="142">
        <f>'Sous-traitances'!AJ23*'Sous-traitances'!$F51</f>
        <v>0</v>
      </c>
      <c r="AK116" s="142">
        <f t="shared" si="41"/>
        <v>0</v>
      </c>
    </row>
    <row r="117" spans="2:37" ht="15" customHeight="1" x14ac:dyDescent="0.35">
      <c r="B117" s="155">
        <f>'Sous-traitances'!B24</f>
        <v>0</v>
      </c>
      <c r="C117" s="142">
        <f>'Sous-traitances'!C24*'Sous-traitances'!$F52</f>
        <v>0</v>
      </c>
      <c r="D117" s="142">
        <f>'Sous-traitances'!D24*'Sous-traitances'!$F52</f>
        <v>0</v>
      </c>
      <c r="E117" s="142">
        <f>'Sous-traitances'!E24*'Sous-traitances'!$F52</f>
        <v>0</v>
      </c>
      <c r="F117" s="142">
        <f>'Sous-traitances'!F24*'Sous-traitances'!$F52</f>
        <v>0</v>
      </c>
      <c r="G117" s="142">
        <f>'Sous-traitances'!G24*'Sous-traitances'!$F52</f>
        <v>0</v>
      </c>
      <c r="H117" s="142">
        <f>'Sous-traitances'!H24*'Sous-traitances'!$F52</f>
        <v>0</v>
      </c>
      <c r="I117" s="142">
        <f>'Sous-traitances'!I24*'Sous-traitances'!$F52</f>
        <v>0</v>
      </c>
      <c r="J117" s="142">
        <f>'Sous-traitances'!J24*'Sous-traitances'!$F52</f>
        <v>0</v>
      </c>
      <c r="K117" s="142">
        <f>'Sous-traitances'!K24*'Sous-traitances'!$F52</f>
        <v>0</v>
      </c>
      <c r="L117" s="142">
        <f>'Sous-traitances'!L24*'Sous-traitances'!$F52</f>
        <v>0</v>
      </c>
      <c r="M117" s="142">
        <f>'Sous-traitances'!M24*'Sous-traitances'!$F52</f>
        <v>0</v>
      </c>
      <c r="N117" s="142">
        <f>'Sous-traitances'!N24*'Sous-traitances'!$F52</f>
        <v>0</v>
      </c>
      <c r="O117" s="142">
        <f t="shared" si="37"/>
        <v>0</v>
      </c>
      <c r="P117" s="142">
        <f>'Sous-traitances'!P24*'Sous-traitances'!$F52</f>
        <v>0</v>
      </c>
      <c r="Q117" s="142">
        <f>'Sous-traitances'!Q24*'Sous-traitances'!$F52</f>
        <v>0</v>
      </c>
      <c r="R117" s="142">
        <f>'Sous-traitances'!R24*'Sous-traitances'!$F52</f>
        <v>0</v>
      </c>
      <c r="S117" s="142">
        <f>'Sous-traitances'!S24*'Sous-traitances'!$F52</f>
        <v>0</v>
      </c>
      <c r="T117" s="142">
        <f>'Sous-traitances'!T24*'Sous-traitances'!$F52</f>
        <v>0</v>
      </c>
      <c r="U117" s="142">
        <f>'Sous-traitances'!U24*'Sous-traitances'!$F52</f>
        <v>0</v>
      </c>
      <c r="V117" s="142">
        <f>'Sous-traitances'!V24*'Sous-traitances'!$F52</f>
        <v>0</v>
      </c>
      <c r="W117" s="142">
        <f>'Sous-traitances'!W24*'Sous-traitances'!$F52</f>
        <v>0</v>
      </c>
      <c r="X117" s="142">
        <f>'Sous-traitances'!X24*'Sous-traitances'!$F52</f>
        <v>0</v>
      </c>
      <c r="Y117" s="142">
        <f>'Sous-traitances'!Y24*'Sous-traitances'!$F52</f>
        <v>0</v>
      </c>
      <c r="Z117" s="142">
        <f>'Sous-traitances'!Z24*'Sous-traitances'!$F52</f>
        <v>0</v>
      </c>
      <c r="AA117" s="142">
        <f>'Sous-traitances'!AA24*'Sous-traitances'!$F52</f>
        <v>0</v>
      </c>
      <c r="AB117" s="142">
        <f t="shared" si="38"/>
        <v>0</v>
      </c>
      <c r="AC117" s="142">
        <f>'Sous-traitances'!AC24*'Sous-traitances'!$F52</f>
        <v>0</v>
      </c>
      <c r="AD117" s="142">
        <f>'Sous-traitances'!AD24*'Sous-traitances'!$F52</f>
        <v>0</v>
      </c>
      <c r="AE117" s="142">
        <f t="shared" si="39"/>
        <v>0</v>
      </c>
      <c r="AF117" s="142">
        <f>'Sous-traitances'!AF24*'Sous-traitances'!$F52</f>
        <v>0</v>
      </c>
      <c r="AG117" s="142">
        <f>'Sous-traitances'!AG24*'Sous-traitances'!$F52</f>
        <v>0</v>
      </c>
      <c r="AH117" s="142">
        <f t="shared" si="40"/>
        <v>0</v>
      </c>
      <c r="AI117" s="142">
        <f>'Sous-traitances'!AI24*'Sous-traitances'!$F52</f>
        <v>0</v>
      </c>
      <c r="AJ117" s="142">
        <f>'Sous-traitances'!AJ24*'Sous-traitances'!$F52</f>
        <v>0</v>
      </c>
      <c r="AK117" s="142">
        <f t="shared" si="41"/>
        <v>0</v>
      </c>
    </row>
    <row r="118" spans="2:37" ht="15" customHeight="1" x14ac:dyDescent="0.35">
      <c r="B118" s="155">
        <f>'Sous-traitances'!B25</f>
        <v>0</v>
      </c>
      <c r="C118" s="142">
        <f>'Sous-traitances'!C25*'Sous-traitances'!$F53</f>
        <v>0</v>
      </c>
      <c r="D118" s="142">
        <f>'Sous-traitances'!D25*'Sous-traitances'!$F53</f>
        <v>0</v>
      </c>
      <c r="E118" s="142">
        <f>'Sous-traitances'!E25*'Sous-traitances'!$F53</f>
        <v>0</v>
      </c>
      <c r="F118" s="142">
        <f>'Sous-traitances'!F25*'Sous-traitances'!$F53</f>
        <v>0</v>
      </c>
      <c r="G118" s="142">
        <f>'Sous-traitances'!G25*'Sous-traitances'!$F53</f>
        <v>0</v>
      </c>
      <c r="H118" s="142">
        <f>'Sous-traitances'!H25*'Sous-traitances'!$F53</f>
        <v>0</v>
      </c>
      <c r="I118" s="142">
        <f>'Sous-traitances'!I25*'Sous-traitances'!$F53</f>
        <v>0</v>
      </c>
      <c r="J118" s="142">
        <f>'Sous-traitances'!J25*'Sous-traitances'!$F53</f>
        <v>0</v>
      </c>
      <c r="K118" s="142">
        <f>'Sous-traitances'!K25*'Sous-traitances'!$F53</f>
        <v>0</v>
      </c>
      <c r="L118" s="142">
        <f>'Sous-traitances'!L25*'Sous-traitances'!$F53</f>
        <v>0</v>
      </c>
      <c r="M118" s="142">
        <f>'Sous-traitances'!M25*'Sous-traitances'!$F53</f>
        <v>0</v>
      </c>
      <c r="N118" s="142">
        <f>'Sous-traitances'!N25*'Sous-traitances'!$F53</f>
        <v>0</v>
      </c>
      <c r="O118" s="142">
        <f t="shared" si="37"/>
        <v>0</v>
      </c>
      <c r="P118" s="142">
        <f>'Sous-traitances'!P25*'Sous-traitances'!$F53</f>
        <v>0</v>
      </c>
      <c r="Q118" s="142">
        <f>'Sous-traitances'!Q25*'Sous-traitances'!$F53</f>
        <v>0</v>
      </c>
      <c r="R118" s="142">
        <f>'Sous-traitances'!R25*'Sous-traitances'!$F53</f>
        <v>0</v>
      </c>
      <c r="S118" s="142">
        <f>'Sous-traitances'!S25*'Sous-traitances'!$F53</f>
        <v>0</v>
      </c>
      <c r="T118" s="142">
        <f>'Sous-traitances'!T25*'Sous-traitances'!$F53</f>
        <v>0</v>
      </c>
      <c r="U118" s="142">
        <f>'Sous-traitances'!U25*'Sous-traitances'!$F53</f>
        <v>0</v>
      </c>
      <c r="V118" s="142">
        <f>'Sous-traitances'!V25*'Sous-traitances'!$F53</f>
        <v>0</v>
      </c>
      <c r="W118" s="142">
        <f>'Sous-traitances'!W25*'Sous-traitances'!$F53</f>
        <v>0</v>
      </c>
      <c r="X118" s="142">
        <f>'Sous-traitances'!X25*'Sous-traitances'!$F53</f>
        <v>0</v>
      </c>
      <c r="Y118" s="142">
        <f>'Sous-traitances'!Y25*'Sous-traitances'!$F53</f>
        <v>0</v>
      </c>
      <c r="Z118" s="142">
        <f>'Sous-traitances'!Z25*'Sous-traitances'!$F53</f>
        <v>0</v>
      </c>
      <c r="AA118" s="142">
        <f>'Sous-traitances'!AA25*'Sous-traitances'!$F53</f>
        <v>0</v>
      </c>
      <c r="AB118" s="142">
        <f t="shared" si="38"/>
        <v>0</v>
      </c>
      <c r="AC118" s="142">
        <f>'Sous-traitances'!AC25*'Sous-traitances'!$F53</f>
        <v>0</v>
      </c>
      <c r="AD118" s="142">
        <f>'Sous-traitances'!AD25*'Sous-traitances'!$F53</f>
        <v>0</v>
      </c>
      <c r="AE118" s="142">
        <f t="shared" si="39"/>
        <v>0</v>
      </c>
      <c r="AF118" s="142">
        <f>'Sous-traitances'!AF25*'Sous-traitances'!$F53</f>
        <v>0</v>
      </c>
      <c r="AG118" s="142">
        <f>'Sous-traitances'!AG25*'Sous-traitances'!$F53</f>
        <v>0</v>
      </c>
      <c r="AH118" s="142">
        <f t="shared" si="40"/>
        <v>0</v>
      </c>
      <c r="AI118" s="142">
        <f>'Sous-traitances'!AI25*'Sous-traitances'!$F53</f>
        <v>0</v>
      </c>
      <c r="AJ118" s="142">
        <f>'Sous-traitances'!AJ25*'Sous-traitances'!$F53</f>
        <v>0</v>
      </c>
      <c r="AK118" s="142">
        <f t="shared" si="41"/>
        <v>0</v>
      </c>
    </row>
    <row r="119" spans="2:37" ht="15" customHeight="1" x14ac:dyDescent="0.35">
      <c r="B119" s="155">
        <f>'Sous-traitances'!B26</f>
        <v>0</v>
      </c>
      <c r="C119" s="142">
        <f>'Sous-traitances'!C26*'Sous-traitances'!$F54</f>
        <v>0</v>
      </c>
      <c r="D119" s="142">
        <f>'Sous-traitances'!D26*'Sous-traitances'!$F54</f>
        <v>0</v>
      </c>
      <c r="E119" s="142">
        <f>'Sous-traitances'!E26*'Sous-traitances'!$F54</f>
        <v>0</v>
      </c>
      <c r="F119" s="142">
        <f>'Sous-traitances'!F26*'Sous-traitances'!$F54</f>
        <v>0</v>
      </c>
      <c r="G119" s="142">
        <f>'Sous-traitances'!G26*'Sous-traitances'!$F54</f>
        <v>0</v>
      </c>
      <c r="H119" s="142">
        <f>'Sous-traitances'!H26*'Sous-traitances'!$F54</f>
        <v>0</v>
      </c>
      <c r="I119" s="142">
        <f>'Sous-traitances'!I26*'Sous-traitances'!$F54</f>
        <v>0</v>
      </c>
      <c r="J119" s="142">
        <f>'Sous-traitances'!J26*'Sous-traitances'!$F54</f>
        <v>0</v>
      </c>
      <c r="K119" s="142">
        <f>'Sous-traitances'!K26*'Sous-traitances'!$F54</f>
        <v>0</v>
      </c>
      <c r="L119" s="142">
        <f>'Sous-traitances'!L26*'Sous-traitances'!$F54</f>
        <v>0</v>
      </c>
      <c r="M119" s="142">
        <f>'Sous-traitances'!M26*'Sous-traitances'!$F54</f>
        <v>0</v>
      </c>
      <c r="N119" s="142">
        <f>'Sous-traitances'!N26*'Sous-traitances'!$F54</f>
        <v>0</v>
      </c>
      <c r="O119" s="142">
        <f t="shared" si="37"/>
        <v>0</v>
      </c>
      <c r="P119" s="142">
        <f>'Sous-traitances'!P26*'Sous-traitances'!$F54</f>
        <v>0</v>
      </c>
      <c r="Q119" s="142">
        <f>'Sous-traitances'!Q26*'Sous-traitances'!$F54</f>
        <v>0</v>
      </c>
      <c r="R119" s="142">
        <f>'Sous-traitances'!R26*'Sous-traitances'!$F54</f>
        <v>0</v>
      </c>
      <c r="S119" s="142">
        <f>'Sous-traitances'!S26*'Sous-traitances'!$F54</f>
        <v>0</v>
      </c>
      <c r="T119" s="142">
        <f>'Sous-traitances'!T26*'Sous-traitances'!$F54</f>
        <v>0</v>
      </c>
      <c r="U119" s="142">
        <f>'Sous-traitances'!U26*'Sous-traitances'!$F54</f>
        <v>0</v>
      </c>
      <c r="V119" s="142">
        <f>'Sous-traitances'!V26*'Sous-traitances'!$F54</f>
        <v>0</v>
      </c>
      <c r="W119" s="142">
        <f>'Sous-traitances'!W26*'Sous-traitances'!$F54</f>
        <v>0</v>
      </c>
      <c r="X119" s="142">
        <f>'Sous-traitances'!X26*'Sous-traitances'!$F54</f>
        <v>0</v>
      </c>
      <c r="Y119" s="142">
        <f>'Sous-traitances'!Y26*'Sous-traitances'!$F54</f>
        <v>0</v>
      </c>
      <c r="Z119" s="142">
        <f>'Sous-traitances'!Z26*'Sous-traitances'!$F54</f>
        <v>0</v>
      </c>
      <c r="AA119" s="142">
        <f>'Sous-traitances'!AA26*'Sous-traitances'!$F54</f>
        <v>0</v>
      </c>
      <c r="AB119" s="142">
        <f t="shared" si="38"/>
        <v>0</v>
      </c>
      <c r="AC119" s="142">
        <f>'Sous-traitances'!AC26*'Sous-traitances'!$F54</f>
        <v>0</v>
      </c>
      <c r="AD119" s="142">
        <f>'Sous-traitances'!AD26*'Sous-traitances'!$F54</f>
        <v>0</v>
      </c>
      <c r="AE119" s="142">
        <f t="shared" si="39"/>
        <v>0</v>
      </c>
      <c r="AF119" s="142">
        <f>'Sous-traitances'!AF26*'Sous-traitances'!$F54</f>
        <v>0</v>
      </c>
      <c r="AG119" s="142">
        <f>'Sous-traitances'!AG26*'Sous-traitances'!$F54</f>
        <v>0</v>
      </c>
      <c r="AH119" s="142">
        <f t="shared" si="40"/>
        <v>0</v>
      </c>
      <c r="AI119" s="142">
        <f>'Sous-traitances'!AI26*'Sous-traitances'!$F54</f>
        <v>0</v>
      </c>
      <c r="AJ119" s="142">
        <f>'Sous-traitances'!AJ26*'Sous-traitances'!$F54</f>
        <v>0</v>
      </c>
      <c r="AK119" s="142">
        <f t="shared" si="41"/>
        <v>0</v>
      </c>
    </row>
    <row r="120" spans="2:37" ht="15" customHeight="1" x14ac:dyDescent="0.35">
      <c r="B120" s="155">
        <f>'Sous-traitances'!B27</f>
        <v>0</v>
      </c>
      <c r="C120" s="142">
        <f>'Sous-traitances'!C27*'Sous-traitances'!$F55</f>
        <v>0</v>
      </c>
      <c r="D120" s="142">
        <f>'Sous-traitances'!D27*'Sous-traitances'!$F55</f>
        <v>0</v>
      </c>
      <c r="E120" s="142">
        <f>'Sous-traitances'!E27*'Sous-traitances'!$F55</f>
        <v>0</v>
      </c>
      <c r="F120" s="142">
        <f>'Sous-traitances'!F27*'Sous-traitances'!$F55</f>
        <v>0</v>
      </c>
      <c r="G120" s="142">
        <f>'Sous-traitances'!G27*'Sous-traitances'!$F55</f>
        <v>0</v>
      </c>
      <c r="H120" s="142">
        <f>'Sous-traitances'!H27*'Sous-traitances'!$F55</f>
        <v>0</v>
      </c>
      <c r="I120" s="142">
        <f>'Sous-traitances'!I27*'Sous-traitances'!$F55</f>
        <v>0</v>
      </c>
      <c r="J120" s="142">
        <f>'Sous-traitances'!J27*'Sous-traitances'!$F55</f>
        <v>0</v>
      </c>
      <c r="K120" s="142">
        <f>'Sous-traitances'!K27*'Sous-traitances'!$F55</f>
        <v>0</v>
      </c>
      <c r="L120" s="142">
        <f>'Sous-traitances'!L27*'Sous-traitances'!$F55</f>
        <v>0</v>
      </c>
      <c r="M120" s="142">
        <f>'Sous-traitances'!M27*'Sous-traitances'!$F55</f>
        <v>0</v>
      </c>
      <c r="N120" s="142">
        <f>'Sous-traitances'!N27*'Sous-traitances'!$F55</f>
        <v>0</v>
      </c>
      <c r="O120" s="142">
        <f t="shared" si="37"/>
        <v>0</v>
      </c>
      <c r="P120" s="142">
        <f>'Sous-traitances'!P27*'Sous-traitances'!$F55</f>
        <v>0</v>
      </c>
      <c r="Q120" s="142">
        <f>'Sous-traitances'!Q27*'Sous-traitances'!$F55</f>
        <v>0</v>
      </c>
      <c r="R120" s="142">
        <f>'Sous-traitances'!R27*'Sous-traitances'!$F55</f>
        <v>0</v>
      </c>
      <c r="S120" s="142">
        <f>'Sous-traitances'!S27*'Sous-traitances'!$F55</f>
        <v>0</v>
      </c>
      <c r="T120" s="142">
        <f>'Sous-traitances'!T27*'Sous-traitances'!$F55</f>
        <v>0</v>
      </c>
      <c r="U120" s="142">
        <f>'Sous-traitances'!U27*'Sous-traitances'!$F55</f>
        <v>0</v>
      </c>
      <c r="V120" s="142">
        <f>'Sous-traitances'!V27*'Sous-traitances'!$F55</f>
        <v>0</v>
      </c>
      <c r="W120" s="142">
        <f>'Sous-traitances'!W27*'Sous-traitances'!$F55</f>
        <v>0</v>
      </c>
      <c r="X120" s="142">
        <f>'Sous-traitances'!X27*'Sous-traitances'!$F55</f>
        <v>0</v>
      </c>
      <c r="Y120" s="142">
        <f>'Sous-traitances'!Y27*'Sous-traitances'!$F55</f>
        <v>0</v>
      </c>
      <c r="Z120" s="142">
        <f>'Sous-traitances'!Z27*'Sous-traitances'!$F55</f>
        <v>0</v>
      </c>
      <c r="AA120" s="142">
        <f>'Sous-traitances'!AA27*'Sous-traitances'!$F55</f>
        <v>0</v>
      </c>
      <c r="AB120" s="142">
        <f t="shared" si="38"/>
        <v>0</v>
      </c>
      <c r="AC120" s="142">
        <f>'Sous-traitances'!AC27*'Sous-traitances'!$F55</f>
        <v>0</v>
      </c>
      <c r="AD120" s="142">
        <f>'Sous-traitances'!AD27*'Sous-traitances'!$F55</f>
        <v>0</v>
      </c>
      <c r="AE120" s="142">
        <f t="shared" si="39"/>
        <v>0</v>
      </c>
      <c r="AF120" s="142">
        <f>'Sous-traitances'!AF27*'Sous-traitances'!$F55</f>
        <v>0</v>
      </c>
      <c r="AG120" s="142">
        <f>'Sous-traitances'!AG27*'Sous-traitances'!$F55</f>
        <v>0</v>
      </c>
      <c r="AH120" s="142">
        <f t="shared" si="40"/>
        <v>0</v>
      </c>
      <c r="AI120" s="142">
        <f>'Sous-traitances'!AI27*'Sous-traitances'!$F55</f>
        <v>0</v>
      </c>
      <c r="AJ120" s="142">
        <f>'Sous-traitances'!AJ27*'Sous-traitances'!$F55</f>
        <v>0</v>
      </c>
      <c r="AK120" s="142">
        <f t="shared" si="41"/>
        <v>0</v>
      </c>
    </row>
    <row r="121" spans="2:37" ht="15" customHeight="1" x14ac:dyDescent="0.35">
      <c r="B121" s="155">
        <f>'Sous-traitances'!B28</f>
        <v>0</v>
      </c>
      <c r="C121" s="142">
        <f>'Sous-traitances'!C28*'Sous-traitances'!$F56</f>
        <v>0</v>
      </c>
      <c r="D121" s="142">
        <f>'Sous-traitances'!D28*'Sous-traitances'!$F56</f>
        <v>0</v>
      </c>
      <c r="E121" s="142">
        <f>'Sous-traitances'!E28*'Sous-traitances'!$F56</f>
        <v>0</v>
      </c>
      <c r="F121" s="142">
        <f>'Sous-traitances'!F28*'Sous-traitances'!$F56</f>
        <v>0</v>
      </c>
      <c r="G121" s="142">
        <f>'Sous-traitances'!G28*'Sous-traitances'!$F56</f>
        <v>0</v>
      </c>
      <c r="H121" s="142">
        <f>'Sous-traitances'!H28*'Sous-traitances'!$F56</f>
        <v>0</v>
      </c>
      <c r="I121" s="142">
        <f>'Sous-traitances'!I28*'Sous-traitances'!$F56</f>
        <v>0</v>
      </c>
      <c r="J121" s="142">
        <f>'Sous-traitances'!J28*'Sous-traitances'!$F56</f>
        <v>0</v>
      </c>
      <c r="K121" s="142">
        <f>'Sous-traitances'!K28*'Sous-traitances'!$F56</f>
        <v>0</v>
      </c>
      <c r="L121" s="142">
        <f>'Sous-traitances'!L28*'Sous-traitances'!$F56</f>
        <v>0</v>
      </c>
      <c r="M121" s="142">
        <f>'Sous-traitances'!M28*'Sous-traitances'!$F56</f>
        <v>0</v>
      </c>
      <c r="N121" s="142">
        <f>'Sous-traitances'!N28*'Sous-traitances'!$F56</f>
        <v>0</v>
      </c>
      <c r="O121" s="142">
        <f t="shared" si="37"/>
        <v>0</v>
      </c>
      <c r="P121" s="142">
        <f>'Sous-traitances'!P28*'Sous-traitances'!$F56</f>
        <v>0</v>
      </c>
      <c r="Q121" s="142">
        <f>'Sous-traitances'!Q28*'Sous-traitances'!$F56</f>
        <v>0</v>
      </c>
      <c r="R121" s="142">
        <f>'Sous-traitances'!R28*'Sous-traitances'!$F56</f>
        <v>0</v>
      </c>
      <c r="S121" s="142">
        <f>'Sous-traitances'!S28*'Sous-traitances'!$F56</f>
        <v>0</v>
      </c>
      <c r="T121" s="142">
        <f>'Sous-traitances'!T28*'Sous-traitances'!$F56</f>
        <v>0</v>
      </c>
      <c r="U121" s="142">
        <f>'Sous-traitances'!U28*'Sous-traitances'!$F56</f>
        <v>0</v>
      </c>
      <c r="V121" s="142">
        <f>'Sous-traitances'!V28*'Sous-traitances'!$F56</f>
        <v>0</v>
      </c>
      <c r="W121" s="142">
        <f>'Sous-traitances'!W28*'Sous-traitances'!$F56</f>
        <v>0</v>
      </c>
      <c r="X121" s="142">
        <f>'Sous-traitances'!X28*'Sous-traitances'!$F56</f>
        <v>0</v>
      </c>
      <c r="Y121" s="142">
        <f>'Sous-traitances'!Y28*'Sous-traitances'!$F56</f>
        <v>0</v>
      </c>
      <c r="Z121" s="142">
        <f>'Sous-traitances'!Z28*'Sous-traitances'!$F56</f>
        <v>0</v>
      </c>
      <c r="AA121" s="142">
        <f>'Sous-traitances'!AA28*'Sous-traitances'!$F56</f>
        <v>0</v>
      </c>
      <c r="AB121" s="142">
        <f t="shared" si="38"/>
        <v>0</v>
      </c>
      <c r="AC121" s="142">
        <f>'Sous-traitances'!AC28*'Sous-traitances'!$F56</f>
        <v>0</v>
      </c>
      <c r="AD121" s="142">
        <f>'Sous-traitances'!AD28*'Sous-traitances'!$F56</f>
        <v>0</v>
      </c>
      <c r="AE121" s="142">
        <f t="shared" si="39"/>
        <v>0</v>
      </c>
      <c r="AF121" s="142">
        <f>'Sous-traitances'!AF28*'Sous-traitances'!$F56</f>
        <v>0</v>
      </c>
      <c r="AG121" s="142">
        <f>'Sous-traitances'!AG28*'Sous-traitances'!$F56</f>
        <v>0</v>
      </c>
      <c r="AH121" s="142">
        <f t="shared" si="40"/>
        <v>0</v>
      </c>
      <c r="AI121" s="142">
        <f>'Sous-traitances'!AI28*'Sous-traitances'!$F56</f>
        <v>0</v>
      </c>
      <c r="AJ121" s="142">
        <f>'Sous-traitances'!AJ28*'Sous-traitances'!$F56</f>
        <v>0</v>
      </c>
      <c r="AK121" s="142">
        <f t="shared" si="41"/>
        <v>0</v>
      </c>
    </row>
    <row r="122" spans="2:37" x14ac:dyDescent="0.35">
      <c r="B122" s="11"/>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row>
    <row r="123" spans="2:37" ht="15" customHeight="1" x14ac:dyDescent="0.35">
      <c r="B123" s="150" t="s">
        <v>20</v>
      </c>
      <c r="C123" s="142">
        <f t="shared" ref="C123:AK123" si="42">SUM(C102:C121)</f>
        <v>0</v>
      </c>
      <c r="D123" s="142">
        <f t="shared" si="42"/>
        <v>0</v>
      </c>
      <c r="E123" s="142">
        <f t="shared" si="42"/>
        <v>0</v>
      </c>
      <c r="F123" s="142">
        <f t="shared" si="42"/>
        <v>0</v>
      </c>
      <c r="G123" s="142">
        <f t="shared" si="42"/>
        <v>0</v>
      </c>
      <c r="H123" s="142">
        <f t="shared" si="42"/>
        <v>0</v>
      </c>
      <c r="I123" s="142">
        <f t="shared" si="42"/>
        <v>0</v>
      </c>
      <c r="J123" s="142">
        <f t="shared" si="42"/>
        <v>0</v>
      </c>
      <c r="K123" s="142">
        <f t="shared" si="42"/>
        <v>0</v>
      </c>
      <c r="L123" s="142">
        <f t="shared" si="42"/>
        <v>0</v>
      </c>
      <c r="M123" s="142">
        <f t="shared" si="42"/>
        <v>0</v>
      </c>
      <c r="N123" s="142">
        <f t="shared" si="42"/>
        <v>0</v>
      </c>
      <c r="O123" s="147">
        <f t="shared" si="42"/>
        <v>0</v>
      </c>
      <c r="P123" s="142">
        <f t="shared" si="42"/>
        <v>0</v>
      </c>
      <c r="Q123" s="142">
        <f t="shared" si="42"/>
        <v>0</v>
      </c>
      <c r="R123" s="142">
        <f t="shared" si="42"/>
        <v>0</v>
      </c>
      <c r="S123" s="142">
        <f t="shared" si="42"/>
        <v>0</v>
      </c>
      <c r="T123" s="142">
        <f t="shared" si="42"/>
        <v>0</v>
      </c>
      <c r="U123" s="142">
        <f t="shared" si="42"/>
        <v>0</v>
      </c>
      <c r="V123" s="142">
        <f t="shared" si="42"/>
        <v>0</v>
      </c>
      <c r="W123" s="142">
        <f t="shared" si="42"/>
        <v>0</v>
      </c>
      <c r="X123" s="142">
        <f t="shared" si="42"/>
        <v>0</v>
      </c>
      <c r="Y123" s="142">
        <f t="shared" si="42"/>
        <v>0</v>
      </c>
      <c r="Z123" s="142">
        <f t="shared" si="42"/>
        <v>0</v>
      </c>
      <c r="AA123" s="142">
        <f t="shared" si="42"/>
        <v>0</v>
      </c>
      <c r="AB123" s="147">
        <f t="shared" si="42"/>
        <v>0</v>
      </c>
      <c r="AC123" s="142">
        <f t="shared" si="42"/>
        <v>0</v>
      </c>
      <c r="AD123" s="142">
        <f t="shared" si="42"/>
        <v>0</v>
      </c>
      <c r="AE123" s="147">
        <f t="shared" si="42"/>
        <v>0</v>
      </c>
      <c r="AF123" s="142">
        <f t="shared" si="42"/>
        <v>0</v>
      </c>
      <c r="AG123" s="142">
        <f t="shared" si="42"/>
        <v>0</v>
      </c>
      <c r="AH123" s="147">
        <f t="shared" si="42"/>
        <v>0</v>
      </c>
      <c r="AI123" s="142">
        <f t="shared" si="42"/>
        <v>0</v>
      </c>
      <c r="AJ123" s="142">
        <f t="shared" si="42"/>
        <v>0</v>
      </c>
      <c r="AK123" s="147">
        <f t="shared" si="42"/>
        <v>0</v>
      </c>
    </row>
    <row r="124" spans="2:37" x14ac:dyDescent="0.35">
      <c r="B124" s="11"/>
    </row>
    <row r="125" spans="2:37" ht="15" customHeight="1" x14ac:dyDescent="0.35">
      <c r="B125" s="149" t="str">
        <f>"Prestations liés à : "&amp;CONFIG!B18&amp;" (en € HT)"</f>
        <v>Prestations liés à :  (en € HT)</v>
      </c>
      <c r="C125" s="4"/>
      <c r="D125" s="4"/>
    </row>
    <row r="126" spans="2:37" x14ac:dyDescent="0.35">
      <c r="B126" s="11"/>
    </row>
    <row r="127" spans="2:37" x14ac:dyDescent="0.35">
      <c r="B127" s="11"/>
      <c r="C127" s="258" t="s">
        <v>17</v>
      </c>
      <c r="D127" s="259"/>
      <c r="E127" s="259"/>
      <c r="F127" s="259"/>
      <c r="G127" s="259"/>
      <c r="H127" s="259"/>
      <c r="I127" s="259"/>
      <c r="J127" s="259"/>
      <c r="K127" s="259"/>
      <c r="L127" s="259"/>
      <c r="M127" s="259"/>
      <c r="N127" s="259"/>
      <c r="O127" s="260"/>
      <c r="P127" s="258" t="s">
        <v>18</v>
      </c>
      <c r="Q127" s="259"/>
      <c r="R127" s="259"/>
      <c r="S127" s="259"/>
      <c r="T127" s="259"/>
      <c r="U127" s="259"/>
      <c r="V127" s="259"/>
      <c r="W127" s="259"/>
      <c r="X127" s="259"/>
      <c r="Y127" s="259"/>
      <c r="Z127" s="259"/>
      <c r="AA127" s="259"/>
      <c r="AB127" s="260"/>
      <c r="AC127" s="258" t="s">
        <v>19</v>
      </c>
      <c r="AD127" s="259"/>
      <c r="AE127" s="260"/>
      <c r="AF127" s="258" t="s">
        <v>31</v>
      </c>
      <c r="AG127" s="259"/>
      <c r="AH127" s="260"/>
      <c r="AI127" s="257" t="s">
        <v>32</v>
      </c>
      <c r="AJ127" s="257"/>
      <c r="AK127" s="257"/>
    </row>
    <row r="128" spans="2:37" ht="15" customHeight="1" x14ac:dyDescent="0.35">
      <c r="B128" s="150" t="s">
        <v>35</v>
      </c>
      <c r="C128" s="140">
        <f>CONFIG!$C$7</f>
        <v>43101</v>
      </c>
      <c r="D128" s="140">
        <f>DATE(YEAR(C128),MONTH(C128)+1,DAY(C128))</f>
        <v>43132</v>
      </c>
      <c r="E128" s="140">
        <f t="shared" ref="E128:N128" si="43">DATE(YEAR(D128),MONTH(D128)+1,DAY(D128))</f>
        <v>43160</v>
      </c>
      <c r="F128" s="140">
        <f t="shared" si="43"/>
        <v>43191</v>
      </c>
      <c r="G128" s="140">
        <f t="shared" si="43"/>
        <v>43221</v>
      </c>
      <c r="H128" s="140">
        <f t="shared" si="43"/>
        <v>43252</v>
      </c>
      <c r="I128" s="140">
        <f t="shared" si="43"/>
        <v>43282</v>
      </c>
      <c r="J128" s="140">
        <f t="shared" si="43"/>
        <v>43313</v>
      </c>
      <c r="K128" s="140">
        <f t="shared" si="43"/>
        <v>43344</v>
      </c>
      <c r="L128" s="140">
        <f t="shared" si="43"/>
        <v>43374</v>
      </c>
      <c r="M128" s="140">
        <f t="shared" si="43"/>
        <v>43405</v>
      </c>
      <c r="N128" s="140">
        <f t="shared" si="43"/>
        <v>43435</v>
      </c>
      <c r="O128" s="141" t="s">
        <v>20</v>
      </c>
      <c r="P128" s="140">
        <f>DATE(YEAR(N128),MONTH(N128)+1,DAY(N128))</f>
        <v>43466</v>
      </c>
      <c r="Q128" s="140">
        <f t="shared" ref="Q128:AA128" si="44">DATE(YEAR(P128),MONTH(P128)+1,DAY(P128))</f>
        <v>43497</v>
      </c>
      <c r="R128" s="140">
        <f t="shared" si="44"/>
        <v>43525</v>
      </c>
      <c r="S128" s="140">
        <f t="shared" si="44"/>
        <v>43556</v>
      </c>
      <c r="T128" s="140">
        <f t="shared" si="44"/>
        <v>43586</v>
      </c>
      <c r="U128" s="140">
        <f t="shared" si="44"/>
        <v>43617</v>
      </c>
      <c r="V128" s="140">
        <f t="shared" si="44"/>
        <v>43647</v>
      </c>
      <c r="W128" s="140">
        <f t="shared" si="44"/>
        <v>43678</v>
      </c>
      <c r="X128" s="140">
        <f t="shared" si="44"/>
        <v>43709</v>
      </c>
      <c r="Y128" s="140">
        <f t="shared" si="44"/>
        <v>43739</v>
      </c>
      <c r="Z128" s="140">
        <f t="shared" si="44"/>
        <v>43770</v>
      </c>
      <c r="AA128" s="140">
        <f t="shared" si="44"/>
        <v>43800</v>
      </c>
      <c r="AB128" s="141" t="s">
        <v>20</v>
      </c>
      <c r="AC128" s="140" t="s">
        <v>23</v>
      </c>
      <c r="AD128" s="140" t="s">
        <v>24</v>
      </c>
      <c r="AE128" s="141" t="s">
        <v>20</v>
      </c>
      <c r="AF128" s="140" t="s">
        <v>23</v>
      </c>
      <c r="AG128" s="140" t="s">
        <v>24</v>
      </c>
      <c r="AH128" s="141" t="s">
        <v>20</v>
      </c>
      <c r="AI128" s="140" t="s">
        <v>23</v>
      </c>
      <c r="AJ128" s="140" t="s">
        <v>24</v>
      </c>
      <c r="AK128" s="141" t="s">
        <v>20</v>
      </c>
    </row>
    <row r="129" spans="2:37" ht="15" customHeight="1" x14ac:dyDescent="0.35">
      <c r="B129" s="155">
        <f>'Sous-traitances'!B9</f>
        <v>0</v>
      </c>
      <c r="C129" s="142">
        <f>'Sous-traitances'!C9*'Sous-traitances'!$G37</f>
        <v>0</v>
      </c>
      <c r="D129" s="142">
        <f>'Sous-traitances'!D9*'Sous-traitances'!$G37</f>
        <v>0</v>
      </c>
      <c r="E129" s="142">
        <f>'Sous-traitances'!E9*'Sous-traitances'!$G37</f>
        <v>0</v>
      </c>
      <c r="F129" s="142">
        <f>'Sous-traitances'!F9*'Sous-traitances'!$G37</f>
        <v>0</v>
      </c>
      <c r="G129" s="142">
        <f>'Sous-traitances'!G9*'Sous-traitances'!$G37</f>
        <v>0</v>
      </c>
      <c r="H129" s="142">
        <f>'Sous-traitances'!H9*'Sous-traitances'!$G37</f>
        <v>0</v>
      </c>
      <c r="I129" s="142">
        <f>'Sous-traitances'!I9*'Sous-traitances'!$G37</f>
        <v>0</v>
      </c>
      <c r="J129" s="142">
        <f>'Sous-traitances'!J9*'Sous-traitances'!$G37</f>
        <v>0</v>
      </c>
      <c r="K129" s="142">
        <f>'Sous-traitances'!K9*'Sous-traitances'!$G37</f>
        <v>0</v>
      </c>
      <c r="L129" s="142">
        <f>'Sous-traitances'!L9*'Sous-traitances'!$G37</f>
        <v>0</v>
      </c>
      <c r="M129" s="142">
        <f>'Sous-traitances'!M9*'Sous-traitances'!$G37</f>
        <v>0</v>
      </c>
      <c r="N129" s="142">
        <f>'Sous-traitances'!N9*'Sous-traitances'!$G37</f>
        <v>0</v>
      </c>
      <c r="O129" s="142">
        <f t="shared" ref="O129:O148" si="45">SUM(C129:N129)</f>
        <v>0</v>
      </c>
      <c r="P129" s="142">
        <f>'Sous-traitances'!P9*'Sous-traitances'!$G37</f>
        <v>0</v>
      </c>
      <c r="Q129" s="142">
        <f>'Sous-traitances'!Q9*'Sous-traitances'!$G37</f>
        <v>0</v>
      </c>
      <c r="R129" s="142">
        <f>'Sous-traitances'!R9*'Sous-traitances'!$G37</f>
        <v>0</v>
      </c>
      <c r="S129" s="142">
        <f>'Sous-traitances'!S9*'Sous-traitances'!$G37</f>
        <v>0</v>
      </c>
      <c r="T129" s="142">
        <f>'Sous-traitances'!T9*'Sous-traitances'!$G37</f>
        <v>0</v>
      </c>
      <c r="U129" s="142">
        <f>'Sous-traitances'!U9*'Sous-traitances'!$G37</f>
        <v>0</v>
      </c>
      <c r="V129" s="142">
        <f>'Sous-traitances'!V9*'Sous-traitances'!$G37</f>
        <v>0</v>
      </c>
      <c r="W129" s="142">
        <f>'Sous-traitances'!W9*'Sous-traitances'!$G37</f>
        <v>0</v>
      </c>
      <c r="X129" s="142">
        <f>'Sous-traitances'!X9*'Sous-traitances'!$G37</f>
        <v>0</v>
      </c>
      <c r="Y129" s="142">
        <f>'Sous-traitances'!Y9*'Sous-traitances'!$G37</f>
        <v>0</v>
      </c>
      <c r="Z129" s="142">
        <f>'Sous-traitances'!Z9*'Sous-traitances'!$G37</f>
        <v>0</v>
      </c>
      <c r="AA129" s="142">
        <f>'Sous-traitances'!AA9*'Sous-traitances'!$G37</f>
        <v>0</v>
      </c>
      <c r="AB129" s="142">
        <f t="shared" ref="AB129:AB148" si="46">SUM(P129:AA129)</f>
        <v>0</v>
      </c>
      <c r="AC129" s="142">
        <f>'Sous-traitances'!AC9*'Sous-traitances'!$G37</f>
        <v>0</v>
      </c>
      <c r="AD129" s="142">
        <f>'Sous-traitances'!AD9*'Sous-traitances'!$G37</f>
        <v>0</v>
      </c>
      <c r="AE129" s="142">
        <f t="shared" ref="AE129:AE148" si="47">SUM(AC129:AD129)</f>
        <v>0</v>
      </c>
      <c r="AF129" s="142">
        <f>'Sous-traitances'!AF9*'Sous-traitances'!$G37</f>
        <v>0</v>
      </c>
      <c r="AG129" s="142">
        <f>'Sous-traitances'!AG9*'Sous-traitances'!$G37</f>
        <v>0</v>
      </c>
      <c r="AH129" s="142">
        <f t="shared" ref="AH129:AH148" si="48">SUM(AF129:AG129)</f>
        <v>0</v>
      </c>
      <c r="AI129" s="142">
        <f>'Sous-traitances'!AI9*'Sous-traitances'!$G37</f>
        <v>0</v>
      </c>
      <c r="AJ129" s="142">
        <f>'Sous-traitances'!AJ9*'Sous-traitances'!$G37</f>
        <v>0</v>
      </c>
      <c r="AK129" s="142">
        <f t="shared" ref="AK129:AK148" si="49">SUM(AI129:AJ129)</f>
        <v>0</v>
      </c>
    </row>
    <row r="130" spans="2:37" ht="15" customHeight="1" x14ac:dyDescent="0.35">
      <c r="B130" s="155">
        <f>'Sous-traitances'!B10</f>
        <v>0</v>
      </c>
      <c r="C130" s="142">
        <f>'Sous-traitances'!C10*'Sous-traitances'!$G38</f>
        <v>0</v>
      </c>
      <c r="D130" s="142">
        <f>'Sous-traitances'!D10*'Sous-traitances'!$G38</f>
        <v>0</v>
      </c>
      <c r="E130" s="142">
        <f>'Sous-traitances'!E10*'Sous-traitances'!$G38</f>
        <v>0</v>
      </c>
      <c r="F130" s="142">
        <f>'Sous-traitances'!F10*'Sous-traitances'!$G38</f>
        <v>0</v>
      </c>
      <c r="G130" s="142">
        <f>'Sous-traitances'!G10*'Sous-traitances'!$G38</f>
        <v>0</v>
      </c>
      <c r="H130" s="142">
        <f>'Sous-traitances'!H10*'Sous-traitances'!$G38</f>
        <v>0</v>
      </c>
      <c r="I130" s="142">
        <f>'Sous-traitances'!I10*'Sous-traitances'!$G38</f>
        <v>0</v>
      </c>
      <c r="J130" s="142">
        <f>'Sous-traitances'!J10*'Sous-traitances'!$G38</f>
        <v>0</v>
      </c>
      <c r="K130" s="142">
        <f>'Sous-traitances'!K10*'Sous-traitances'!$G38</f>
        <v>0</v>
      </c>
      <c r="L130" s="142">
        <f>'Sous-traitances'!L10*'Sous-traitances'!$G38</f>
        <v>0</v>
      </c>
      <c r="M130" s="142">
        <f>'Sous-traitances'!M10*'Sous-traitances'!$G38</f>
        <v>0</v>
      </c>
      <c r="N130" s="142">
        <f>'Sous-traitances'!N10*'Sous-traitances'!$G38</f>
        <v>0</v>
      </c>
      <c r="O130" s="142">
        <f t="shared" si="45"/>
        <v>0</v>
      </c>
      <c r="P130" s="142">
        <f>'Sous-traitances'!P10*'Sous-traitances'!$G38</f>
        <v>0</v>
      </c>
      <c r="Q130" s="142">
        <f>'Sous-traitances'!Q10*'Sous-traitances'!$G38</f>
        <v>0</v>
      </c>
      <c r="R130" s="142">
        <f>'Sous-traitances'!R10*'Sous-traitances'!$G38</f>
        <v>0</v>
      </c>
      <c r="S130" s="142">
        <f>'Sous-traitances'!S10*'Sous-traitances'!$G38</f>
        <v>0</v>
      </c>
      <c r="T130" s="142">
        <f>'Sous-traitances'!T10*'Sous-traitances'!$G38</f>
        <v>0</v>
      </c>
      <c r="U130" s="142">
        <f>'Sous-traitances'!U10*'Sous-traitances'!$G38</f>
        <v>0</v>
      </c>
      <c r="V130" s="142">
        <f>'Sous-traitances'!V10*'Sous-traitances'!$G38</f>
        <v>0</v>
      </c>
      <c r="W130" s="142">
        <f>'Sous-traitances'!W10*'Sous-traitances'!$G38</f>
        <v>0</v>
      </c>
      <c r="X130" s="142">
        <f>'Sous-traitances'!X10*'Sous-traitances'!$G38</f>
        <v>0</v>
      </c>
      <c r="Y130" s="142">
        <f>'Sous-traitances'!Y10*'Sous-traitances'!$G38</f>
        <v>0</v>
      </c>
      <c r="Z130" s="142">
        <f>'Sous-traitances'!Z10*'Sous-traitances'!$G38</f>
        <v>0</v>
      </c>
      <c r="AA130" s="142">
        <f>'Sous-traitances'!AA10*'Sous-traitances'!$G38</f>
        <v>0</v>
      </c>
      <c r="AB130" s="142">
        <f t="shared" si="46"/>
        <v>0</v>
      </c>
      <c r="AC130" s="142">
        <f>'Sous-traitances'!AC10*'Sous-traitances'!$G38</f>
        <v>0</v>
      </c>
      <c r="AD130" s="142">
        <f>'Sous-traitances'!AD10*'Sous-traitances'!$G38</f>
        <v>0</v>
      </c>
      <c r="AE130" s="142">
        <f t="shared" si="47"/>
        <v>0</v>
      </c>
      <c r="AF130" s="142">
        <f>'Sous-traitances'!AF10*'Sous-traitances'!$G38</f>
        <v>0</v>
      </c>
      <c r="AG130" s="142">
        <f>'Sous-traitances'!AG10*'Sous-traitances'!$G38</f>
        <v>0</v>
      </c>
      <c r="AH130" s="142">
        <f t="shared" si="48"/>
        <v>0</v>
      </c>
      <c r="AI130" s="142">
        <f>'Sous-traitances'!AI10*'Sous-traitances'!$G38</f>
        <v>0</v>
      </c>
      <c r="AJ130" s="142">
        <f>'Sous-traitances'!AJ10*'Sous-traitances'!$G38</f>
        <v>0</v>
      </c>
      <c r="AK130" s="142">
        <f t="shared" si="49"/>
        <v>0</v>
      </c>
    </row>
    <row r="131" spans="2:37" ht="15" customHeight="1" x14ac:dyDescent="0.35">
      <c r="B131" s="155">
        <f>'Sous-traitances'!B11</f>
        <v>0</v>
      </c>
      <c r="C131" s="142">
        <f>'Sous-traitances'!C11*'Sous-traitances'!$G39</f>
        <v>0</v>
      </c>
      <c r="D131" s="142">
        <f>'Sous-traitances'!D11*'Sous-traitances'!$G39</f>
        <v>0</v>
      </c>
      <c r="E131" s="142">
        <f>'Sous-traitances'!E11*'Sous-traitances'!$G39</f>
        <v>0</v>
      </c>
      <c r="F131" s="142">
        <f>'Sous-traitances'!F11*'Sous-traitances'!$G39</f>
        <v>0</v>
      </c>
      <c r="G131" s="142">
        <f>'Sous-traitances'!G11*'Sous-traitances'!$G39</f>
        <v>0</v>
      </c>
      <c r="H131" s="142">
        <f>'Sous-traitances'!H11*'Sous-traitances'!$G39</f>
        <v>0</v>
      </c>
      <c r="I131" s="142">
        <f>'Sous-traitances'!I11*'Sous-traitances'!$G39</f>
        <v>0</v>
      </c>
      <c r="J131" s="142">
        <f>'Sous-traitances'!J11*'Sous-traitances'!$G39</f>
        <v>0</v>
      </c>
      <c r="K131" s="142">
        <f>'Sous-traitances'!K11*'Sous-traitances'!$G39</f>
        <v>0</v>
      </c>
      <c r="L131" s="142">
        <f>'Sous-traitances'!L11*'Sous-traitances'!$G39</f>
        <v>0</v>
      </c>
      <c r="M131" s="142">
        <f>'Sous-traitances'!M11*'Sous-traitances'!$G39</f>
        <v>0</v>
      </c>
      <c r="N131" s="142">
        <f>'Sous-traitances'!N11*'Sous-traitances'!$G39</f>
        <v>0</v>
      </c>
      <c r="O131" s="142">
        <f t="shared" si="45"/>
        <v>0</v>
      </c>
      <c r="P131" s="142">
        <f>'Sous-traitances'!P11*'Sous-traitances'!$G39</f>
        <v>0</v>
      </c>
      <c r="Q131" s="142">
        <f>'Sous-traitances'!Q11*'Sous-traitances'!$G39</f>
        <v>0</v>
      </c>
      <c r="R131" s="142">
        <f>'Sous-traitances'!R11*'Sous-traitances'!$G39</f>
        <v>0</v>
      </c>
      <c r="S131" s="142">
        <f>'Sous-traitances'!S11*'Sous-traitances'!$G39</f>
        <v>0</v>
      </c>
      <c r="T131" s="142">
        <f>'Sous-traitances'!T11*'Sous-traitances'!$G39</f>
        <v>0</v>
      </c>
      <c r="U131" s="142">
        <f>'Sous-traitances'!U11*'Sous-traitances'!$G39</f>
        <v>0</v>
      </c>
      <c r="V131" s="142">
        <f>'Sous-traitances'!V11*'Sous-traitances'!$G39</f>
        <v>0</v>
      </c>
      <c r="W131" s="142">
        <f>'Sous-traitances'!W11*'Sous-traitances'!$G39</f>
        <v>0</v>
      </c>
      <c r="X131" s="142">
        <f>'Sous-traitances'!X11*'Sous-traitances'!$G39</f>
        <v>0</v>
      </c>
      <c r="Y131" s="142">
        <f>'Sous-traitances'!Y11*'Sous-traitances'!$G39</f>
        <v>0</v>
      </c>
      <c r="Z131" s="142">
        <f>'Sous-traitances'!Z11*'Sous-traitances'!$G39</f>
        <v>0</v>
      </c>
      <c r="AA131" s="142">
        <f>'Sous-traitances'!AA11*'Sous-traitances'!$G39</f>
        <v>0</v>
      </c>
      <c r="AB131" s="142">
        <f t="shared" si="46"/>
        <v>0</v>
      </c>
      <c r="AC131" s="142">
        <f>'Sous-traitances'!AC11*'Sous-traitances'!$G39</f>
        <v>0</v>
      </c>
      <c r="AD131" s="142">
        <f>'Sous-traitances'!AD11*'Sous-traitances'!$G39</f>
        <v>0</v>
      </c>
      <c r="AE131" s="142">
        <f t="shared" si="47"/>
        <v>0</v>
      </c>
      <c r="AF131" s="142">
        <f>'Sous-traitances'!AF11*'Sous-traitances'!$G39</f>
        <v>0</v>
      </c>
      <c r="AG131" s="142">
        <f>'Sous-traitances'!AG11*'Sous-traitances'!$G39</f>
        <v>0</v>
      </c>
      <c r="AH131" s="142">
        <f t="shared" si="48"/>
        <v>0</v>
      </c>
      <c r="AI131" s="142">
        <f>'Sous-traitances'!AI11*'Sous-traitances'!$G39</f>
        <v>0</v>
      </c>
      <c r="AJ131" s="142">
        <f>'Sous-traitances'!AJ11*'Sous-traitances'!$G39</f>
        <v>0</v>
      </c>
      <c r="AK131" s="142">
        <f t="shared" si="49"/>
        <v>0</v>
      </c>
    </row>
    <row r="132" spans="2:37" ht="15" customHeight="1" x14ac:dyDescent="0.35">
      <c r="B132" s="155">
        <f>'Sous-traitances'!B12</f>
        <v>0</v>
      </c>
      <c r="C132" s="142">
        <f>'Sous-traitances'!C12*'Sous-traitances'!$G40</f>
        <v>0</v>
      </c>
      <c r="D132" s="142">
        <f>'Sous-traitances'!D12*'Sous-traitances'!$G40</f>
        <v>0</v>
      </c>
      <c r="E132" s="142">
        <f>'Sous-traitances'!E12*'Sous-traitances'!$G40</f>
        <v>0</v>
      </c>
      <c r="F132" s="142">
        <f>'Sous-traitances'!F12*'Sous-traitances'!$G40</f>
        <v>0</v>
      </c>
      <c r="G132" s="142">
        <f>'Sous-traitances'!G12*'Sous-traitances'!$G40</f>
        <v>0</v>
      </c>
      <c r="H132" s="142">
        <f>'Sous-traitances'!H12*'Sous-traitances'!$G40</f>
        <v>0</v>
      </c>
      <c r="I132" s="142">
        <f>'Sous-traitances'!I12*'Sous-traitances'!$G40</f>
        <v>0</v>
      </c>
      <c r="J132" s="142">
        <f>'Sous-traitances'!J12*'Sous-traitances'!$G40</f>
        <v>0</v>
      </c>
      <c r="K132" s="142">
        <f>'Sous-traitances'!K12*'Sous-traitances'!$G40</f>
        <v>0</v>
      </c>
      <c r="L132" s="142">
        <f>'Sous-traitances'!L12*'Sous-traitances'!$G40</f>
        <v>0</v>
      </c>
      <c r="M132" s="142">
        <f>'Sous-traitances'!M12*'Sous-traitances'!$G40</f>
        <v>0</v>
      </c>
      <c r="N132" s="142">
        <f>'Sous-traitances'!N12*'Sous-traitances'!$G40</f>
        <v>0</v>
      </c>
      <c r="O132" s="142">
        <f t="shared" si="45"/>
        <v>0</v>
      </c>
      <c r="P132" s="142">
        <f>'Sous-traitances'!P12*'Sous-traitances'!$G40</f>
        <v>0</v>
      </c>
      <c r="Q132" s="142">
        <f>'Sous-traitances'!Q12*'Sous-traitances'!$G40</f>
        <v>0</v>
      </c>
      <c r="R132" s="142">
        <f>'Sous-traitances'!R12*'Sous-traitances'!$G40</f>
        <v>0</v>
      </c>
      <c r="S132" s="142">
        <f>'Sous-traitances'!S12*'Sous-traitances'!$G40</f>
        <v>0</v>
      </c>
      <c r="T132" s="142">
        <f>'Sous-traitances'!T12*'Sous-traitances'!$G40</f>
        <v>0</v>
      </c>
      <c r="U132" s="142">
        <f>'Sous-traitances'!U12*'Sous-traitances'!$G40</f>
        <v>0</v>
      </c>
      <c r="V132" s="142">
        <f>'Sous-traitances'!V12*'Sous-traitances'!$G40</f>
        <v>0</v>
      </c>
      <c r="W132" s="142">
        <f>'Sous-traitances'!W12*'Sous-traitances'!$G40</f>
        <v>0</v>
      </c>
      <c r="X132" s="142">
        <f>'Sous-traitances'!X12*'Sous-traitances'!$G40</f>
        <v>0</v>
      </c>
      <c r="Y132" s="142">
        <f>'Sous-traitances'!Y12*'Sous-traitances'!$G40</f>
        <v>0</v>
      </c>
      <c r="Z132" s="142">
        <f>'Sous-traitances'!Z12*'Sous-traitances'!$G40</f>
        <v>0</v>
      </c>
      <c r="AA132" s="142">
        <f>'Sous-traitances'!AA12*'Sous-traitances'!$G40</f>
        <v>0</v>
      </c>
      <c r="AB132" s="142">
        <f t="shared" si="46"/>
        <v>0</v>
      </c>
      <c r="AC132" s="142">
        <f>'Sous-traitances'!AC12*'Sous-traitances'!$G40</f>
        <v>0</v>
      </c>
      <c r="AD132" s="142">
        <f>'Sous-traitances'!AD12*'Sous-traitances'!$G40</f>
        <v>0</v>
      </c>
      <c r="AE132" s="142">
        <f t="shared" si="47"/>
        <v>0</v>
      </c>
      <c r="AF132" s="142">
        <f>'Sous-traitances'!AF12*'Sous-traitances'!$G40</f>
        <v>0</v>
      </c>
      <c r="AG132" s="142">
        <f>'Sous-traitances'!AG12*'Sous-traitances'!$G40</f>
        <v>0</v>
      </c>
      <c r="AH132" s="142">
        <f t="shared" si="48"/>
        <v>0</v>
      </c>
      <c r="AI132" s="142">
        <f>'Sous-traitances'!AI12*'Sous-traitances'!$G40</f>
        <v>0</v>
      </c>
      <c r="AJ132" s="142">
        <f>'Sous-traitances'!AJ12*'Sous-traitances'!$G40</f>
        <v>0</v>
      </c>
      <c r="AK132" s="142">
        <f t="shared" si="49"/>
        <v>0</v>
      </c>
    </row>
    <row r="133" spans="2:37" ht="15" customHeight="1" x14ac:dyDescent="0.35">
      <c r="B133" s="155">
        <f>'Sous-traitances'!B13</f>
        <v>0</v>
      </c>
      <c r="C133" s="142">
        <f>'Sous-traitances'!C13*'Sous-traitances'!$G41</f>
        <v>0</v>
      </c>
      <c r="D133" s="142">
        <f>'Sous-traitances'!D13*'Sous-traitances'!$G41</f>
        <v>0</v>
      </c>
      <c r="E133" s="142">
        <f>'Sous-traitances'!E13*'Sous-traitances'!$G41</f>
        <v>0</v>
      </c>
      <c r="F133" s="142">
        <f>'Sous-traitances'!F13*'Sous-traitances'!$G41</f>
        <v>0</v>
      </c>
      <c r="G133" s="142">
        <f>'Sous-traitances'!G13*'Sous-traitances'!$G41</f>
        <v>0</v>
      </c>
      <c r="H133" s="142">
        <f>'Sous-traitances'!H13*'Sous-traitances'!$G41</f>
        <v>0</v>
      </c>
      <c r="I133" s="142">
        <f>'Sous-traitances'!I13*'Sous-traitances'!$G41</f>
        <v>0</v>
      </c>
      <c r="J133" s="142">
        <f>'Sous-traitances'!J13*'Sous-traitances'!$G41</f>
        <v>0</v>
      </c>
      <c r="K133" s="142">
        <f>'Sous-traitances'!K13*'Sous-traitances'!$G41</f>
        <v>0</v>
      </c>
      <c r="L133" s="142">
        <f>'Sous-traitances'!L13*'Sous-traitances'!$G41</f>
        <v>0</v>
      </c>
      <c r="M133" s="142">
        <f>'Sous-traitances'!M13*'Sous-traitances'!$G41</f>
        <v>0</v>
      </c>
      <c r="N133" s="142">
        <f>'Sous-traitances'!N13*'Sous-traitances'!$G41</f>
        <v>0</v>
      </c>
      <c r="O133" s="142">
        <f t="shared" si="45"/>
        <v>0</v>
      </c>
      <c r="P133" s="142">
        <f>'Sous-traitances'!P13*'Sous-traitances'!$G41</f>
        <v>0</v>
      </c>
      <c r="Q133" s="142">
        <f>'Sous-traitances'!Q13*'Sous-traitances'!$G41</f>
        <v>0</v>
      </c>
      <c r="R133" s="142">
        <f>'Sous-traitances'!R13*'Sous-traitances'!$G41</f>
        <v>0</v>
      </c>
      <c r="S133" s="142">
        <f>'Sous-traitances'!S13*'Sous-traitances'!$G41</f>
        <v>0</v>
      </c>
      <c r="T133" s="142">
        <f>'Sous-traitances'!T13*'Sous-traitances'!$G41</f>
        <v>0</v>
      </c>
      <c r="U133" s="142">
        <f>'Sous-traitances'!U13*'Sous-traitances'!$G41</f>
        <v>0</v>
      </c>
      <c r="V133" s="142">
        <f>'Sous-traitances'!V13*'Sous-traitances'!$G41</f>
        <v>0</v>
      </c>
      <c r="W133" s="142">
        <f>'Sous-traitances'!W13*'Sous-traitances'!$G41</f>
        <v>0</v>
      </c>
      <c r="X133" s="142">
        <f>'Sous-traitances'!X13*'Sous-traitances'!$G41</f>
        <v>0</v>
      </c>
      <c r="Y133" s="142">
        <f>'Sous-traitances'!Y13*'Sous-traitances'!$G41</f>
        <v>0</v>
      </c>
      <c r="Z133" s="142">
        <f>'Sous-traitances'!Z13*'Sous-traitances'!$G41</f>
        <v>0</v>
      </c>
      <c r="AA133" s="142">
        <f>'Sous-traitances'!AA13*'Sous-traitances'!$G41</f>
        <v>0</v>
      </c>
      <c r="AB133" s="142">
        <f t="shared" si="46"/>
        <v>0</v>
      </c>
      <c r="AC133" s="142">
        <f>'Sous-traitances'!AC13*'Sous-traitances'!$G41</f>
        <v>0</v>
      </c>
      <c r="AD133" s="142">
        <f>'Sous-traitances'!AD13*'Sous-traitances'!$G41</f>
        <v>0</v>
      </c>
      <c r="AE133" s="142">
        <f t="shared" si="47"/>
        <v>0</v>
      </c>
      <c r="AF133" s="142">
        <f>'Sous-traitances'!AF13*'Sous-traitances'!$G41</f>
        <v>0</v>
      </c>
      <c r="AG133" s="142">
        <f>'Sous-traitances'!AG13*'Sous-traitances'!$G41</f>
        <v>0</v>
      </c>
      <c r="AH133" s="142">
        <f t="shared" si="48"/>
        <v>0</v>
      </c>
      <c r="AI133" s="142">
        <f>'Sous-traitances'!AI13*'Sous-traitances'!$G41</f>
        <v>0</v>
      </c>
      <c r="AJ133" s="142">
        <f>'Sous-traitances'!AJ13*'Sous-traitances'!$G41</f>
        <v>0</v>
      </c>
      <c r="AK133" s="142">
        <f t="shared" si="49"/>
        <v>0</v>
      </c>
    </row>
    <row r="134" spans="2:37" ht="15" customHeight="1" x14ac:dyDescent="0.35">
      <c r="B134" s="155">
        <f>'Sous-traitances'!B14</f>
        <v>0</v>
      </c>
      <c r="C134" s="142">
        <f>'Sous-traitances'!C14*'Sous-traitances'!$G42</f>
        <v>0</v>
      </c>
      <c r="D134" s="142">
        <f>'Sous-traitances'!D14*'Sous-traitances'!$G42</f>
        <v>0</v>
      </c>
      <c r="E134" s="142">
        <f>'Sous-traitances'!E14*'Sous-traitances'!$G42</f>
        <v>0</v>
      </c>
      <c r="F134" s="142">
        <f>'Sous-traitances'!F14*'Sous-traitances'!$G42</f>
        <v>0</v>
      </c>
      <c r="G134" s="142">
        <f>'Sous-traitances'!G14*'Sous-traitances'!$G42</f>
        <v>0</v>
      </c>
      <c r="H134" s="142">
        <f>'Sous-traitances'!H14*'Sous-traitances'!$G42</f>
        <v>0</v>
      </c>
      <c r="I134" s="142">
        <f>'Sous-traitances'!I14*'Sous-traitances'!$G42</f>
        <v>0</v>
      </c>
      <c r="J134" s="142">
        <f>'Sous-traitances'!J14*'Sous-traitances'!$G42</f>
        <v>0</v>
      </c>
      <c r="K134" s="142">
        <f>'Sous-traitances'!K14*'Sous-traitances'!$G42</f>
        <v>0</v>
      </c>
      <c r="L134" s="142">
        <f>'Sous-traitances'!L14*'Sous-traitances'!$G42</f>
        <v>0</v>
      </c>
      <c r="M134" s="142">
        <f>'Sous-traitances'!M14*'Sous-traitances'!$G42</f>
        <v>0</v>
      </c>
      <c r="N134" s="142">
        <f>'Sous-traitances'!N14*'Sous-traitances'!$G42</f>
        <v>0</v>
      </c>
      <c r="O134" s="142">
        <f t="shared" si="45"/>
        <v>0</v>
      </c>
      <c r="P134" s="142">
        <f>'Sous-traitances'!P14*'Sous-traitances'!$G42</f>
        <v>0</v>
      </c>
      <c r="Q134" s="142">
        <f>'Sous-traitances'!Q14*'Sous-traitances'!$G42</f>
        <v>0</v>
      </c>
      <c r="R134" s="142">
        <f>'Sous-traitances'!R14*'Sous-traitances'!$G42</f>
        <v>0</v>
      </c>
      <c r="S134" s="142">
        <f>'Sous-traitances'!S14*'Sous-traitances'!$G42</f>
        <v>0</v>
      </c>
      <c r="T134" s="142">
        <f>'Sous-traitances'!T14*'Sous-traitances'!$G42</f>
        <v>0</v>
      </c>
      <c r="U134" s="142">
        <f>'Sous-traitances'!U14*'Sous-traitances'!$G42</f>
        <v>0</v>
      </c>
      <c r="V134" s="142">
        <f>'Sous-traitances'!V14*'Sous-traitances'!$G42</f>
        <v>0</v>
      </c>
      <c r="W134" s="142">
        <f>'Sous-traitances'!W14*'Sous-traitances'!$G42</f>
        <v>0</v>
      </c>
      <c r="X134" s="142">
        <f>'Sous-traitances'!X14*'Sous-traitances'!$G42</f>
        <v>0</v>
      </c>
      <c r="Y134" s="142">
        <f>'Sous-traitances'!Y14*'Sous-traitances'!$G42</f>
        <v>0</v>
      </c>
      <c r="Z134" s="142">
        <f>'Sous-traitances'!Z14*'Sous-traitances'!$G42</f>
        <v>0</v>
      </c>
      <c r="AA134" s="142">
        <f>'Sous-traitances'!AA14*'Sous-traitances'!$G42</f>
        <v>0</v>
      </c>
      <c r="AB134" s="142">
        <f t="shared" si="46"/>
        <v>0</v>
      </c>
      <c r="AC134" s="142">
        <f>'Sous-traitances'!AC14*'Sous-traitances'!$G42</f>
        <v>0</v>
      </c>
      <c r="AD134" s="142">
        <f>'Sous-traitances'!AD14*'Sous-traitances'!$G42</f>
        <v>0</v>
      </c>
      <c r="AE134" s="142">
        <f t="shared" si="47"/>
        <v>0</v>
      </c>
      <c r="AF134" s="142">
        <f>'Sous-traitances'!AF14*'Sous-traitances'!$G42</f>
        <v>0</v>
      </c>
      <c r="AG134" s="142">
        <f>'Sous-traitances'!AG14*'Sous-traitances'!$G42</f>
        <v>0</v>
      </c>
      <c r="AH134" s="142">
        <f t="shared" si="48"/>
        <v>0</v>
      </c>
      <c r="AI134" s="142">
        <f>'Sous-traitances'!AI14*'Sous-traitances'!$G42</f>
        <v>0</v>
      </c>
      <c r="AJ134" s="142">
        <f>'Sous-traitances'!AJ14*'Sous-traitances'!$G42</f>
        <v>0</v>
      </c>
      <c r="AK134" s="142">
        <f t="shared" si="49"/>
        <v>0</v>
      </c>
    </row>
    <row r="135" spans="2:37" ht="15" customHeight="1" x14ac:dyDescent="0.35">
      <c r="B135" s="155">
        <f>'Sous-traitances'!B15</f>
        <v>0</v>
      </c>
      <c r="C135" s="142">
        <f>'Sous-traitances'!C15*'Sous-traitances'!$G43</f>
        <v>0</v>
      </c>
      <c r="D135" s="142">
        <f>'Sous-traitances'!D15*'Sous-traitances'!$G43</f>
        <v>0</v>
      </c>
      <c r="E135" s="142">
        <f>'Sous-traitances'!E15*'Sous-traitances'!$G43</f>
        <v>0</v>
      </c>
      <c r="F135" s="142">
        <f>'Sous-traitances'!F15*'Sous-traitances'!$G43</f>
        <v>0</v>
      </c>
      <c r="G135" s="142">
        <f>'Sous-traitances'!G15*'Sous-traitances'!$G43</f>
        <v>0</v>
      </c>
      <c r="H135" s="142">
        <f>'Sous-traitances'!H15*'Sous-traitances'!$G43</f>
        <v>0</v>
      </c>
      <c r="I135" s="142">
        <f>'Sous-traitances'!I15*'Sous-traitances'!$G43</f>
        <v>0</v>
      </c>
      <c r="J135" s="142">
        <f>'Sous-traitances'!J15*'Sous-traitances'!$G43</f>
        <v>0</v>
      </c>
      <c r="K135" s="142">
        <f>'Sous-traitances'!K15*'Sous-traitances'!$G43</f>
        <v>0</v>
      </c>
      <c r="L135" s="142">
        <f>'Sous-traitances'!L15*'Sous-traitances'!$G43</f>
        <v>0</v>
      </c>
      <c r="M135" s="142">
        <f>'Sous-traitances'!M15*'Sous-traitances'!$G43</f>
        <v>0</v>
      </c>
      <c r="N135" s="142">
        <f>'Sous-traitances'!N15*'Sous-traitances'!$G43</f>
        <v>0</v>
      </c>
      <c r="O135" s="142">
        <f t="shared" si="45"/>
        <v>0</v>
      </c>
      <c r="P135" s="142">
        <f>'Sous-traitances'!P15*'Sous-traitances'!$G43</f>
        <v>0</v>
      </c>
      <c r="Q135" s="142">
        <f>'Sous-traitances'!Q15*'Sous-traitances'!$G43</f>
        <v>0</v>
      </c>
      <c r="R135" s="142">
        <f>'Sous-traitances'!R15*'Sous-traitances'!$G43</f>
        <v>0</v>
      </c>
      <c r="S135" s="142">
        <f>'Sous-traitances'!S15*'Sous-traitances'!$G43</f>
        <v>0</v>
      </c>
      <c r="T135" s="142">
        <f>'Sous-traitances'!T15*'Sous-traitances'!$G43</f>
        <v>0</v>
      </c>
      <c r="U135" s="142">
        <f>'Sous-traitances'!U15*'Sous-traitances'!$G43</f>
        <v>0</v>
      </c>
      <c r="V135" s="142">
        <f>'Sous-traitances'!V15*'Sous-traitances'!$G43</f>
        <v>0</v>
      </c>
      <c r="W135" s="142">
        <f>'Sous-traitances'!W15*'Sous-traitances'!$G43</f>
        <v>0</v>
      </c>
      <c r="X135" s="142">
        <f>'Sous-traitances'!X15*'Sous-traitances'!$G43</f>
        <v>0</v>
      </c>
      <c r="Y135" s="142">
        <f>'Sous-traitances'!Y15*'Sous-traitances'!$G43</f>
        <v>0</v>
      </c>
      <c r="Z135" s="142">
        <f>'Sous-traitances'!Z15*'Sous-traitances'!$G43</f>
        <v>0</v>
      </c>
      <c r="AA135" s="142">
        <f>'Sous-traitances'!AA15*'Sous-traitances'!$G43</f>
        <v>0</v>
      </c>
      <c r="AB135" s="142">
        <f t="shared" si="46"/>
        <v>0</v>
      </c>
      <c r="AC135" s="142">
        <f>'Sous-traitances'!AC15*'Sous-traitances'!$G43</f>
        <v>0</v>
      </c>
      <c r="AD135" s="142">
        <f>'Sous-traitances'!AD15*'Sous-traitances'!$G43</f>
        <v>0</v>
      </c>
      <c r="AE135" s="142">
        <f t="shared" si="47"/>
        <v>0</v>
      </c>
      <c r="AF135" s="142">
        <f>'Sous-traitances'!AF15*'Sous-traitances'!$G43</f>
        <v>0</v>
      </c>
      <c r="AG135" s="142">
        <f>'Sous-traitances'!AG15*'Sous-traitances'!$G43</f>
        <v>0</v>
      </c>
      <c r="AH135" s="142">
        <f t="shared" si="48"/>
        <v>0</v>
      </c>
      <c r="AI135" s="142">
        <f>'Sous-traitances'!AI15*'Sous-traitances'!$G43</f>
        <v>0</v>
      </c>
      <c r="AJ135" s="142">
        <f>'Sous-traitances'!AJ15*'Sous-traitances'!$G43</f>
        <v>0</v>
      </c>
      <c r="AK135" s="142">
        <f t="shared" si="49"/>
        <v>0</v>
      </c>
    </row>
    <row r="136" spans="2:37" ht="15" customHeight="1" x14ac:dyDescent="0.35">
      <c r="B136" s="155">
        <f>'Sous-traitances'!B16</f>
        <v>0</v>
      </c>
      <c r="C136" s="142">
        <f>'Sous-traitances'!C16*'Sous-traitances'!$G44</f>
        <v>0</v>
      </c>
      <c r="D136" s="142">
        <f>'Sous-traitances'!D16*'Sous-traitances'!$G44</f>
        <v>0</v>
      </c>
      <c r="E136" s="142">
        <f>'Sous-traitances'!E16*'Sous-traitances'!$G44</f>
        <v>0</v>
      </c>
      <c r="F136" s="142">
        <f>'Sous-traitances'!F16*'Sous-traitances'!$G44</f>
        <v>0</v>
      </c>
      <c r="G136" s="142">
        <f>'Sous-traitances'!G16*'Sous-traitances'!$G44</f>
        <v>0</v>
      </c>
      <c r="H136" s="142">
        <f>'Sous-traitances'!H16*'Sous-traitances'!$G44</f>
        <v>0</v>
      </c>
      <c r="I136" s="142">
        <f>'Sous-traitances'!I16*'Sous-traitances'!$G44</f>
        <v>0</v>
      </c>
      <c r="J136" s="142">
        <f>'Sous-traitances'!J16*'Sous-traitances'!$G44</f>
        <v>0</v>
      </c>
      <c r="K136" s="142">
        <f>'Sous-traitances'!K16*'Sous-traitances'!$G44</f>
        <v>0</v>
      </c>
      <c r="L136" s="142">
        <f>'Sous-traitances'!L16*'Sous-traitances'!$G44</f>
        <v>0</v>
      </c>
      <c r="M136" s="142">
        <f>'Sous-traitances'!M16*'Sous-traitances'!$G44</f>
        <v>0</v>
      </c>
      <c r="N136" s="142">
        <f>'Sous-traitances'!N16*'Sous-traitances'!$G44</f>
        <v>0</v>
      </c>
      <c r="O136" s="142">
        <f t="shared" si="45"/>
        <v>0</v>
      </c>
      <c r="P136" s="142">
        <f>'Sous-traitances'!P16*'Sous-traitances'!$G44</f>
        <v>0</v>
      </c>
      <c r="Q136" s="142">
        <f>'Sous-traitances'!Q16*'Sous-traitances'!$G44</f>
        <v>0</v>
      </c>
      <c r="R136" s="142">
        <f>'Sous-traitances'!R16*'Sous-traitances'!$G44</f>
        <v>0</v>
      </c>
      <c r="S136" s="142">
        <f>'Sous-traitances'!S16*'Sous-traitances'!$G44</f>
        <v>0</v>
      </c>
      <c r="T136" s="142">
        <f>'Sous-traitances'!T16*'Sous-traitances'!$G44</f>
        <v>0</v>
      </c>
      <c r="U136" s="142">
        <f>'Sous-traitances'!U16*'Sous-traitances'!$G44</f>
        <v>0</v>
      </c>
      <c r="V136" s="142">
        <f>'Sous-traitances'!V16*'Sous-traitances'!$G44</f>
        <v>0</v>
      </c>
      <c r="W136" s="142">
        <f>'Sous-traitances'!W16*'Sous-traitances'!$G44</f>
        <v>0</v>
      </c>
      <c r="X136" s="142">
        <f>'Sous-traitances'!X16*'Sous-traitances'!$G44</f>
        <v>0</v>
      </c>
      <c r="Y136" s="142">
        <f>'Sous-traitances'!Y16*'Sous-traitances'!$G44</f>
        <v>0</v>
      </c>
      <c r="Z136" s="142">
        <f>'Sous-traitances'!Z16*'Sous-traitances'!$G44</f>
        <v>0</v>
      </c>
      <c r="AA136" s="142">
        <f>'Sous-traitances'!AA16*'Sous-traitances'!$G44</f>
        <v>0</v>
      </c>
      <c r="AB136" s="142">
        <f t="shared" si="46"/>
        <v>0</v>
      </c>
      <c r="AC136" s="142">
        <f>'Sous-traitances'!AC16*'Sous-traitances'!$G44</f>
        <v>0</v>
      </c>
      <c r="AD136" s="142">
        <f>'Sous-traitances'!AD16*'Sous-traitances'!$G44</f>
        <v>0</v>
      </c>
      <c r="AE136" s="142">
        <f t="shared" si="47"/>
        <v>0</v>
      </c>
      <c r="AF136" s="142">
        <f>'Sous-traitances'!AF16*'Sous-traitances'!$G44</f>
        <v>0</v>
      </c>
      <c r="AG136" s="142">
        <f>'Sous-traitances'!AG16*'Sous-traitances'!$G44</f>
        <v>0</v>
      </c>
      <c r="AH136" s="142">
        <f t="shared" si="48"/>
        <v>0</v>
      </c>
      <c r="AI136" s="142">
        <f>'Sous-traitances'!AI16*'Sous-traitances'!$G44</f>
        <v>0</v>
      </c>
      <c r="AJ136" s="142">
        <f>'Sous-traitances'!AJ16*'Sous-traitances'!$G44</f>
        <v>0</v>
      </c>
      <c r="AK136" s="142">
        <f t="shared" si="49"/>
        <v>0</v>
      </c>
    </row>
    <row r="137" spans="2:37" ht="15" customHeight="1" x14ac:dyDescent="0.35">
      <c r="B137" s="155">
        <f>'Sous-traitances'!B17</f>
        <v>0</v>
      </c>
      <c r="C137" s="142">
        <f>'Sous-traitances'!C17*'Sous-traitances'!$G45</f>
        <v>0</v>
      </c>
      <c r="D137" s="142">
        <f>'Sous-traitances'!D17*'Sous-traitances'!$G45</f>
        <v>0</v>
      </c>
      <c r="E137" s="142">
        <f>'Sous-traitances'!E17*'Sous-traitances'!$G45</f>
        <v>0</v>
      </c>
      <c r="F137" s="142">
        <f>'Sous-traitances'!F17*'Sous-traitances'!$G45</f>
        <v>0</v>
      </c>
      <c r="G137" s="142">
        <f>'Sous-traitances'!G17*'Sous-traitances'!$G45</f>
        <v>0</v>
      </c>
      <c r="H137" s="142">
        <f>'Sous-traitances'!H17*'Sous-traitances'!$G45</f>
        <v>0</v>
      </c>
      <c r="I137" s="142">
        <f>'Sous-traitances'!I17*'Sous-traitances'!$G45</f>
        <v>0</v>
      </c>
      <c r="J137" s="142">
        <f>'Sous-traitances'!J17*'Sous-traitances'!$G45</f>
        <v>0</v>
      </c>
      <c r="K137" s="142">
        <f>'Sous-traitances'!K17*'Sous-traitances'!$G45</f>
        <v>0</v>
      </c>
      <c r="L137" s="142">
        <f>'Sous-traitances'!L17*'Sous-traitances'!$G45</f>
        <v>0</v>
      </c>
      <c r="M137" s="142">
        <f>'Sous-traitances'!M17*'Sous-traitances'!$G45</f>
        <v>0</v>
      </c>
      <c r="N137" s="142">
        <f>'Sous-traitances'!N17*'Sous-traitances'!$G45</f>
        <v>0</v>
      </c>
      <c r="O137" s="142">
        <f t="shared" si="45"/>
        <v>0</v>
      </c>
      <c r="P137" s="142">
        <f>'Sous-traitances'!P17*'Sous-traitances'!$G45</f>
        <v>0</v>
      </c>
      <c r="Q137" s="142">
        <f>'Sous-traitances'!Q17*'Sous-traitances'!$G45</f>
        <v>0</v>
      </c>
      <c r="R137" s="142">
        <f>'Sous-traitances'!R17*'Sous-traitances'!$G45</f>
        <v>0</v>
      </c>
      <c r="S137" s="142">
        <f>'Sous-traitances'!S17*'Sous-traitances'!$G45</f>
        <v>0</v>
      </c>
      <c r="T137" s="142">
        <f>'Sous-traitances'!T17*'Sous-traitances'!$G45</f>
        <v>0</v>
      </c>
      <c r="U137" s="142">
        <f>'Sous-traitances'!U17*'Sous-traitances'!$G45</f>
        <v>0</v>
      </c>
      <c r="V137" s="142">
        <f>'Sous-traitances'!V17*'Sous-traitances'!$G45</f>
        <v>0</v>
      </c>
      <c r="W137" s="142">
        <f>'Sous-traitances'!W17*'Sous-traitances'!$G45</f>
        <v>0</v>
      </c>
      <c r="X137" s="142">
        <f>'Sous-traitances'!X17*'Sous-traitances'!$G45</f>
        <v>0</v>
      </c>
      <c r="Y137" s="142">
        <f>'Sous-traitances'!Y17*'Sous-traitances'!$G45</f>
        <v>0</v>
      </c>
      <c r="Z137" s="142">
        <f>'Sous-traitances'!Z17*'Sous-traitances'!$G45</f>
        <v>0</v>
      </c>
      <c r="AA137" s="142">
        <f>'Sous-traitances'!AA17*'Sous-traitances'!$G45</f>
        <v>0</v>
      </c>
      <c r="AB137" s="142">
        <f t="shared" si="46"/>
        <v>0</v>
      </c>
      <c r="AC137" s="142">
        <f>'Sous-traitances'!AC17*'Sous-traitances'!$G45</f>
        <v>0</v>
      </c>
      <c r="AD137" s="142">
        <f>'Sous-traitances'!AD17*'Sous-traitances'!$G45</f>
        <v>0</v>
      </c>
      <c r="AE137" s="142">
        <f t="shared" si="47"/>
        <v>0</v>
      </c>
      <c r="AF137" s="142">
        <f>'Sous-traitances'!AF17*'Sous-traitances'!$G45</f>
        <v>0</v>
      </c>
      <c r="AG137" s="142">
        <f>'Sous-traitances'!AG17*'Sous-traitances'!$G45</f>
        <v>0</v>
      </c>
      <c r="AH137" s="142">
        <f t="shared" si="48"/>
        <v>0</v>
      </c>
      <c r="AI137" s="142">
        <f>'Sous-traitances'!AI17*'Sous-traitances'!$G45</f>
        <v>0</v>
      </c>
      <c r="AJ137" s="142">
        <f>'Sous-traitances'!AJ17*'Sous-traitances'!$G45</f>
        <v>0</v>
      </c>
      <c r="AK137" s="142">
        <f t="shared" si="49"/>
        <v>0</v>
      </c>
    </row>
    <row r="138" spans="2:37" ht="15" customHeight="1" x14ac:dyDescent="0.35">
      <c r="B138" s="155">
        <f>'Sous-traitances'!B18</f>
        <v>0</v>
      </c>
      <c r="C138" s="142">
        <f>'Sous-traitances'!C18*'Sous-traitances'!$G46</f>
        <v>0</v>
      </c>
      <c r="D138" s="142">
        <f>'Sous-traitances'!D18*'Sous-traitances'!$G46</f>
        <v>0</v>
      </c>
      <c r="E138" s="142">
        <f>'Sous-traitances'!E18*'Sous-traitances'!$G46</f>
        <v>0</v>
      </c>
      <c r="F138" s="142">
        <f>'Sous-traitances'!F18*'Sous-traitances'!$G46</f>
        <v>0</v>
      </c>
      <c r="G138" s="142">
        <f>'Sous-traitances'!G18*'Sous-traitances'!$G46</f>
        <v>0</v>
      </c>
      <c r="H138" s="142">
        <f>'Sous-traitances'!H18*'Sous-traitances'!$G46</f>
        <v>0</v>
      </c>
      <c r="I138" s="142">
        <f>'Sous-traitances'!I18*'Sous-traitances'!$G46</f>
        <v>0</v>
      </c>
      <c r="J138" s="142">
        <f>'Sous-traitances'!J18*'Sous-traitances'!$G46</f>
        <v>0</v>
      </c>
      <c r="K138" s="142">
        <f>'Sous-traitances'!K18*'Sous-traitances'!$G46</f>
        <v>0</v>
      </c>
      <c r="L138" s="142">
        <f>'Sous-traitances'!L18*'Sous-traitances'!$G46</f>
        <v>0</v>
      </c>
      <c r="M138" s="142">
        <f>'Sous-traitances'!M18*'Sous-traitances'!$G46</f>
        <v>0</v>
      </c>
      <c r="N138" s="142">
        <f>'Sous-traitances'!N18*'Sous-traitances'!$G46</f>
        <v>0</v>
      </c>
      <c r="O138" s="142">
        <f t="shared" si="45"/>
        <v>0</v>
      </c>
      <c r="P138" s="142">
        <f>'Sous-traitances'!P18*'Sous-traitances'!$G46</f>
        <v>0</v>
      </c>
      <c r="Q138" s="142">
        <f>'Sous-traitances'!Q18*'Sous-traitances'!$G46</f>
        <v>0</v>
      </c>
      <c r="R138" s="142">
        <f>'Sous-traitances'!R18*'Sous-traitances'!$G46</f>
        <v>0</v>
      </c>
      <c r="S138" s="142">
        <f>'Sous-traitances'!S18*'Sous-traitances'!$G46</f>
        <v>0</v>
      </c>
      <c r="T138" s="142">
        <f>'Sous-traitances'!T18*'Sous-traitances'!$G46</f>
        <v>0</v>
      </c>
      <c r="U138" s="142">
        <f>'Sous-traitances'!U18*'Sous-traitances'!$G46</f>
        <v>0</v>
      </c>
      <c r="V138" s="142">
        <f>'Sous-traitances'!V18*'Sous-traitances'!$G46</f>
        <v>0</v>
      </c>
      <c r="W138" s="142">
        <f>'Sous-traitances'!W18*'Sous-traitances'!$G46</f>
        <v>0</v>
      </c>
      <c r="X138" s="142">
        <f>'Sous-traitances'!X18*'Sous-traitances'!$G46</f>
        <v>0</v>
      </c>
      <c r="Y138" s="142">
        <f>'Sous-traitances'!Y18*'Sous-traitances'!$G46</f>
        <v>0</v>
      </c>
      <c r="Z138" s="142">
        <f>'Sous-traitances'!Z18*'Sous-traitances'!$G46</f>
        <v>0</v>
      </c>
      <c r="AA138" s="142">
        <f>'Sous-traitances'!AA18*'Sous-traitances'!$G46</f>
        <v>0</v>
      </c>
      <c r="AB138" s="142">
        <f t="shared" si="46"/>
        <v>0</v>
      </c>
      <c r="AC138" s="142">
        <f>'Sous-traitances'!AC18*'Sous-traitances'!$G46</f>
        <v>0</v>
      </c>
      <c r="AD138" s="142">
        <f>'Sous-traitances'!AD18*'Sous-traitances'!$G46</f>
        <v>0</v>
      </c>
      <c r="AE138" s="142">
        <f t="shared" si="47"/>
        <v>0</v>
      </c>
      <c r="AF138" s="142">
        <f>'Sous-traitances'!AF18*'Sous-traitances'!$G46</f>
        <v>0</v>
      </c>
      <c r="AG138" s="142">
        <f>'Sous-traitances'!AG18*'Sous-traitances'!$G46</f>
        <v>0</v>
      </c>
      <c r="AH138" s="142">
        <f t="shared" si="48"/>
        <v>0</v>
      </c>
      <c r="AI138" s="142">
        <f>'Sous-traitances'!AI18*'Sous-traitances'!$G46</f>
        <v>0</v>
      </c>
      <c r="AJ138" s="142">
        <f>'Sous-traitances'!AJ18*'Sous-traitances'!$G46</f>
        <v>0</v>
      </c>
      <c r="AK138" s="142">
        <f t="shared" si="49"/>
        <v>0</v>
      </c>
    </row>
    <row r="139" spans="2:37" ht="15" customHeight="1" x14ac:dyDescent="0.35">
      <c r="B139" s="155">
        <f>'Sous-traitances'!B19</f>
        <v>0</v>
      </c>
      <c r="C139" s="142">
        <f>'Sous-traitances'!C19*'Sous-traitances'!$G47</f>
        <v>0</v>
      </c>
      <c r="D139" s="142">
        <f>'Sous-traitances'!D19*'Sous-traitances'!$G47</f>
        <v>0</v>
      </c>
      <c r="E139" s="142">
        <f>'Sous-traitances'!E19*'Sous-traitances'!$G47</f>
        <v>0</v>
      </c>
      <c r="F139" s="142">
        <f>'Sous-traitances'!F19*'Sous-traitances'!$G47</f>
        <v>0</v>
      </c>
      <c r="G139" s="142">
        <f>'Sous-traitances'!G19*'Sous-traitances'!$G47</f>
        <v>0</v>
      </c>
      <c r="H139" s="142">
        <f>'Sous-traitances'!H19*'Sous-traitances'!$G47</f>
        <v>0</v>
      </c>
      <c r="I139" s="142">
        <f>'Sous-traitances'!I19*'Sous-traitances'!$G47</f>
        <v>0</v>
      </c>
      <c r="J139" s="142">
        <f>'Sous-traitances'!J19*'Sous-traitances'!$G47</f>
        <v>0</v>
      </c>
      <c r="K139" s="142">
        <f>'Sous-traitances'!K19*'Sous-traitances'!$G47</f>
        <v>0</v>
      </c>
      <c r="L139" s="142">
        <f>'Sous-traitances'!L19*'Sous-traitances'!$G47</f>
        <v>0</v>
      </c>
      <c r="M139" s="142">
        <f>'Sous-traitances'!M19*'Sous-traitances'!$G47</f>
        <v>0</v>
      </c>
      <c r="N139" s="142">
        <f>'Sous-traitances'!N19*'Sous-traitances'!$G47</f>
        <v>0</v>
      </c>
      <c r="O139" s="142">
        <f t="shared" si="45"/>
        <v>0</v>
      </c>
      <c r="P139" s="142">
        <f>'Sous-traitances'!P19*'Sous-traitances'!$G47</f>
        <v>0</v>
      </c>
      <c r="Q139" s="142">
        <f>'Sous-traitances'!Q19*'Sous-traitances'!$G47</f>
        <v>0</v>
      </c>
      <c r="R139" s="142">
        <f>'Sous-traitances'!R19*'Sous-traitances'!$G47</f>
        <v>0</v>
      </c>
      <c r="S139" s="142">
        <f>'Sous-traitances'!S19*'Sous-traitances'!$G47</f>
        <v>0</v>
      </c>
      <c r="T139" s="142">
        <f>'Sous-traitances'!T19*'Sous-traitances'!$G47</f>
        <v>0</v>
      </c>
      <c r="U139" s="142">
        <f>'Sous-traitances'!U19*'Sous-traitances'!$G47</f>
        <v>0</v>
      </c>
      <c r="V139" s="142">
        <f>'Sous-traitances'!V19*'Sous-traitances'!$G47</f>
        <v>0</v>
      </c>
      <c r="W139" s="142">
        <f>'Sous-traitances'!W19*'Sous-traitances'!$G47</f>
        <v>0</v>
      </c>
      <c r="X139" s="142">
        <f>'Sous-traitances'!X19*'Sous-traitances'!$G47</f>
        <v>0</v>
      </c>
      <c r="Y139" s="142">
        <f>'Sous-traitances'!Y19*'Sous-traitances'!$G47</f>
        <v>0</v>
      </c>
      <c r="Z139" s="142">
        <f>'Sous-traitances'!Z19*'Sous-traitances'!$G47</f>
        <v>0</v>
      </c>
      <c r="AA139" s="142">
        <f>'Sous-traitances'!AA19*'Sous-traitances'!$G47</f>
        <v>0</v>
      </c>
      <c r="AB139" s="142">
        <f t="shared" si="46"/>
        <v>0</v>
      </c>
      <c r="AC139" s="142">
        <f>'Sous-traitances'!AC19*'Sous-traitances'!$G47</f>
        <v>0</v>
      </c>
      <c r="AD139" s="142">
        <f>'Sous-traitances'!AD19*'Sous-traitances'!$G47</f>
        <v>0</v>
      </c>
      <c r="AE139" s="142">
        <f t="shared" si="47"/>
        <v>0</v>
      </c>
      <c r="AF139" s="142">
        <f>'Sous-traitances'!AF19*'Sous-traitances'!$G47</f>
        <v>0</v>
      </c>
      <c r="AG139" s="142">
        <f>'Sous-traitances'!AG19*'Sous-traitances'!$G47</f>
        <v>0</v>
      </c>
      <c r="AH139" s="142">
        <f t="shared" si="48"/>
        <v>0</v>
      </c>
      <c r="AI139" s="142">
        <f>'Sous-traitances'!AI19*'Sous-traitances'!$G47</f>
        <v>0</v>
      </c>
      <c r="AJ139" s="142">
        <f>'Sous-traitances'!AJ19*'Sous-traitances'!$G47</f>
        <v>0</v>
      </c>
      <c r="AK139" s="142">
        <f t="shared" si="49"/>
        <v>0</v>
      </c>
    </row>
    <row r="140" spans="2:37" ht="15" customHeight="1" x14ac:dyDescent="0.35">
      <c r="B140" s="155">
        <f>'Sous-traitances'!B20</f>
        <v>0</v>
      </c>
      <c r="C140" s="142">
        <f>'Sous-traitances'!C20*'Sous-traitances'!$G48</f>
        <v>0</v>
      </c>
      <c r="D140" s="142">
        <f>'Sous-traitances'!D20*'Sous-traitances'!$G48</f>
        <v>0</v>
      </c>
      <c r="E140" s="142">
        <f>'Sous-traitances'!E20*'Sous-traitances'!$G48</f>
        <v>0</v>
      </c>
      <c r="F140" s="142">
        <f>'Sous-traitances'!F20*'Sous-traitances'!$G48</f>
        <v>0</v>
      </c>
      <c r="G140" s="142">
        <f>'Sous-traitances'!G20*'Sous-traitances'!$G48</f>
        <v>0</v>
      </c>
      <c r="H140" s="142">
        <f>'Sous-traitances'!H20*'Sous-traitances'!$G48</f>
        <v>0</v>
      </c>
      <c r="I140" s="142">
        <f>'Sous-traitances'!I20*'Sous-traitances'!$G48</f>
        <v>0</v>
      </c>
      <c r="J140" s="142">
        <f>'Sous-traitances'!J20*'Sous-traitances'!$G48</f>
        <v>0</v>
      </c>
      <c r="K140" s="142">
        <f>'Sous-traitances'!K20*'Sous-traitances'!$G48</f>
        <v>0</v>
      </c>
      <c r="L140" s="142">
        <f>'Sous-traitances'!L20*'Sous-traitances'!$G48</f>
        <v>0</v>
      </c>
      <c r="M140" s="142">
        <f>'Sous-traitances'!M20*'Sous-traitances'!$G48</f>
        <v>0</v>
      </c>
      <c r="N140" s="142">
        <f>'Sous-traitances'!N20*'Sous-traitances'!$G48</f>
        <v>0</v>
      </c>
      <c r="O140" s="142">
        <f t="shared" si="45"/>
        <v>0</v>
      </c>
      <c r="P140" s="142">
        <f>'Sous-traitances'!P20*'Sous-traitances'!$G48</f>
        <v>0</v>
      </c>
      <c r="Q140" s="142">
        <f>'Sous-traitances'!Q20*'Sous-traitances'!$G48</f>
        <v>0</v>
      </c>
      <c r="R140" s="142">
        <f>'Sous-traitances'!R20*'Sous-traitances'!$G48</f>
        <v>0</v>
      </c>
      <c r="S140" s="142">
        <f>'Sous-traitances'!S20*'Sous-traitances'!$G48</f>
        <v>0</v>
      </c>
      <c r="T140" s="142">
        <f>'Sous-traitances'!T20*'Sous-traitances'!$G48</f>
        <v>0</v>
      </c>
      <c r="U140" s="142">
        <f>'Sous-traitances'!U20*'Sous-traitances'!$G48</f>
        <v>0</v>
      </c>
      <c r="V140" s="142">
        <f>'Sous-traitances'!V20*'Sous-traitances'!$G48</f>
        <v>0</v>
      </c>
      <c r="W140" s="142">
        <f>'Sous-traitances'!W20*'Sous-traitances'!$G48</f>
        <v>0</v>
      </c>
      <c r="X140" s="142">
        <f>'Sous-traitances'!X20*'Sous-traitances'!$G48</f>
        <v>0</v>
      </c>
      <c r="Y140" s="142">
        <f>'Sous-traitances'!Y20*'Sous-traitances'!$G48</f>
        <v>0</v>
      </c>
      <c r="Z140" s="142">
        <f>'Sous-traitances'!Z20*'Sous-traitances'!$G48</f>
        <v>0</v>
      </c>
      <c r="AA140" s="142">
        <f>'Sous-traitances'!AA20*'Sous-traitances'!$G48</f>
        <v>0</v>
      </c>
      <c r="AB140" s="142">
        <f t="shared" si="46"/>
        <v>0</v>
      </c>
      <c r="AC140" s="142">
        <f>'Sous-traitances'!AC20*'Sous-traitances'!$G48</f>
        <v>0</v>
      </c>
      <c r="AD140" s="142">
        <f>'Sous-traitances'!AD20*'Sous-traitances'!$G48</f>
        <v>0</v>
      </c>
      <c r="AE140" s="142">
        <f t="shared" si="47"/>
        <v>0</v>
      </c>
      <c r="AF140" s="142">
        <f>'Sous-traitances'!AF20*'Sous-traitances'!$G48</f>
        <v>0</v>
      </c>
      <c r="AG140" s="142">
        <f>'Sous-traitances'!AG20*'Sous-traitances'!$G48</f>
        <v>0</v>
      </c>
      <c r="AH140" s="142">
        <f t="shared" si="48"/>
        <v>0</v>
      </c>
      <c r="AI140" s="142">
        <f>'Sous-traitances'!AI20*'Sous-traitances'!$G48</f>
        <v>0</v>
      </c>
      <c r="AJ140" s="142">
        <f>'Sous-traitances'!AJ20*'Sous-traitances'!$G48</f>
        <v>0</v>
      </c>
      <c r="AK140" s="142">
        <f t="shared" si="49"/>
        <v>0</v>
      </c>
    </row>
    <row r="141" spans="2:37" ht="15" customHeight="1" x14ac:dyDescent="0.35">
      <c r="B141" s="155">
        <f>'Sous-traitances'!B21</f>
        <v>0</v>
      </c>
      <c r="C141" s="142">
        <f>'Sous-traitances'!C21*'Sous-traitances'!$G49</f>
        <v>0</v>
      </c>
      <c r="D141" s="142">
        <f>'Sous-traitances'!D21*'Sous-traitances'!$G49</f>
        <v>0</v>
      </c>
      <c r="E141" s="142">
        <f>'Sous-traitances'!E21*'Sous-traitances'!$G49</f>
        <v>0</v>
      </c>
      <c r="F141" s="142">
        <f>'Sous-traitances'!F21*'Sous-traitances'!$G49</f>
        <v>0</v>
      </c>
      <c r="G141" s="142">
        <f>'Sous-traitances'!G21*'Sous-traitances'!$G49</f>
        <v>0</v>
      </c>
      <c r="H141" s="142">
        <f>'Sous-traitances'!H21*'Sous-traitances'!$G49</f>
        <v>0</v>
      </c>
      <c r="I141" s="142">
        <f>'Sous-traitances'!I21*'Sous-traitances'!$G49</f>
        <v>0</v>
      </c>
      <c r="J141" s="142">
        <f>'Sous-traitances'!J21*'Sous-traitances'!$G49</f>
        <v>0</v>
      </c>
      <c r="K141" s="142">
        <f>'Sous-traitances'!K21*'Sous-traitances'!$G49</f>
        <v>0</v>
      </c>
      <c r="L141" s="142">
        <f>'Sous-traitances'!L21*'Sous-traitances'!$G49</f>
        <v>0</v>
      </c>
      <c r="M141" s="142">
        <f>'Sous-traitances'!M21*'Sous-traitances'!$G49</f>
        <v>0</v>
      </c>
      <c r="N141" s="142">
        <f>'Sous-traitances'!N21*'Sous-traitances'!$G49</f>
        <v>0</v>
      </c>
      <c r="O141" s="142">
        <f t="shared" si="45"/>
        <v>0</v>
      </c>
      <c r="P141" s="142">
        <f>'Sous-traitances'!P21*'Sous-traitances'!$G49</f>
        <v>0</v>
      </c>
      <c r="Q141" s="142">
        <f>'Sous-traitances'!Q21*'Sous-traitances'!$G49</f>
        <v>0</v>
      </c>
      <c r="R141" s="142">
        <f>'Sous-traitances'!R21*'Sous-traitances'!$G49</f>
        <v>0</v>
      </c>
      <c r="S141" s="142">
        <f>'Sous-traitances'!S21*'Sous-traitances'!$G49</f>
        <v>0</v>
      </c>
      <c r="T141" s="142">
        <f>'Sous-traitances'!T21*'Sous-traitances'!$G49</f>
        <v>0</v>
      </c>
      <c r="U141" s="142">
        <f>'Sous-traitances'!U21*'Sous-traitances'!$G49</f>
        <v>0</v>
      </c>
      <c r="V141" s="142">
        <f>'Sous-traitances'!V21*'Sous-traitances'!$G49</f>
        <v>0</v>
      </c>
      <c r="W141" s="142">
        <f>'Sous-traitances'!W21*'Sous-traitances'!$G49</f>
        <v>0</v>
      </c>
      <c r="X141" s="142">
        <f>'Sous-traitances'!X21*'Sous-traitances'!$G49</f>
        <v>0</v>
      </c>
      <c r="Y141" s="142">
        <f>'Sous-traitances'!Y21*'Sous-traitances'!$G49</f>
        <v>0</v>
      </c>
      <c r="Z141" s="142">
        <f>'Sous-traitances'!Z21*'Sous-traitances'!$G49</f>
        <v>0</v>
      </c>
      <c r="AA141" s="142">
        <f>'Sous-traitances'!AA21*'Sous-traitances'!$G49</f>
        <v>0</v>
      </c>
      <c r="AB141" s="142">
        <f t="shared" si="46"/>
        <v>0</v>
      </c>
      <c r="AC141" s="142">
        <f>'Sous-traitances'!AC21*'Sous-traitances'!$G49</f>
        <v>0</v>
      </c>
      <c r="AD141" s="142">
        <f>'Sous-traitances'!AD21*'Sous-traitances'!$G49</f>
        <v>0</v>
      </c>
      <c r="AE141" s="142">
        <f t="shared" si="47"/>
        <v>0</v>
      </c>
      <c r="AF141" s="142">
        <f>'Sous-traitances'!AF21*'Sous-traitances'!$G49</f>
        <v>0</v>
      </c>
      <c r="AG141" s="142">
        <f>'Sous-traitances'!AG21*'Sous-traitances'!$G49</f>
        <v>0</v>
      </c>
      <c r="AH141" s="142">
        <f t="shared" si="48"/>
        <v>0</v>
      </c>
      <c r="AI141" s="142">
        <f>'Sous-traitances'!AI21*'Sous-traitances'!$G49</f>
        <v>0</v>
      </c>
      <c r="AJ141" s="142">
        <f>'Sous-traitances'!AJ21*'Sous-traitances'!$G49</f>
        <v>0</v>
      </c>
      <c r="AK141" s="142">
        <f t="shared" si="49"/>
        <v>0</v>
      </c>
    </row>
    <row r="142" spans="2:37" ht="15" customHeight="1" x14ac:dyDescent="0.35">
      <c r="B142" s="155">
        <f>'Sous-traitances'!B22</f>
        <v>0</v>
      </c>
      <c r="C142" s="142">
        <f>'Sous-traitances'!C22*'Sous-traitances'!$G50</f>
        <v>0</v>
      </c>
      <c r="D142" s="142">
        <f>'Sous-traitances'!D22*'Sous-traitances'!$G50</f>
        <v>0</v>
      </c>
      <c r="E142" s="142">
        <f>'Sous-traitances'!E22*'Sous-traitances'!$G50</f>
        <v>0</v>
      </c>
      <c r="F142" s="142">
        <f>'Sous-traitances'!F22*'Sous-traitances'!$G50</f>
        <v>0</v>
      </c>
      <c r="G142" s="142">
        <f>'Sous-traitances'!G22*'Sous-traitances'!$G50</f>
        <v>0</v>
      </c>
      <c r="H142" s="142">
        <f>'Sous-traitances'!H22*'Sous-traitances'!$G50</f>
        <v>0</v>
      </c>
      <c r="I142" s="142">
        <f>'Sous-traitances'!I22*'Sous-traitances'!$G50</f>
        <v>0</v>
      </c>
      <c r="J142" s="142">
        <f>'Sous-traitances'!J22*'Sous-traitances'!$G50</f>
        <v>0</v>
      </c>
      <c r="K142" s="142">
        <f>'Sous-traitances'!K22*'Sous-traitances'!$G50</f>
        <v>0</v>
      </c>
      <c r="L142" s="142">
        <f>'Sous-traitances'!L22*'Sous-traitances'!$G50</f>
        <v>0</v>
      </c>
      <c r="M142" s="142">
        <f>'Sous-traitances'!M22*'Sous-traitances'!$G50</f>
        <v>0</v>
      </c>
      <c r="N142" s="142">
        <f>'Sous-traitances'!N22*'Sous-traitances'!$G50</f>
        <v>0</v>
      </c>
      <c r="O142" s="142">
        <f t="shared" si="45"/>
        <v>0</v>
      </c>
      <c r="P142" s="142">
        <f>'Sous-traitances'!P22*'Sous-traitances'!$G50</f>
        <v>0</v>
      </c>
      <c r="Q142" s="142">
        <f>'Sous-traitances'!Q22*'Sous-traitances'!$G50</f>
        <v>0</v>
      </c>
      <c r="R142" s="142">
        <f>'Sous-traitances'!R22*'Sous-traitances'!$G50</f>
        <v>0</v>
      </c>
      <c r="S142" s="142">
        <f>'Sous-traitances'!S22*'Sous-traitances'!$G50</f>
        <v>0</v>
      </c>
      <c r="T142" s="142">
        <f>'Sous-traitances'!T22*'Sous-traitances'!$G50</f>
        <v>0</v>
      </c>
      <c r="U142" s="142">
        <f>'Sous-traitances'!U22*'Sous-traitances'!$G50</f>
        <v>0</v>
      </c>
      <c r="V142" s="142">
        <f>'Sous-traitances'!V22*'Sous-traitances'!$G50</f>
        <v>0</v>
      </c>
      <c r="W142" s="142">
        <f>'Sous-traitances'!W22*'Sous-traitances'!$G50</f>
        <v>0</v>
      </c>
      <c r="X142" s="142">
        <f>'Sous-traitances'!X22*'Sous-traitances'!$G50</f>
        <v>0</v>
      </c>
      <c r="Y142" s="142">
        <f>'Sous-traitances'!Y22*'Sous-traitances'!$G50</f>
        <v>0</v>
      </c>
      <c r="Z142" s="142">
        <f>'Sous-traitances'!Z22*'Sous-traitances'!$G50</f>
        <v>0</v>
      </c>
      <c r="AA142" s="142">
        <f>'Sous-traitances'!AA22*'Sous-traitances'!$G50</f>
        <v>0</v>
      </c>
      <c r="AB142" s="142">
        <f t="shared" si="46"/>
        <v>0</v>
      </c>
      <c r="AC142" s="142">
        <f>'Sous-traitances'!AC22*'Sous-traitances'!$G50</f>
        <v>0</v>
      </c>
      <c r="AD142" s="142">
        <f>'Sous-traitances'!AD22*'Sous-traitances'!$G50</f>
        <v>0</v>
      </c>
      <c r="AE142" s="142">
        <f t="shared" si="47"/>
        <v>0</v>
      </c>
      <c r="AF142" s="142">
        <f>'Sous-traitances'!AF22*'Sous-traitances'!$G50</f>
        <v>0</v>
      </c>
      <c r="AG142" s="142">
        <f>'Sous-traitances'!AG22*'Sous-traitances'!$G50</f>
        <v>0</v>
      </c>
      <c r="AH142" s="142">
        <f t="shared" si="48"/>
        <v>0</v>
      </c>
      <c r="AI142" s="142">
        <f>'Sous-traitances'!AI22*'Sous-traitances'!$G50</f>
        <v>0</v>
      </c>
      <c r="AJ142" s="142">
        <f>'Sous-traitances'!AJ22*'Sous-traitances'!$G50</f>
        <v>0</v>
      </c>
      <c r="AK142" s="142">
        <f t="shared" si="49"/>
        <v>0</v>
      </c>
    </row>
    <row r="143" spans="2:37" ht="15" customHeight="1" x14ac:dyDescent="0.35">
      <c r="B143" s="155">
        <f>'Sous-traitances'!B23</f>
        <v>0</v>
      </c>
      <c r="C143" s="142">
        <f>'Sous-traitances'!C23*'Sous-traitances'!$G51</f>
        <v>0</v>
      </c>
      <c r="D143" s="142">
        <f>'Sous-traitances'!D23*'Sous-traitances'!$G51</f>
        <v>0</v>
      </c>
      <c r="E143" s="142">
        <f>'Sous-traitances'!E23*'Sous-traitances'!$G51</f>
        <v>0</v>
      </c>
      <c r="F143" s="142">
        <f>'Sous-traitances'!F23*'Sous-traitances'!$G51</f>
        <v>0</v>
      </c>
      <c r="G143" s="142">
        <f>'Sous-traitances'!G23*'Sous-traitances'!$G51</f>
        <v>0</v>
      </c>
      <c r="H143" s="142">
        <f>'Sous-traitances'!H23*'Sous-traitances'!$G51</f>
        <v>0</v>
      </c>
      <c r="I143" s="142">
        <f>'Sous-traitances'!I23*'Sous-traitances'!$G51</f>
        <v>0</v>
      </c>
      <c r="J143" s="142">
        <f>'Sous-traitances'!J23*'Sous-traitances'!$G51</f>
        <v>0</v>
      </c>
      <c r="K143" s="142">
        <f>'Sous-traitances'!K23*'Sous-traitances'!$G51</f>
        <v>0</v>
      </c>
      <c r="L143" s="142">
        <f>'Sous-traitances'!L23*'Sous-traitances'!$G51</f>
        <v>0</v>
      </c>
      <c r="M143" s="142">
        <f>'Sous-traitances'!M23*'Sous-traitances'!$G51</f>
        <v>0</v>
      </c>
      <c r="N143" s="142">
        <f>'Sous-traitances'!N23*'Sous-traitances'!$G51</f>
        <v>0</v>
      </c>
      <c r="O143" s="142">
        <f t="shared" si="45"/>
        <v>0</v>
      </c>
      <c r="P143" s="142">
        <f>'Sous-traitances'!P23*'Sous-traitances'!$G51</f>
        <v>0</v>
      </c>
      <c r="Q143" s="142">
        <f>'Sous-traitances'!Q23*'Sous-traitances'!$G51</f>
        <v>0</v>
      </c>
      <c r="R143" s="142">
        <f>'Sous-traitances'!R23*'Sous-traitances'!$G51</f>
        <v>0</v>
      </c>
      <c r="S143" s="142">
        <f>'Sous-traitances'!S23*'Sous-traitances'!$G51</f>
        <v>0</v>
      </c>
      <c r="T143" s="142">
        <f>'Sous-traitances'!T23*'Sous-traitances'!$G51</f>
        <v>0</v>
      </c>
      <c r="U143" s="142">
        <f>'Sous-traitances'!U23*'Sous-traitances'!$G51</f>
        <v>0</v>
      </c>
      <c r="V143" s="142">
        <f>'Sous-traitances'!V23*'Sous-traitances'!$G51</f>
        <v>0</v>
      </c>
      <c r="W143" s="142">
        <f>'Sous-traitances'!W23*'Sous-traitances'!$G51</f>
        <v>0</v>
      </c>
      <c r="X143" s="142">
        <f>'Sous-traitances'!X23*'Sous-traitances'!$G51</f>
        <v>0</v>
      </c>
      <c r="Y143" s="142">
        <f>'Sous-traitances'!Y23*'Sous-traitances'!$G51</f>
        <v>0</v>
      </c>
      <c r="Z143" s="142">
        <f>'Sous-traitances'!Z23*'Sous-traitances'!$G51</f>
        <v>0</v>
      </c>
      <c r="AA143" s="142">
        <f>'Sous-traitances'!AA23*'Sous-traitances'!$G51</f>
        <v>0</v>
      </c>
      <c r="AB143" s="142">
        <f t="shared" si="46"/>
        <v>0</v>
      </c>
      <c r="AC143" s="142">
        <f>'Sous-traitances'!AC23*'Sous-traitances'!$G51</f>
        <v>0</v>
      </c>
      <c r="AD143" s="142">
        <f>'Sous-traitances'!AD23*'Sous-traitances'!$G51</f>
        <v>0</v>
      </c>
      <c r="AE143" s="142">
        <f t="shared" si="47"/>
        <v>0</v>
      </c>
      <c r="AF143" s="142">
        <f>'Sous-traitances'!AF23*'Sous-traitances'!$G51</f>
        <v>0</v>
      </c>
      <c r="AG143" s="142">
        <f>'Sous-traitances'!AG23*'Sous-traitances'!$G51</f>
        <v>0</v>
      </c>
      <c r="AH143" s="142">
        <f t="shared" si="48"/>
        <v>0</v>
      </c>
      <c r="AI143" s="142">
        <f>'Sous-traitances'!AI23*'Sous-traitances'!$G51</f>
        <v>0</v>
      </c>
      <c r="AJ143" s="142">
        <f>'Sous-traitances'!AJ23*'Sous-traitances'!$G51</f>
        <v>0</v>
      </c>
      <c r="AK143" s="142">
        <f t="shared" si="49"/>
        <v>0</v>
      </c>
    </row>
    <row r="144" spans="2:37" ht="15" customHeight="1" x14ac:dyDescent="0.35">
      <c r="B144" s="155">
        <f>'Sous-traitances'!B24</f>
        <v>0</v>
      </c>
      <c r="C144" s="142">
        <f>'Sous-traitances'!C24*'Sous-traitances'!$G52</f>
        <v>0</v>
      </c>
      <c r="D144" s="142">
        <f>'Sous-traitances'!D24*'Sous-traitances'!$G52</f>
        <v>0</v>
      </c>
      <c r="E144" s="142">
        <f>'Sous-traitances'!E24*'Sous-traitances'!$G52</f>
        <v>0</v>
      </c>
      <c r="F144" s="142">
        <f>'Sous-traitances'!F24*'Sous-traitances'!$G52</f>
        <v>0</v>
      </c>
      <c r="G144" s="142">
        <f>'Sous-traitances'!G24*'Sous-traitances'!$G52</f>
        <v>0</v>
      </c>
      <c r="H144" s="142">
        <f>'Sous-traitances'!H24*'Sous-traitances'!$G52</f>
        <v>0</v>
      </c>
      <c r="I144" s="142">
        <f>'Sous-traitances'!I24*'Sous-traitances'!$G52</f>
        <v>0</v>
      </c>
      <c r="J144" s="142">
        <f>'Sous-traitances'!J24*'Sous-traitances'!$G52</f>
        <v>0</v>
      </c>
      <c r="K144" s="142">
        <f>'Sous-traitances'!K24*'Sous-traitances'!$G52</f>
        <v>0</v>
      </c>
      <c r="L144" s="142">
        <f>'Sous-traitances'!L24*'Sous-traitances'!$G52</f>
        <v>0</v>
      </c>
      <c r="M144" s="142">
        <f>'Sous-traitances'!M24*'Sous-traitances'!$G52</f>
        <v>0</v>
      </c>
      <c r="N144" s="142">
        <f>'Sous-traitances'!N24*'Sous-traitances'!$G52</f>
        <v>0</v>
      </c>
      <c r="O144" s="142">
        <f t="shared" si="45"/>
        <v>0</v>
      </c>
      <c r="P144" s="142">
        <f>'Sous-traitances'!P24*'Sous-traitances'!$G52</f>
        <v>0</v>
      </c>
      <c r="Q144" s="142">
        <f>'Sous-traitances'!Q24*'Sous-traitances'!$G52</f>
        <v>0</v>
      </c>
      <c r="R144" s="142">
        <f>'Sous-traitances'!R24*'Sous-traitances'!$G52</f>
        <v>0</v>
      </c>
      <c r="S144" s="142">
        <f>'Sous-traitances'!S24*'Sous-traitances'!$G52</f>
        <v>0</v>
      </c>
      <c r="T144" s="142">
        <f>'Sous-traitances'!T24*'Sous-traitances'!$G52</f>
        <v>0</v>
      </c>
      <c r="U144" s="142">
        <f>'Sous-traitances'!U24*'Sous-traitances'!$G52</f>
        <v>0</v>
      </c>
      <c r="V144" s="142">
        <f>'Sous-traitances'!V24*'Sous-traitances'!$G52</f>
        <v>0</v>
      </c>
      <c r="W144" s="142">
        <f>'Sous-traitances'!W24*'Sous-traitances'!$G52</f>
        <v>0</v>
      </c>
      <c r="X144" s="142">
        <f>'Sous-traitances'!X24*'Sous-traitances'!$G52</f>
        <v>0</v>
      </c>
      <c r="Y144" s="142">
        <f>'Sous-traitances'!Y24*'Sous-traitances'!$G52</f>
        <v>0</v>
      </c>
      <c r="Z144" s="142">
        <f>'Sous-traitances'!Z24*'Sous-traitances'!$G52</f>
        <v>0</v>
      </c>
      <c r="AA144" s="142">
        <f>'Sous-traitances'!AA24*'Sous-traitances'!$G52</f>
        <v>0</v>
      </c>
      <c r="AB144" s="142">
        <f t="shared" si="46"/>
        <v>0</v>
      </c>
      <c r="AC144" s="142">
        <f>'Sous-traitances'!AC24*'Sous-traitances'!$G52</f>
        <v>0</v>
      </c>
      <c r="AD144" s="142">
        <f>'Sous-traitances'!AD24*'Sous-traitances'!$G52</f>
        <v>0</v>
      </c>
      <c r="AE144" s="142">
        <f t="shared" si="47"/>
        <v>0</v>
      </c>
      <c r="AF144" s="142">
        <f>'Sous-traitances'!AF24*'Sous-traitances'!$G52</f>
        <v>0</v>
      </c>
      <c r="AG144" s="142">
        <f>'Sous-traitances'!AG24*'Sous-traitances'!$G52</f>
        <v>0</v>
      </c>
      <c r="AH144" s="142">
        <f t="shared" si="48"/>
        <v>0</v>
      </c>
      <c r="AI144" s="142">
        <f>'Sous-traitances'!AI24*'Sous-traitances'!$G52</f>
        <v>0</v>
      </c>
      <c r="AJ144" s="142">
        <f>'Sous-traitances'!AJ24*'Sous-traitances'!$G52</f>
        <v>0</v>
      </c>
      <c r="AK144" s="142">
        <f t="shared" si="49"/>
        <v>0</v>
      </c>
    </row>
    <row r="145" spans="2:37" ht="15" customHeight="1" x14ac:dyDescent="0.35">
      <c r="B145" s="155">
        <f>'Sous-traitances'!B25</f>
        <v>0</v>
      </c>
      <c r="C145" s="142">
        <f>'Sous-traitances'!C25*'Sous-traitances'!$G53</f>
        <v>0</v>
      </c>
      <c r="D145" s="142">
        <f>'Sous-traitances'!D25*'Sous-traitances'!$G53</f>
        <v>0</v>
      </c>
      <c r="E145" s="142">
        <f>'Sous-traitances'!E25*'Sous-traitances'!$G53</f>
        <v>0</v>
      </c>
      <c r="F145" s="142">
        <f>'Sous-traitances'!F25*'Sous-traitances'!$G53</f>
        <v>0</v>
      </c>
      <c r="G145" s="142">
        <f>'Sous-traitances'!G25*'Sous-traitances'!$G53</f>
        <v>0</v>
      </c>
      <c r="H145" s="142">
        <f>'Sous-traitances'!H25*'Sous-traitances'!$G53</f>
        <v>0</v>
      </c>
      <c r="I145" s="142">
        <f>'Sous-traitances'!I25*'Sous-traitances'!$G53</f>
        <v>0</v>
      </c>
      <c r="J145" s="142">
        <f>'Sous-traitances'!J25*'Sous-traitances'!$G53</f>
        <v>0</v>
      </c>
      <c r="K145" s="142">
        <f>'Sous-traitances'!K25*'Sous-traitances'!$G53</f>
        <v>0</v>
      </c>
      <c r="L145" s="142">
        <f>'Sous-traitances'!L25*'Sous-traitances'!$G53</f>
        <v>0</v>
      </c>
      <c r="M145" s="142">
        <f>'Sous-traitances'!M25*'Sous-traitances'!$G53</f>
        <v>0</v>
      </c>
      <c r="N145" s="142">
        <f>'Sous-traitances'!N25*'Sous-traitances'!$G53</f>
        <v>0</v>
      </c>
      <c r="O145" s="142">
        <f t="shared" si="45"/>
        <v>0</v>
      </c>
      <c r="P145" s="142">
        <f>'Sous-traitances'!P25*'Sous-traitances'!$G53</f>
        <v>0</v>
      </c>
      <c r="Q145" s="142">
        <f>'Sous-traitances'!Q25*'Sous-traitances'!$G53</f>
        <v>0</v>
      </c>
      <c r="R145" s="142">
        <f>'Sous-traitances'!R25*'Sous-traitances'!$G53</f>
        <v>0</v>
      </c>
      <c r="S145" s="142">
        <f>'Sous-traitances'!S25*'Sous-traitances'!$G53</f>
        <v>0</v>
      </c>
      <c r="T145" s="142">
        <f>'Sous-traitances'!T25*'Sous-traitances'!$G53</f>
        <v>0</v>
      </c>
      <c r="U145" s="142">
        <f>'Sous-traitances'!U25*'Sous-traitances'!$G53</f>
        <v>0</v>
      </c>
      <c r="V145" s="142">
        <f>'Sous-traitances'!V25*'Sous-traitances'!$G53</f>
        <v>0</v>
      </c>
      <c r="W145" s="142">
        <f>'Sous-traitances'!W25*'Sous-traitances'!$G53</f>
        <v>0</v>
      </c>
      <c r="X145" s="142">
        <f>'Sous-traitances'!X25*'Sous-traitances'!$G53</f>
        <v>0</v>
      </c>
      <c r="Y145" s="142">
        <f>'Sous-traitances'!Y25*'Sous-traitances'!$G53</f>
        <v>0</v>
      </c>
      <c r="Z145" s="142">
        <f>'Sous-traitances'!Z25*'Sous-traitances'!$G53</f>
        <v>0</v>
      </c>
      <c r="AA145" s="142">
        <f>'Sous-traitances'!AA25*'Sous-traitances'!$G53</f>
        <v>0</v>
      </c>
      <c r="AB145" s="142">
        <f t="shared" si="46"/>
        <v>0</v>
      </c>
      <c r="AC145" s="142">
        <f>'Sous-traitances'!AC25*'Sous-traitances'!$G53</f>
        <v>0</v>
      </c>
      <c r="AD145" s="142">
        <f>'Sous-traitances'!AD25*'Sous-traitances'!$G53</f>
        <v>0</v>
      </c>
      <c r="AE145" s="142">
        <f t="shared" si="47"/>
        <v>0</v>
      </c>
      <c r="AF145" s="142">
        <f>'Sous-traitances'!AF25*'Sous-traitances'!$G53</f>
        <v>0</v>
      </c>
      <c r="AG145" s="142">
        <f>'Sous-traitances'!AG25*'Sous-traitances'!$G53</f>
        <v>0</v>
      </c>
      <c r="AH145" s="142">
        <f t="shared" si="48"/>
        <v>0</v>
      </c>
      <c r="AI145" s="142">
        <f>'Sous-traitances'!AI25*'Sous-traitances'!$G53</f>
        <v>0</v>
      </c>
      <c r="AJ145" s="142">
        <f>'Sous-traitances'!AJ25*'Sous-traitances'!$G53</f>
        <v>0</v>
      </c>
      <c r="AK145" s="142">
        <f t="shared" si="49"/>
        <v>0</v>
      </c>
    </row>
    <row r="146" spans="2:37" ht="15" customHeight="1" x14ac:dyDescent="0.35">
      <c r="B146" s="155">
        <f>'Sous-traitances'!B26</f>
        <v>0</v>
      </c>
      <c r="C146" s="142">
        <f>'Sous-traitances'!C26*'Sous-traitances'!$G54</f>
        <v>0</v>
      </c>
      <c r="D146" s="142">
        <f>'Sous-traitances'!D26*'Sous-traitances'!$G54</f>
        <v>0</v>
      </c>
      <c r="E146" s="142">
        <f>'Sous-traitances'!E26*'Sous-traitances'!$G54</f>
        <v>0</v>
      </c>
      <c r="F146" s="142">
        <f>'Sous-traitances'!F26*'Sous-traitances'!$G54</f>
        <v>0</v>
      </c>
      <c r="G146" s="142">
        <f>'Sous-traitances'!G26*'Sous-traitances'!$G54</f>
        <v>0</v>
      </c>
      <c r="H146" s="142">
        <f>'Sous-traitances'!H26*'Sous-traitances'!$G54</f>
        <v>0</v>
      </c>
      <c r="I146" s="142">
        <f>'Sous-traitances'!I26*'Sous-traitances'!$G54</f>
        <v>0</v>
      </c>
      <c r="J146" s="142">
        <f>'Sous-traitances'!J26*'Sous-traitances'!$G54</f>
        <v>0</v>
      </c>
      <c r="K146" s="142">
        <f>'Sous-traitances'!K26*'Sous-traitances'!$G54</f>
        <v>0</v>
      </c>
      <c r="L146" s="142">
        <f>'Sous-traitances'!L26*'Sous-traitances'!$G54</f>
        <v>0</v>
      </c>
      <c r="M146" s="142">
        <f>'Sous-traitances'!M26*'Sous-traitances'!$G54</f>
        <v>0</v>
      </c>
      <c r="N146" s="142">
        <f>'Sous-traitances'!N26*'Sous-traitances'!$G54</f>
        <v>0</v>
      </c>
      <c r="O146" s="142">
        <f t="shared" si="45"/>
        <v>0</v>
      </c>
      <c r="P146" s="142">
        <f>'Sous-traitances'!P26*'Sous-traitances'!$G54</f>
        <v>0</v>
      </c>
      <c r="Q146" s="142">
        <f>'Sous-traitances'!Q26*'Sous-traitances'!$G54</f>
        <v>0</v>
      </c>
      <c r="R146" s="142">
        <f>'Sous-traitances'!R26*'Sous-traitances'!$G54</f>
        <v>0</v>
      </c>
      <c r="S146" s="142">
        <f>'Sous-traitances'!S26*'Sous-traitances'!$G54</f>
        <v>0</v>
      </c>
      <c r="T146" s="142">
        <f>'Sous-traitances'!T26*'Sous-traitances'!$G54</f>
        <v>0</v>
      </c>
      <c r="U146" s="142">
        <f>'Sous-traitances'!U26*'Sous-traitances'!$G54</f>
        <v>0</v>
      </c>
      <c r="V146" s="142">
        <f>'Sous-traitances'!V26*'Sous-traitances'!$G54</f>
        <v>0</v>
      </c>
      <c r="W146" s="142">
        <f>'Sous-traitances'!W26*'Sous-traitances'!$G54</f>
        <v>0</v>
      </c>
      <c r="X146" s="142">
        <f>'Sous-traitances'!X26*'Sous-traitances'!$G54</f>
        <v>0</v>
      </c>
      <c r="Y146" s="142">
        <f>'Sous-traitances'!Y26*'Sous-traitances'!$G54</f>
        <v>0</v>
      </c>
      <c r="Z146" s="142">
        <f>'Sous-traitances'!Z26*'Sous-traitances'!$G54</f>
        <v>0</v>
      </c>
      <c r="AA146" s="142">
        <f>'Sous-traitances'!AA26*'Sous-traitances'!$G54</f>
        <v>0</v>
      </c>
      <c r="AB146" s="142">
        <f t="shared" si="46"/>
        <v>0</v>
      </c>
      <c r="AC146" s="142">
        <f>'Sous-traitances'!AC26*'Sous-traitances'!$G54</f>
        <v>0</v>
      </c>
      <c r="AD146" s="142">
        <f>'Sous-traitances'!AD26*'Sous-traitances'!$G54</f>
        <v>0</v>
      </c>
      <c r="AE146" s="142">
        <f t="shared" si="47"/>
        <v>0</v>
      </c>
      <c r="AF146" s="142">
        <f>'Sous-traitances'!AF26*'Sous-traitances'!$G54</f>
        <v>0</v>
      </c>
      <c r="AG146" s="142">
        <f>'Sous-traitances'!AG26*'Sous-traitances'!$G54</f>
        <v>0</v>
      </c>
      <c r="AH146" s="142">
        <f t="shared" si="48"/>
        <v>0</v>
      </c>
      <c r="AI146" s="142">
        <f>'Sous-traitances'!AI26*'Sous-traitances'!$G54</f>
        <v>0</v>
      </c>
      <c r="AJ146" s="142">
        <f>'Sous-traitances'!AJ26*'Sous-traitances'!$G54</f>
        <v>0</v>
      </c>
      <c r="AK146" s="142">
        <f t="shared" si="49"/>
        <v>0</v>
      </c>
    </row>
    <row r="147" spans="2:37" ht="15" customHeight="1" x14ac:dyDescent="0.35">
      <c r="B147" s="155">
        <f>'Sous-traitances'!B27</f>
        <v>0</v>
      </c>
      <c r="C147" s="142">
        <f>'Sous-traitances'!C27*'Sous-traitances'!$G55</f>
        <v>0</v>
      </c>
      <c r="D147" s="142">
        <f>'Sous-traitances'!D27*'Sous-traitances'!$G55</f>
        <v>0</v>
      </c>
      <c r="E147" s="142">
        <f>'Sous-traitances'!E27*'Sous-traitances'!$G55</f>
        <v>0</v>
      </c>
      <c r="F147" s="142">
        <f>'Sous-traitances'!F27*'Sous-traitances'!$G55</f>
        <v>0</v>
      </c>
      <c r="G147" s="142">
        <f>'Sous-traitances'!G27*'Sous-traitances'!$G55</f>
        <v>0</v>
      </c>
      <c r="H147" s="142">
        <f>'Sous-traitances'!H27*'Sous-traitances'!$G55</f>
        <v>0</v>
      </c>
      <c r="I147" s="142">
        <f>'Sous-traitances'!I27*'Sous-traitances'!$G55</f>
        <v>0</v>
      </c>
      <c r="J147" s="142">
        <f>'Sous-traitances'!J27*'Sous-traitances'!$G55</f>
        <v>0</v>
      </c>
      <c r="K147" s="142">
        <f>'Sous-traitances'!K27*'Sous-traitances'!$G55</f>
        <v>0</v>
      </c>
      <c r="L147" s="142">
        <f>'Sous-traitances'!L27*'Sous-traitances'!$G55</f>
        <v>0</v>
      </c>
      <c r="M147" s="142">
        <f>'Sous-traitances'!M27*'Sous-traitances'!$G55</f>
        <v>0</v>
      </c>
      <c r="N147" s="142">
        <f>'Sous-traitances'!N27*'Sous-traitances'!$G55</f>
        <v>0</v>
      </c>
      <c r="O147" s="142">
        <f t="shared" si="45"/>
        <v>0</v>
      </c>
      <c r="P147" s="142">
        <f>'Sous-traitances'!P27*'Sous-traitances'!$G55</f>
        <v>0</v>
      </c>
      <c r="Q147" s="142">
        <f>'Sous-traitances'!Q27*'Sous-traitances'!$G55</f>
        <v>0</v>
      </c>
      <c r="R147" s="142">
        <f>'Sous-traitances'!R27*'Sous-traitances'!$G55</f>
        <v>0</v>
      </c>
      <c r="S147" s="142">
        <f>'Sous-traitances'!S27*'Sous-traitances'!$G55</f>
        <v>0</v>
      </c>
      <c r="T147" s="142">
        <f>'Sous-traitances'!T27*'Sous-traitances'!$G55</f>
        <v>0</v>
      </c>
      <c r="U147" s="142">
        <f>'Sous-traitances'!U27*'Sous-traitances'!$G55</f>
        <v>0</v>
      </c>
      <c r="V147" s="142">
        <f>'Sous-traitances'!V27*'Sous-traitances'!$G55</f>
        <v>0</v>
      </c>
      <c r="W147" s="142">
        <f>'Sous-traitances'!W27*'Sous-traitances'!$G55</f>
        <v>0</v>
      </c>
      <c r="X147" s="142">
        <f>'Sous-traitances'!X27*'Sous-traitances'!$G55</f>
        <v>0</v>
      </c>
      <c r="Y147" s="142">
        <f>'Sous-traitances'!Y27*'Sous-traitances'!$G55</f>
        <v>0</v>
      </c>
      <c r="Z147" s="142">
        <f>'Sous-traitances'!Z27*'Sous-traitances'!$G55</f>
        <v>0</v>
      </c>
      <c r="AA147" s="142">
        <f>'Sous-traitances'!AA27*'Sous-traitances'!$G55</f>
        <v>0</v>
      </c>
      <c r="AB147" s="142">
        <f t="shared" si="46"/>
        <v>0</v>
      </c>
      <c r="AC147" s="142">
        <f>'Sous-traitances'!AC27*'Sous-traitances'!$G55</f>
        <v>0</v>
      </c>
      <c r="AD147" s="142">
        <f>'Sous-traitances'!AD27*'Sous-traitances'!$G55</f>
        <v>0</v>
      </c>
      <c r="AE147" s="142">
        <f t="shared" si="47"/>
        <v>0</v>
      </c>
      <c r="AF147" s="142">
        <f>'Sous-traitances'!AF27*'Sous-traitances'!$G55</f>
        <v>0</v>
      </c>
      <c r="AG147" s="142">
        <f>'Sous-traitances'!AG27*'Sous-traitances'!$G55</f>
        <v>0</v>
      </c>
      <c r="AH147" s="142">
        <f t="shared" si="48"/>
        <v>0</v>
      </c>
      <c r="AI147" s="142">
        <f>'Sous-traitances'!AI27*'Sous-traitances'!$G55</f>
        <v>0</v>
      </c>
      <c r="AJ147" s="142">
        <f>'Sous-traitances'!AJ27*'Sous-traitances'!$G55</f>
        <v>0</v>
      </c>
      <c r="AK147" s="142">
        <f t="shared" si="49"/>
        <v>0</v>
      </c>
    </row>
    <row r="148" spans="2:37" ht="15" customHeight="1" x14ac:dyDescent="0.35">
      <c r="B148" s="155">
        <f>'Sous-traitances'!B28</f>
        <v>0</v>
      </c>
      <c r="C148" s="142">
        <f>'Sous-traitances'!C28*'Sous-traitances'!$G56</f>
        <v>0</v>
      </c>
      <c r="D148" s="142">
        <f>'Sous-traitances'!D28*'Sous-traitances'!$G56</f>
        <v>0</v>
      </c>
      <c r="E148" s="142">
        <f>'Sous-traitances'!E28*'Sous-traitances'!$G56</f>
        <v>0</v>
      </c>
      <c r="F148" s="142">
        <f>'Sous-traitances'!F28*'Sous-traitances'!$G56</f>
        <v>0</v>
      </c>
      <c r="G148" s="142">
        <f>'Sous-traitances'!G28*'Sous-traitances'!$G56</f>
        <v>0</v>
      </c>
      <c r="H148" s="142">
        <f>'Sous-traitances'!H28*'Sous-traitances'!$G56</f>
        <v>0</v>
      </c>
      <c r="I148" s="142">
        <f>'Sous-traitances'!I28*'Sous-traitances'!$G56</f>
        <v>0</v>
      </c>
      <c r="J148" s="142">
        <f>'Sous-traitances'!J28*'Sous-traitances'!$G56</f>
        <v>0</v>
      </c>
      <c r="K148" s="142">
        <f>'Sous-traitances'!K28*'Sous-traitances'!$G56</f>
        <v>0</v>
      </c>
      <c r="L148" s="142">
        <f>'Sous-traitances'!L28*'Sous-traitances'!$G56</f>
        <v>0</v>
      </c>
      <c r="M148" s="142">
        <f>'Sous-traitances'!M28*'Sous-traitances'!$G56</f>
        <v>0</v>
      </c>
      <c r="N148" s="142">
        <f>'Sous-traitances'!N28*'Sous-traitances'!$G56</f>
        <v>0</v>
      </c>
      <c r="O148" s="142">
        <f t="shared" si="45"/>
        <v>0</v>
      </c>
      <c r="P148" s="142">
        <f>'Sous-traitances'!P28*'Sous-traitances'!$G56</f>
        <v>0</v>
      </c>
      <c r="Q148" s="142">
        <f>'Sous-traitances'!Q28*'Sous-traitances'!$G56</f>
        <v>0</v>
      </c>
      <c r="R148" s="142">
        <f>'Sous-traitances'!R28*'Sous-traitances'!$G56</f>
        <v>0</v>
      </c>
      <c r="S148" s="142">
        <f>'Sous-traitances'!S28*'Sous-traitances'!$G56</f>
        <v>0</v>
      </c>
      <c r="T148" s="142">
        <f>'Sous-traitances'!T28*'Sous-traitances'!$G56</f>
        <v>0</v>
      </c>
      <c r="U148" s="142">
        <f>'Sous-traitances'!U28*'Sous-traitances'!$G56</f>
        <v>0</v>
      </c>
      <c r="V148" s="142">
        <f>'Sous-traitances'!V28*'Sous-traitances'!$G56</f>
        <v>0</v>
      </c>
      <c r="W148" s="142">
        <f>'Sous-traitances'!W28*'Sous-traitances'!$G56</f>
        <v>0</v>
      </c>
      <c r="X148" s="142">
        <f>'Sous-traitances'!X28*'Sous-traitances'!$G56</f>
        <v>0</v>
      </c>
      <c r="Y148" s="142">
        <f>'Sous-traitances'!Y28*'Sous-traitances'!$G56</f>
        <v>0</v>
      </c>
      <c r="Z148" s="142">
        <f>'Sous-traitances'!Z28*'Sous-traitances'!$G56</f>
        <v>0</v>
      </c>
      <c r="AA148" s="142">
        <f>'Sous-traitances'!AA28*'Sous-traitances'!$G56</f>
        <v>0</v>
      </c>
      <c r="AB148" s="142">
        <f t="shared" si="46"/>
        <v>0</v>
      </c>
      <c r="AC148" s="142">
        <f>'Sous-traitances'!AC28*'Sous-traitances'!$G56</f>
        <v>0</v>
      </c>
      <c r="AD148" s="142">
        <f>'Sous-traitances'!AD28*'Sous-traitances'!$G56</f>
        <v>0</v>
      </c>
      <c r="AE148" s="142">
        <f t="shared" si="47"/>
        <v>0</v>
      </c>
      <c r="AF148" s="142">
        <f>'Sous-traitances'!AF28*'Sous-traitances'!$G56</f>
        <v>0</v>
      </c>
      <c r="AG148" s="142">
        <f>'Sous-traitances'!AG28*'Sous-traitances'!$G56</f>
        <v>0</v>
      </c>
      <c r="AH148" s="142">
        <f t="shared" si="48"/>
        <v>0</v>
      </c>
      <c r="AI148" s="142">
        <f>'Sous-traitances'!AI28*'Sous-traitances'!$G56</f>
        <v>0</v>
      </c>
      <c r="AJ148" s="142">
        <f>'Sous-traitances'!AJ28*'Sous-traitances'!$G56</f>
        <v>0</v>
      </c>
      <c r="AK148" s="142">
        <f t="shared" si="49"/>
        <v>0</v>
      </c>
    </row>
    <row r="149" spans="2:37" x14ac:dyDescent="0.35">
      <c r="B149" s="11"/>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row>
    <row r="150" spans="2:37" ht="15" customHeight="1" x14ac:dyDescent="0.35">
      <c r="B150" s="150" t="s">
        <v>20</v>
      </c>
      <c r="C150" s="142">
        <f t="shared" ref="C150:AK150" si="50">SUM(C129:C148)</f>
        <v>0</v>
      </c>
      <c r="D150" s="142">
        <f t="shared" si="50"/>
        <v>0</v>
      </c>
      <c r="E150" s="142">
        <f t="shared" si="50"/>
        <v>0</v>
      </c>
      <c r="F150" s="142">
        <f t="shared" si="50"/>
        <v>0</v>
      </c>
      <c r="G150" s="142">
        <f t="shared" si="50"/>
        <v>0</v>
      </c>
      <c r="H150" s="142">
        <f t="shared" si="50"/>
        <v>0</v>
      </c>
      <c r="I150" s="142">
        <f t="shared" si="50"/>
        <v>0</v>
      </c>
      <c r="J150" s="142">
        <f t="shared" si="50"/>
        <v>0</v>
      </c>
      <c r="K150" s="142">
        <f t="shared" si="50"/>
        <v>0</v>
      </c>
      <c r="L150" s="142">
        <f t="shared" si="50"/>
        <v>0</v>
      </c>
      <c r="M150" s="142">
        <f t="shared" si="50"/>
        <v>0</v>
      </c>
      <c r="N150" s="142">
        <f t="shared" si="50"/>
        <v>0</v>
      </c>
      <c r="O150" s="147">
        <f t="shared" si="50"/>
        <v>0</v>
      </c>
      <c r="P150" s="142">
        <f t="shared" si="50"/>
        <v>0</v>
      </c>
      <c r="Q150" s="142">
        <f t="shared" si="50"/>
        <v>0</v>
      </c>
      <c r="R150" s="142">
        <f t="shared" si="50"/>
        <v>0</v>
      </c>
      <c r="S150" s="142">
        <f t="shared" si="50"/>
        <v>0</v>
      </c>
      <c r="T150" s="142">
        <f t="shared" si="50"/>
        <v>0</v>
      </c>
      <c r="U150" s="142">
        <f t="shared" si="50"/>
        <v>0</v>
      </c>
      <c r="V150" s="142">
        <f t="shared" si="50"/>
        <v>0</v>
      </c>
      <c r="W150" s="142">
        <f t="shared" si="50"/>
        <v>0</v>
      </c>
      <c r="X150" s="142">
        <f t="shared" si="50"/>
        <v>0</v>
      </c>
      <c r="Y150" s="142">
        <f t="shared" si="50"/>
        <v>0</v>
      </c>
      <c r="Z150" s="142">
        <f t="shared" si="50"/>
        <v>0</v>
      </c>
      <c r="AA150" s="142">
        <f t="shared" si="50"/>
        <v>0</v>
      </c>
      <c r="AB150" s="147">
        <f t="shared" si="50"/>
        <v>0</v>
      </c>
      <c r="AC150" s="142">
        <f t="shared" si="50"/>
        <v>0</v>
      </c>
      <c r="AD150" s="142">
        <f t="shared" si="50"/>
        <v>0</v>
      </c>
      <c r="AE150" s="147">
        <f t="shared" si="50"/>
        <v>0</v>
      </c>
      <c r="AF150" s="142">
        <f t="shared" si="50"/>
        <v>0</v>
      </c>
      <c r="AG150" s="142">
        <f t="shared" si="50"/>
        <v>0</v>
      </c>
      <c r="AH150" s="147">
        <f t="shared" si="50"/>
        <v>0</v>
      </c>
      <c r="AI150" s="142">
        <f t="shared" si="50"/>
        <v>0</v>
      </c>
      <c r="AJ150" s="142">
        <f t="shared" si="50"/>
        <v>0</v>
      </c>
      <c r="AK150" s="147">
        <f t="shared" si="50"/>
        <v>0</v>
      </c>
    </row>
    <row r="151" spans="2:37" x14ac:dyDescent="0.35">
      <c r="B151" s="11"/>
    </row>
    <row r="152" spans="2:37" ht="15" customHeight="1" x14ac:dyDescent="0.35">
      <c r="B152" s="149" t="str">
        <f>"Prestations liés à : "&amp;CONFIG!B19&amp;" (en € HT)"</f>
        <v>Prestations liés à :  (en € HT)</v>
      </c>
      <c r="C152" s="4"/>
      <c r="D152" s="4"/>
    </row>
    <row r="153" spans="2:37" x14ac:dyDescent="0.35">
      <c r="B153" s="11"/>
    </row>
    <row r="154" spans="2:37" x14ac:dyDescent="0.35">
      <c r="B154" s="11"/>
      <c r="C154" s="258" t="s">
        <v>17</v>
      </c>
      <c r="D154" s="259"/>
      <c r="E154" s="259"/>
      <c r="F154" s="259"/>
      <c r="G154" s="259"/>
      <c r="H154" s="259"/>
      <c r="I154" s="259"/>
      <c r="J154" s="259"/>
      <c r="K154" s="259"/>
      <c r="L154" s="259"/>
      <c r="M154" s="259"/>
      <c r="N154" s="259"/>
      <c r="O154" s="260"/>
      <c r="P154" s="258" t="s">
        <v>18</v>
      </c>
      <c r="Q154" s="259"/>
      <c r="R154" s="259"/>
      <c r="S154" s="259"/>
      <c r="T154" s="259"/>
      <c r="U154" s="259"/>
      <c r="V154" s="259"/>
      <c r="W154" s="259"/>
      <c r="X154" s="259"/>
      <c r="Y154" s="259"/>
      <c r="Z154" s="259"/>
      <c r="AA154" s="259"/>
      <c r="AB154" s="260"/>
      <c r="AC154" s="258" t="s">
        <v>19</v>
      </c>
      <c r="AD154" s="259"/>
      <c r="AE154" s="260"/>
      <c r="AF154" s="258" t="s">
        <v>31</v>
      </c>
      <c r="AG154" s="259"/>
      <c r="AH154" s="260"/>
      <c r="AI154" s="257" t="s">
        <v>32</v>
      </c>
      <c r="AJ154" s="257"/>
      <c r="AK154" s="257"/>
    </row>
    <row r="155" spans="2:37" ht="15" customHeight="1" x14ac:dyDescent="0.35">
      <c r="B155" s="150" t="s">
        <v>35</v>
      </c>
      <c r="C155" s="140">
        <f>CONFIG!$C$7</f>
        <v>43101</v>
      </c>
      <c r="D155" s="140">
        <f>DATE(YEAR(C155),MONTH(C155)+1,DAY(C155))</f>
        <v>43132</v>
      </c>
      <c r="E155" s="140">
        <f t="shared" ref="E155:N155" si="51">DATE(YEAR(D155),MONTH(D155)+1,DAY(D155))</f>
        <v>43160</v>
      </c>
      <c r="F155" s="140">
        <f t="shared" si="51"/>
        <v>43191</v>
      </c>
      <c r="G155" s="140">
        <f t="shared" si="51"/>
        <v>43221</v>
      </c>
      <c r="H155" s="140">
        <f t="shared" si="51"/>
        <v>43252</v>
      </c>
      <c r="I155" s="140">
        <f t="shared" si="51"/>
        <v>43282</v>
      </c>
      <c r="J155" s="140">
        <f t="shared" si="51"/>
        <v>43313</v>
      </c>
      <c r="K155" s="140">
        <f t="shared" si="51"/>
        <v>43344</v>
      </c>
      <c r="L155" s="140">
        <f t="shared" si="51"/>
        <v>43374</v>
      </c>
      <c r="M155" s="140">
        <f t="shared" si="51"/>
        <v>43405</v>
      </c>
      <c r="N155" s="140">
        <f t="shared" si="51"/>
        <v>43435</v>
      </c>
      <c r="O155" s="141" t="s">
        <v>20</v>
      </c>
      <c r="P155" s="140">
        <f>DATE(YEAR(N155),MONTH(N155)+1,DAY(N155))</f>
        <v>43466</v>
      </c>
      <c r="Q155" s="140">
        <f t="shared" ref="Q155:AA155" si="52">DATE(YEAR(P155),MONTH(P155)+1,DAY(P155))</f>
        <v>43497</v>
      </c>
      <c r="R155" s="140">
        <f t="shared" si="52"/>
        <v>43525</v>
      </c>
      <c r="S155" s="140">
        <f t="shared" si="52"/>
        <v>43556</v>
      </c>
      <c r="T155" s="140">
        <f t="shared" si="52"/>
        <v>43586</v>
      </c>
      <c r="U155" s="140">
        <f t="shared" si="52"/>
        <v>43617</v>
      </c>
      <c r="V155" s="140">
        <f t="shared" si="52"/>
        <v>43647</v>
      </c>
      <c r="W155" s="140">
        <f t="shared" si="52"/>
        <v>43678</v>
      </c>
      <c r="X155" s="140">
        <f t="shared" si="52"/>
        <v>43709</v>
      </c>
      <c r="Y155" s="140">
        <f t="shared" si="52"/>
        <v>43739</v>
      </c>
      <c r="Z155" s="140">
        <f t="shared" si="52"/>
        <v>43770</v>
      </c>
      <c r="AA155" s="140">
        <f t="shared" si="52"/>
        <v>43800</v>
      </c>
      <c r="AB155" s="141" t="s">
        <v>20</v>
      </c>
      <c r="AC155" s="140" t="s">
        <v>23</v>
      </c>
      <c r="AD155" s="140" t="s">
        <v>24</v>
      </c>
      <c r="AE155" s="141" t="s">
        <v>20</v>
      </c>
      <c r="AF155" s="140" t="s">
        <v>23</v>
      </c>
      <c r="AG155" s="140" t="s">
        <v>24</v>
      </c>
      <c r="AH155" s="141" t="s">
        <v>20</v>
      </c>
      <c r="AI155" s="140" t="s">
        <v>23</v>
      </c>
      <c r="AJ155" s="140" t="s">
        <v>24</v>
      </c>
      <c r="AK155" s="141" t="s">
        <v>20</v>
      </c>
    </row>
    <row r="156" spans="2:37" ht="15" customHeight="1" x14ac:dyDescent="0.35">
      <c r="B156" s="155">
        <f>'Sous-traitances'!B9</f>
        <v>0</v>
      </c>
      <c r="C156" s="142">
        <f>'Sous-traitances'!C9*'Sous-traitances'!$H37</f>
        <v>0</v>
      </c>
      <c r="D156" s="142">
        <f>'Sous-traitances'!D9*'Sous-traitances'!$H37</f>
        <v>0</v>
      </c>
      <c r="E156" s="142">
        <f>'Sous-traitances'!E9*'Sous-traitances'!$H37</f>
        <v>0</v>
      </c>
      <c r="F156" s="142">
        <f>'Sous-traitances'!F9*'Sous-traitances'!$H37</f>
        <v>0</v>
      </c>
      <c r="G156" s="142">
        <f>'Sous-traitances'!G9*'Sous-traitances'!$H37</f>
        <v>0</v>
      </c>
      <c r="H156" s="142">
        <f>'Sous-traitances'!H9*'Sous-traitances'!$H37</f>
        <v>0</v>
      </c>
      <c r="I156" s="142">
        <f>'Sous-traitances'!I9*'Sous-traitances'!$H37</f>
        <v>0</v>
      </c>
      <c r="J156" s="142">
        <f>'Sous-traitances'!J9*'Sous-traitances'!$H37</f>
        <v>0</v>
      </c>
      <c r="K156" s="142">
        <f>'Sous-traitances'!K9*'Sous-traitances'!$H37</f>
        <v>0</v>
      </c>
      <c r="L156" s="142">
        <f>'Sous-traitances'!L9*'Sous-traitances'!$H37</f>
        <v>0</v>
      </c>
      <c r="M156" s="142">
        <f>'Sous-traitances'!M9*'Sous-traitances'!$H37</f>
        <v>0</v>
      </c>
      <c r="N156" s="142">
        <f>'Sous-traitances'!N9*'Sous-traitances'!$H37</f>
        <v>0</v>
      </c>
      <c r="O156" s="142">
        <f t="shared" ref="O156:O175" si="53">SUM(C156:N156)</f>
        <v>0</v>
      </c>
      <c r="P156" s="142">
        <f>'Sous-traitances'!P9*'Sous-traitances'!$H37</f>
        <v>0</v>
      </c>
      <c r="Q156" s="142">
        <f>'Sous-traitances'!Q9*'Sous-traitances'!$H37</f>
        <v>0</v>
      </c>
      <c r="R156" s="142">
        <f>'Sous-traitances'!R9*'Sous-traitances'!$H37</f>
        <v>0</v>
      </c>
      <c r="S156" s="142">
        <f>'Sous-traitances'!S9*'Sous-traitances'!$H37</f>
        <v>0</v>
      </c>
      <c r="T156" s="142">
        <f>'Sous-traitances'!T9*'Sous-traitances'!$H37</f>
        <v>0</v>
      </c>
      <c r="U156" s="142">
        <f>'Sous-traitances'!U9*'Sous-traitances'!$H37</f>
        <v>0</v>
      </c>
      <c r="V156" s="142">
        <f>'Sous-traitances'!V9*'Sous-traitances'!$H37</f>
        <v>0</v>
      </c>
      <c r="W156" s="142">
        <f>'Sous-traitances'!W9*'Sous-traitances'!$H37</f>
        <v>0</v>
      </c>
      <c r="X156" s="142">
        <f>'Sous-traitances'!X9*'Sous-traitances'!$H37</f>
        <v>0</v>
      </c>
      <c r="Y156" s="142">
        <f>'Sous-traitances'!Y9*'Sous-traitances'!$H37</f>
        <v>0</v>
      </c>
      <c r="Z156" s="142">
        <f>'Sous-traitances'!Z9*'Sous-traitances'!$H37</f>
        <v>0</v>
      </c>
      <c r="AA156" s="142">
        <f>'Sous-traitances'!AA9*'Sous-traitances'!$H37</f>
        <v>0</v>
      </c>
      <c r="AB156" s="142">
        <f t="shared" ref="AB156:AB175" si="54">SUM(P156:AA156)</f>
        <v>0</v>
      </c>
      <c r="AC156" s="142">
        <f>'Sous-traitances'!AC9*'Sous-traitances'!$H37</f>
        <v>0</v>
      </c>
      <c r="AD156" s="142">
        <f>'Sous-traitances'!AD9*'Sous-traitances'!$H37</f>
        <v>0</v>
      </c>
      <c r="AE156" s="142">
        <f t="shared" ref="AE156:AE175" si="55">SUM(AC156:AD156)</f>
        <v>0</v>
      </c>
      <c r="AF156" s="142">
        <f>'Sous-traitances'!AF9*'Sous-traitances'!$H37</f>
        <v>0</v>
      </c>
      <c r="AG156" s="142">
        <f>'Sous-traitances'!AG9*'Sous-traitances'!$H37</f>
        <v>0</v>
      </c>
      <c r="AH156" s="142">
        <f t="shared" ref="AH156:AH175" si="56">SUM(AF156:AG156)</f>
        <v>0</v>
      </c>
      <c r="AI156" s="142">
        <f>'Sous-traitances'!AI9*'Sous-traitances'!$H37</f>
        <v>0</v>
      </c>
      <c r="AJ156" s="142">
        <f>'Sous-traitances'!AJ9*'Sous-traitances'!$H37</f>
        <v>0</v>
      </c>
      <c r="AK156" s="142">
        <f t="shared" ref="AK156:AK175" si="57">SUM(AI156:AJ156)</f>
        <v>0</v>
      </c>
    </row>
    <row r="157" spans="2:37" ht="15" customHeight="1" x14ac:dyDescent="0.35">
      <c r="B157" s="155">
        <f>'Sous-traitances'!B10</f>
        <v>0</v>
      </c>
      <c r="C157" s="142">
        <f>'Sous-traitances'!C10*'Sous-traitances'!$H38</f>
        <v>0</v>
      </c>
      <c r="D157" s="142">
        <f>'Sous-traitances'!D10*'Sous-traitances'!$H38</f>
        <v>0</v>
      </c>
      <c r="E157" s="142">
        <f>'Sous-traitances'!E10*'Sous-traitances'!$H38</f>
        <v>0</v>
      </c>
      <c r="F157" s="142">
        <f>'Sous-traitances'!F10*'Sous-traitances'!$H38</f>
        <v>0</v>
      </c>
      <c r="G157" s="142">
        <f>'Sous-traitances'!G10*'Sous-traitances'!$H38</f>
        <v>0</v>
      </c>
      <c r="H157" s="142">
        <f>'Sous-traitances'!H10*'Sous-traitances'!$H38</f>
        <v>0</v>
      </c>
      <c r="I157" s="142">
        <f>'Sous-traitances'!I10*'Sous-traitances'!$H38</f>
        <v>0</v>
      </c>
      <c r="J157" s="142">
        <f>'Sous-traitances'!J10*'Sous-traitances'!$H38</f>
        <v>0</v>
      </c>
      <c r="K157" s="142">
        <f>'Sous-traitances'!K10*'Sous-traitances'!$H38</f>
        <v>0</v>
      </c>
      <c r="L157" s="142">
        <f>'Sous-traitances'!L10*'Sous-traitances'!$H38</f>
        <v>0</v>
      </c>
      <c r="M157" s="142">
        <f>'Sous-traitances'!M10*'Sous-traitances'!$H38</f>
        <v>0</v>
      </c>
      <c r="N157" s="142">
        <f>'Sous-traitances'!N10*'Sous-traitances'!$H38</f>
        <v>0</v>
      </c>
      <c r="O157" s="142">
        <f t="shared" si="53"/>
        <v>0</v>
      </c>
      <c r="P157" s="142">
        <f>'Sous-traitances'!P10*'Sous-traitances'!$H38</f>
        <v>0</v>
      </c>
      <c r="Q157" s="142">
        <f>'Sous-traitances'!Q10*'Sous-traitances'!$H38</f>
        <v>0</v>
      </c>
      <c r="R157" s="142">
        <f>'Sous-traitances'!R10*'Sous-traitances'!$H38</f>
        <v>0</v>
      </c>
      <c r="S157" s="142">
        <f>'Sous-traitances'!S10*'Sous-traitances'!$H38</f>
        <v>0</v>
      </c>
      <c r="T157" s="142">
        <f>'Sous-traitances'!T10*'Sous-traitances'!$H38</f>
        <v>0</v>
      </c>
      <c r="U157" s="142">
        <f>'Sous-traitances'!U10*'Sous-traitances'!$H38</f>
        <v>0</v>
      </c>
      <c r="V157" s="142">
        <f>'Sous-traitances'!V10*'Sous-traitances'!$H38</f>
        <v>0</v>
      </c>
      <c r="W157" s="142">
        <f>'Sous-traitances'!W10*'Sous-traitances'!$H38</f>
        <v>0</v>
      </c>
      <c r="X157" s="142">
        <f>'Sous-traitances'!X10*'Sous-traitances'!$H38</f>
        <v>0</v>
      </c>
      <c r="Y157" s="142">
        <f>'Sous-traitances'!Y10*'Sous-traitances'!$H38</f>
        <v>0</v>
      </c>
      <c r="Z157" s="142">
        <f>'Sous-traitances'!Z10*'Sous-traitances'!$H38</f>
        <v>0</v>
      </c>
      <c r="AA157" s="142">
        <f>'Sous-traitances'!AA10*'Sous-traitances'!$H38</f>
        <v>0</v>
      </c>
      <c r="AB157" s="142">
        <f t="shared" si="54"/>
        <v>0</v>
      </c>
      <c r="AC157" s="142">
        <f>'Sous-traitances'!AC10*'Sous-traitances'!$H38</f>
        <v>0</v>
      </c>
      <c r="AD157" s="142">
        <f>'Sous-traitances'!AD10*'Sous-traitances'!$H38</f>
        <v>0</v>
      </c>
      <c r="AE157" s="142">
        <f t="shared" si="55"/>
        <v>0</v>
      </c>
      <c r="AF157" s="142">
        <f>'Sous-traitances'!AF10*'Sous-traitances'!$H38</f>
        <v>0</v>
      </c>
      <c r="AG157" s="142">
        <f>'Sous-traitances'!AG10*'Sous-traitances'!$H38</f>
        <v>0</v>
      </c>
      <c r="AH157" s="142">
        <f t="shared" si="56"/>
        <v>0</v>
      </c>
      <c r="AI157" s="142">
        <f>'Sous-traitances'!AI10*'Sous-traitances'!$H38</f>
        <v>0</v>
      </c>
      <c r="AJ157" s="142">
        <f>'Sous-traitances'!AJ10*'Sous-traitances'!$H38</f>
        <v>0</v>
      </c>
      <c r="AK157" s="142">
        <f t="shared" si="57"/>
        <v>0</v>
      </c>
    </row>
    <row r="158" spans="2:37" ht="15" customHeight="1" x14ac:dyDescent="0.35">
      <c r="B158" s="155">
        <f>'Sous-traitances'!B11</f>
        <v>0</v>
      </c>
      <c r="C158" s="142">
        <f>'Sous-traitances'!C11*'Sous-traitances'!$H39</f>
        <v>0</v>
      </c>
      <c r="D158" s="142">
        <f>'Sous-traitances'!D11*'Sous-traitances'!$H39</f>
        <v>0</v>
      </c>
      <c r="E158" s="142">
        <f>'Sous-traitances'!E11*'Sous-traitances'!$H39</f>
        <v>0</v>
      </c>
      <c r="F158" s="142">
        <f>'Sous-traitances'!F11*'Sous-traitances'!$H39</f>
        <v>0</v>
      </c>
      <c r="G158" s="142">
        <f>'Sous-traitances'!G11*'Sous-traitances'!$H39</f>
        <v>0</v>
      </c>
      <c r="H158" s="142">
        <f>'Sous-traitances'!H11*'Sous-traitances'!$H39</f>
        <v>0</v>
      </c>
      <c r="I158" s="142">
        <f>'Sous-traitances'!I11*'Sous-traitances'!$H39</f>
        <v>0</v>
      </c>
      <c r="J158" s="142">
        <f>'Sous-traitances'!J11*'Sous-traitances'!$H39</f>
        <v>0</v>
      </c>
      <c r="K158" s="142">
        <f>'Sous-traitances'!K11*'Sous-traitances'!$H39</f>
        <v>0</v>
      </c>
      <c r="L158" s="142">
        <f>'Sous-traitances'!L11*'Sous-traitances'!$H39</f>
        <v>0</v>
      </c>
      <c r="M158" s="142">
        <f>'Sous-traitances'!M11*'Sous-traitances'!$H39</f>
        <v>0</v>
      </c>
      <c r="N158" s="142">
        <f>'Sous-traitances'!N11*'Sous-traitances'!$H39</f>
        <v>0</v>
      </c>
      <c r="O158" s="142">
        <f t="shared" si="53"/>
        <v>0</v>
      </c>
      <c r="P158" s="142">
        <f>'Sous-traitances'!P11*'Sous-traitances'!$H39</f>
        <v>0</v>
      </c>
      <c r="Q158" s="142">
        <f>'Sous-traitances'!Q11*'Sous-traitances'!$H39</f>
        <v>0</v>
      </c>
      <c r="R158" s="142">
        <f>'Sous-traitances'!R11*'Sous-traitances'!$H39</f>
        <v>0</v>
      </c>
      <c r="S158" s="142">
        <f>'Sous-traitances'!S11*'Sous-traitances'!$H39</f>
        <v>0</v>
      </c>
      <c r="T158" s="142">
        <f>'Sous-traitances'!T11*'Sous-traitances'!$H39</f>
        <v>0</v>
      </c>
      <c r="U158" s="142">
        <f>'Sous-traitances'!U11*'Sous-traitances'!$H39</f>
        <v>0</v>
      </c>
      <c r="V158" s="142">
        <f>'Sous-traitances'!V11*'Sous-traitances'!$H39</f>
        <v>0</v>
      </c>
      <c r="W158" s="142">
        <f>'Sous-traitances'!W11*'Sous-traitances'!$H39</f>
        <v>0</v>
      </c>
      <c r="X158" s="142">
        <f>'Sous-traitances'!X11*'Sous-traitances'!$H39</f>
        <v>0</v>
      </c>
      <c r="Y158" s="142">
        <f>'Sous-traitances'!Y11*'Sous-traitances'!$H39</f>
        <v>0</v>
      </c>
      <c r="Z158" s="142">
        <f>'Sous-traitances'!Z11*'Sous-traitances'!$H39</f>
        <v>0</v>
      </c>
      <c r="AA158" s="142">
        <f>'Sous-traitances'!AA11*'Sous-traitances'!$H39</f>
        <v>0</v>
      </c>
      <c r="AB158" s="142">
        <f t="shared" si="54"/>
        <v>0</v>
      </c>
      <c r="AC158" s="142">
        <f>'Sous-traitances'!AC11*'Sous-traitances'!$H39</f>
        <v>0</v>
      </c>
      <c r="AD158" s="142">
        <f>'Sous-traitances'!AD11*'Sous-traitances'!$H39</f>
        <v>0</v>
      </c>
      <c r="AE158" s="142">
        <f t="shared" si="55"/>
        <v>0</v>
      </c>
      <c r="AF158" s="142">
        <f>'Sous-traitances'!AF11*'Sous-traitances'!$H39</f>
        <v>0</v>
      </c>
      <c r="AG158" s="142">
        <f>'Sous-traitances'!AG11*'Sous-traitances'!$H39</f>
        <v>0</v>
      </c>
      <c r="AH158" s="142">
        <f t="shared" si="56"/>
        <v>0</v>
      </c>
      <c r="AI158" s="142">
        <f>'Sous-traitances'!AI11*'Sous-traitances'!$H39</f>
        <v>0</v>
      </c>
      <c r="AJ158" s="142">
        <f>'Sous-traitances'!AJ11*'Sous-traitances'!$H39</f>
        <v>0</v>
      </c>
      <c r="AK158" s="142">
        <f t="shared" si="57"/>
        <v>0</v>
      </c>
    </row>
    <row r="159" spans="2:37" ht="15" customHeight="1" x14ac:dyDescent="0.35">
      <c r="B159" s="155">
        <f>'Sous-traitances'!B12</f>
        <v>0</v>
      </c>
      <c r="C159" s="142">
        <f>'Sous-traitances'!C12*'Sous-traitances'!$H40</f>
        <v>0</v>
      </c>
      <c r="D159" s="142">
        <f>'Sous-traitances'!D12*'Sous-traitances'!$H40</f>
        <v>0</v>
      </c>
      <c r="E159" s="142">
        <f>'Sous-traitances'!E12*'Sous-traitances'!$H40</f>
        <v>0</v>
      </c>
      <c r="F159" s="142">
        <f>'Sous-traitances'!F12*'Sous-traitances'!$H40</f>
        <v>0</v>
      </c>
      <c r="G159" s="142">
        <f>'Sous-traitances'!G12*'Sous-traitances'!$H40</f>
        <v>0</v>
      </c>
      <c r="H159" s="142">
        <f>'Sous-traitances'!H12*'Sous-traitances'!$H40</f>
        <v>0</v>
      </c>
      <c r="I159" s="142">
        <f>'Sous-traitances'!I12*'Sous-traitances'!$H40</f>
        <v>0</v>
      </c>
      <c r="J159" s="142">
        <f>'Sous-traitances'!J12*'Sous-traitances'!$H40</f>
        <v>0</v>
      </c>
      <c r="K159" s="142">
        <f>'Sous-traitances'!K12*'Sous-traitances'!$H40</f>
        <v>0</v>
      </c>
      <c r="L159" s="142">
        <f>'Sous-traitances'!L12*'Sous-traitances'!$H40</f>
        <v>0</v>
      </c>
      <c r="M159" s="142">
        <f>'Sous-traitances'!M12*'Sous-traitances'!$H40</f>
        <v>0</v>
      </c>
      <c r="N159" s="142">
        <f>'Sous-traitances'!N12*'Sous-traitances'!$H40</f>
        <v>0</v>
      </c>
      <c r="O159" s="142">
        <f t="shared" si="53"/>
        <v>0</v>
      </c>
      <c r="P159" s="142">
        <f>'Sous-traitances'!P12*'Sous-traitances'!$H40</f>
        <v>0</v>
      </c>
      <c r="Q159" s="142">
        <f>'Sous-traitances'!Q12*'Sous-traitances'!$H40</f>
        <v>0</v>
      </c>
      <c r="R159" s="142">
        <f>'Sous-traitances'!R12*'Sous-traitances'!$H40</f>
        <v>0</v>
      </c>
      <c r="S159" s="142">
        <f>'Sous-traitances'!S12*'Sous-traitances'!$H40</f>
        <v>0</v>
      </c>
      <c r="T159" s="142">
        <f>'Sous-traitances'!T12*'Sous-traitances'!$H40</f>
        <v>0</v>
      </c>
      <c r="U159" s="142">
        <f>'Sous-traitances'!U12*'Sous-traitances'!$H40</f>
        <v>0</v>
      </c>
      <c r="V159" s="142">
        <f>'Sous-traitances'!V12*'Sous-traitances'!$H40</f>
        <v>0</v>
      </c>
      <c r="W159" s="142">
        <f>'Sous-traitances'!W12*'Sous-traitances'!$H40</f>
        <v>0</v>
      </c>
      <c r="X159" s="142">
        <f>'Sous-traitances'!X12*'Sous-traitances'!$H40</f>
        <v>0</v>
      </c>
      <c r="Y159" s="142">
        <f>'Sous-traitances'!Y12*'Sous-traitances'!$H40</f>
        <v>0</v>
      </c>
      <c r="Z159" s="142">
        <f>'Sous-traitances'!Z12*'Sous-traitances'!$H40</f>
        <v>0</v>
      </c>
      <c r="AA159" s="142">
        <f>'Sous-traitances'!AA12*'Sous-traitances'!$H40</f>
        <v>0</v>
      </c>
      <c r="AB159" s="142">
        <f t="shared" si="54"/>
        <v>0</v>
      </c>
      <c r="AC159" s="142">
        <f>'Sous-traitances'!AC12*'Sous-traitances'!$H40</f>
        <v>0</v>
      </c>
      <c r="AD159" s="142">
        <f>'Sous-traitances'!AD12*'Sous-traitances'!$H40</f>
        <v>0</v>
      </c>
      <c r="AE159" s="142">
        <f t="shared" si="55"/>
        <v>0</v>
      </c>
      <c r="AF159" s="142">
        <f>'Sous-traitances'!AF12*'Sous-traitances'!$H40</f>
        <v>0</v>
      </c>
      <c r="AG159" s="142">
        <f>'Sous-traitances'!AG12*'Sous-traitances'!$H40</f>
        <v>0</v>
      </c>
      <c r="AH159" s="142">
        <f t="shared" si="56"/>
        <v>0</v>
      </c>
      <c r="AI159" s="142">
        <f>'Sous-traitances'!AI12*'Sous-traitances'!$H40</f>
        <v>0</v>
      </c>
      <c r="AJ159" s="142">
        <f>'Sous-traitances'!AJ12*'Sous-traitances'!$H40</f>
        <v>0</v>
      </c>
      <c r="AK159" s="142">
        <f t="shared" si="57"/>
        <v>0</v>
      </c>
    </row>
    <row r="160" spans="2:37" ht="15" customHeight="1" x14ac:dyDescent="0.35">
      <c r="B160" s="155">
        <f>'Sous-traitances'!B13</f>
        <v>0</v>
      </c>
      <c r="C160" s="142">
        <f>'Sous-traitances'!C13*'Sous-traitances'!$H41</f>
        <v>0</v>
      </c>
      <c r="D160" s="142">
        <f>'Sous-traitances'!D13*'Sous-traitances'!$H41</f>
        <v>0</v>
      </c>
      <c r="E160" s="142">
        <f>'Sous-traitances'!E13*'Sous-traitances'!$H41</f>
        <v>0</v>
      </c>
      <c r="F160" s="142">
        <f>'Sous-traitances'!F13*'Sous-traitances'!$H41</f>
        <v>0</v>
      </c>
      <c r="G160" s="142">
        <f>'Sous-traitances'!G13*'Sous-traitances'!$H41</f>
        <v>0</v>
      </c>
      <c r="H160" s="142">
        <f>'Sous-traitances'!H13*'Sous-traitances'!$H41</f>
        <v>0</v>
      </c>
      <c r="I160" s="142">
        <f>'Sous-traitances'!I13*'Sous-traitances'!$H41</f>
        <v>0</v>
      </c>
      <c r="J160" s="142">
        <f>'Sous-traitances'!J13*'Sous-traitances'!$H41</f>
        <v>0</v>
      </c>
      <c r="K160" s="142">
        <f>'Sous-traitances'!K13*'Sous-traitances'!$H41</f>
        <v>0</v>
      </c>
      <c r="L160" s="142">
        <f>'Sous-traitances'!L13*'Sous-traitances'!$H41</f>
        <v>0</v>
      </c>
      <c r="M160" s="142">
        <f>'Sous-traitances'!M13*'Sous-traitances'!$H41</f>
        <v>0</v>
      </c>
      <c r="N160" s="142">
        <f>'Sous-traitances'!N13*'Sous-traitances'!$H41</f>
        <v>0</v>
      </c>
      <c r="O160" s="142">
        <f t="shared" si="53"/>
        <v>0</v>
      </c>
      <c r="P160" s="142">
        <f>'Sous-traitances'!P13*'Sous-traitances'!$H41</f>
        <v>0</v>
      </c>
      <c r="Q160" s="142">
        <f>'Sous-traitances'!Q13*'Sous-traitances'!$H41</f>
        <v>0</v>
      </c>
      <c r="R160" s="142">
        <f>'Sous-traitances'!R13*'Sous-traitances'!$H41</f>
        <v>0</v>
      </c>
      <c r="S160" s="142">
        <f>'Sous-traitances'!S13*'Sous-traitances'!$H41</f>
        <v>0</v>
      </c>
      <c r="T160" s="142">
        <f>'Sous-traitances'!T13*'Sous-traitances'!$H41</f>
        <v>0</v>
      </c>
      <c r="U160" s="142">
        <f>'Sous-traitances'!U13*'Sous-traitances'!$H41</f>
        <v>0</v>
      </c>
      <c r="V160" s="142">
        <f>'Sous-traitances'!V13*'Sous-traitances'!$H41</f>
        <v>0</v>
      </c>
      <c r="W160" s="142">
        <f>'Sous-traitances'!W13*'Sous-traitances'!$H41</f>
        <v>0</v>
      </c>
      <c r="X160" s="142">
        <f>'Sous-traitances'!X13*'Sous-traitances'!$H41</f>
        <v>0</v>
      </c>
      <c r="Y160" s="142">
        <f>'Sous-traitances'!Y13*'Sous-traitances'!$H41</f>
        <v>0</v>
      </c>
      <c r="Z160" s="142">
        <f>'Sous-traitances'!Z13*'Sous-traitances'!$H41</f>
        <v>0</v>
      </c>
      <c r="AA160" s="142">
        <f>'Sous-traitances'!AA13*'Sous-traitances'!$H41</f>
        <v>0</v>
      </c>
      <c r="AB160" s="142">
        <f t="shared" si="54"/>
        <v>0</v>
      </c>
      <c r="AC160" s="142">
        <f>'Sous-traitances'!AC13*'Sous-traitances'!$H41</f>
        <v>0</v>
      </c>
      <c r="AD160" s="142">
        <f>'Sous-traitances'!AD13*'Sous-traitances'!$H41</f>
        <v>0</v>
      </c>
      <c r="AE160" s="142">
        <f t="shared" si="55"/>
        <v>0</v>
      </c>
      <c r="AF160" s="142">
        <f>'Sous-traitances'!AF13*'Sous-traitances'!$H41</f>
        <v>0</v>
      </c>
      <c r="AG160" s="142">
        <f>'Sous-traitances'!AG13*'Sous-traitances'!$H41</f>
        <v>0</v>
      </c>
      <c r="AH160" s="142">
        <f t="shared" si="56"/>
        <v>0</v>
      </c>
      <c r="AI160" s="142">
        <f>'Sous-traitances'!AI13*'Sous-traitances'!$H41</f>
        <v>0</v>
      </c>
      <c r="AJ160" s="142">
        <f>'Sous-traitances'!AJ13*'Sous-traitances'!$H41</f>
        <v>0</v>
      </c>
      <c r="AK160" s="142">
        <f t="shared" si="57"/>
        <v>0</v>
      </c>
    </row>
    <row r="161" spans="2:37" ht="15" customHeight="1" x14ac:dyDescent="0.35">
      <c r="B161" s="155">
        <f>'Sous-traitances'!B14</f>
        <v>0</v>
      </c>
      <c r="C161" s="142">
        <f>'Sous-traitances'!C14*'Sous-traitances'!$H42</f>
        <v>0</v>
      </c>
      <c r="D161" s="142">
        <f>'Sous-traitances'!D14*'Sous-traitances'!$H42</f>
        <v>0</v>
      </c>
      <c r="E161" s="142">
        <f>'Sous-traitances'!E14*'Sous-traitances'!$H42</f>
        <v>0</v>
      </c>
      <c r="F161" s="142">
        <f>'Sous-traitances'!F14*'Sous-traitances'!$H42</f>
        <v>0</v>
      </c>
      <c r="G161" s="142">
        <f>'Sous-traitances'!G14*'Sous-traitances'!$H42</f>
        <v>0</v>
      </c>
      <c r="H161" s="142">
        <f>'Sous-traitances'!H14*'Sous-traitances'!$H42</f>
        <v>0</v>
      </c>
      <c r="I161" s="142">
        <f>'Sous-traitances'!I14*'Sous-traitances'!$H42</f>
        <v>0</v>
      </c>
      <c r="J161" s="142">
        <f>'Sous-traitances'!J14*'Sous-traitances'!$H42</f>
        <v>0</v>
      </c>
      <c r="K161" s="142">
        <f>'Sous-traitances'!K14*'Sous-traitances'!$H42</f>
        <v>0</v>
      </c>
      <c r="L161" s="142">
        <f>'Sous-traitances'!L14*'Sous-traitances'!$H42</f>
        <v>0</v>
      </c>
      <c r="M161" s="142">
        <f>'Sous-traitances'!M14*'Sous-traitances'!$H42</f>
        <v>0</v>
      </c>
      <c r="N161" s="142">
        <f>'Sous-traitances'!N14*'Sous-traitances'!$H42</f>
        <v>0</v>
      </c>
      <c r="O161" s="142">
        <f t="shared" si="53"/>
        <v>0</v>
      </c>
      <c r="P161" s="142">
        <f>'Sous-traitances'!P14*'Sous-traitances'!$H42</f>
        <v>0</v>
      </c>
      <c r="Q161" s="142">
        <f>'Sous-traitances'!Q14*'Sous-traitances'!$H42</f>
        <v>0</v>
      </c>
      <c r="R161" s="142">
        <f>'Sous-traitances'!R14*'Sous-traitances'!$H42</f>
        <v>0</v>
      </c>
      <c r="S161" s="142">
        <f>'Sous-traitances'!S14*'Sous-traitances'!$H42</f>
        <v>0</v>
      </c>
      <c r="T161" s="142">
        <f>'Sous-traitances'!T14*'Sous-traitances'!$H42</f>
        <v>0</v>
      </c>
      <c r="U161" s="142">
        <f>'Sous-traitances'!U14*'Sous-traitances'!$H42</f>
        <v>0</v>
      </c>
      <c r="V161" s="142">
        <f>'Sous-traitances'!V14*'Sous-traitances'!$H42</f>
        <v>0</v>
      </c>
      <c r="W161" s="142">
        <f>'Sous-traitances'!W14*'Sous-traitances'!$H42</f>
        <v>0</v>
      </c>
      <c r="X161" s="142">
        <f>'Sous-traitances'!X14*'Sous-traitances'!$H42</f>
        <v>0</v>
      </c>
      <c r="Y161" s="142">
        <f>'Sous-traitances'!Y14*'Sous-traitances'!$H42</f>
        <v>0</v>
      </c>
      <c r="Z161" s="142">
        <f>'Sous-traitances'!Z14*'Sous-traitances'!$H42</f>
        <v>0</v>
      </c>
      <c r="AA161" s="142">
        <f>'Sous-traitances'!AA14*'Sous-traitances'!$H42</f>
        <v>0</v>
      </c>
      <c r="AB161" s="142">
        <f t="shared" si="54"/>
        <v>0</v>
      </c>
      <c r="AC161" s="142">
        <f>'Sous-traitances'!AC14*'Sous-traitances'!$H42</f>
        <v>0</v>
      </c>
      <c r="AD161" s="142">
        <f>'Sous-traitances'!AD14*'Sous-traitances'!$H42</f>
        <v>0</v>
      </c>
      <c r="AE161" s="142">
        <f t="shared" si="55"/>
        <v>0</v>
      </c>
      <c r="AF161" s="142">
        <f>'Sous-traitances'!AF14*'Sous-traitances'!$H42</f>
        <v>0</v>
      </c>
      <c r="AG161" s="142">
        <f>'Sous-traitances'!AG14*'Sous-traitances'!$H42</f>
        <v>0</v>
      </c>
      <c r="AH161" s="142">
        <f t="shared" si="56"/>
        <v>0</v>
      </c>
      <c r="AI161" s="142">
        <f>'Sous-traitances'!AI14*'Sous-traitances'!$H42</f>
        <v>0</v>
      </c>
      <c r="AJ161" s="142">
        <f>'Sous-traitances'!AJ14*'Sous-traitances'!$H42</f>
        <v>0</v>
      </c>
      <c r="AK161" s="142">
        <f t="shared" si="57"/>
        <v>0</v>
      </c>
    </row>
    <row r="162" spans="2:37" ht="15" customHeight="1" x14ac:dyDescent="0.35">
      <c r="B162" s="155">
        <f>'Sous-traitances'!B15</f>
        <v>0</v>
      </c>
      <c r="C162" s="142">
        <f>'Sous-traitances'!C15*'Sous-traitances'!$H43</f>
        <v>0</v>
      </c>
      <c r="D162" s="142">
        <f>'Sous-traitances'!D15*'Sous-traitances'!$H43</f>
        <v>0</v>
      </c>
      <c r="E162" s="142">
        <f>'Sous-traitances'!E15*'Sous-traitances'!$H43</f>
        <v>0</v>
      </c>
      <c r="F162" s="142">
        <f>'Sous-traitances'!F15*'Sous-traitances'!$H43</f>
        <v>0</v>
      </c>
      <c r="G162" s="142">
        <f>'Sous-traitances'!G15*'Sous-traitances'!$H43</f>
        <v>0</v>
      </c>
      <c r="H162" s="142">
        <f>'Sous-traitances'!H15*'Sous-traitances'!$H43</f>
        <v>0</v>
      </c>
      <c r="I162" s="142">
        <f>'Sous-traitances'!I15*'Sous-traitances'!$H43</f>
        <v>0</v>
      </c>
      <c r="J162" s="142">
        <f>'Sous-traitances'!J15*'Sous-traitances'!$H43</f>
        <v>0</v>
      </c>
      <c r="K162" s="142">
        <f>'Sous-traitances'!K15*'Sous-traitances'!$H43</f>
        <v>0</v>
      </c>
      <c r="L162" s="142">
        <f>'Sous-traitances'!L15*'Sous-traitances'!$H43</f>
        <v>0</v>
      </c>
      <c r="M162" s="142">
        <f>'Sous-traitances'!M15*'Sous-traitances'!$H43</f>
        <v>0</v>
      </c>
      <c r="N162" s="142">
        <f>'Sous-traitances'!N15*'Sous-traitances'!$H43</f>
        <v>0</v>
      </c>
      <c r="O162" s="142">
        <f t="shared" si="53"/>
        <v>0</v>
      </c>
      <c r="P162" s="142">
        <f>'Sous-traitances'!P15*'Sous-traitances'!$H43</f>
        <v>0</v>
      </c>
      <c r="Q162" s="142">
        <f>'Sous-traitances'!Q15*'Sous-traitances'!$H43</f>
        <v>0</v>
      </c>
      <c r="R162" s="142">
        <f>'Sous-traitances'!R15*'Sous-traitances'!$H43</f>
        <v>0</v>
      </c>
      <c r="S162" s="142">
        <f>'Sous-traitances'!S15*'Sous-traitances'!$H43</f>
        <v>0</v>
      </c>
      <c r="T162" s="142">
        <f>'Sous-traitances'!T15*'Sous-traitances'!$H43</f>
        <v>0</v>
      </c>
      <c r="U162" s="142">
        <f>'Sous-traitances'!U15*'Sous-traitances'!$H43</f>
        <v>0</v>
      </c>
      <c r="V162" s="142">
        <f>'Sous-traitances'!V15*'Sous-traitances'!$H43</f>
        <v>0</v>
      </c>
      <c r="W162" s="142">
        <f>'Sous-traitances'!W15*'Sous-traitances'!$H43</f>
        <v>0</v>
      </c>
      <c r="X162" s="142">
        <f>'Sous-traitances'!X15*'Sous-traitances'!$H43</f>
        <v>0</v>
      </c>
      <c r="Y162" s="142">
        <f>'Sous-traitances'!Y15*'Sous-traitances'!$H43</f>
        <v>0</v>
      </c>
      <c r="Z162" s="142">
        <f>'Sous-traitances'!Z15*'Sous-traitances'!$H43</f>
        <v>0</v>
      </c>
      <c r="AA162" s="142">
        <f>'Sous-traitances'!AA15*'Sous-traitances'!$H43</f>
        <v>0</v>
      </c>
      <c r="AB162" s="142">
        <f t="shared" si="54"/>
        <v>0</v>
      </c>
      <c r="AC162" s="142">
        <f>'Sous-traitances'!AC15*'Sous-traitances'!$H43</f>
        <v>0</v>
      </c>
      <c r="AD162" s="142">
        <f>'Sous-traitances'!AD15*'Sous-traitances'!$H43</f>
        <v>0</v>
      </c>
      <c r="AE162" s="142">
        <f t="shared" si="55"/>
        <v>0</v>
      </c>
      <c r="AF162" s="142">
        <f>'Sous-traitances'!AF15*'Sous-traitances'!$H43</f>
        <v>0</v>
      </c>
      <c r="AG162" s="142">
        <f>'Sous-traitances'!AG15*'Sous-traitances'!$H43</f>
        <v>0</v>
      </c>
      <c r="AH162" s="142">
        <f t="shared" si="56"/>
        <v>0</v>
      </c>
      <c r="AI162" s="142">
        <f>'Sous-traitances'!AI15*'Sous-traitances'!$H43</f>
        <v>0</v>
      </c>
      <c r="AJ162" s="142">
        <f>'Sous-traitances'!AJ15*'Sous-traitances'!$H43</f>
        <v>0</v>
      </c>
      <c r="AK162" s="142">
        <f t="shared" si="57"/>
        <v>0</v>
      </c>
    </row>
    <row r="163" spans="2:37" ht="15" customHeight="1" x14ac:dyDescent="0.35">
      <c r="B163" s="155">
        <f>'Sous-traitances'!B16</f>
        <v>0</v>
      </c>
      <c r="C163" s="142">
        <f>'Sous-traitances'!C16*'Sous-traitances'!$H44</f>
        <v>0</v>
      </c>
      <c r="D163" s="142">
        <f>'Sous-traitances'!D16*'Sous-traitances'!$H44</f>
        <v>0</v>
      </c>
      <c r="E163" s="142">
        <f>'Sous-traitances'!E16*'Sous-traitances'!$H44</f>
        <v>0</v>
      </c>
      <c r="F163" s="142">
        <f>'Sous-traitances'!F16*'Sous-traitances'!$H44</f>
        <v>0</v>
      </c>
      <c r="G163" s="142">
        <f>'Sous-traitances'!G16*'Sous-traitances'!$H44</f>
        <v>0</v>
      </c>
      <c r="H163" s="142">
        <f>'Sous-traitances'!H16*'Sous-traitances'!$H44</f>
        <v>0</v>
      </c>
      <c r="I163" s="142">
        <f>'Sous-traitances'!I16*'Sous-traitances'!$H44</f>
        <v>0</v>
      </c>
      <c r="J163" s="142">
        <f>'Sous-traitances'!J16*'Sous-traitances'!$H44</f>
        <v>0</v>
      </c>
      <c r="K163" s="142">
        <f>'Sous-traitances'!K16*'Sous-traitances'!$H44</f>
        <v>0</v>
      </c>
      <c r="L163" s="142">
        <f>'Sous-traitances'!L16*'Sous-traitances'!$H44</f>
        <v>0</v>
      </c>
      <c r="M163" s="142">
        <f>'Sous-traitances'!M16*'Sous-traitances'!$H44</f>
        <v>0</v>
      </c>
      <c r="N163" s="142">
        <f>'Sous-traitances'!N16*'Sous-traitances'!$H44</f>
        <v>0</v>
      </c>
      <c r="O163" s="142">
        <f t="shared" si="53"/>
        <v>0</v>
      </c>
      <c r="P163" s="142">
        <f>'Sous-traitances'!P16*'Sous-traitances'!$H44</f>
        <v>0</v>
      </c>
      <c r="Q163" s="142">
        <f>'Sous-traitances'!Q16*'Sous-traitances'!$H44</f>
        <v>0</v>
      </c>
      <c r="R163" s="142">
        <f>'Sous-traitances'!R16*'Sous-traitances'!$H44</f>
        <v>0</v>
      </c>
      <c r="S163" s="142">
        <f>'Sous-traitances'!S16*'Sous-traitances'!$H44</f>
        <v>0</v>
      </c>
      <c r="T163" s="142">
        <f>'Sous-traitances'!T16*'Sous-traitances'!$H44</f>
        <v>0</v>
      </c>
      <c r="U163" s="142">
        <f>'Sous-traitances'!U16*'Sous-traitances'!$H44</f>
        <v>0</v>
      </c>
      <c r="V163" s="142">
        <f>'Sous-traitances'!V16*'Sous-traitances'!$H44</f>
        <v>0</v>
      </c>
      <c r="W163" s="142">
        <f>'Sous-traitances'!W16*'Sous-traitances'!$H44</f>
        <v>0</v>
      </c>
      <c r="X163" s="142">
        <f>'Sous-traitances'!X16*'Sous-traitances'!$H44</f>
        <v>0</v>
      </c>
      <c r="Y163" s="142">
        <f>'Sous-traitances'!Y16*'Sous-traitances'!$H44</f>
        <v>0</v>
      </c>
      <c r="Z163" s="142">
        <f>'Sous-traitances'!Z16*'Sous-traitances'!$H44</f>
        <v>0</v>
      </c>
      <c r="AA163" s="142">
        <f>'Sous-traitances'!AA16*'Sous-traitances'!$H44</f>
        <v>0</v>
      </c>
      <c r="AB163" s="142">
        <f t="shared" si="54"/>
        <v>0</v>
      </c>
      <c r="AC163" s="142">
        <f>'Sous-traitances'!AC16*'Sous-traitances'!$H44</f>
        <v>0</v>
      </c>
      <c r="AD163" s="142">
        <f>'Sous-traitances'!AD16*'Sous-traitances'!$H44</f>
        <v>0</v>
      </c>
      <c r="AE163" s="142">
        <f t="shared" si="55"/>
        <v>0</v>
      </c>
      <c r="AF163" s="142">
        <f>'Sous-traitances'!AF16*'Sous-traitances'!$H44</f>
        <v>0</v>
      </c>
      <c r="AG163" s="142">
        <f>'Sous-traitances'!AG16*'Sous-traitances'!$H44</f>
        <v>0</v>
      </c>
      <c r="AH163" s="142">
        <f t="shared" si="56"/>
        <v>0</v>
      </c>
      <c r="AI163" s="142">
        <f>'Sous-traitances'!AI16*'Sous-traitances'!$H44</f>
        <v>0</v>
      </c>
      <c r="AJ163" s="142">
        <f>'Sous-traitances'!AJ16*'Sous-traitances'!$H44</f>
        <v>0</v>
      </c>
      <c r="AK163" s="142">
        <f t="shared" si="57"/>
        <v>0</v>
      </c>
    </row>
    <row r="164" spans="2:37" ht="15" customHeight="1" x14ac:dyDescent="0.35">
      <c r="B164" s="155">
        <f>'Sous-traitances'!B17</f>
        <v>0</v>
      </c>
      <c r="C164" s="142">
        <f>'Sous-traitances'!C17*'Sous-traitances'!$H45</f>
        <v>0</v>
      </c>
      <c r="D164" s="142">
        <f>'Sous-traitances'!D17*'Sous-traitances'!$H45</f>
        <v>0</v>
      </c>
      <c r="E164" s="142">
        <f>'Sous-traitances'!E17*'Sous-traitances'!$H45</f>
        <v>0</v>
      </c>
      <c r="F164" s="142">
        <f>'Sous-traitances'!F17*'Sous-traitances'!$H45</f>
        <v>0</v>
      </c>
      <c r="G164" s="142">
        <f>'Sous-traitances'!G17*'Sous-traitances'!$H45</f>
        <v>0</v>
      </c>
      <c r="H164" s="142">
        <f>'Sous-traitances'!H17*'Sous-traitances'!$H45</f>
        <v>0</v>
      </c>
      <c r="I164" s="142">
        <f>'Sous-traitances'!I17*'Sous-traitances'!$H45</f>
        <v>0</v>
      </c>
      <c r="J164" s="142">
        <f>'Sous-traitances'!J17*'Sous-traitances'!$H45</f>
        <v>0</v>
      </c>
      <c r="K164" s="142">
        <f>'Sous-traitances'!K17*'Sous-traitances'!$H45</f>
        <v>0</v>
      </c>
      <c r="L164" s="142">
        <f>'Sous-traitances'!L17*'Sous-traitances'!$H45</f>
        <v>0</v>
      </c>
      <c r="M164" s="142">
        <f>'Sous-traitances'!M17*'Sous-traitances'!$H45</f>
        <v>0</v>
      </c>
      <c r="N164" s="142">
        <f>'Sous-traitances'!N17*'Sous-traitances'!$H45</f>
        <v>0</v>
      </c>
      <c r="O164" s="142">
        <f t="shared" si="53"/>
        <v>0</v>
      </c>
      <c r="P164" s="142">
        <f>'Sous-traitances'!P17*'Sous-traitances'!$H45</f>
        <v>0</v>
      </c>
      <c r="Q164" s="142">
        <f>'Sous-traitances'!Q17*'Sous-traitances'!$H45</f>
        <v>0</v>
      </c>
      <c r="R164" s="142">
        <f>'Sous-traitances'!R17*'Sous-traitances'!$H45</f>
        <v>0</v>
      </c>
      <c r="S164" s="142">
        <f>'Sous-traitances'!S17*'Sous-traitances'!$H45</f>
        <v>0</v>
      </c>
      <c r="T164" s="142">
        <f>'Sous-traitances'!T17*'Sous-traitances'!$H45</f>
        <v>0</v>
      </c>
      <c r="U164" s="142">
        <f>'Sous-traitances'!U17*'Sous-traitances'!$H45</f>
        <v>0</v>
      </c>
      <c r="V164" s="142">
        <f>'Sous-traitances'!V17*'Sous-traitances'!$H45</f>
        <v>0</v>
      </c>
      <c r="W164" s="142">
        <f>'Sous-traitances'!W17*'Sous-traitances'!$H45</f>
        <v>0</v>
      </c>
      <c r="X164" s="142">
        <f>'Sous-traitances'!X17*'Sous-traitances'!$H45</f>
        <v>0</v>
      </c>
      <c r="Y164" s="142">
        <f>'Sous-traitances'!Y17*'Sous-traitances'!$H45</f>
        <v>0</v>
      </c>
      <c r="Z164" s="142">
        <f>'Sous-traitances'!Z17*'Sous-traitances'!$H45</f>
        <v>0</v>
      </c>
      <c r="AA164" s="142">
        <f>'Sous-traitances'!AA17*'Sous-traitances'!$H45</f>
        <v>0</v>
      </c>
      <c r="AB164" s="142">
        <f t="shared" si="54"/>
        <v>0</v>
      </c>
      <c r="AC164" s="142">
        <f>'Sous-traitances'!AC17*'Sous-traitances'!$H45</f>
        <v>0</v>
      </c>
      <c r="AD164" s="142">
        <f>'Sous-traitances'!AD17*'Sous-traitances'!$H45</f>
        <v>0</v>
      </c>
      <c r="AE164" s="142">
        <f t="shared" si="55"/>
        <v>0</v>
      </c>
      <c r="AF164" s="142">
        <f>'Sous-traitances'!AF17*'Sous-traitances'!$H45</f>
        <v>0</v>
      </c>
      <c r="AG164" s="142">
        <f>'Sous-traitances'!AG17*'Sous-traitances'!$H45</f>
        <v>0</v>
      </c>
      <c r="AH164" s="142">
        <f t="shared" si="56"/>
        <v>0</v>
      </c>
      <c r="AI164" s="142">
        <f>'Sous-traitances'!AI17*'Sous-traitances'!$H45</f>
        <v>0</v>
      </c>
      <c r="AJ164" s="142">
        <f>'Sous-traitances'!AJ17*'Sous-traitances'!$H45</f>
        <v>0</v>
      </c>
      <c r="AK164" s="142">
        <f t="shared" si="57"/>
        <v>0</v>
      </c>
    </row>
    <row r="165" spans="2:37" ht="15" customHeight="1" x14ac:dyDescent="0.35">
      <c r="B165" s="155">
        <f>'Sous-traitances'!B18</f>
        <v>0</v>
      </c>
      <c r="C165" s="142">
        <f>'Sous-traitances'!C18*'Sous-traitances'!$H46</f>
        <v>0</v>
      </c>
      <c r="D165" s="142">
        <f>'Sous-traitances'!D18*'Sous-traitances'!$H46</f>
        <v>0</v>
      </c>
      <c r="E165" s="142">
        <f>'Sous-traitances'!E18*'Sous-traitances'!$H46</f>
        <v>0</v>
      </c>
      <c r="F165" s="142">
        <f>'Sous-traitances'!F18*'Sous-traitances'!$H46</f>
        <v>0</v>
      </c>
      <c r="G165" s="142">
        <f>'Sous-traitances'!G18*'Sous-traitances'!$H46</f>
        <v>0</v>
      </c>
      <c r="H165" s="142">
        <f>'Sous-traitances'!H18*'Sous-traitances'!$H46</f>
        <v>0</v>
      </c>
      <c r="I165" s="142">
        <f>'Sous-traitances'!I18*'Sous-traitances'!$H46</f>
        <v>0</v>
      </c>
      <c r="J165" s="142">
        <f>'Sous-traitances'!J18*'Sous-traitances'!$H46</f>
        <v>0</v>
      </c>
      <c r="K165" s="142">
        <f>'Sous-traitances'!K18*'Sous-traitances'!$H46</f>
        <v>0</v>
      </c>
      <c r="L165" s="142">
        <f>'Sous-traitances'!L18*'Sous-traitances'!$H46</f>
        <v>0</v>
      </c>
      <c r="M165" s="142">
        <f>'Sous-traitances'!M18*'Sous-traitances'!$H46</f>
        <v>0</v>
      </c>
      <c r="N165" s="142">
        <f>'Sous-traitances'!N18*'Sous-traitances'!$H46</f>
        <v>0</v>
      </c>
      <c r="O165" s="142">
        <f t="shared" si="53"/>
        <v>0</v>
      </c>
      <c r="P165" s="142">
        <f>'Sous-traitances'!P18*'Sous-traitances'!$H46</f>
        <v>0</v>
      </c>
      <c r="Q165" s="142">
        <f>'Sous-traitances'!Q18*'Sous-traitances'!$H46</f>
        <v>0</v>
      </c>
      <c r="R165" s="142">
        <f>'Sous-traitances'!R18*'Sous-traitances'!$H46</f>
        <v>0</v>
      </c>
      <c r="S165" s="142">
        <f>'Sous-traitances'!S18*'Sous-traitances'!$H46</f>
        <v>0</v>
      </c>
      <c r="T165" s="142">
        <f>'Sous-traitances'!T18*'Sous-traitances'!$H46</f>
        <v>0</v>
      </c>
      <c r="U165" s="142">
        <f>'Sous-traitances'!U18*'Sous-traitances'!$H46</f>
        <v>0</v>
      </c>
      <c r="V165" s="142">
        <f>'Sous-traitances'!V18*'Sous-traitances'!$H46</f>
        <v>0</v>
      </c>
      <c r="W165" s="142">
        <f>'Sous-traitances'!W18*'Sous-traitances'!$H46</f>
        <v>0</v>
      </c>
      <c r="X165" s="142">
        <f>'Sous-traitances'!X18*'Sous-traitances'!$H46</f>
        <v>0</v>
      </c>
      <c r="Y165" s="142">
        <f>'Sous-traitances'!Y18*'Sous-traitances'!$H46</f>
        <v>0</v>
      </c>
      <c r="Z165" s="142">
        <f>'Sous-traitances'!Z18*'Sous-traitances'!$H46</f>
        <v>0</v>
      </c>
      <c r="AA165" s="142">
        <f>'Sous-traitances'!AA18*'Sous-traitances'!$H46</f>
        <v>0</v>
      </c>
      <c r="AB165" s="142">
        <f t="shared" si="54"/>
        <v>0</v>
      </c>
      <c r="AC165" s="142">
        <f>'Sous-traitances'!AC18*'Sous-traitances'!$H46</f>
        <v>0</v>
      </c>
      <c r="AD165" s="142">
        <f>'Sous-traitances'!AD18*'Sous-traitances'!$H46</f>
        <v>0</v>
      </c>
      <c r="AE165" s="142">
        <f t="shared" si="55"/>
        <v>0</v>
      </c>
      <c r="AF165" s="142">
        <f>'Sous-traitances'!AF18*'Sous-traitances'!$H46</f>
        <v>0</v>
      </c>
      <c r="AG165" s="142">
        <f>'Sous-traitances'!AG18*'Sous-traitances'!$H46</f>
        <v>0</v>
      </c>
      <c r="AH165" s="142">
        <f t="shared" si="56"/>
        <v>0</v>
      </c>
      <c r="AI165" s="142">
        <f>'Sous-traitances'!AI18*'Sous-traitances'!$H46</f>
        <v>0</v>
      </c>
      <c r="AJ165" s="142">
        <f>'Sous-traitances'!AJ18*'Sous-traitances'!$H46</f>
        <v>0</v>
      </c>
      <c r="AK165" s="142">
        <f t="shared" si="57"/>
        <v>0</v>
      </c>
    </row>
    <row r="166" spans="2:37" ht="15" customHeight="1" x14ac:dyDescent="0.35">
      <c r="B166" s="155">
        <f>'Sous-traitances'!B19</f>
        <v>0</v>
      </c>
      <c r="C166" s="142">
        <f>'Sous-traitances'!C19*'Sous-traitances'!$H47</f>
        <v>0</v>
      </c>
      <c r="D166" s="142">
        <f>'Sous-traitances'!D19*'Sous-traitances'!$H47</f>
        <v>0</v>
      </c>
      <c r="E166" s="142">
        <f>'Sous-traitances'!E19*'Sous-traitances'!$H47</f>
        <v>0</v>
      </c>
      <c r="F166" s="142">
        <f>'Sous-traitances'!F19*'Sous-traitances'!$H47</f>
        <v>0</v>
      </c>
      <c r="G166" s="142">
        <f>'Sous-traitances'!G19*'Sous-traitances'!$H47</f>
        <v>0</v>
      </c>
      <c r="H166" s="142">
        <f>'Sous-traitances'!H19*'Sous-traitances'!$H47</f>
        <v>0</v>
      </c>
      <c r="I166" s="142">
        <f>'Sous-traitances'!I19*'Sous-traitances'!$H47</f>
        <v>0</v>
      </c>
      <c r="J166" s="142">
        <f>'Sous-traitances'!J19*'Sous-traitances'!$H47</f>
        <v>0</v>
      </c>
      <c r="K166" s="142">
        <f>'Sous-traitances'!K19*'Sous-traitances'!$H47</f>
        <v>0</v>
      </c>
      <c r="L166" s="142">
        <f>'Sous-traitances'!L19*'Sous-traitances'!$H47</f>
        <v>0</v>
      </c>
      <c r="M166" s="142">
        <f>'Sous-traitances'!M19*'Sous-traitances'!$H47</f>
        <v>0</v>
      </c>
      <c r="N166" s="142">
        <f>'Sous-traitances'!N19*'Sous-traitances'!$H47</f>
        <v>0</v>
      </c>
      <c r="O166" s="142">
        <f t="shared" si="53"/>
        <v>0</v>
      </c>
      <c r="P166" s="142">
        <f>'Sous-traitances'!P19*'Sous-traitances'!$H47</f>
        <v>0</v>
      </c>
      <c r="Q166" s="142">
        <f>'Sous-traitances'!Q19*'Sous-traitances'!$H47</f>
        <v>0</v>
      </c>
      <c r="R166" s="142">
        <f>'Sous-traitances'!R19*'Sous-traitances'!$H47</f>
        <v>0</v>
      </c>
      <c r="S166" s="142">
        <f>'Sous-traitances'!S19*'Sous-traitances'!$H47</f>
        <v>0</v>
      </c>
      <c r="T166" s="142">
        <f>'Sous-traitances'!T19*'Sous-traitances'!$H47</f>
        <v>0</v>
      </c>
      <c r="U166" s="142">
        <f>'Sous-traitances'!U19*'Sous-traitances'!$H47</f>
        <v>0</v>
      </c>
      <c r="V166" s="142">
        <f>'Sous-traitances'!V19*'Sous-traitances'!$H47</f>
        <v>0</v>
      </c>
      <c r="W166" s="142">
        <f>'Sous-traitances'!W19*'Sous-traitances'!$H47</f>
        <v>0</v>
      </c>
      <c r="X166" s="142">
        <f>'Sous-traitances'!X19*'Sous-traitances'!$H47</f>
        <v>0</v>
      </c>
      <c r="Y166" s="142">
        <f>'Sous-traitances'!Y19*'Sous-traitances'!$H47</f>
        <v>0</v>
      </c>
      <c r="Z166" s="142">
        <f>'Sous-traitances'!Z19*'Sous-traitances'!$H47</f>
        <v>0</v>
      </c>
      <c r="AA166" s="142">
        <f>'Sous-traitances'!AA19*'Sous-traitances'!$H47</f>
        <v>0</v>
      </c>
      <c r="AB166" s="142">
        <f t="shared" si="54"/>
        <v>0</v>
      </c>
      <c r="AC166" s="142">
        <f>'Sous-traitances'!AC19*'Sous-traitances'!$H47</f>
        <v>0</v>
      </c>
      <c r="AD166" s="142">
        <f>'Sous-traitances'!AD19*'Sous-traitances'!$H47</f>
        <v>0</v>
      </c>
      <c r="AE166" s="142">
        <f t="shared" si="55"/>
        <v>0</v>
      </c>
      <c r="AF166" s="142">
        <f>'Sous-traitances'!AF19*'Sous-traitances'!$H47</f>
        <v>0</v>
      </c>
      <c r="AG166" s="142">
        <f>'Sous-traitances'!AG19*'Sous-traitances'!$H47</f>
        <v>0</v>
      </c>
      <c r="AH166" s="142">
        <f t="shared" si="56"/>
        <v>0</v>
      </c>
      <c r="AI166" s="142">
        <f>'Sous-traitances'!AI19*'Sous-traitances'!$H47</f>
        <v>0</v>
      </c>
      <c r="AJ166" s="142">
        <f>'Sous-traitances'!AJ19*'Sous-traitances'!$H47</f>
        <v>0</v>
      </c>
      <c r="AK166" s="142">
        <f t="shared" si="57"/>
        <v>0</v>
      </c>
    </row>
    <row r="167" spans="2:37" ht="15" customHeight="1" x14ac:dyDescent="0.35">
      <c r="B167" s="155">
        <f>'Sous-traitances'!B20</f>
        <v>0</v>
      </c>
      <c r="C167" s="142">
        <f>'Sous-traitances'!C20*'Sous-traitances'!$H48</f>
        <v>0</v>
      </c>
      <c r="D167" s="142">
        <f>'Sous-traitances'!D20*'Sous-traitances'!$H48</f>
        <v>0</v>
      </c>
      <c r="E167" s="142">
        <f>'Sous-traitances'!E20*'Sous-traitances'!$H48</f>
        <v>0</v>
      </c>
      <c r="F167" s="142">
        <f>'Sous-traitances'!F20*'Sous-traitances'!$H48</f>
        <v>0</v>
      </c>
      <c r="G167" s="142">
        <f>'Sous-traitances'!G20*'Sous-traitances'!$H48</f>
        <v>0</v>
      </c>
      <c r="H167" s="142">
        <f>'Sous-traitances'!H20*'Sous-traitances'!$H48</f>
        <v>0</v>
      </c>
      <c r="I167" s="142">
        <f>'Sous-traitances'!I20*'Sous-traitances'!$H48</f>
        <v>0</v>
      </c>
      <c r="J167" s="142">
        <f>'Sous-traitances'!J20*'Sous-traitances'!$H48</f>
        <v>0</v>
      </c>
      <c r="K167" s="142">
        <f>'Sous-traitances'!K20*'Sous-traitances'!$H48</f>
        <v>0</v>
      </c>
      <c r="L167" s="142">
        <f>'Sous-traitances'!L20*'Sous-traitances'!$H48</f>
        <v>0</v>
      </c>
      <c r="M167" s="142">
        <f>'Sous-traitances'!M20*'Sous-traitances'!$H48</f>
        <v>0</v>
      </c>
      <c r="N167" s="142">
        <f>'Sous-traitances'!N20*'Sous-traitances'!$H48</f>
        <v>0</v>
      </c>
      <c r="O167" s="142">
        <f t="shared" si="53"/>
        <v>0</v>
      </c>
      <c r="P167" s="142">
        <f>'Sous-traitances'!P20*'Sous-traitances'!$H48</f>
        <v>0</v>
      </c>
      <c r="Q167" s="142">
        <f>'Sous-traitances'!Q20*'Sous-traitances'!$H48</f>
        <v>0</v>
      </c>
      <c r="R167" s="142">
        <f>'Sous-traitances'!R20*'Sous-traitances'!$H48</f>
        <v>0</v>
      </c>
      <c r="S167" s="142">
        <f>'Sous-traitances'!S20*'Sous-traitances'!$H48</f>
        <v>0</v>
      </c>
      <c r="T167" s="142">
        <f>'Sous-traitances'!T20*'Sous-traitances'!$H48</f>
        <v>0</v>
      </c>
      <c r="U167" s="142">
        <f>'Sous-traitances'!U20*'Sous-traitances'!$H48</f>
        <v>0</v>
      </c>
      <c r="V167" s="142">
        <f>'Sous-traitances'!V20*'Sous-traitances'!$H48</f>
        <v>0</v>
      </c>
      <c r="W167" s="142">
        <f>'Sous-traitances'!W20*'Sous-traitances'!$H48</f>
        <v>0</v>
      </c>
      <c r="X167" s="142">
        <f>'Sous-traitances'!X20*'Sous-traitances'!$H48</f>
        <v>0</v>
      </c>
      <c r="Y167" s="142">
        <f>'Sous-traitances'!Y20*'Sous-traitances'!$H48</f>
        <v>0</v>
      </c>
      <c r="Z167" s="142">
        <f>'Sous-traitances'!Z20*'Sous-traitances'!$H48</f>
        <v>0</v>
      </c>
      <c r="AA167" s="142">
        <f>'Sous-traitances'!AA20*'Sous-traitances'!$H48</f>
        <v>0</v>
      </c>
      <c r="AB167" s="142">
        <f t="shared" si="54"/>
        <v>0</v>
      </c>
      <c r="AC167" s="142">
        <f>'Sous-traitances'!AC20*'Sous-traitances'!$H48</f>
        <v>0</v>
      </c>
      <c r="AD167" s="142">
        <f>'Sous-traitances'!AD20*'Sous-traitances'!$H48</f>
        <v>0</v>
      </c>
      <c r="AE167" s="142">
        <f t="shared" si="55"/>
        <v>0</v>
      </c>
      <c r="AF167" s="142">
        <f>'Sous-traitances'!AF20*'Sous-traitances'!$H48</f>
        <v>0</v>
      </c>
      <c r="AG167" s="142">
        <f>'Sous-traitances'!AG20*'Sous-traitances'!$H48</f>
        <v>0</v>
      </c>
      <c r="AH167" s="142">
        <f t="shared" si="56"/>
        <v>0</v>
      </c>
      <c r="AI167" s="142">
        <f>'Sous-traitances'!AI20*'Sous-traitances'!$H48</f>
        <v>0</v>
      </c>
      <c r="AJ167" s="142">
        <f>'Sous-traitances'!AJ20*'Sous-traitances'!$H48</f>
        <v>0</v>
      </c>
      <c r="AK167" s="142">
        <f t="shared" si="57"/>
        <v>0</v>
      </c>
    </row>
    <row r="168" spans="2:37" ht="15" customHeight="1" x14ac:dyDescent="0.35">
      <c r="B168" s="155">
        <f>'Sous-traitances'!B21</f>
        <v>0</v>
      </c>
      <c r="C168" s="142">
        <f>'Sous-traitances'!C21*'Sous-traitances'!$H49</f>
        <v>0</v>
      </c>
      <c r="D168" s="142">
        <f>'Sous-traitances'!D21*'Sous-traitances'!$H49</f>
        <v>0</v>
      </c>
      <c r="E168" s="142">
        <f>'Sous-traitances'!E21*'Sous-traitances'!$H49</f>
        <v>0</v>
      </c>
      <c r="F168" s="142">
        <f>'Sous-traitances'!F21*'Sous-traitances'!$H49</f>
        <v>0</v>
      </c>
      <c r="G168" s="142">
        <f>'Sous-traitances'!G21*'Sous-traitances'!$H49</f>
        <v>0</v>
      </c>
      <c r="H168" s="142">
        <f>'Sous-traitances'!H21*'Sous-traitances'!$H49</f>
        <v>0</v>
      </c>
      <c r="I168" s="142">
        <f>'Sous-traitances'!I21*'Sous-traitances'!$H49</f>
        <v>0</v>
      </c>
      <c r="J168" s="142">
        <f>'Sous-traitances'!J21*'Sous-traitances'!$H49</f>
        <v>0</v>
      </c>
      <c r="K168" s="142">
        <f>'Sous-traitances'!K21*'Sous-traitances'!$H49</f>
        <v>0</v>
      </c>
      <c r="L168" s="142">
        <f>'Sous-traitances'!L21*'Sous-traitances'!$H49</f>
        <v>0</v>
      </c>
      <c r="M168" s="142">
        <f>'Sous-traitances'!M21*'Sous-traitances'!$H49</f>
        <v>0</v>
      </c>
      <c r="N168" s="142">
        <f>'Sous-traitances'!N21*'Sous-traitances'!$H49</f>
        <v>0</v>
      </c>
      <c r="O168" s="142">
        <f t="shared" si="53"/>
        <v>0</v>
      </c>
      <c r="P168" s="142">
        <f>'Sous-traitances'!P21*'Sous-traitances'!$H49</f>
        <v>0</v>
      </c>
      <c r="Q168" s="142">
        <f>'Sous-traitances'!Q21*'Sous-traitances'!$H49</f>
        <v>0</v>
      </c>
      <c r="R168" s="142">
        <f>'Sous-traitances'!R21*'Sous-traitances'!$H49</f>
        <v>0</v>
      </c>
      <c r="S168" s="142">
        <f>'Sous-traitances'!S21*'Sous-traitances'!$H49</f>
        <v>0</v>
      </c>
      <c r="T168" s="142">
        <f>'Sous-traitances'!T21*'Sous-traitances'!$H49</f>
        <v>0</v>
      </c>
      <c r="U168" s="142">
        <f>'Sous-traitances'!U21*'Sous-traitances'!$H49</f>
        <v>0</v>
      </c>
      <c r="V168" s="142">
        <f>'Sous-traitances'!V21*'Sous-traitances'!$H49</f>
        <v>0</v>
      </c>
      <c r="W168" s="142">
        <f>'Sous-traitances'!W21*'Sous-traitances'!$H49</f>
        <v>0</v>
      </c>
      <c r="X168" s="142">
        <f>'Sous-traitances'!X21*'Sous-traitances'!$H49</f>
        <v>0</v>
      </c>
      <c r="Y168" s="142">
        <f>'Sous-traitances'!Y21*'Sous-traitances'!$H49</f>
        <v>0</v>
      </c>
      <c r="Z168" s="142">
        <f>'Sous-traitances'!Z21*'Sous-traitances'!$H49</f>
        <v>0</v>
      </c>
      <c r="AA168" s="142">
        <f>'Sous-traitances'!AA21*'Sous-traitances'!$H49</f>
        <v>0</v>
      </c>
      <c r="AB168" s="142">
        <f t="shared" si="54"/>
        <v>0</v>
      </c>
      <c r="AC168" s="142">
        <f>'Sous-traitances'!AC21*'Sous-traitances'!$H49</f>
        <v>0</v>
      </c>
      <c r="AD168" s="142">
        <f>'Sous-traitances'!AD21*'Sous-traitances'!$H49</f>
        <v>0</v>
      </c>
      <c r="AE168" s="142">
        <f t="shared" si="55"/>
        <v>0</v>
      </c>
      <c r="AF168" s="142">
        <f>'Sous-traitances'!AF21*'Sous-traitances'!$H49</f>
        <v>0</v>
      </c>
      <c r="AG168" s="142">
        <f>'Sous-traitances'!AG21*'Sous-traitances'!$H49</f>
        <v>0</v>
      </c>
      <c r="AH168" s="142">
        <f t="shared" si="56"/>
        <v>0</v>
      </c>
      <c r="AI168" s="142">
        <f>'Sous-traitances'!AI21*'Sous-traitances'!$H49</f>
        <v>0</v>
      </c>
      <c r="AJ168" s="142">
        <f>'Sous-traitances'!AJ21*'Sous-traitances'!$H49</f>
        <v>0</v>
      </c>
      <c r="AK168" s="142">
        <f t="shared" si="57"/>
        <v>0</v>
      </c>
    </row>
    <row r="169" spans="2:37" ht="15" customHeight="1" x14ac:dyDescent="0.35">
      <c r="B169" s="155">
        <f>'Sous-traitances'!B22</f>
        <v>0</v>
      </c>
      <c r="C169" s="142">
        <f>'Sous-traitances'!C22*'Sous-traitances'!$H50</f>
        <v>0</v>
      </c>
      <c r="D169" s="142">
        <f>'Sous-traitances'!D22*'Sous-traitances'!$H50</f>
        <v>0</v>
      </c>
      <c r="E169" s="142">
        <f>'Sous-traitances'!E22*'Sous-traitances'!$H50</f>
        <v>0</v>
      </c>
      <c r="F169" s="142">
        <f>'Sous-traitances'!F22*'Sous-traitances'!$H50</f>
        <v>0</v>
      </c>
      <c r="G169" s="142">
        <f>'Sous-traitances'!G22*'Sous-traitances'!$H50</f>
        <v>0</v>
      </c>
      <c r="H169" s="142">
        <f>'Sous-traitances'!H22*'Sous-traitances'!$H50</f>
        <v>0</v>
      </c>
      <c r="I169" s="142">
        <f>'Sous-traitances'!I22*'Sous-traitances'!$H50</f>
        <v>0</v>
      </c>
      <c r="J169" s="142">
        <f>'Sous-traitances'!J22*'Sous-traitances'!$H50</f>
        <v>0</v>
      </c>
      <c r="K169" s="142">
        <f>'Sous-traitances'!K22*'Sous-traitances'!$H50</f>
        <v>0</v>
      </c>
      <c r="L169" s="142">
        <f>'Sous-traitances'!L22*'Sous-traitances'!$H50</f>
        <v>0</v>
      </c>
      <c r="M169" s="142">
        <f>'Sous-traitances'!M22*'Sous-traitances'!$H50</f>
        <v>0</v>
      </c>
      <c r="N169" s="142">
        <f>'Sous-traitances'!N22*'Sous-traitances'!$H50</f>
        <v>0</v>
      </c>
      <c r="O169" s="142">
        <f t="shared" si="53"/>
        <v>0</v>
      </c>
      <c r="P169" s="142">
        <f>'Sous-traitances'!P22*'Sous-traitances'!$H50</f>
        <v>0</v>
      </c>
      <c r="Q169" s="142">
        <f>'Sous-traitances'!Q22*'Sous-traitances'!$H50</f>
        <v>0</v>
      </c>
      <c r="R169" s="142">
        <f>'Sous-traitances'!R22*'Sous-traitances'!$H50</f>
        <v>0</v>
      </c>
      <c r="S169" s="142">
        <f>'Sous-traitances'!S22*'Sous-traitances'!$H50</f>
        <v>0</v>
      </c>
      <c r="T169" s="142">
        <f>'Sous-traitances'!T22*'Sous-traitances'!$H50</f>
        <v>0</v>
      </c>
      <c r="U169" s="142">
        <f>'Sous-traitances'!U22*'Sous-traitances'!$H50</f>
        <v>0</v>
      </c>
      <c r="V169" s="142">
        <f>'Sous-traitances'!V22*'Sous-traitances'!$H50</f>
        <v>0</v>
      </c>
      <c r="W169" s="142">
        <f>'Sous-traitances'!W22*'Sous-traitances'!$H50</f>
        <v>0</v>
      </c>
      <c r="X169" s="142">
        <f>'Sous-traitances'!X22*'Sous-traitances'!$H50</f>
        <v>0</v>
      </c>
      <c r="Y169" s="142">
        <f>'Sous-traitances'!Y22*'Sous-traitances'!$H50</f>
        <v>0</v>
      </c>
      <c r="Z169" s="142">
        <f>'Sous-traitances'!Z22*'Sous-traitances'!$H50</f>
        <v>0</v>
      </c>
      <c r="AA169" s="142">
        <f>'Sous-traitances'!AA22*'Sous-traitances'!$H50</f>
        <v>0</v>
      </c>
      <c r="AB169" s="142">
        <f t="shared" si="54"/>
        <v>0</v>
      </c>
      <c r="AC169" s="142">
        <f>'Sous-traitances'!AC22*'Sous-traitances'!$H50</f>
        <v>0</v>
      </c>
      <c r="AD169" s="142">
        <f>'Sous-traitances'!AD22*'Sous-traitances'!$H50</f>
        <v>0</v>
      </c>
      <c r="AE169" s="142">
        <f t="shared" si="55"/>
        <v>0</v>
      </c>
      <c r="AF169" s="142">
        <f>'Sous-traitances'!AF22*'Sous-traitances'!$H50</f>
        <v>0</v>
      </c>
      <c r="AG169" s="142">
        <f>'Sous-traitances'!AG22*'Sous-traitances'!$H50</f>
        <v>0</v>
      </c>
      <c r="AH169" s="142">
        <f t="shared" si="56"/>
        <v>0</v>
      </c>
      <c r="AI169" s="142">
        <f>'Sous-traitances'!AI22*'Sous-traitances'!$H50</f>
        <v>0</v>
      </c>
      <c r="AJ169" s="142">
        <f>'Sous-traitances'!AJ22*'Sous-traitances'!$H50</f>
        <v>0</v>
      </c>
      <c r="AK169" s="142">
        <f t="shared" si="57"/>
        <v>0</v>
      </c>
    </row>
    <row r="170" spans="2:37" ht="15" customHeight="1" x14ac:dyDescent="0.35">
      <c r="B170" s="155">
        <f>'Sous-traitances'!B23</f>
        <v>0</v>
      </c>
      <c r="C170" s="142">
        <f>'Sous-traitances'!C23*'Sous-traitances'!$H51</f>
        <v>0</v>
      </c>
      <c r="D170" s="142">
        <f>'Sous-traitances'!D23*'Sous-traitances'!$H51</f>
        <v>0</v>
      </c>
      <c r="E170" s="142">
        <f>'Sous-traitances'!E23*'Sous-traitances'!$H51</f>
        <v>0</v>
      </c>
      <c r="F170" s="142">
        <f>'Sous-traitances'!F23*'Sous-traitances'!$H51</f>
        <v>0</v>
      </c>
      <c r="G170" s="142">
        <f>'Sous-traitances'!G23*'Sous-traitances'!$H51</f>
        <v>0</v>
      </c>
      <c r="H170" s="142">
        <f>'Sous-traitances'!H23*'Sous-traitances'!$H51</f>
        <v>0</v>
      </c>
      <c r="I170" s="142">
        <f>'Sous-traitances'!I23*'Sous-traitances'!$H51</f>
        <v>0</v>
      </c>
      <c r="J170" s="142">
        <f>'Sous-traitances'!J23*'Sous-traitances'!$H51</f>
        <v>0</v>
      </c>
      <c r="K170" s="142">
        <f>'Sous-traitances'!K23*'Sous-traitances'!$H51</f>
        <v>0</v>
      </c>
      <c r="L170" s="142">
        <f>'Sous-traitances'!L23*'Sous-traitances'!$H51</f>
        <v>0</v>
      </c>
      <c r="M170" s="142">
        <f>'Sous-traitances'!M23*'Sous-traitances'!$H51</f>
        <v>0</v>
      </c>
      <c r="N170" s="142">
        <f>'Sous-traitances'!N23*'Sous-traitances'!$H51</f>
        <v>0</v>
      </c>
      <c r="O170" s="142">
        <f t="shared" si="53"/>
        <v>0</v>
      </c>
      <c r="P170" s="142">
        <f>'Sous-traitances'!P23*'Sous-traitances'!$H51</f>
        <v>0</v>
      </c>
      <c r="Q170" s="142">
        <f>'Sous-traitances'!Q23*'Sous-traitances'!$H51</f>
        <v>0</v>
      </c>
      <c r="R170" s="142">
        <f>'Sous-traitances'!R23*'Sous-traitances'!$H51</f>
        <v>0</v>
      </c>
      <c r="S170" s="142">
        <f>'Sous-traitances'!S23*'Sous-traitances'!$H51</f>
        <v>0</v>
      </c>
      <c r="T170" s="142">
        <f>'Sous-traitances'!T23*'Sous-traitances'!$H51</f>
        <v>0</v>
      </c>
      <c r="U170" s="142">
        <f>'Sous-traitances'!U23*'Sous-traitances'!$H51</f>
        <v>0</v>
      </c>
      <c r="V170" s="142">
        <f>'Sous-traitances'!V23*'Sous-traitances'!$H51</f>
        <v>0</v>
      </c>
      <c r="W170" s="142">
        <f>'Sous-traitances'!W23*'Sous-traitances'!$H51</f>
        <v>0</v>
      </c>
      <c r="X170" s="142">
        <f>'Sous-traitances'!X23*'Sous-traitances'!$H51</f>
        <v>0</v>
      </c>
      <c r="Y170" s="142">
        <f>'Sous-traitances'!Y23*'Sous-traitances'!$H51</f>
        <v>0</v>
      </c>
      <c r="Z170" s="142">
        <f>'Sous-traitances'!Z23*'Sous-traitances'!$H51</f>
        <v>0</v>
      </c>
      <c r="AA170" s="142">
        <f>'Sous-traitances'!AA23*'Sous-traitances'!$H51</f>
        <v>0</v>
      </c>
      <c r="AB170" s="142">
        <f t="shared" si="54"/>
        <v>0</v>
      </c>
      <c r="AC170" s="142">
        <f>'Sous-traitances'!AC23*'Sous-traitances'!$H51</f>
        <v>0</v>
      </c>
      <c r="AD170" s="142">
        <f>'Sous-traitances'!AD23*'Sous-traitances'!$H51</f>
        <v>0</v>
      </c>
      <c r="AE170" s="142">
        <f t="shared" si="55"/>
        <v>0</v>
      </c>
      <c r="AF170" s="142">
        <f>'Sous-traitances'!AF23*'Sous-traitances'!$H51</f>
        <v>0</v>
      </c>
      <c r="AG170" s="142">
        <f>'Sous-traitances'!AG23*'Sous-traitances'!$H51</f>
        <v>0</v>
      </c>
      <c r="AH170" s="142">
        <f t="shared" si="56"/>
        <v>0</v>
      </c>
      <c r="AI170" s="142">
        <f>'Sous-traitances'!AI23*'Sous-traitances'!$H51</f>
        <v>0</v>
      </c>
      <c r="AJ170" s="142">
        <f>'Sous-traitances'!AJ23*'Sous-traitances'!$H51</f>
        <v>0</v>
      </c>
      <c r="AK170" s="142">
        <f t="shared" si="57"/>
        <v>0</v>
      </c>
    </row>
    <row r="171" spans="2:37" ht="15" customHeight="1" x14ac:dyDescent="0.35">
      <c r="B171" s="155">
        <f>'Sous-traitances'!B24</f>
        <v>0</v>
      </c>
      <c r="C171" s="142">
        <f>'Sous-traitances'!C24*'Sous-traitances'!$H52</f>
        <v>0</v>
      </c>
      <c r="D171" s="142">
        <f>'Sous-traitances'!D24*'Sous-traitances'!$H52</f>
        <v>0</v>
      </c>
      <c r="E171" s="142">
        <f>'Sous-traitances'!E24*'Sous-traitances'!$H52</f>
        <v>0</v>
      </c>
      <c r="F171" s="142">
        <f>'Sous-traitances'!F24*'Sous-traitances'!$H52</f>
        <v>0</v>
      </c>
      <c r="G171" s="142">
        <f>'Sous-traitances'!G24*'Sous-traitances'!$H52</f>
        <v>0</v>
      </c>
      <c r="H171" s="142">
        <f>'Sous-traitances'!H24*'Sous-traitances'!$H52</f>
        <v>0</v>
      </c>
      <c r="I171" s="142">
        <f>'Sous-traitances'!I24*'Sous-traitances'!$H52</f>
        <v>0</v>
      </c>
      <c r="J171" s="142">
        <f>'Sous-traitances'!J24*'Sous-traitances'!$H52</f>
        <v>0</v>
      </c>
      <c r="K171" s="142">
        <f>'Sous-traitances'!K24*'Sous-traitances'!$H52</f>
        <v>0</v>
      </c>
      <c r="L171" s="142">
        <f>'Sous-traitances'!L24*'Sous-traitances'!$H52</f>
        <v>0</v>
      </c>
      <c r="M171" s="142">
        <f>'Sous-traitances'!M24*'Sous-traitances'!$H52</f>
        <v>0</v>
      </c>
      <c r="N171" s="142">
        <f>'Sous-traitances'!N24*'Sous-traitances'!$H52</f>
        <v>0</v>
      </c>
      <c r="O171" s="142">
        <f t="shared" si="53"/>
        <v>0</v>
      </c>
      <c r="P171" s="142">
        <f>'Sous-traitances'!P24*'Sous-traitances'!$H52</f>
        <v>0</v>
      </c>
      <c r="Q171" s="142">
        <f>'Sous-traitances'!Q24*'Sous-traitances'!$H52</f>
        <v>0</v>
      </c>
      <c r="R171" s="142">
        <f>'Sous-traitances'!R24*'Sous-traitances'!$H52</f>
        <v>0</v>
      </c>
      <c r="S171" s="142">
        <f>'Sous-traitances'!S24*'Sous-traitances'!$H52</f>
        <v>0</v>
      </c>
      <c r="T171" s="142">
        <f>'Sous-traitances'!T24*'Sous-traitances'!$H52</f>
        <v>0</v>
      </c>
      <c r="U171" s="142">
        <f>'Sous-traitances'!U24*'Sous-traitances'!$H52</f>
        <v>0</v>
      </c>
      <c r="V171" s="142">
        <f>'Sous-traitances'!V24*'Sous-traitances'!$H52</f>
        <v>0</v>
      </c>
      <c r="W171" s="142">
        <f>'Sous-traitances'!W24*'Sous-traitances'!$H52</f>
        <v>0</v>
      </c>
      <c r="X171" s="142">
        <f>'Sous-traitances'!X24*'Sous-traitances'!$H52</f>
        <v>0</v>
      </c>
      <c r="Y171" s="142">
        <f>'Sous-traitances'!Y24*'Sous-traitances'!$H52</f>
        <v>0</v>
      </c>
      <c r="Z171" s="142">
        <f>'Sous-traitances'!Z24*'Sous-traitances'!$H52</f>
        <v>0</v>
      </c>
      <c r="AA171" s="142">
        <f>'Sous-traitances'!AA24*'Sous-traitances'!$H52</f>
        <v>0</v>
      </c>
      <c r="AB171" s="142">
        <f t="shared" si="54"/>
        <v>0</v>
      </c>
      <c r="AC171" s="142">
        <f>'Sous-traitances'!AC24*'Sous-traitances'!$H52</f>
        <v>0</v>
      </c>
      <c r="AD171" s="142">
        <f>'Sous-traitances'!AD24*'Sous-traitances'!$H52</f>
        <v>0</v>
      </c>
      <c r="AE171" s="142">
        <f t="shared" si="55"/>
        <v>0</v>
      </c>
      <c r="AF171" s="142">
        <f>'Sous-traitances'!AF24*'Sous-traitances'!$H52</f>
        <v>0</v>
      </c>
      <c r="AG171" s="142">
        <f>'Sous-traitances'!AG24*'Sous-traitances'!$H52</f>
        <v>0</v>
      </c>
      <c r="AH171" s="142">
        <f t="shared" si="56"/>
        <v>0</v>
      </c>
      <c r="AI171" s="142">
        <f>'Sous-traitances'!AI24*'Sous-traitances'!$H52</f>
        <v>0</v>
      </c>
      <c r="AJ171" s="142">
        <f>'Sous-traitances'!AJ24*'Sous-traitances'!$H52</f>
        <v>0</v>
      </c>
      <c r="AK171" s="142">
        <f t="shared" si="57"/>
        <v>0</v>
      </c>
    </row>
    <row r="172" spans="2:37" ht="15" customHeight="1" x14ac:dyDescent="0.35">
      <c r="B172" s="155">
        <f>'Sous-traitances'!B25</f>
        <v>0</v>
      </c>
      <c r="C172" s="142">
        <f>'Sous-traitances'!C25*'Sous-traitances'!$H53</f>
        <v>0</v>
      </c>
      <c r="D172" s="142">
        <f>'Sous-traitances'!D25*'Sous-traitances'!$H53</f>
        <v>0</v>
      </c>
      <c r="E172" s="142">
        <f>'Sous-traitances'!E25*'Sous-traitances'!$H53</f>
        <v>0</v>
      </c>
      <c r="F172" s="142">
        <f>'Sous-traitances'!F25*'Sous-traitances'!$H53</f>
        <v>0</v>
      </c>
      <c r="G172" s="142">
        <f>'Sous-traitances'!G25*'Sous-traitances'!$H53</f>
        <v>0</v>
      </c>
      <c r="H172" s="142">
        <f>'Sous-traitances'!H25*'Sous-traitances'!$H53</f>
        <v>0</v>
      </c>
      <c r="I172" s="142">
        <f>'Sous-traitances'!I25*'Sous-traitances'!$H53</f>
        <v>0</v>
      </c>
      <c r="J172" s="142">
        <f>'Sous-traitances'!J25*'Sous-traitances'!$H53</f>
        <v>0</v>
      </c>
      <c r="K172" s="142">
        <f>'Sous-traitances'!K25*'Sous-traitances'!$H53</f>
        <v>0</v>
      </c>
      <c r="L172" s="142">
        <f>'Sous-traitances'!L25*'Sous-traitances'!$H53</f>
        <v>0</v>
      </c>
      <c r="M172" s="142">
        <f>'Sous-traitances'!M25*'Sous-traitances'!$H53</f>
        <v>0</v>
      </c>
      <c r="N172" s="142">
        <f>'Sous-traitances'!N25*'Sous-traitances'!$H53</f>
        <v>0</v>
      </c>
      <c r="O172" s="142">
        <f t="shared" si="53"/>
        <v>0</v>
      </c>
      <c r="P172" s="142">
        <f>'Sous-traitances'!P25*'Sous-traitances'!$H53</f>
        <v>0</v>
      </c>
      <c r="Q172" s="142">
        <f>'Sous-traitances'!Q25*'Sous-traitances'!$H53</f>
        <v>0</v>
      </c>
      <c r="R172" s="142">
        <f>'Sous-traitances'!R25*'Sous-traitances'!$H53</f>
        <v>0</v>
      </c>
      <c r="S172" s="142">
        <f>'Sous-traitances'!S25*'Sous-traitances'!$H53</f>
        <v>0</v>
      </c>
      <c r="T172" s="142">
        <f>'Sous-traitances'!T25*'Sous-traitances'!$H53</f>
        <v>0</v>
      </c>
      <c r="U172" s="142">
        <f>'Sous-traitances'!U25*'Sous-traitances'!$H53</f>
        <v>0</v>
      </c>
      <c r="V172" s="142">
        <f>'Sous-traitances'!V25*'Sous-traitances'!$H53</f>
        <v>0</v>
      </c>
      <c r="W172" s="142">
        <f>'Sous-traitances'!W25*'Sous-traitances'!$H53</f>
        <v>0</v>
      </c>
      <c r="X172" s="142">
        <f>'Sous-traitances'!X25*'Sous-traitances'!$H53</f>
        <v>0</v>
      </c>
      <c r="Y172" s="142">
        <f>'Sous-traitances'!Y25*'Sous-traitances'!$H53</f>
        <v>0</v>
      </c>
      <c r="Z172" s="142">
        <f>'Sous-traitances'!Z25*'Sous-traitances'!$H53</f>
        <v>0</v>
      </c>
      <c r="AA172" s="142">
        <f>'Sous-traitances'!AA25*'Sous-traitances'!$H53</f>
        <v>0</v>
      </c>
      <c r="AB172" s="142">
        <f t="shared" si="54"/>
        <v>0</v>
      </c>
      <c r="AC172" s="142">
        <f>'Sous-traitances'!AC25*'Sous-traitances'!$H53</f>
        <v>0</v>
      </c>
      <c r="AD172" s="142">
        <f>'Sous-traitances'!AD25*'Sous-traitances'!$H53</f>
        <v>0</v>
      </c>
      <c r="AE172" s="142">
        <f t="shared" si="55"/>
        <v>0</v>
      </c>
      <c r="AF172" s="142">
        <f>'Sous-traitances'!AF25*'Sous-traitances'!$H53</f>
        <v>0</v>
      </c>
      <c r="AG172" s="142">
        <f>'Sous-traitances'!AG25*'Sous-traitances'!$H53</f>
        <v>0</v>
      </c>
      <c r="AH172" s="142">
        <f t="shared" si="56"/>
        <v>0</v>
      </c>
      <c r="AI172" s="142">
        <f>'Sous-traitances'!AI25*'Sous-traitances'!$H53</f>
        <v>0</v>
      </c>
      <c r="AJ172" s="142">
        <f>'Sous-traitances'!AJ25*'Sous-traitances'!$H53</f>
        <v>0</v>
      </c>
      <c r="AK172" s="142">
        <f t="shared" si="57"/>
        <v>0</v>
      </c>
    </row>
    <row r="173" spans="2:37" ht="15" customHeight="1" x14ac:dyDescent="0.35">
      <c r="B173" s="155">
        <f>'Sous-traitances'!B26</f>
        <v>0</v>
      </c>
      <c r="C173" s="142">
        <f>'Sous-traitances'!C26*'Sous-traitances'!$H54</f>
        <v>0</v>
      </c>
      <c r="D173" s="142">
        <f>'Sous-traitances'!D26*'Sous-traitances'!$H54</f>
        <v>0</v>
      </c>
      <c r="E173" s="142">
        <f>'Sous-traitances'!E26*'Sous-traitances'!$H54</f>
        <v>0</v>
      </c>
      <c r="F173" s="142">
        <f>'Sous-traitances'!F26*'Sous-traitances'!$H54</f>
        <v>0</v>
      </c>
      <c r="G173" s="142">
        <f>'Sous-traitances'!G26*'Sous-traitances'!$H54</f>
        <v>0</v>
      </c>
      <c r="H173" s="142">
        <f>'Sous-traitances'!H26*'Sous-traitances'!$H54</f>
        <v>0</v>
      </c>
      <c r="I173" s="142">
        <f>'Sous-traitances'!I26*'Sous-traitances'!$H54</f>
        <v>0</v>
      </c>
      <c r="J173" s="142">
        <f>'Sous-traitances'!J26*'Sous-traitances'!$H54</f>
        <v>0</v>
      </c>
      <c r="K173" s="142">
        <f>'Sous-traitances'!K26*'Sous-traitances'!$H54</f>
        <v>0</v>
      </c>
      <c r="L173" s="142">
        <f>'Sous-traitances'!L26*'Sous-traitances'!$H54</f>
        <v>0</v>
      </c>
      <c r="M173" s="142">
        <f>'Sous-traitances'!M26*'Sous-traitances'!$H54</f>
        <v>0</v>
      </c>
      <c r="N173" s="142">
        <f>'Sous-traitances'!N26*'Sous-traitances'!$H54</f>
        <v>0</v>
      </c>
      <c r="O173" s="142">
        <f t="shared" si="53"/>
        <v>0</v>
      </c>
      <c r="P173" s="142">
        <f>'Sous-traitances'!P26*'Sous-traitances'!$H54</f>
        <v>0</v>
      </c>
      <c r="Q173" s="142">
        <f>'Sous-traitances'!Q26*'Sous-traitances'!$H54</f>
        <v>0</v>
      </c>
      <c r="R173" s="142">
        <f>'Sous-traitances'!R26*'Sous-traitances'!$H54</f>
        <v>0</v>
      </c>
      <c r="S173" s="142">
        <f>'Sous-traitances'!S26*'Sous-traitances'!$H54</f>
        <v>0</v>
      </c>
      <c r="T173" s="142">
        <f>'Sous-traitances'!T26*'Sous-traitances'!$H54</f>
        <v>0</v>
      </c>
      <c r="U173" s="142">
        <f>'Sous-traitances'!U26*'Sous-traitances'!$H54</f>
        <v>0</v>
      </c>
      <c r="V173" s="142">
        <f>'Sous-traitances'!V26*'Sous-traitances'!$H54</f>
        <v>0</v>
      </c>
      <c r="W173" s="142">
        <f>'Sous-traitances'!W26*'Sous-traitances'!$H54</f>
        <v>0</v>
      </c>
      <c r="X173" s="142">
        <f>'Sous-traitances'!X26*'Sous-traitances'!$H54</f>
        <v>0</v>
      </c>
      <c r="Y173" s="142">
        <f>'Sous-traitances'!Y26*'Sous-traitances'!$H54</f>
        <v>0</v>
      </c>
      <c r="Z173" s="142">
        <f>'Sous-traitances'!Z26*'Sous-traitances'!$H54</f>
        <v>0</v>
      </c>
      <c r="AA173" s="142">
        <f>'Sous-traitances'!AA26*'Sous-traitances'!$H54</f>
        <v>0</v>
      </c>
      <c r="AB173" s="142">
        <f t="shared" si="54"/>
        <v>0</v>
      </c>
      <c r="AC173" s="142">
        <f>'Sous-traitances'!AC26*'Sous-traitances'!$H54</f>
        <v>0</v>
      </c>
      <c r="AD173" s="142">
        <f>'Sous-traitances'!AD26*'Sous-traitances'!$H54</f>
        <v>0</v>
      </c>
      <c r="AE173" s="142">
        <f t="shared" si="55"/>
        <v>0</v>
      </c>
      <c r="AF173" s="142">
        <f>'Sous-traitances'!AF26*'Sous-traitances'!$H54</f>
        <v>0</v>
      </c>
      <c r="AG173" s="142">
        <f>'Sous-traitances'!AG26*'Sous-traitances'!$H54</f>
        <v>0</v>
      </c>
      <c r="AH173" s="142">
        <f t="shared" si="56"/>
        <v>0</v>
      </c>
      <c r="AI173" s="142">
        <f>'Sous-traitances'!AI26*'Sous-traitances'!$H54</f>
        <v>0</v>
      </c>
      <c r="AJ173" s="142">
        <f>'Sous-traitances'!AJ26*'Sous-traitances'!$H54</f>
        <v>0</v>
      </c>
      <c r="AK173" s="142">
        <f t="shared" si="57"/>
        <v>0</v>
      </c>
    </row>
    <row r="174" spans="2:37" ht="15" customHeight="1" x14ac:dyDescent="0.35">
      <c r="B174" s="155">
        <f>'Sous-traitances'!B27</f>
        <v>0</v>
      </c>
      <c r="C174" s="142">
        <f>'Sous-traitances'!C27*'Sous-traitances'!$H55</f>
        <v>0</v>
      </c>
      <c r="D174" s="142">
        <f>'Sous-traitances'!D27*'Sous-traitances'!$H55</f>
        <v>0</v>
      </c>
      <c r="E174" s="142">
        <f>'Sous-traitances'!E27*'Sous-traitances'!$H55</f>
        <v>0</v>
      </c>
      <c r="F174" s="142">
        <f>'Sous-traitances'!F27*'Sous-traitances'!$H55</f>
        <v>0</v>
      </c>
      <c r="G174" s="142">
        <f>'Sous-traitances'!G27*'Sous-traitances'!$H55</f>
        <v>0</v>
      </c>
      <c r="H174" s="142">
        <f>'Sous-traitances'!H27*'Sous-traitances'!$H55</f>
        <v>0</v>
      </c>
      <c r="I174" s="142">
        <f>'Sous-traitances'!I27*'Sous-traitances'!$H55</f>
        <v>0</v>
      </c>
      <c r="J174" s="142">
        <f>'Sous-traitances'!J27*'Sous-traitances'!$H55</f>
        <v>0</v>
      </c>
      <c r="K174" s="142">
        <f>'Sous-traitances'!K27*'Sous-traitances'!$H55</f>
        <v>0</v>
      </c>
      <c r="L174" s="142">
        <f>'Sous-traitances'!L27*'Sous-traitances'!$H55</f>
        <v>0</v>
      </c>
      <c r="M174" s="142">
        <f>'Sous-traitances'!M27*'Sous-traitances'!$H55</f>
        <v>0</v>
      </c>
      <c r="N174" s="142">
        <f>'Sous-traitances'!N27*'Sous-traitances'!$H55</f>
        <v>0</v>
      </c>
      <c r="O174" s="142">
        <f t="shared" si="53"/>
        <v>0</v>
      </c>
      <c r="P174" s="142">
        <f>'Sous-traitances'!P27*'Sous-traitances'!$H55</f>
        <v>0</v>
      </c>
      <c r="Q174" s="142">
        <f>'Sous-traitances'!Q27*'Sous-traitances'!$H55</f>
        <v>0</v>
      </c>
      <c r="R174" s="142">
        <f>'Sous-traitances'!R27*'Sous-traitances'!$H55</f>
        <v>0</v>
      </c>
      <c r="S174" s="142">
        <f>'Sous-traitances'!S27*'Sous-traitances'!$H55</f>
        <v>0</v>
      </c>
      <c r="T174" s="142">
        <f>'Sous-traitances'!T27*'Sous-traitances'!$H55</f>
        <v>0</v>
      </c>
      <c r="U174" s="142">
        <f>'Sous-traitances'!U27*'Sous-traitances'!$H55</f>
        <v>0</v>
      </c>
      <c r="V174" s="142">
        <f>'Sous-traitances'!V27*'Sous-traitances'!$H55</f>
        <v>0</v>
      </c>
      <c r="W174" s="142">
        <f>'Sous-traitances'!W27*'Sous-traitances'!$H55</f>
        <v>0</v>
      </c>
      <c r="X174" s="142">
        <f>'Sous-traitances'!X27*'Sous-traitances'!$H55</f>
        <v>0</v>
      </c>
      <c r="Y174" s="142">
        <f>'Sous-traitances'!Y27*'Sous-traitances'!$H55</f>
        <v>0</v>
      </c>
      <c r="Z174" s="142">
        <f>'Sous-traitances'!Z27*'Sous-traitances'!$H55</f>
        <v>0</v>
      </c>
      <c r="AA174" s="142">
        <f>'Sous-traitances'!AA27*'Sous-traitances'!$H55</f>
        <v>0</v>
      </c>
      <c r="AB174" s="142">
        <f t="shared" si="54"/>
        <v>0</v>
      </c>
      <c r="AC174" s="142">
        <f>'Sous-traitances'!AC27*'Sous-traitances'!$H55</f>
        <v>0</v>
      </c>
      <c r="AD174" s="142">
        <f>'Sous-traitances'!AD27*'Sous-traitances'!$H55</f>
        <v>0</v>
      </c>
      <c r="AE174" s="142">
        <f t="shared" si="55"/>
        <v>0</v>
      </c>
      <c r="AF174" s="142">
        <f>'Sous-traitances'!AF27*'Sous-traitances'!$H55</f>
        <v>0</v>
      </c>
      <c r="AG174" s="142">
        <f>'Sous-traitances'!AG27*'Sous-traitances'!$H55</f>
        <v>0</v>
      </c>
      <c r="AH174" s="142">
        <f t="shared" si="56"/>
        <v>0</v>
      </c>
      <c r="AI174" s="142">
        <f>'Sous-traitances'!AI27*'Sous-traitances'!$H55</f>
        <v>0</v>
      </c>
      <c r="AJ174" s="142">
        <f>'Sous-traitances'!AJ27*'Sous-traitances'!$H55</f>
        <v>0</v>
      </c>
      <c r="AK174" s="142">
        <f t="shared" si="57"/>
        <v>0</v>
      </c>
    </row>
    <row r="175" spans="2:37" ht="15" customHeight="1" x14ac:dyDescent="0.35">
      <c r="B175" s="155">
        <f>'Sous-traitances'!B28</f>
        <v>0</v>
      </c>
      <c r="C175" s="142">
        <f>'Sous-traitances'!C28*'Sous-traitances'!$H56</f>
        <v>0</v>
      </c>
      <c r="D175" s="142">
        <f>'Sous-traitances'!D28*'Sous-traitances'!$H56</f>
        <v>0</v>
      </c>
      <c r="E175" s="142">
        <f>'Sous-traitances'!E28*'Sous-traitances'!$H56</f>
        <v>0</v>
      </c>
      <c r="F175" s="142">
        <f>'Sous-traitances'!F28*'Sous-traitances'!$H56</f>
        <v>0</v>
      </c>
      <c r="G175" s="142">
        <f>'Sous-traitances'!G28*'Sous-traitances'!$H56</f>
        <v>0</v>
      </c>
      <c r="H175" s="142">
        <f>'Sous-traitances'!H28*'Sous-traitances'!$H56</f>
        <v>0</v>
      </c>
      <c r="I175" s="142">
        <f>'Sous-traitances'!I28*'Sous-traitances'!$H56</f>
        <v>0</v>
      </c>
      <c r="J175" s="142">
        <f>'Sous-traitances'!J28*'Sous-traitances'!$H56</f>
        <v>0</v>
      </c>
      <c r="K175" s="142">
        <f>'Sous-traitances'!K28*'Sous-traitances'!$H56</f>
        <v>0</v>
      </c>
      <c r="L175" s="142">
        <f>'Sous-traitances'!L28*'Sous-traitances'!$H56</f>
        <v>0</v>
      </c>
      <c r="M175" s="142">
        <f>'Sous-traitances'!M28*'Sous-traitances'!$H56</f>
        <v>0</v>
      </c>
      <c r="N175" s="142">
        <f>'Sous-traitances'!N28*'Sous-traitances'!$H56</f>
        <v>0</v>
      </c>
      <c r="O175" s="142">
        <f t="shared" si="53"/>
        <v>0</v>
      </c>
      <c r="P175" s="142">
        <f>'Sous-traitances'!P28*'Sous-traitances'!$H56</f>
        <v>0</v>
      </c>
      <c r="Q175" s="142">
        <f>'Sous-traitances'!Q28*'Sous-traitances'!$H56</f>
        <v>0</v>
      </c>
      <c r="R175" s="142">
        <f>'Sous-traitances'!R28*'Sous-traitances'!$H56</f>
        <v>0</v>
      </c>
      <c r="S175" s="142">
        <f>'Sous-traitances'!S28*'Sous-traitances'!$H56</f>
        <v>0</v>
      </c>
      <c r="T175" s="142">
        <f>'Sous-traitances'!T28*'Sous-traitances'!$H56</f>
        <v>0</v>
      </c>
      <c r="U175" s="142">
        <f>'Sous-traitances'!U28*'Sous-traitances'!$H56</f>
        <v>0</v>
      </c>
      <c r="V175" s="142">
        <f>'Sous-traitances'!V28*'Sous-traitances'!$H56</f>
        <v>0</v>
      </c>
      <c r="W175" s="142">
        <f>'Sous-traitances'!W28*'Sous-traitances'!$H56</f>
        <v>0</v>
      </c>
      <c r="X175" s="142">
        <f>'Sous-traitances'!X28*'Sous-traitances'!$H56</f>
        <v>0</v>
      </c>
      <c r="Y175" s="142">
        <f>'Sous-traitances'!Y28*'Sous-traitances'!$H56</f>
        <v>0</v>
      </c>
      <c r="Z175" s="142">
        <f>'Sous-traitances'!Z28*'Sous-traitances'!$H56</f>
        <v>0</v>
      </c>
      <c r="AA175" s="142">
        <f>'Sous-traitances'!AA28*'Sous-traitances'!$H56</f>
        <v>0</v>
      </c>
      <c r="AB175" s="142">
        <f t="shared" si="54"/>
        <v>0</v>
      </c>
      <c r="AC175" s="142">
        <f>'Sous-traitances'!AC28*'Sous-traitances'!$H56</f>
        <v>0</v>
      </c>
      <c r="AD175" s="142">
        <f>'Sous-traitances'!AD28*'Sous-traitances'!$H56</f>
        <v>0</v>
      </c>
      <c r="AE175" s="142">
        <f t="shared" si="55"/>
        <v>0</v>
      </c>
      <c r="AF175" s="142">
        <f>'Sous-traitances'!AF28*'Sous-traitances'!$H56</f>
        <v>0</v>
      </c>
      <c r="AG175" s="142">
        <f>'Sous-traitances'!AG28*'Sous-traitances'!$H56</f>
        <v>0</v>
      </c>
      <c r="AH175" s="142">
        <f t="shared" si="56"/>
        <v>0</v>
      </c>
      <c r="AI175" s="142">
        <f>'Sous-traitances'!AI28*'Sous-traitances'!$H56</f>
        <v>0</v>
      </c>
      <c r="AJ175" s="142">
        <f>'Sous-traitances'!AJ28*'Sous-traitances'!$H56</f>
        <v>0</v>
      </c>
      <c r="AK175" s="142">
        <f t="shared" si="57"/>
        <v>0</v>
      </c>
    </row>
    <row r="176" spans="2:37" x14ac:dyDescent="0.35">
      <c r="B176" s="1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row>
    <row r="177" spans="2:37" ht="15" customHeight="1" x14ac:dyDescent="0.35">
      <c r="B177" s="150" t="s">
        <v>20</v>
      </c>
      <c r="C177" s="142">
        <f t="shared" ref="C177:AK177" si="58">SUM(C156:C175)</f>
        <v>0</v>
      </c>
      <c r="D177" s="142">
        <f t="shared" si="58"/>
        <v>0</v>
      </c>
      <c r="E177" s="142">
        <f t="shared" si="58"/>
        <v>0</v>
      </c>
      <c r="F177" s="142">
        <f t="shared" si="58"/>
        <v>0</v>
      </c>
      <c r="G177" s="142">
        <f t="shared" si="58"/>
        <v>0</v>
      </c>
      <c r="H177" s="142">
        <f t="shared" si="58"/>
        <v>0</v>
      </c>
      <c r="I177" s="142">
        <f t="shared" si="58"/>
        <v>0</v>
      </c>
      <c r="J177" s="142">
        <f t="shared" si="58"/>
        <v>0</v>
      </c>
      <c r="K177" s="142">
        <f t="shared" si="58"/>
        <v>0</v>
      </c>
      <c r="L177" s="142">
        <f t="shared" si="58"/>
        <v>0</v>
      </c>
      <c r="M177" s="142">
        <f t="shared" si="58"/>
        <v>0</v>
      </c>
      <c r="N177" s="142">
        <f t="shared" si="58"/>
        <v>0</v>
      </c>
      <c r="O177" s="147">
        <f t="shared" si="58"/>
        <v>0</v>
      </c>
      <c r="P177" s="142">
        <f t="shared" si="58"/>
        <v>0</v>
      </c>
      <c r="Q177" s="142">
        <f t="shared" si="58"/>
        <v>0</v>
      </c>
      <c r="R177" s="142">
        <f t="shared" si="58"/>
        <v>0</v>
      </c>
      <c r="S177" s="142">
        <f t="shared" si="58"/>
        <v>0</v>
      </c>
      <c r="T177" s="142">
        <f t="shared" si="58"/>
        <v>0</v>
      </c>
      <c r="U177" s="142">
        <f t="shared" si="58"/>
        <v>0</v>
      </c>
      <c r="V177" s="142">
        <f t="shared" si="58"/>
        <v>0</v>
      </c>
      <c r="W177" s="142">
        <f t="shared" si="58"/>
        <v>0</v>
      </c>
      <c r="X177" s="142">
        <f t="shared" si="58"/>
        <v>0</v>
      </c>
      <c r="Y177" s="142">
        <f t="shared" si="58"/>
        <v>0</v>
      </c>
      <c r="Z177" s="142">
        <f t="shared" si="58"/>
        <v>0</v>
      </c>
      <c r="AA177" s="142">
        <f t="shared" si="58"/>
        <v>0</v>
      </c>
      <c r="AB177" s="147">
        <f t="shared" si="58"/>
        <v>0</v>
      </c>
      <c r="AC177" s="142">
        <f t="shared" si="58"/>
        <v>0</v>
      </c>
      <c r="AD177" s="142">
        <f t="shared" si="58"/>
        <v>0</v>
      </c>
      <c r="AE177" s="147">
        <f t="shared" si="58"/>
        <v>0</v>
      </c>
      <c r="AF177" s="142">
        <f t="shared" si="58"/>
        <v>0</v>
      </c>
      <c r="AG177" s="142">
        <f t="shared" si="58"/>
        <v>0</v>
      </c>
      <c r="AH177" s="147">
        <f t="shared" si="58"/>
        <v>0</v>
      </c>
      <c r="AI177" s="142">
        <f t="shared" si="58"/>
        <v>0</v>
      </c>
      <c r="AJ177" s="142">
        <f t="shared" si="58"/>
        <v>0</v>
      </c>
      <c r="AK177" s="147">
        <f t="shared" si="58"/>
        <v>0</v>
      </c>
    </row>
    <row r="178" spans="2:37" x14ac:dyDescent="0.35">
      <c r="B178" s="11"/>
    </row>
    <row r="179" spans="2:37" ht="15" customHeight="1" x14ac:dyDescent="0.35">
      <c r="B179" s="149" t="str">
        <f>"Prestations liés à : "&amp;CONFIG!B20&amp;" (en € HT)"</f>
        <v>Prestations liés à :  (en € HT)</v>
      </c>
      <c r="C179" s="4"/>
      <c r="D179" s="4"/>
    </row>
    <row r="180" spans="2:37" x14ac:dyDescent="0.35">
      <c r="B180" s="11"/>
    </row>
    <row r="181" spans="2:37" x14ac:dyDescent="0.35">
      <c r="B181" s="11"/>
      <c r="C181" s="258" t="s">
        <v>17</v>
      </c>
      <c r="D181" s="259"/>
      <c r="E181" s="259"/>
      <c r="F181" s="259"/>
      <c r="G181" s="259"/>
      <c r="H181" s="259"/>
      <c r="I181" s="259"/>
      <c r="J181" s="259"/>
      <c r="K181" s="259"/>
      <c r="L181" s="259"/>
      <c r="M181" s="259"/>
      <c r="N181" s="259"/>
      <c r="O181" s="260"/>
      <c r="P181" s="258" t="s">
        <v>18</v>
      </c>
      <c r="Q181" s="259"/>
      <c r="R181" s="259"/>
      <c r="S181" s="259"/>
      <c r="T181" s="259"/>
      <c r="U181" s="259"/>
      <c r="V181" s="259"/>
      <c r="W181" s="259"/>
      <c r="X181" s="259"/>
      <c r="Y181" s="259"/>
      <c r="Z181" s="259"/>
      <c r="AA181" s="259"/>
      <c r="AB181" s="260"/>
      <c r="AC181" s="258" t="s">
        <v>19</v>
      </c>
      <c r="AD181" s="259"/>
      <c r="AE181" s="260"/>
      <c r="AF181" s="258" t="s">
        <v>31</v>
      </c>
      <c r="AG181" s="259"/>
      <c r="AH181" s="260"/>
      <c r="AI181" s="257" t="s">
        <v>32</v>
      </c>
      <c r="AJ181" s="257"/>
      <c r="AK181" s="257"/>
    </row>
    <row r="182" spans="2:37" ht="15" customHeight="1" x14ac:dyDescent="0.35">
      <c r="B182" s="150" t="s">
        <v>35</v>
      </c>
      <c r="C182" s="140">
        <f>CONFIG!$C$7</f>
        <v>43101</v>
      </c>
      <c r="D182" s="140">
        <f>DATE(YEAR(C182),MONTH(C182)+1,DAY(C182))</f>
        <v>43132</v>
      </c>
      <c r="E182" s="140">
        <f t="shared" ref="E182:N182" si="59">DATE(YEAR(D182),MONTH(D182)+1,DAY(D182))</f>
        <v>43160</v>
      </c>
      <c r="F182" s="140">
        <f t="shared" si="59"/>
        <v>43191</v>
      </c>
      <c r="G182" s="140">
        <f t="shared" si="59"/>
        <v>43221</v>
      </c>
      <c r="H182" s="140">
        <f t="shared" si="59"/>
        <v>43252</v>
      </c>
      <c r="I182" s="140">
        <f t="shared" si="59"/>
        <v>43282</v>
      </c>
      <c r="J182" s="140">
        <f t="shared" si="59"/>
        <v>43313</v>
      </c>
      <c r="K182" s="140">
        <f t="shared" si="59"/>
        <v>43344</v>
      </c>
      <c r="L182" s="140">
        <f t="shared" si="59"/>
        <v>43374</v>
      </c>
      <c r="M182" s="140">
        <f t="shared" si="59"/>
        <v>43405</v>
      </c>
      <c r="N182" s="140">
        <f t="shared" si="59"/>
        <v>43435</v>
      </c>
      <c r="O182" s="141" t="s">
        <v>20</v>
      </c>
      <c r="P182" s="140">
        <f>DATE(YEAR(N182),MONTH(N182)+1,DAY(N182))</f>
        <v>43466</v>
      </c>
      <c r="Q182" s="140">
        <f t="shared" ref="Q182:AA182" si="60">DATE(YEAR(P182),MONTH(P182)+1,DAY(P182))</f>
        <v>43497</v>
      </c>
      <c r="R182" s="140">
        <f t="shared" si="60"/>
        <v>43525</v>
      </c>
      <c r="S182" s="140">
        <f t="shared" si="60"/>
        <v>43556</v>
      </c>
      <c r="T182" s="140">
        <f t="shared" si="60"/>
        <v>43586</v>
      </c>
      <c r="U182" s="140">
        <f t="shared" si="60"/>
        <v>43617</v>
      </c>
      <c r="V182" s="140">
        <f t="shared" si="60"/>
        <v>43647</v>
      </c>
      <c r="W182" s="140">
        <f t="shared" si="60"/>
        <v>43678</v>
      </c>
      <c r="X182" s="140">
        <f t="shared" si="60"/>
        <v>43709</v>
      </c>
      <c r="Y182" s="140">
        <f t="shared" si="60"/>
        <v>43739</v>
      </c>
      <c r="Z182" s="140">
        <f t="shared" si="60"/>
        <v>43770</v>
      </c>
      <c r="AA182" s="140">
        <f t="shared" si="60"/>
        <v>43800</v>
      </c>
      <c r="AB182" s="141" t="s">
        <v>20</v>
      </c>
      <c r="AC182" s="140" t="s">
        <v>23</v>
      </c>
      <c r="AD182" s="140" t="s">
        <v>24</v>
      </c>
      <c r="AE182" s="141" t="s">
        <v>20</v>
      </c>
      <c r="AF182" s="140" t="s">
        <v>23</v>
      </c>
      <c r="AG182" s="140" t="s">
        <v>24</v>
      </c>
      <c r="AH182" s="141" t="s">
        <v>20</v>
      </c>
      <c r="AI182" s="140" t="s">
        <v>23</v>
      </c>
      <c r="AJ182" s="140" t="s">
        <v>24</v>
      </c>
      <c r="AK182" s="141" t="s">
        <v>20</v>
      </c>
    </row>
    <row r="183" spans="2:37" ht="15" customHeight="1" x14ac:dyDescent="0.35">
      <c r="B183" s="155">
        <f>'Sous-traitances'!B9</f>
        <v>0</v>
      </c>
      <c r="C183" s="142">
        <f>'Sous-traitances'!C9*'Sous-traitances'!$I37</f>
        <v>0</v>
      </c>
      <c r="D183" s="142">
        <f>'Sous-traitances'!D9*'Sous-traitances'!$I37</f>
        <v>0</v>
      </c>
      <c r="E183" s="142">
        <f>'Sous-traitances'!E9*'Sous-traitances'!$I37</f>
        <v>0</v>
      </c>
      <c r="F183" s="142">
        <f>'Sous-traitances'!F9*'Sous-traitances'!$I37</f>
        <v>0</v>
      </c>
      <c r="G183" s="142">
        <f>'Sous-traitances'!G9*'Sous-traitances'!$I37</f>
        <v>0</v>
      </c>
      <c r="H183" s="142">
        <f>'Sous-traitances'!H9*'Sous-traitances'!$I37</f>
        <v>0</v>
      </c>
      <c r="I183" s="142">
        <f>'Sous-traitances'!I9*'Sous-traitances'!$I37</f>
        <v>0</v>
      </c>
      <c r="J183" s="142">
        <f>'Sous-traitances'!J9*'Sous-traitances'!$I37</f>
        <v>0</v>
      </c>
      <c r="K183" s="142">
        <f>'Sous-traitances'!K9*'Sous-traitances'!$I37</f>
        <v>0</v>
      </c>
      <c r="L183" s="142">
        <f>'Sous-traitances'!L9*'Sous-traitances'!$I37</f>
        <v>0</v>
      </c>
      <c r="M183" s="142">
        <f>'Sous-traitances'!M9*'Sous-traitances'!$I37</f>
        <v>0</v>
      </c>
      <c r="N183" s="142">
        <f>'Sous-traitances'!N9*'Sous-traitances'!$I37</f>
        <v>0</v>
      </c>
      <c r="O183" s="142">
        <f t="shared" ref="O183:O202" si="61">SUM(C183:N183)</f>
        <v>0</v>
      </c>
      <c r="P183" s="142">
        <f>'Sous-traitances'!P9*'Sous-traitances'!$I37</f>
        <v>0</v>
      </c>
      <c r="Q183" s="142">
        <f>'Sous-traitances'!Q9*'Sous-traitances'!$I37</f>
        <v>0</v>
      </c>
      <c r="R183" s="142">
        <f>'Sous-traitances'!R9*'Sous-traitances'!$I37</f>
        <v>0</v>
      </c>
      <c r="S183" s="142">
        <f>'Sous-traitances'!S9*'Sous-traitances'!$I37</f>
        <v>0</v>
      </c>
      <c r="T183" s="142">
        <f>'Sous-traitances'!T9*'Sous-traitances'!$I37</f>
        <v>0</v>
      </c>
      <c r="U183" s="142">
        <f>'Sous-traitances'!U9*'Sous-traitances'!$I37</f>
        <v>0</v>
      </c>
      <c r="V183" s="142">
        <f>'Sous-traitances'!V9*'Sous-traitances'!$I37</f>
        <v>0</v>
      </c>
      <c r="W183" s="142">
        <f>'Sous-traitances'!W9*'Sous-traitances'!$I37</f>
        <v>0</v>
      </c>
      <c r="X183" s="142">
        <f>'Sous-traitances'!X9*'Sous-traitances'!$I37</f>
        <v>0</v>
      </c>
      <c r="Y183" s="142">
        <f>'Sous-traitances'!Y9*'Sous-traitances'!$I37</f>
        <v>0</v>
      </c>
      <c r="Z183" s="142">
        <f>'Sous-traitances'!Z9*'Sous-traitances'!$I37</f>
        <v>0</v>
      </c>
      <c r="AA183" s="142">
        <f>'Sous-traitances'!AA9*'Sous-traitances'!$I37</f>
        <v>0</v>
      </c>
      <c r="AB183" s="142">
        <f t="shared" ref="AB183:AB202" si="62">SUM(P183:AA183)</f>
        <v>0</v>
      </c>
      <c r="AC183" s="142">
        <f>'Sous-traitances'!AC9*'Sous-traitances'!$I37</f>
        <v>0</v>
      </c>
      <c r="AD183" s="142">
        <f>'Sous-traitances'!AD9*'Sous-traitances'!$I37</f>
        <v>0</v>
      </c>
      <c r="AE183" s="142">
        <f t="shared" ref="AE183:AE202" si="63">SUM(AC183:AD183)</f>
        <v>0</v>
      </c>
      <c r="AF183" s="142">
        <f>'Sous-traitances'!AF9*'Sous-traitances'!$I37</f>
        <v>0</v>
      </c>
      <c r="AG183" s="142">
        <f>'Sous-traitances'!AG9*'Sous-traitances'!$I37</f>
        <v>0</v>
      </c>
      <c r="AH183" s="142">
        <f t="shared" ref="AH183:AH202" si="64">SUM(AF183:AG183)</f>
        <v>0</v>
      </c>
      <c r="AI183" s="142">
        <f>'Sous-traitances'!AI9*'Sous-traitances'!$I37</f>
        <v>0</v>
      </c>
      <c r="AJ183" s="142">
        <f>'Sous-traitances'!AJ9*'Sous-traitances'!$I37</f>
        <v>0</v>
      </c>
      <c r="AK183" s="142">
        <f t="shared" ref="AK183:AK202" si="65">SUM(AI183:AJ183)</f>
        <v>0</v>
      </c>
    </row>
    <row r="184" spans="2:37" ht="15" customHeight="1" x14ac:dyDescent="0.35">
      <c r="B184" s="155">
        <f>'Sous-traitances'!B10</f>
        <v>0</v>
      </c>
      <c r="C184" s="142">
        <f>'Sous-traitances'!C10*'Sous-traitances'!$I38</f>
        <v>0</v>
      </c>
      <c r="D184" s="142">
        <f>'Sous-traitances'!D10*'Sous-traitances'!$I38</f>
        <v>0</v>
      </c>
      <c r="E184" s="142">
        <f>'Sous-traitances'!E10*'Sous-traitances'!$I38</f>
        <v>0</v>
      </c>
      <c r="F184" s="142">
        <f>'Sous-traitances'!F10*'Sous-traitances'!$I38</f>
        <v>0</v>
      </c>
      <c r="G184" s="142">
        <f>'Sous-traitances'!G10*'Sous-traitances'!$I38</f>
        <v>0</v>
      </c>
      <c r="H184" s="142">
        <f>'Sous-traitances'!H10*'Sous-traitances'!$I38</f>
        <v>0</v>
      </c>
      <c r="I184" s="142">
        <f>'Sous-traitances'!I10*'Sous-traitances'!$I38</f>
        <v>0</v>
      </c>
      <c r="J184" s="142">
        <f>'Sous-traitances'!J10*'Sous-traitances'!$I38</f>
        <v>0</v>
      </c>
      <c r="K184" s="142">
        <f>'Sous-traitances'!K10*'Sous-traitances'!$I38</f>
        <v>0</v>
      </c>
      <c r="L184" s="142">
        <f>'Sous-traitances'!L10*'Sous-traitances'!$I38</f>
        <v>0</v>
      </c>
      <c r="M184" s="142">
        <f>'Sous-traitances'!M10*'Sous-traitances'!$I38</f>
        <v>0</v>
      </c>
      <c r="N184" s="142">
        <f>'Sous-traitances'!N10*'Sous-traitances'!$I38</f>
        <v>0</v>
      </c>
      <c r="O184" s="142">
        <f t="shared" si="61"/>
        <v>0</v>
      </c>
      <c r="P184" s="142">
        <f>'Sous-traitances'!P10*'Sous-traitances'!$I38</f>
        <v>0</v>
      </c>
      <c r="Q184" s="142">
        <f>'Sous-traitances'!Q10*'Sous-traitances'!$I38</f>
        <v>0</v>
      </c>
      <c r="R184" s="142">
        <f>'Sous-traitances'!R10*'Sous-traitances'!$I38</f>
        <v>0</v>
      </c>
      <c r="S184" s="142">
        <f>'Sous-traitances'!S10*'Sous-traitances'!$I38</f>
        <v>0</v>
      </c>
      <c r="T184" s="142">
        <f>'Sous-traitances'!T10*'Sous-traitances'!$I38</f>
        <v>0</v>
      </c>
      <c r="U184" s="142">
        <f>'Sous-traitances'!U10*'Sous-traitances'!$I38</f>
        <v>0</v>
      </c>
      <c r="V184" s="142">
        <f>'Sous-traitances'!V10*'Sous-traitances'!$I38</f>
        <v>0</v>
      </c>
      <c r="W184" s="142">
        <f>'Sous-traitances'!W10*'Sous-traitances'!$I38</f>
        <v>0</v>
      </c>
      <c r="X184" s="142">
        <f>'Sous-traitances'!X10*'Sous-traitances'!$I38</f>
        <v>0</v>
      </c>
      <c r="Y184" s="142">
        <f>'Sous-traitances'!Y10*'Sous-traitances'!$I38</f>
        <v>0</v>
      </c>
      <c r="Z184" s="142">
        <f>'Sous-traitances'!Z10*'Sous-traitances'!$I38</f>
        <v>0</v>
      </c>
      <c r="AA184" s="142">
        <f>'Sous-traitances'!AA10*'Sous-traitances'!$I38</f>
        <v>0</v>
      </c>
      <c r="AB184" s="142">
        <f t="shared" si="62"/>
        <v>0</v>
      </c>
      <c r="AC184" s="142">
        <f>'Sous-traitances'!AC10*'Sous-traitances'!$I38</f>
        <v>0</v>
      </c>
      <c r="AD184" s="142">
        <f>'Sous-traitances'!AD10*'Sous-traitances'!$I38</f>
        <v>0</v>
      </c>
      <c r="AE184" s="142">
        <f t="shared" si="63"/>
        <v>0</v>
      </c>
      <c r="AF184" s="142">
        <f>'Sous-traitances'!AF10*'Sous-traitances'!$I38</f>
        <v>0</v>
      </c>
      <c r="AG184" s="142">
        <f>'Sous-traitances'!AG10*'Sous-traitances'!$I38</f>
        <v>0</v>
      </c>
      <c r="AH184" s="142">
        <f t="shared" si="64"/>
        <v>0</v>
      </c>
      <c r="AI184" s="142">
        <f>'Sous-traitances'!AI10*'Sous-traitances'!$I38</f>
        <v>0</v>
      </c>
      <c r="AJ184" s="142">
        <f>'Sous-traitances'!AJ10*'Sous-traitances'!$I38</f>
        <v>0</v>
      </c>
      <c r="AK184" s="142">
        <f t="shared" si="65"/>
        <v>0</v>
      </c>
    </row>
    <row r="185" spans="2:37" ht="15" customHeight="1" x14ac:dyDescent="0.35">
      <c r="B185" s="155">
        <f>'Sous-traitances'!B11</f>
        <v>0</v>
      </c>
      <c r="C185" s="142">
        <f>'Sous-traitances'!C11*'Sous-traitances'!$I39</f>
        <v>0</v>
      </c>
      <c r="D185" s="142">
        <f>'Sous-traitances'!D11*'Sous-traitances'!$I39</f>
        <v>0</v>
      </c>
      <c r="E185" s="142">
        <f>'Sous-traitances'!E11*'Sous-traitances'!$I39</f>
        <v>0</v>
      </c>
      <c r="F185" s="142">
        <f>'Sous-traitances'!F11*'Sous-traitances'!$I39</f>
        <v>0</v>
      </c>
      <c r="G185" s="142">
        <f>'Sous-traitances'!G11*'Sous-traitances'!$I39</f>
        <v>0</v>
      </c>
      <c r="H185" s="142">
        <f>'Sous-traitances'!H11*'Sous-traitances'!$I39</f>
        <v>0</v>
      </c>
      <c r="I185" s="142">
        <f>'Sous-traitances'!I11*'Sous-traitances'!$I39</f>
        <v>0</v>
      </c>
      <c r="J185" s="142">
        <f>'Sous-traitances'!J11*'Sous-traitances'!$I39</f>
        <v>0</v>
      </c>
      <c r="K185" s="142">
        <f>'Sous-traitances'!K11*'Sous-traitances'!$I39</f>
        <v>0</v>
      </c>
      <c r="L185" s="142">
        <f>'Sous-traitances'!L11*'Sous-traitances'!$I39</f>
        <v>0</v>
      </c>
      <c r="M185" s="142">
        <f>'Sous-traitances'!M11*'Sous-traitances'!$I39</f>
        <v>0</v>
      </c>
      <c r="N185" s="142">
        <f>'Sous-traitances'!N11*'Sous-traitances'!$I39</f>
        <v>0</v>
      </c>
      <c r="O185" s="142">
        <f t="shared" si="61"/>
        <v>0</v>
      </c>
      <c r="P185" s="142">
        <f>'Sous-traitances'!P11*'Sous-traitances'!$I39</f>
        <v>0</v>
      </c>
      <c r="Q185" s="142">
        <f>'Sous-traitances'!Q11*'Sous-traitances'!$I39</f>
        <v>0</v>
      </c>
      <c r="R185" s="142">
        <f>'Sous-traitances'!R11*'Sous-traitances'!$I39</f>
        <v>0</v>
      </c>
      <c r="S185" s="142">
        <f>'Sous-traitances'!S11*'Sous-traitances'!$I39</f>
        <v>0</v>
      </c>
      <c r="T185" s="142">
        <f>'Sous-traitances'!T11*'Sous-traitances'!$I39</f>
        <v>0</v>
      </c>
      <c r="U185" s="142">
        <f>'Sous-traitances'!U11*'Sous-traitances'!$I39</f>
        <v>0</v>
      </c>
      <c r="V185" s="142">
        <f>'Sous-traitances'!V11*'Sous-traitances'!$I39</f>
        <v>0</v>
      </c>
      <c r="W185" s="142">
        <f>'Sous-traitances'!W11*'Sous-traitances'!$I39</f>
        <v>0</v>
      </c>
      <c r="X185" s="142">
        <f>'Sous-traitances'!X11*'Sous-traitances'!$I39</f>
        <v>0</v>
      </c>
      <c r="Y185" s="142">
        <f>'Sous-traitances'!Y11*'Sous-traitances'!$I39</f>
        <v>0</v>
      </c>
      <c r="Z185" s="142">
        <f>'Sous-traitances'!Z11*'Sous-traitances'!$I39</f>
        <v>0</v>
      </c>
      <c r="AA185" s="142">
        <f>'Sous-traitances'!AA11*'Sous-traitances'!$I39</f>
        <v>0</v>
      </c>
      <c r="AB185" s="142">
        <f t="shared" si="62"/>
        <v>0</v>
      </c>
      <c r="AC185" s="142">
        <f>'Sous-traitances'!AC11*'Sous-traitances'!$I39</f>
        <v>0</v>
      </c>
      <c r="AD185" s="142">
        <f>'Sous-traitances'!AD11*'Sous-traitances'!$I39</f>
        <v>0</v>
      </c>
      <c r="AE185" s="142">
        <f t="shared" si="63"/>
        <v>0</v>
      </c>
      <c r="AF185" s="142">
        <f>'Sous-traitances'!AF11*'Sous-traitances'!$I39</f>
        <v>0</v>
      </c>
      <c r="AG185" s="142">
        <f>'Sous-traitances'!AG11*'Sous-traitances'!$I39</f>
        <v>0</v>
      </c>
      <c r="AH185" s="142">
        <f t="shared" si="64"/>
        <v>0</v>
      </c>
      <c r="AI185" s="142">
        <f>'Sous-traitances'!AI11*'Sous-traitances'!$I39</f>
        <v>0</v>
      </c>
      <c r="AJ185" s="142">
        <f>'Sous-traitances'!AJ11*'Sous-traitances'!$I39</f>
        <v>0</v>
      </c>
      <c r="AK185" s="142">
        <f t="shared" si="65"/>
        <v>0</v>
      </c>
    </row>
    <row r="186" spans="2:37" ht="15" customHeight="1" x14ac:dyDescent="0.35">
      <c r="B186" s="155">
        <f>'Sous-traitances'!B12</f>
        <v>0</v>
      </c>
      <c r="C186" s="142">
        <f>'Sous-traitances'!C12*'Sous-traitances'!$I40</f>
        <v>0</v>
      </c>
      <c r="D186" s="142">
        <f>'Sous-traitances'!D12*'Sous-traitances'!$I40</f>
        <v>0</v>
      </c>
      <c r="E186" s="142">
        <f>'Sous-traitances'!E12*'Sous-traitances'!$I40</f>
        <v>0</v>
      </c>
      <c r="F186" s="142">
        <f>'Sous-traitances'!F12*'Sous-traitances'!$I40</f>
        <v>0</v>
      </c>
      <c r="G186" s="142">
        <f>'Sous-traitances'!G12*'Sous-traitances'!$I40</f>
        <v>0</v>
      </c>
      <c r="H186" s="142">
        <f>'Sous-traitances'!H12*'Sous-traitances'!$I40</f>
        <v>0</v>
      </c>
      <c r="I186" s="142">
        <f>'Sous-traitances'!I12*'Sous-traitances'!$I40</f>
        <v>0</v>
      </c>
      <c r="J186" s="142">
        <f>'Sous-traitances'!J12*'Sous-traitances'!$I40</f>
        <v>0</v>
      </c>
      <c r="K186" s="142">
        <f>'Sous-traitances'!K12*'Sous-traitances'!$I40</f>
        <v>0</v>
      </c>
      <c r="L186" s="142">
        <f>'Sous-traitances'!L12*'Sous-traitances'!$I40</f>
        <v>0</v>
      </c>
      <c r="M186" s="142">
        <f>'Sous-traitances'!M12*'Sous-traitances'!$I40</f>
        <v>0</v>
      </c>
      <c r="N186" s="142">
        <f>'Sous-traitances'!N12*'Sous-traitances'!$I40</f>
        <v>0</v>
      </c>
      <c r="O186" s="142">
        <f t="shared" si="61"/>
        <v>0</v>
      </c>
      <c r="P186" s="142">
        <f>'Sous-traitances'!P12*'Sous-traitances'!$I40</f>
        <v>0</v>
      </c>
      <c r="Q186" s="142">
        <f>'Sous-traitances'!Q12*'Sous-traitances'!$I40</f>
        <v>0</v>
      </c>
      <c r="R186" s="142">
        <f>'Sous-traitances'!R12*'Sous-traitances'!$I40</f>
        <v>0</v>
      </c>
      <c r="S186" s="142">
        <f>'Sous-traitances'!S12*'Sous-traitances'!$I40</f>
        <v>0</v>
      </c>
      <c r="T186" s="142">
        <f>'Sous-traitances'!T12*'Sous-traitances'!$I40</f>
        <v>0</v>
      </c>
      <c r="U186" s="142">
        <f>'Sous-traitances'!U12*'Sous-traitances'!$I40</f>
        <v>0</v>
      </c>
      <c r="V186" s="142">
        <f>'Sous-traitances'!V12*'Sous-traitances'!$I40</f>
        <v>0</v>
      </c>
      <c r="W186" s="142">
        <f>'Sous-traitances'!W12*'Sous-traitances'!$I40</f>
        <v>0</v>
      </c>
      <c r="X186" s="142">
        <f>'Sous-traitances'!X12*'Sous-traitances'!$I40</f>
        <v>0</v>
      </c>
      <c r="Y186" s="142">
        <f>'Sous-traitances'!Y12*'Sous-traitances'!$I40</f>
        <v>0</v>
      </c>
      <c r="Z186" s="142">
        <f>'Sous-traitances'!Z12*'Sous-traitances'!$I40</f>
        <v>0</v>
      </c>
      <c r="AA186" s="142">
        <f>'Sous-traitances'!AA12*'Sous-traitances'!$I40</f>
        <v>0</v>
      </c>
      <c r="AB186" s="142">
        <f t="shared" si="62"/>
        <v>0</v>
      </c>
      <c r="AC186" s="142">
        <f>'Sous-traitances'!AC12*'Sous-traitances'!$I40</f>
        <v>0</v>
      </c>
      <c r="AD186" s="142">
        <f>'Sous-traitances'!AD12*'Sous-traitances'!$I40</f>
        <v>0</v>
      </c>
      <c r="AE186" s="142">
        <f t="shared" si="63"/>
        <v>0</v>
      </c>
      <c r="AF186" s="142">
        <f>'Sous-traitances'!AF12*'Sous-traitances'!$I40</f>
        <v>0</v>
      </c>
      <c r="AG186" s="142">
        <f>'Sous-traitances'!AG12*'Sous-traitances'!$I40</f>
        <v>0</v>
      </c>
      <c r="AH186" s="142">
        <f t="shared" si="64"/>
        <v>0</v>
      </c>
      <c r="AI186" s="142">
        <f>'Sous-traitances'!AI12*'Sous-traitances'!$I40</f>
        <v>0</v>
      </c>
      <c r="AJ186" s="142">
        <f>'Sous-traitances'!AJ12*'Sous-traitances'!$I40</f>
        <v>0</v>
      </c>
      <c r="AK186" s="142">
        <f t="shared" si="65"/>
        <v>0</v>
      </c>
    </row>
    <row r="187" spans="2:37" ht="15" customHeight="1" x14ac:dyDescent="0.35">
      <c r="B187" s="155">
        <f>'Sous-traitances'!B13</f>
        <v>0</v>
      </c>
      <c r="C187" s="142">
        <f>'Sous-traitances'!C13*'Sous-traitances'!$I41</f>
        <v>0</v>
      </c>
      <c r="D187" s="142">
        <f>'Sous-traitances'!D13*'Sous-traitances'!$I41</f>
        <v>0</v>
      </c>
      <c r="E187" s="142">
        <f>'Sous-traitances'!E13*'Sous-traitances'!$I41</f>
        <v>0</v>
      </c>
      <c r="F187" s="142">
        <f>'Sous-traitances'!F13*'Sous-traitances'!$I41</f>
        <v>0</v>
      </c>
      <c r="G187" s="142">
        <f>'Sous-traitances'!G13*'Sous-traitances'!$I41</f>
        <v>0</v>
      </c>
      <c r="H187" s="142">
        <f>'Sous-traitances'!H13*'Sous-traitances'!$I41</f>
        <v>0</v>
      </c>
      <c r="I187" s="142">
        <f>'Sous-traitances'!I13*'Sous-traitances'!$I41</f>
        <v>0</v>
      </c>
      <c r="J187" s="142">
        <f>'Sous-traitances'!J13*'Sous-traitances'!$I41</f>
        <v>0</v>
      </c>
      <c r="K187" s="142">
        <f>'Sous-traitances'!K13*'Sous-traitances'!$I41</f>
        <v>0</v>
      </c>
      <c r="L187" s="142">
        <f>'Sous-traitances'!L13*'Sous-traitances'!$I41</f>
        <v>0</v>
      </c>
      <c r="M187" s="142">
        <f>'Sous-traitances'!M13*'Sous-traitances'!$I41</f>
        <v>0</v>
      </c>
      <c r="N187" s="142">
        <f>'Sous-traitances'!N13*'Sous-traitances'!$I41</f>
        <v>0</v>
      </c>
      <c r="O187" s="142">
        <f t="shared" si="61"/>
        <v>0</v>
      </c>
      <c r="P187" s="142">
        <f>'Sous-traitances'!P13*'Sous-traitances'!$I41</f>
        <v>0</v>
      </c>
      <c r="Q187" s="142">
        <f>'Sous-traitances'!Q13*'Sous-traitances'!$I41</f>
        <v>0</v>
      </c>
      <c r="R187" s="142">
        <f>'Sous-traitances'!R13*'Sous-traitances'!$I41</f>
        <v>0</v>
      </c>
      <c r="S187" s="142">
        <f>'Sous-traitances'!S13*'Sous-traitances'!$I41</f>
        <v>0</v>
      </c>
      <c r="T187" s="142">
        <f>'Sous-traitances'!T13*'Sous-traitances'!$I41</f>
        <v>0</v>
      </c>
      <c r="U187" s="142">
        <f>'Sous-traitances'!U13*'Sous-traitances'!$I41</f>
        <v>0</v>
      </c>
      <c r="V187" s="142">
        <f>'Sous-traitances'!V13*'Sous-traitances'!$I41</f>
        <v>0</v>
      </c>
      <c r="W187" s="142">
        <f>'Sous-traitances'!W13*'Sous-traitances'!$I41</f>
        <v>0</v>
      </c>
      <c r="X187" s="142">
        <f>'Sous-traitances'!X13*'Sous-traitances'!$I41</f>
        <v>0</v>
      </c>
      <c r="Y187" s="142">
        <f>'Sous-traitances'!Y13*'Sous-traitances'!$I41</f>
        <v>0</v>
      </c>
      <c r="Z187" s="142">
        <f>'Sous-traitances'!Z13*'Sous-traitances'!$I41</f>
        <v>0</v>
      </c>
      <c r="AA187" s="142">
        <f>'Sous-traitances'!AA13*'Sous-traitances'!$I41</f>
        <v>0</v>
      </c>
      <c r="AB187" s="142">
        <f t="shared" si="62"/>
        <v>0</v>
      </c>
      <c r="AC187" s="142">
        <f>'Sous-traitances'!AC13*'Sous-traitances'!$I41</f>
        <v>0</v>
      </c>
      <c r="AD187" s="142">
        <f>'Sous-traitances'!AD13*'Sous-traitances'!$I41</f>
        <v>0</v>
      </c>
      <c r="AE187" s="142">
        <f t="shared" si="63"/>
        <v>0</v>
      </c>
      <c r="AF187" s="142">
        <f>'Sous-traitances'!AF13*'Sous-traitances'!$I41</f>
        <v>0</v>
      </c>
      <c r="AG187" s="142">
        <f>'Sous-traitances'!AG13*'Sous-traitances'!$I41</f>
        <v>0</v>
      </c>
      <c r="AH187" s="142">
        <f t="shared" si="64"/>
        <v>0</v>
      </c>
      <c r="AI187" s="142">
        <f>'Sous-traitances'!AI13*'Sous-traitances'!$I41</f>
        <v>0</v>
      </c>
      <c r="AJ187" s="142">
        <f>'Sous-traitances'!AJ13*'Sous-traitances'!$I41</f>
        <v>0</v>
      </c>
      <c r="AK187" s="142">
        <f t="shared" si="65"/>
        <v>0</v>
      </c>
    </row>
    <row r="188" spans="2:37" ht="15" customHeight="1" x14ac:dyDescent="0.35">
      <c r="B188" s="155">
        <f>'Sous-traitances'!B14</f>
        <v>0</v>
      </c>
      <c r="C188" s="142">
        <f>'Sous-traitances'!C14*'Sous-traitances'!$I42</f>
        <v>0</v>
      </c>
      <c r="D188" s="142">
        <f>'Sous-traitances'!D14*'Sous-traitances'!$I42</f>
        <v>0</v>
      </c>
      <c r="E188" s="142">
        <f>'Sous-traitances'!E14*'Sous-traitances'!$I42</f>
        <v>0</v>
      </c>
      <c r="F188" s="142">
        <f>'Sous-traitances'!F14*'Sous-traitances'!$I42</f>
        <v>0</v>
      </c>
      <c r="G188" s="142">
        <f>'Sous-traitances'!G14*'Sous-traitances'!$I42</f>
        <v>0</v>
      </c>
      <c r="H188" s="142">
        <f>'Sous-traitances'!H14*'Sous-traitances'!$I42</f>
        <v>0</v>
      </c>
      <c r="I188" s="142">
        <f>'Sous-traitances'!I14*'Sous-traitances'!$I42</f>
        <v>0</v>
      </c>
      <c r="J188" s="142">
        <f>'Sous-traitances'!J14*'Sous-traitances'!$I42</f>
        <v>0</v>
      </c>
      <c r="K188" s="142">
        <f>'Sous-traitances'!K14*'Sous-traitances'!$I42</f>
        <v>0</v>
      </c>
      <c r="L188" s="142">
        <f>'Sous-traitances'!L14*'Sous-traitances'!$I42</f>
        <v>0</v>
      </c>
      <c r="M188" s="142">
        <f>'Sous-traitances'!M14*'Sous-traitances'!$I42</f>
        <v>0</v>
      </c>
      <c r="N188" s="142">
        <f>'Sous-traitances'!N14*'Sous-traitances'!$I42</f>
        <v>0</v>
      </c>
      <c r="O188" s="142">
        <f t="shared" si="61"/>
        <v>0</v>
      </c>
      <c r="P188" s="142">
        <f>'Sous-traitances'!P14*'Sous-traitances'!$I42</f>
        <v>0</v>
      </c>
      <c r="Q188" s="142">
        <f>'Sous-traitances'!Q14*'Sous-traitances'!$I42</f>
        <v>0</v>
      </c>
      <c r="R188" s="142">
        <f>'Sous-traitances'!R14*'Sous-traitances'!$I42</f>
        <v>0</v>
      </c>
      <c r="S188" s="142">
        <f>'Sous-traitances'!S14*'Sous-traitances'!$I42</f>
        <v>0</v>
      </c>
      <c r="T188" s="142">
        <f>'Sous-traitances'!T14*'Sous-traitances'!$I42</f>
        <v>0</v>
      </c>
      <c r="U188" s="142">
        <f>'Sous-traitances'!U14*'Sous-traitances'!$I42</f>
        <v>0</v>
      </c>
      <c r="V188" s="142">
        <f>'Sous-traitances'!V14*'Sous-traitances'!$I42</f>
        <v>0</v>
      </c>
      <c r="W188" s="142">
        <f>'Sous-traitances'!W14*'Sous-traitances'!$I42</f>
        <v>0</v>
      </c>
      <c r="X188" s="142">
        <f>'Sous-traitances'!X14*'Sous-traitances'!$I42</f>
        <v>0</v>
      </c>
      <c r="Y188" s="142">
        <f>'Sous-traitances'!Y14*'Sous-traitances'!$I42</f>
        <v>0</v>
      </c>
      <c r="Z188" s="142">
        <f>'Sous-traitances'!Z14*'Sous-traitances'!$I42</f>
        <v>0</v>
      </c>
      <c r="AA188" s="142">
        <f>'Sous-traitances'!AA14*'Sous-traitances'!$I42</f>
        <v>0</v>
      </c>
      <c r="AB188" s="142">
        <f t="shared" si="62"/>
        <v>0</v>
      </c>
      <c r="AC188" s="142">
        <f>'Sous-traitances'!AC14*'Sous-traitances'!$I42</f>
        <v>0</v>
      </c>
      <c r="AD188" s="142">
        <f>'Sous-traitances'!AD14*'Sous-traitances'!$I42</f>
        <v>0</v>
      </c>
      <c r="AE188" s="142">
        <f t="shared" si="63"/>
        <v>0</v>
      </c>
      <c r="AF188" s="142">
        <f>'Sous-traitances'!AF14*'Sous-traitances'!$I42</f>
        <v>0</v>
      </c>
      <c r="AG188" s="142">
        <f>'Sous-traitances'!AG14*'Sous-traitances'!$I42</f>
        <v>0</v>
      </c>
      <c r="AH188" s="142">
        <f t="shared" si="64"/>
        <v>0</v>
      </c>
      <c r="AI188" s="142">
        <f>'Sous-traitances'!AI14*'Sous-traitances'!$I42</f>
        <v>0</v>
      </c>
      <c r="AJ188" s="142">
        <f>'Sous-traitances'!AJ14*'Sous-traitances'!$I42</f>
        <v>0</v>
      </c>
      <c r="AK188" s="142">
        <f t="shared" si="65"/>
        <v>0</v>
      </c>
    </row>
    <row r="189" spans="2:37" ht="15" customHeight="1" x14ac:dyDescent="0.35">
      <c r="B189" s="155">
        <f>'Sous-traitances'!B15</f>
        <v>0</v>
      </c>
      <c r="C189" s="142">
        <f>'Sous-traitances'!C15*'Sous-traitances'!$I43</f>
        <v>0</v>
      </c>
      <c r="D189" s="142">
        <f>'Sous-traitances'!D15*'Sous-traitances'!$I43</f>
        <v>0</v>
      </c>
      <c r="E189" s="142">
        <f>'Sous-traitances'!E15*'Sous-traitances'!$I43</f>
        <v>0</v>
      </c>
      <c r="F189" s="142">
        <f>'Sous-traitances'!F15*'Sous-traitances'!$I43</f>
        <v>0</v>
      </c>
      <c r="G189" s="142">
        <f>'Sous-traitances'!G15*'Sous-traitances'!$I43</f>
        <v>0</v>
      </c>
      <c r="H189" s="142">
        <f>'Sous-traitances'!H15*'Sous-traitances'!$I43</f>
        <v>0</v>
      </c>
      <c r="I189" s="142">
        <f>'Sous-traitances'!I15*'Sous-traitances'!$I43</f>
        <v>0</v>
      </c>
      <c r="J189" s="142">
        <f>'Sous-traitances'!J15*'Sous-traitances'!$I43</f>
        <v>0</v>
      </c>
      <c r="K189" s="142">
        <f>'Sous-traitances'!K15*'Sous-traitances'!$I43</f>
        <v>0</v>
      </c>
      <c r="L189" s="142">
        <f>'Sous-traitances'!L15*'Sous-traitances'!$I43</f>
        <v>0</v>
      </c>
      <c r="M189" s="142">
        <f>'Sous-traitances'!M15*'Sous-traitances'!$I43</f>
        <v>0</v>
      </c>
      <c r="N189" s="142">
        <f>'Sous-traitances'!N15*'Sous-traitances'!$I43</f>
        <v>0</v>
      </c>
      <c r="O189" s="142">
        <f t="shared" si="61"/>
        <v>0</v>
      </c>
      <c r="P189" s="142">
        <f>'Sous-traitances'!P15*'Sous-traitances'!$I43</f>
        <v>0</v>
      </c>
      <c r="Q189" s="142">
        <f>'Sous-traitances'!Q15*'Sous-traitances'!$I43</f>
        <v>0</v>
      </c>
      <c r="R189" s="142">
        <f>'Sous-traitances'!R15*'Sous-traitances'!$I43</f>
        <v>0</v>
      </c>
      <c r="S189" s="142">
        <f>'Sous-traitances'!S15*'Sous-traitances'!$I43</f>
        <v>0</v>
      </c>
      <c r="T189" s="142">
        <f>'Sous-traitances'!T15*'Sous-traitances'!$I43</f>
        <v>0</v>
      </c>
      <c r="U189" s="142">
        <f>'Sous-traitances'!U15*'Sous-traitances'!$I43</f>
        <v>0</v>
      </c>
      <c r="V189" s="142">
        <f>'Sous-traitances'!V15*'Sous-traitances'!$I43</f>
        <v>0</v>
      </c>
      <c r="W189" s="142">
        <f>'Sous-traitances'!W15*'Sous-traitances'!$I43</f>
        <v>0</v>
      </c>
      <c r="X189" s="142">
        <f>'Sous-traitances'!X15*'Sous-traitances'!$I43</f>
        <v>0</v>
      </c>
      <c r="Y189" s="142">
        <f>'Sous-traitances'!Y15*'Sous-traitances'!$I43</f>
        <v>0</v>
      </c>
      <c r="Z189" s="142">
        <f>'Sous-traitances'!Z15*'Sous-traitances'!$I43</f>
        <v>0</v>
      </c>
      <c r="AA189" s="142">
        <f>'Sous-traitances'!AA15*'Sous-traitances'!$I43</f>
        <v>0</v>
      </c>
      <c r="AB189" s="142">
        <f t="shared" si="62"/>
        <v>0</v>
      </c>
      <c r="AC189" s="142">
        <f>'Sous-traitances'!AC15*'Sous-traitances'!$I43</f>
        <v>0</v>
      </c>
      <c r="AD189" s="142">
        <f>'Sous-traitances'!AD15*'Sous-traitances'!$I43</f>
        <v>0</v>
      </c>
      <c r="AE189" s="142">
        <f t="shared" si="63"/>
        <v>0</v>
      </c>
      <c r="AF189" s="142">
        <f>'Sous-traitances'!AF15*'Sous-traitances'!$I43</f>
        <v>0</v>
      </c>
      <c r="AG189" s="142">
        <f>'Sous-traitances'!AG15*'Sous-traitances'!$I43</f>
        <v>0</v>
      </c>
      <c r="AH189" s="142">
        <f t="shared" si="64"/>
        <v>0</v>
      </c>
      <c r="AI189" s="142">
        <f>'Sous-traitances'!AI15*'Sous-traitances'!$I43</f>
        <v>0</v>
      </c>
      <c r="AJ189" s="142">
        <f>'Sous-traitances'!AJ15*'Sous-traitances'!$I43</f>
        <v>0</v>
      </c>
      <c r="AK189" s="142">
        <f t="shared" si="65"/>
        <v>0</v>
      </c>
    </row>
    <row r="190" spans="2:37" ht="15" customHeight="1" x14ac:dyDescent="0.35">
      <c r="B190" s="155">
        <f>'Sous-traitances'!B16</f>
        <v>0</v>
      </c>
      <c r="C190" s="142">
        <f>'Sous-traitances'!C16*'Sous-traitances'!$I44</f>
        <v>0</v>
      </c>
      <c r="D190" s="142">
        <f>'Sous-traitances'!D16*'Sous-traitances'!$I44</f>
        <v>0</v>
      </c>
      <c r="E190" s="142">
        <f>'Sous-traitances'!E16*'Sous-traitances'!$I44</f>
        <v>0</v>
      </c>
      <c r="F190" s="142">
        <f>'Sous-traitances'!F16*'Sous-traitances'!$I44</f>
        <v>0</v>
      </c>
      <c r="G190" s="142">
        <f>'Sous-traitances'!G16*'Sous-traitances'!$I44</f>
        <v>0</v>
      </c>
      <c r="H190" s="142">
        <f>'Sous-traitances'!H16*'Sous-traitances'!$I44</f>
        <v>0</v>
      </c>
      <c r="I190" s="142">
        <f>'Sous-traitances'!I16*'Sous-traitances'!$I44</f>
        <v>0</v>
      </c>
      <c r="J190" s="142">
        <f>'Sous-traitances'!J16*'Sous-traitances'!$I44</f>
        <v>0</v>
      </c>
      <c r="K190" s="142">
        <f>'Sous-traitances'!K16*'Sous-traitances'!$I44</f>
        <v>0</v>
      </c>
      <c r="L190" s="142">
        <f>'Sous-traitances'!L16*'Sous-traitances'!$I44</f>
        <v>0</v>
      </c>
      <c r="M190" s="142">
        <f>'Sous-traitances'!M16*'Sous-traitances'!$I44</f>
        <v>0</v>
      </c>
      <c r="N190" s="142">
        <f>'Sous-traitances'!N16*'Sous-traitances'!$I44</f>
        <v>0</v>
      </c>
      <c r="O190" s="142">
        <f t="shared" si="61"/>
        <v>0</v>
      </c>
      <c r="P190" s="142">
        <f>'Sous-traitances'!P16*'Sous-traitances'!$I44</f>
        <v>0</v>
      </c>
      <c r="Q190" s="142">
        <f>'Sous-traitances'!Q16*'Sous-traitances'!$I44</f>
        <v>0</v>
      </c>
      <c r="R190" s="142">
        <f>'Sous-traitances'!R16*'Sous-traitances'!$I44</f>
        <v>0</v>
      </c>
      <c r="S190" s="142">
        <f>'Sous-traitances'!S16*'Sous-traitances'!$I44</f>
        <v>0</v>
      </c>
      <c r="T190" s="142">
        <f>'Sous-traitances'!T16*'Sous-traitances'!$I44</f>
        <v>0</v>
      </c>
      <c r="U190" s="142">
        <f>'Sous-traitances'!U16*'Sous-traitances'!$I44</f>
        <v>0</v>
      </c>
      <c r="V190" s="142">
        <f>'Sous-traitances'!V16*'Sous-traitances'!$I44</f>
        <v>0</v>
      </c>
      <c r="W190" s="142">
        <f>'Sous-traitances'!W16*'Sous-traitances'!$I44</f>
        <v>0</v>
      </c>
      <c r="X190" s="142">
        <f>'Sous-traitances'!X16*'Sous-traitances'!$I44</f>
        <v>0</v>
      </c>
      <c r="Y190" s="142">
        <f>'Sous-traitances'!Y16*'Sous-traitances'!$I44</f>
        <v>0</v>
      </c>
      <c r="Z190" s="142">
        <f>'Sous-traitances'!Z16*'Sous-traitances'!$I44</f>
        <v>0</v>
      </c>
      <c r="AA190" s="142">
        <f>'Sous-traitances'!AA16*'Sous-traitances'!$I44</f>
        <v>0</v>
      </c>
      <c r="AB190" s="142">
        <f t="shared" si="62"/>
        <v>0</v>
      </c>
      <c r="AC190" s="142">
        <f>'Sous-traitances'!AC16*'Sous-traitances'!$I44</f>
        <v>0</v>
      </c>
      <c r="AD190" s="142">
        <f>'Sous-traitances'!AD16*'Sous-traitances'!$I44</f>
        <v>0</v>
      </c>
      <c r="AE190" s="142">
        <f t="shared" si="63"/>
        <v>0</v>
      </c>
      <c r="AF190" s="142">
        <f>'Sous-traitances'!AF16*'Sous-traitances'!$I44</f>
        <v>0</v>
      </c>
      <c r="AG190" s="142">
        <f>'Sous-traitances'!AG16*'Sous-traitances'!$I44</f>
        <v>0</v>
      </c>
      <c r="AH190" s="142">
        <f t="shared" si="64"/>
        <v>0</v>
      </c>
      <c r="AI190" s="142">
        <f>'Sous-traitances'!AI16*'Sous-traitances'!$I44</f>
        <v>0</v>
      </c>
      <c r="AJ190" s="142">
        <f>'Sous-traitances'!AJ16*'Sous-traitances'!$I44</f>
        <v>0</v>
      </c>
      <c r="AK190" s="142">
        <f t="shared" si="65"/>
        <v>0</v>
      </c>
    </row>
    <row r="191" spans="2:37" ht="15" customHeight="1" x14ac:dyDescent="0.35">
      <c r="B191" s="155">
        <f>'Sous-traitances'!B17</f>
        <v>0</v>
      </c>
      <c r="C191" s="142">
        <f>'Sous-traitances'!C17*'Sous-traitances'!$I45</f>
        <v>0</v>
      </c>
      <c r="D191" s="142">
        <f>'Sous-traitances'!D17*'Sous-traitances'!$I45</f>
        <v>0</v>
      </c>
      <c r="E191" s="142">
        <f>'Sous-traitances'!E17*'Sous-traitances'!$I45</f>
        <v>0</v>
      </c>
      <c r="F191" s="142">
        <f>'Sous-traitances'!F17*'Sous-traitances'!$I45</f>
        <v>0</v>
      </c>
      <c r="G191" s="142">
        <f>'Sous-traitances'!G17*'Sous-traitances'!$I45</f>
        <v>0</v>
      </c>
      <c r="H191" s="142">
        <f>'Sous-traitances'!H17*'Sous-traitances'!$I45</f>
        <v>0</v>
      </c>
      <c r="I191" s="142">
        <f>'Sous-traitances'!I17*'Sous-traitances'!$I45</f>
        <v>0</v>
      </c>
      <c r="J191" s="142">
        <f>'Sous-traitances'!J17*'Sous-traitances'!$I45</f>
        <v>0</v>
      </c>
      <c r="K191" s="142">
        <f>'Sous-traitances'!K17*'Sous-traitances'!$I45</f>
        <v>0</v>
      </c>
      <c r="L191" s="142">
        <f>'Sous-traitances'!L17*'Sous-traitances'!$I45</f>
        <v>0</v>
      </c>
      <c r="M191" s="142">
        <f>'Sous-traitances'!M17*'Sous-traitances'!$I45</f>
        <v>0</v>
      </c>
      <c r="N191" s="142">
        <f>'Sous-traitances'!N17*'Sous-traitances'!$I45</f>
        <v>0</v>
      </c>
      <c r="O191" s="142">
        <f t="shared" si="61"/>
        <v>0</v>
      </c>
      <c r="P191" s="142">
        <f>'Sous-traitances'!P17*'Sous-traitances'!$I45</f>
        <v>0</v>
      </c>
      <c r="Q191" s="142">
        <f>'Sous-traitances'!Q17*'Sous-traitances'!$I45</f>
        <v>0</v>
      </c>
      <c r="R191" s="142">
        <f>'Sous-traitances'!R17*'Sous-traitances'!$I45</f>
        <v>0</v>
      </c>
      <c r="S191" s="142">
        <f>'Sous-traitances'!S17*'Sous-traitances'!$I45</f>
        <v>0</v>
      </c>
      <c r="T191" s="142">
        <f>'Sous-traitances'!T17*'Sous-traitances'!$I45</f>
        <v>0</v>
      </c>
      <c r="U191" s="142">
        <f>'Sous-traitances'!U17*'Sous-traitances'!$I45</f>
        <v>0</v>
      </c>
      <c r="V191" s="142">
        <f>'Sous-traitances'!V17*'Sous-traitances'!$I45</f>
        <v>0</v>
      </c>
      <c r="W191" s="142">
        <f>'Sous-traitances'!W17*'Sous-traitances'!$I45</f>
        <v>0</v>
      </c>
      <c r="X191" s="142">
        <f>'Sous-traitances'!X17*'Sous-traitances'!$I45</f>
        <v>0</v>
      </c>
      <c r="Y191" s="142">
        <f>'Sous-traitances'!Y17*'Sous-traitances'!$I45</f>
        <v>0</v>
      </c>
      <c r="Z191" s="142">
        <f>'Sous-traitances'!Z17*'Sous-traitances'!$I45</f>
        <v>0</v>
      </c>
      <c r="AA191" s="142">
        <f>'Sous-traitances'!AA17*'Sous-traitances'!$I45</f>
        <v>0</v>
      </c>
      <c r="AB191" s="142">
        <f t="shared" si="62"/>
        <v>0</v>
      </c>
      <c r="AC191" s="142">
        <f>'Sous-traitances'!AC17*'Sous-traitances'!$I45</f>
        <v>0</v>
      </c>
      <c r="AD191" s="142">
        <f>'Sous-traitances'!AD17*'Sous-traitances'!$I45</f>
        <v>0</v>
      </c>
      <c r="AE191" s="142">
        <f t="shared" si="63"/>
        <v>0</v>
      </c>
      <c r="AF191" s="142">
        <f>'Sous-traitances'!AF17*'Sous-traitances'!$I45</f>
        <v>0</v>
      </c>
      <c r="AG191" s="142">
        <f>'Sous-traitances'!AG17*'Sous-traitances'!$I45</f>
        <v>0</v>
      </c>
      <c r="AH191" s="142">
        <f t="shared" si="64"/>
        <v>0</v>
      </c>
      <c r="AI191" s="142">
        <f>'Sous-traitances'!AI17*'Sous-traitances'!$I45</f>
        <v>0</v>
      </c>
      <c r="AJ191" s="142">
        <f>'Sous-traitances'!AJ17*'Sous-traitances'!$I45</f>
        <v>0</v>
      </c>
      <c r="AK191" s="142">
        <f t="shared" si="65"/>
        <v>0</v>
      </c>
    </row>
    <row r="192" spans="2:37" ht="15" customHeight="1" x14ac:dyDescent="0.35">
      <c r="B192" s="155">
        <f>'Sous-traitances'!B18</f>
        <v>0</v>
      </c>
      <c r="C192" s="142">
        <f>'Sous-traitances'!C18*'Sous-traitances'!$I46</f>
        <v>0</v>
      </c>
      <c r="D192" s="142">
        <f>'Sous-traitances'!D18*'Sous-traitances'!$I46</f>
        <v>0</v>
      </c>
      <c r="E192" s="142">
        <f>'Sous-traitances'!E18*'Sous-traitances'!$I46</f>
        <v>0</v>
      </c>
      <c r="F192" s="142">
        <f>'Sous-traitances'!F18*'Sous-traitances'!$I46</f>
        <v>0</v>
      </c>
      <c r="G192" s="142">
        <f>'Sous-traitances'!G18*'Sous-traitances'!$I46</f>
        <v>0</v>
      </c>
      <c r="H192" s="142">
        <f>'Sous-traitances'!H18*'Sous-traitances'!$I46</f>
        <v>0</v>
      </c>
      <c r="I192" s="142">
        <f>'Sous-traitances'!I18*'Sous-traitances'!$I46</f>
        <v>0</v>
      </c>
      <c r="J192" s="142">
        <f>'Sous-traitances'!J18*'Sous-traitances'!$I46</f>
        <v>0</v>
      </c>
      <c r="K192" s="142">
        <f>'Sous-traitances'!K18*'Sous-traitances'!$I46</f>
        <v>0</v>
      </c>
      <c r="L192" s="142">
        <f>'Sous-traitances'!L18*'Sous-traitances'!$I46</f>
        <v>0</v>
      </c>
      <c r="M192" s="142">
        <f>'Sous-traitances'!M18*'Sous-traitances'!$I46</f>
        <v>0</v>
      </c>
      <c r="N192" s="142">
        <f>'Sous-traitances'!N18*'Sous-traitances'!$I46</f>
        <v>0</v>
      </c>
      <c r="O192" s="142">
        <f t="shared" si="61"/>
        <v>0</v>
      </c>
      <c r="P192" s="142">
        <f>'Sous-traitances'!P18*'Sous-traitances'!$I46</f>
        <v>0</v>
      </c>
      <c r="Q192" s="142">
        <f>'Sous-traitances'!Q18*'Sous-traitances'!$I46</f>
        <v>0</v>
      </c>
      <c r="R192" s="142">
        <f>'Sous-traitances'!R18*'Sous-traitances'!$I46</f>
        <v>0</v>
      </c>
      <c r="S192" s="142">
        <f>'Sous-traitances'!S18*'Sous-traitances'!$I46</f>
        <v>0</v>
      </c>
      <c r="T192" s="142">
        <f>'Sous-traitances'!T18*'Sous-traitances'!$I46</f>
        <v>0</v>
      </c>
      <c r="U192" s="142">
        <f>'Sous-traitances'!U18*'Sous-traitances'!$I46</f>
        <v>0</v>
      </c>
      <c r="V192" s="142">
        <f>'Sous-traitances'!V18*'Sous-traitances'!$I46</f>
        <v>0</v>
      </c>
      <c r="W192" s="142">
        <f>'Sous-traitances'!W18*'Sous-traitances'!$I46</f>
        <v>0</v>
      </c>
      <c r="X192" s="142">
        <f>'Sous-traitances'!X18*'Sous-traitances'!$I46</f>
        <v>0</v>
      </c>
      <c r="Y192" s="142">
        <f>'Sous-traitances'!Y18*'Sous-traitances'!$I46</f>
        <v>0</v>
      </c>
      <c r="Z192" s="142">
        <f>'Sous-traitances'!Z18*'Sous-traitances'!$I46</f>
        <v>0</v>
      </c>
      <c r="AA192" s="142">
        <f>'Sous-traitances'!AA18*'Sous-traitances'!$I46</f>
        <v>0</v>
      </c>
      <c r="AB192" s="142">
        <f t="shared" si="62"/>
        <v>0</v>
      </c>
      <c r="AC192" s="142">
        <f>'Sous-traitances'!AC18*'Sous-traitances'!$I46</f>
        <v>0</v>
      </c>
      <c r="AD192" s="142">
        <f>'Sous-traitances'!AD18*'Sous-traitances'!$I46</f>
        <v>0</v>
      </c>
      <c r="AE192" s="142">
        <f t="shared" si="63"/>
        <v>0</v>
      </c>
      <c r="AF192" s="142">
        <f>'Sous-traitances'!AF18*'Sous-traitances'!$I46</f>
        <v>0</v>
      </c>
      <c r="AG192" s="142">
        <f>'Sous-traitances'!AG18*'Sous-traitances'!$I46</f>
        <v>0</v>
      </c>
      <c r="AH192" s="142">
        <f t="shared" si="64"/>
        <v>0</v>
      </c>
      <c r="AI192" s="142">
        <f>'Sous-traitances'!AI18*'Sous-traitances'!$I46</f>
        <v>0</v>
      </c>
      <c r="AJ192" s="142">
        <f>'Sous-traitances'!AJ18*'Sous-traitances'!$I46</f>
        <v>0</v>
      </c>
      <c r="AK192" s="142">
        <f t="shared" si="65"/>
        <v>0</v>
      </c>
    </row>
    <row r="193" spans="2:37" ht="15" customHeight="1" x14ac:dyDescent="0.35">
      <c r="B193" s="155">
        <f>'Sous-traitances'!B19</f>
        <v>0</v>
      </c>
      <c r="C193" s="142">
        <f>'Sous-traitances'!C19*'Sous-traitances'!$I47</f>
        <v>0</v>
      </c>
      <c r="D193" s="142">
        <f>'Sous-traitances'!D19*'Sous-traitances'!$I47</f>
        <v>0</v>
      </c>
      <c r="E193" s="142">
        <f>'Sous-traitances'!E19*'Sous-traitances'!$I47</f>
        <v>0</v>
      </c>
      <c r="F193" s="142">
        <f>'Sous-traitances'!F19*'Sous-traitances'!$I47</f>
        <v>0</v>
      </c>
      <c r="G193" s="142">
        <f>'Sous-traitances'!G19*'Sous-traitances'!$I47</f>
        <v>0</v>
      </c>
      <c r="H193" s="142">
        <f>'Sous-traitances'!H19*'Sous-traitances'!$I47</f>
        <v>0</v>
      </c>
      <c r="I193" s="142">
        <f>'Sous-traitances'!I19*'Sous-traitances'!$I47</f>
        <v>0</v>
      </c>
      <c r="J193" s="142">
        <f>'Sous-traitances'!J19*'Sous-traitances'!$I47</f>
        <v>0</v>
      </c>
      <c r="K193" s="142">
        <f>'Sous-traitances'!K19*'Sous-traitances'!$I47</f>
        <v>0</v>
      </c>
      <c r="L193" s="142">
        <f>'Sous-traitances'!L19*'Sous-traitances'!$I47</f>
        <v>0</v>
      </c>
      <c r="M193" s="142">
        <f>'Sous-traitances'!M19*'Sous-traitances'!$I47</f>
        <v>0</v>
      </c>
      <c r="N193" s="142">
        <f>'Sous-traitances'!N19*'Sous-traitances'!$I47</f>
        <v>0</v>
      </c>
      <c r="O193" s="142">
        <f t="shared" si="61"/>
        <v>0</v>
      </c>
      <c r="P193" s="142">
        <f>'Sous-traitances'!P19*'Sous-traitances'!$I47</f>
        <v>0</v>
      </c>
      <c r="Q193" s="142">
        <f>'Sous-traitances'!Q19*'Sous-traitances'!$I47</f>
        <v>0</v>
      </c>
      <c r="R193" s="142">
        <f>'Sous-traitances'!R19*'Sous-traitances'!$I47</f>
        <v>0</v>
      </c>
      <c r="S193" s="142">
        <f>'Sous-traitances'!S19*'Sous-traitances'!$I47</f>
        <v>0</v>
      </c>
      <c r="T193" s="142">
        <f>'Sous-traitances'!T19*'Sous-traitances'!$I47</f>
        <v>0</v>
      </c>
      <c r="U193" s="142">
        <f>'Sous-traitances'!U19*'Sous-traitances'!$I47</f>
        <v>0</v>
      </c>
      <c r="V193" s="142">
        <f>'Sous-traitances'!V19*'Sous-traitances'!$I47</f>
        <v>0</v>
      </c>
      <c r="W193" s="142">
        <f>'Sous-traitances'!W19*'Sous-traitances'!$I47</f>
        <v>0</v>
      </c>
      <c r="X193" s="142">
        <f>'Sous-traitances'!X19*'Sous-traitances'!$I47</f>
        <v>0</v>
      </c>
      <c r="Y193" s="142">
        <f>'Sous-traitances'!Y19*'Sous-traitances'!$I47</f>
        <v>0</v>
      </c>
      <c r="Z193" s="142">
        <f>'Sous-traitances'!Z19*'Sous-traitances'!$I47</f>
        <v>0</v>
      </c>
      <c r="AA193" s="142">
        <f>'Sous-traitances'!AA19*'Sous-traitances'!$I47</f>
        <v>0</v>
      </c>
      <c r="AB193" s="142">
        <f t="shared" si="62"/>
        <v>0</v>
      </c>
      <c r="AC193" s="142">
        <f>'Sous-traitances'!AC19*'Sous-traitances'!$I47</f>
        <v>0</v>
      </c>
      <c r="AD193" s="142">
        <f>'Sous-traitances'!AD19*'Sous-traitances'!$I47</f>
        <v>0</v>
      </c>
      <c r="AE193" s="142">
        <f t="shared" si="63"/>
        <v>0</v>
      </c>
      <c r="AF193" s="142">
        <f>'Sous-traitances'!AF19*'Sous-traitances'!$I47</f>
        <v>0</v>
      </c>
      <c r="AG193" s="142">
        <f>'Sous-traitances'!AG19*'Sous-traitances'!$I47</f>
        <v>0</v>
      </c>
      <c r="AH193" s="142">
        <f t="shared" si="64"/>
        <v>0</v>
      </c>
      <c r="AI193" s="142">
        <f>'Sous-traitances'!AI19*'Sous-traitances'!$I47</f>
        <v>0</v>
      </c>
      <c r="AJ193" s="142">
        <f>'Sous-traitances'!AJ19*'Sous-traitances'!$I47</f>
        <v>0</v>
      </c>
      <c r="AK193" s="142">
        <f t="shared" si="65"/>
        <v>0</v>
      </c>
    </row>
    <row r="194" spans="2:37" ht="15" customHeight="1" x14ac:dyDescent="0.35">
      <c r="B194" s="155">
        <f>'Sous-traitances'!B20</f>
        <v>0</v>
      </c>
      <c r="C194" s="142">
        <f>'Sous-traitances'!C20*'Sous-traitances'!$I48</f>
        <v>0</v>
      </c>
      <c r="D194" s="142">
        <f>'Sous-traitances'!D20*'Sous-traitances'!$I48</f>
        <v>0</v>
      </c>
      <c r="E194" s="142">
        <f>'Sous-traitances'!E20*'Sous-traitances'!$I48</f>
        <v>0</v>
      </c>
      <c r="F194" s="142">
        <f>'Sous-traitances'!F20*'Sous-traitances'!$I48</f>
        <v>0</v>
      </c>
      <c r="G194" s="142">
        <f>'Sous-traitances'!G20*'Sous-traitances'!$I48</f>
        <v>0</v>
      </c>
      <c r="H194" s="142">
        <f>'Sous-traitances'!H20*'Sous-traitances'!$I48</f>
        <v>0</v>
      </c>
      <c r="I194" s="142">
        <f>'Sous-traitances'!I20*'Sous-traitances'!$I48</f>
        <v>0</v>
      </c>
      <c r="J194" s="142">
        <f>'Sous-traitances'!J20*'Sous-traitances'!$I48</f>
        <v>0</v>
      </c>
      <c r="K194" s="142">
        <f>'Sous-traitances'!K20*'Sous-traitances'!$I48</f>
        <v>0</v>
      </c>
      <c r="L194" s="142">
        <f>'Sous-traitances'!L20*'Sous-traitances'!$I48</f>
        <v>0</v>
      </c>
      <c r="M194" s="142">
        <f>'Sous-traitances'!M20*'Sous-traitances'!$I48</f>
        <v>0</v>
      </c>
      <c r="N194" s="142">
        <f>'Sous-traitances'!N20*'Sous-traitances'!$I48</f>
        <v>0</v>
      </c>
      <c r="O194" s="142">
        <f t="shared" si="61"/>
        <v>0</v>
      </c>
      <c r="P194" s="142">
        <f>'Sous-traitances'!P20*'Sous-traitances'!$I48</f>
        <v>0</v>
      </c>
      <c r="Q194" s="142">
        <f>'Sous-traitances'!Q20*'Sous-traitances'!$I48</f>
        <v>0</v>
      </c>
      <c r="R194" s="142">
        <f>'Sous-traitances'!R20*'Sous-traitances'!$I48</f>
        <v>0</v>
      </c>
      <c r="S194" s="142">
        <f>'Sous-traitances'!S20*'Sous-traitances'!$I48</f>
        <v>0</v>
      </c>
      <c r="T194" s="142">
        <f>'Sous-traitances'!T20*'Sous-traitances'!$I48</f>
        <v>0</v>
      </c>
      <c r="U194" s="142">
        <f>'Sous-traitances'!U20*'Sous-traitances'!$I48</f>
        <v>0</v>
      </c>
      <c r="V194" s="142">
        <f>'Sous-traitances'!V20*'Sous-traitances'!$I48</f>
        <v>0</v>
      </c>
      <c r="W194" s="142">
        <f>'Sous-traitances'!W20*'Sous-traitances'!$I48</f>
        <v>0</v>
      </c>
      <c r="X194" s="142">
        <f>'Sous-traitances'!X20*'Sous-traitances'!$I48</f>
        <v>0</v>
      </c>
      <c r="Y194" s="142">
        <f>'Sous-traitances'!Y20*'Sous-traitances'!$I48</f>
        <v>0</v>
      </c>
      <c r="Z194" s="142">
        <f>'Sous-traitances'!Z20*'Sous-traitances'!$I48</f>
        <v>0</v>
      </c>
      <c r="AA194" s="142">
        <f>'Sous-traitances'!AA20*'Sous-traitances'!$I48</f>
        <v>0</v>
      </c>
      <c r="AB194" s="142">
        <f t="shared" si="62"/>
        <v>0</v>
      </c>
      <c r="AC194" s="142">
        <f>'Sous-traitances'!AC20*'Sous-traitances'!$I48</f>
        <v>0</v>
      </c>
      <c r="AD194" s="142">
        <f>'Sous-traitances'!AD20*'Sous-traitances'!$I48</f>
        <v>0</v>
      </c>
      <c r="AE194" s="142">
        <f t="shared" si="63"/>
        <v>0</v>
      </c>
      <c r="AF194" s="142">
        <f>'Sous-traitances'!AF20*'Sous-traitances'!$I48</f>
        <v>0</v>
      </c>
      <c r="AG194" s="142">
        <f>'Sous-traitances'!AG20*'Sous-traitances'!$I48</f>
        <v>0</v>
      </c>
      <c r="AH194" s="142">
        <f t="shared" si="64"/>
        <v>0</v>
      </c>
      <c r="AI194" s="142">
        <f>'Sous-traitances'!AI20*'Sous-traitances'!$I48</f>
        <v>0</v>
      </c>
      <c r="AJ194" s="142">
        <f>'Sous-traitances'!AJ20*'Sous-traitances'!$I48</f>
        <v>0</v>
      </c>
      <c r="AK194" s="142">
        <f t="shared" si="65"/>
        <v>0</v>
      </c>
    </row>
    <row r="195" spans="2:37" ht="15" customHeight="1" x14ac:dyDescent="0.35">
      <c r="B195" s="155">
        <f>'Sous-traitances'!B21</f>
        <v>0</v>
      </c>
      <c r="C195" s="142">
        <f>'Sous-traitances'!C21*'Sous-traitances'!$I49</f>
        <v>0</v>
      </c>
      <c r="D195" s="142">
        <f>'Sous-traitances'!D21*'Sous-traitances'!$I49</f>
        <v>0</v>
      </c>
      <c r="E195" s="142">
        <f>'Sous-traitances'!E21*'Sous-traitances'!$I49</f>
        <v>0</v>
      </c>
      <c r="F195" s="142">
        <f>'Sous-traitances'!F21*'Sous-traitances'!$I49</f>
        <v>0</v>
      </c>
      <c r="G195" s="142">
        <f>'Sous-traitances'!G21*'Sous-traitances'!$I49</f>
        <v>0</v>
      </c>
      <c r="H195" s="142">
        <f>'Sous-traitances'!H21*'Sous-traitances'!$I49</f>
        <v>0</v>
      </c>
      <c r="I195" s="142">
        <f>'Sous-traitances'!I21*'Sous-traitances'!$I49</f>
        <v>0</v>
      </c>
      <c r="J195" s="142">
        <f>'Sous-traitances'!J21*'Sous-traitances'!$I49</f>
        <v>0</v>
      </c>
      <c r="K195" s="142">
        <f>'Sous-traitances'!K21*'Sous-traitances'!$I49</f>
        <v>0</v>
      </c>
      <c r="L195" s="142">
        <f>'Sous-traitances'!L21*'Sous-traitances'!$I49</f>
        <v>0</v>
      </c>
      <c r="M195" s="142">
        <f>'Sous-traitances'!M21*'Sous-traitances'!$I49</f>
        <v>0</v>
      </c>
      <c r="N195" s="142">
        <f>'Sous-traitances'!N21*'Sous-traitances'!$I49</f>
        <v>0</v>
      </c>
      <c r="O195" s="142">
        <f t="shared" si="61"/>
        <v>0</v>
      </c>
      <c r="P195" s="142">
        <f>'Sous-traitances'!P21*'Sous-traitances'!$I49</f>
        <v>0</v>
      </c>
      <c r="Q195" s="142">
        <f>'Sous-traitances'!Q21*'Sous-traitances'!$I49</f>
        <v>0</v>
      </c>
      <c r="R195" s="142">
        <f>'Sous-traitances'!R21*'Sous-traitances'!$I49</f>
        <v>0</v>
      </c>
      <c r="S195" s="142">
        <f>'Sous-traitances'!S21*'Sous-traitances'!$I49</f>
        <v>0</v>
      </c>
      <c r="T195" s="142">
        <f>'Sous-traitances'!T21*'Sous-traitances'!$I49</f>
        <v>0</v>
      </c>
      <c r="U195" s="142">
        <f>'Sous-traitances'!U21*'Sous-traitances'!$I49</f>
        <v>0</v>
      </c>
      <c r="V195" s="142">
        <f>'Sous-traitances'!V21*'Sous-traitances'!$I49</f>
        <v>0</v>
      </c>
      <c r="W195" s="142">
        <f>'Sous-traitances'!W21*'Sous-traitances'!$I49</f>
        <v>0</v>
      </c>
      <c r="X195" s="142">
        <f>'Sous-traitances'!X21*'Sous-traitances'!$I49</f>
        <v>0</v>
      </c>
      <c r="Y195" s="142">
        <f>'Sous-traitances'!Y21*'Sous-traitances'!$I49</f>
        <v>0</v>
      </c>
      <c r="Z195" s="142">
        <f>'Sous-traitances'!Z21*'Sous-traitances'!$I49</f>
        <v>0</v>
      </c>
      <c r="AA195" s="142">
        <f>'Sous-traitances'!AA21*'Sous-traitances'!$I49</f>
        <v>0</v>
      </c>
      <c r="AB195" s="142">
        <f t="shared" si="62"/>
        <v>0</v>
      </c>
      <c r="AC195" s="142">
        <f>'Sous-traitances'!AC21*'Sous-traitances'!$I49</f>
        <v>0</v>
      </c>
      <c r="AD195" s="142">
        <f>'Sous-traitances'!AD21*'Sous-traitances'!$I49</f>
        <v>0</v>
      </c>
      <c r="AE195" s="142">
        <f t="shared" si="63"/>
        <v>0</v>
      </c>
      <c r="AF195" s="142">
        <f>'Sous-traitances'!AF21*'Sous-traitances'!$I49</f>
        <v>0</v>
      </c>
      <c r="AG195" s="142">
        <f>'Sous-traitances'!AG21*'Sous-traitances'!$I49</f>
        <v>0</v>
      </c>
      <c r="AH195" s="142">
        <f t="shared" si="64"/>
        <v>0</v>
      </c>
      <c r="AI195" s="142">
        <f>'Sous-traitances'!AI21*'Sous-traitances'!$I49</f>
        <v>0</v>
      </c>
      <c r="AJ195" s="142">
        <f>'Sous-traitances'!AJ21*'Sous-traitances'!$I49</f>
        <v>0</v>
      </c>
      <c r="AK195" s="142">
        <f t="shared" si="65"/>
        <v>0</v>
      </c>
    </row>
    <row r="196" spans="2:37" ht="15" customHeight="1" x14ac:dyDescent="0.35">
      <c r="B196" s="155">
        <f>'Sous-traitances'!B22</f>
        <v>0</v>
      </c>
      <c r="C196" s="142">
        <f>'Sous-traitances'!C22*'Sous-traitances'!$I50</f>
        <v>0</v>
      </c>
      <c r="D196" s="142">
        <f>'Sous-traitances'!D22*'Sous-traitances'!$I50</f>
        <v>0</v>
      </c>
      <c r="E196" s="142">
        <f>'Sous-traitances'!E22*'Sous-traitances'!$I50</f>
        <v>0</v>
      </c>
      <c r="F196" s="142">
        <f>'Sous-traitances'!F22*'Sous-traitances'!$I50</f>
        <v>0</v>
      </c>
      <c r="G196" s="142">
        <f>'Sous-traitances'!G22*'Sous-traitances'!$I50</f>
        <v>0</v>
      </c>
      <c r="H196" s="142">
        <f>'Sous-traitances'!H22*'Sous-traitances'!$I50</f>
        <v>0</v>
      </c>
      <c r="I196" s="142">
        <f>'Sous-traitances'!I22*'Sous-traitances'!$I50</f>
        <v>0</v>
      </c>
      <c r="J196" s="142">
        <f>'Sous-traitances'!J22*'Sous-traitances'!$I50</f>
        <v>0</v>
      </c>
      <c r="K196" s="142">
        <f>'Sous-traitances'!K22*'Sous-traitances'!$I50</f>
        <v>0</v>
      </c>
      <c r="L196" s="142">
        <f>'Sous-traitances'!L22*'Sous-traitances'!$I50</f>
        <v>0</v>
      </c>
      <c r="M196" s="142">
        <f>'Sous-traitances'!M22*'Sous-traitances'!$I50</f>
        <v>0</v>
      </c>
      <c r="N196" s="142">
        <f>'Sous-traitances'!N22*'Sous-traitances'!$I50</f>
        <v>0</v>
      </c>
      <c r="O196" s="142">
        <f t="shared" si="61"/>
        <v>0</v>
      </c>
      <c r="P196" s="142">
        <f>'Sous-traitances'!P22*'Sous-traitances'!$I50</f>
        <v>0</v>
      </c>
      <c r="Q196" s="142">
        <f>'Sous-traitances'!Q22*'Sous-traitances'!$I50</f>
        <v>0</v>
      </c>
      <c r="R196" s="142">
        <f>'Sous-traitances'!R22*'Sous-traitances'!$I50</f>
        <v>0</v>
      </c>
      <c r="S196" s="142">
        <f>'Sous-traitances'!S22*'Sous-traitances'!$I50</f>
        <v>0</v>
      </c>
      <c r="T196" s="142">
        <f>'Sous-traitances'!T22*'Sous-traitances'!$I50</f>
        <v>0</v>
      </c>
      <c r="U196" s="142">
        <f>'Sous-traitances'!U22*'Sous-traitances'!$I50</f>
        <v>0</v>
      </c>
      <c r="V196" s="142">
        <f>'Sous-traitances'!V22*'Sous-traitances'!$I50</f>
        <v>0</v>
      </c>
      <c r="W196" s="142">
        <f>'Sous-traitances'!W22*'Sous-traitances'!$I50</f>
        <v>0</v>
      </c>
      <c r="X196" s="142">
        <f>'Sous-traitances'!X22*'Sous-traitances'!$I50</f>
        <v>0</v>
      </c>
      <c r="Y196" s="142">
        <f>'Sous-traitances'!Y22*'Sous-traitances'!$I50</f>
        <v>0</v>
      </c>
      <c r="Z196" s="142">
        <f>'Sous-traitances'!Z22*'Sous-traitances'!$I50</f>
        <v>0</v>
      </c>
      <c r="AA196" s="142">
        <f>'Sous-traitances'!AA22*'Sous-traitances'!$I50</f>
        <v>0</v>
      </c>
      <c r="AB196" s="142">
        <f t="shared" si="62"/>
        <v>0</v>
      </c>
      <c r="AC196" s="142">
        <f>'Sous-traitances'!AC22*'Sous-traitances'!$I50</f>
        <v>0</v>
      </c>
      <c r="AD196" s="142">
        <f>'Sous-traitances'!AD22*'Sous-traitances'!$I50</f>
        <v>0</v>
      </c>
      <c r="AE196" s="142">
        <f t="shared" si="63"/>
        <v>0</v>
      </c>
      <c r="AF196" s="142">
        <f>'Sous-traitances'!AF22*'Sous-traitances'!$I50</f>
        <v>0</v>
      </c>
      <c r="AG196" s="142">
        <f>'Sous-traitances'!AG22*'Sous-traitances'!$I50</f>
        <v>0</v>
      </c>
      <c r="AH196" s="142">
        <f t="shared" si="64"/>
        <v>0</v>
      </c>
      <c r="AI196" s="142">
        <f>'Sous-traitances'!AI22*'Sous-traitances'!$I50</f>
        <v>0</v>
      </c>
      <c r="AJ196" s="142">
        <f>'Sous-traitances'!AJ22*'Sous-traitances'!$I50</f>
        <v>0</v>
      </c>
      <c r="AK196" s="142">
        <f t="shared" si="65"/>
        <v>0</v>
      </c>
    </row>
    <row r="197" spans="2:37" ht="15" customHeight="1" x14ac:dyDescent="0.35">
      <c r="B197" s="155">
        <f>'Sous-traitances'!B23</f>
        <v>0</v>
      </c>
      <c r="C197" s="142">
        <f>'Sous-traitances'!C23*'Sous-traitances'!$I51</f>
        <v>0</v>
      </c>
      <c r="D197" s="142">
        <f>'Sous-traitances'!D23*'Sous-traitances'!$I51</f>
        <v>0</v>
      </c>
      <c r="E197" s="142">
        <f>'Sous-traitances'!E23*'Sous-traitances'!$I51</f>
        <v>0</v>
      </c>
      <c r="F197" s="142">
        <f>'Sous-traitances'!F23*'Sous-traitances'!$I51</f>
        <v>0</v>
      </c>
      <c r="G197" s="142">
        <f>'Sous-traitances'!G23*'Sous-traitances'!$I51</f>
        <v>0</v>
      </c>
      <c r="H197" s="142">
        <f>'Sous-traitances'!H23*'Sous-traitances'!$I51</f>
        <v>0</v>
      </c>
      <c r="I197" s="142">
        <f>'Sous-traitances'!I23*'Sous-traitances'!$I51</f>
        <v>0</v>
      </c>
      <c r="J197" s="142">
        <f>'Sous-traitances'!J23*'Sous-traitances'!$I51</f>
        <v>0</v>
      </c>
      <c r="K197" s="142">
        <f>'Sous-traitances'!K23*'Sous-traitances'!$I51</f>
        <v>0</v>
      </c>
      <c r="L197" s="142">
        <f>'Sous-traitances'!L23*'Sous-traitances'!$I51</f>
        <v>0</v>
      </c>
      <c r="M197" s="142">
        <f>'Sous-traitances'!M23*'Sous-traitances'!$I51</f>
        <v>0</v>
      </c>
      <c r="N197" s="142">
        <f>'Sous-traitances'!N23*'Sous-traitances'!$I51</f>
        <v>0</v>
      </c>
      <c r="O197" s="142">
        <f t="shared" si="61"/>
        <v>0</v>
      </c>
      <c r="P197" s="142">
        <f>'Sous-traitances'!P23*'Sous-traitances'!$I51</f>
        <v>0</v>
      </c>
      <c r="Q197" s="142">
        <f>'Sous-traitances'!Q23*'Sous-traitances'!$I51</f>
        <v>0</v>
      </c>
      <c r="R197" s="142">
        <f>'Sous-traitances'!R23*'Sous-traitances'!$I51</f>
        <v>0</v>
      </c>
      <c r="S197" s="142">
        <f>'Sous-traitances'!S23*'Sous-traitances'!$I51</f>
        <v>0</v>
      </c>
      <c r="T197" s="142">
        <f>'Sous-traitances'!T23*'Sous-traitances'!$I51</f>
        <v>0</v>
      </c>
      <c r="U197" s="142">
        <f>'Sous-traitances'!U23*'Sous-traitances'!$I51</f>
        <v>0</v>
      </c>
      <c r="V197" s="142">
        <f>'Sous-traitances'!V23*'Sous-traitances'!$I51</f>
        <v>0</v>
      </c>
      <c r="W197" s="142">
        <f>'Sous-traitances'!W23*'Sous-traitances'!$I51</f>
        <v>0</v>
      </c>
      <c r="X197" s="142">
        <f>'Sous-traitances'!X23*'Sous-traitances'!$I51</f>
        <v>0</v>
      </c>
      <c r="Y197" s="142">
        <f>'Sous-traitances'!Y23*'Sous-traitances'!$I51</f>
        <v>0</v>
      </c>
      <c r="Z197" s="142">
        <f>'Sous-traitances'!Z23*'Sous-traitances'!$I51</f>
        <v>0</v>
      </c>
      <c r="AA197" s="142">
        <f>'Sous-traitances'!AA23*'Sous-traitances'!$I51</f>
        <v>0</v>
      </c>
      <c r="AB197" s="142">
        <f t="shared" si="62"/>
        <v>0</v>
      </c>
      <c r="AC197" s="142">
        <f>'Sous-traitances'!AC23*'Sous-traitances'!$I51</f>
        <v>0</v>
      </c>
      <c r="AD197" s="142">
        <f>'Sous-traitances'!AD23*'Sous-traitances'!$I51</f>
        <v>0</v>
      </c>
      <c r="AE197" s="142">
        <f t="shared" si="63"/>
        <v>0</v>
      </c>
      <c r="AF197" s="142">
        <f>'Sous-traitances'!AF23*'Sous-traitances'!$I51</f>
        <v>0</v>
      </c>
      <c r="AG197" s="142">
        <f>'Sous-traitances'!AG23*'Sous-traitances'!$I51</f>
        <v>0</v>
      </c>
      <c r="AH197" s="142">
        <f t="shared" si="64"/>
        <v>0</v>
      </c>
      <c r="AI197" s="142">
        <f>'Sous-traitances'!AI23*'Sous-traitances'!$I51</f>
        <v>0</v>
      </c>
      <c r="AJ197" s="142">
        <f>'Sous-traitances'!AJ23*'Sous-traitances'!$I51</f>
        <v>0</v>
      </c>
      <c r="AK197" s="142">
        <f t="shared" si="65"/>
        <v>0</v>
      </c>
    </row>
    <row r="198" spans="2:37" ht="15" customHeight="1" x14ac:dyDescent="0.35">
      <c r="B198" s="155">
        <f>'Sous-traitances'!B24</f>
        <v>0</v>
      </c>
      <c r="C198" s="142">
        <f>'Sous-traitances'!C24*'Sous-traitances'!$I52</f>
        <v>0</v>
      </c>
      <c r="D198" s="142">
        <f>'Sous-traitances'!D24*'Sous-traitances'!$I52</f>
        <v>0</v>
      </c>
      <c r="E198" s="142">
        <f>'Sous-traitances'!E24*'Sous-traitances'!$I52</f>
        <v>0</v>
      </c>
      <c r="F198" s="142">
        <f>'Sous-traitances'!F24*'Sous-traitances'!$I52</f>
        <v>0</v>
      </c>
      <c r="G198" s="142">
        <f>'Sous-traitances'!G24*'Sous-traitances'!$I52</f>
        <v>0</v>
      </c>
      <c r="H198" s="142">
        <f>'Sous-traitances'!H24*'Sous-traitances'!$I52</f>
        <v>0</v>
      </c>
      <c r="I198" s="142">
        <f>'Sous-traitances'!I24*'Sous-traitances'!$I52</f>
        <v>0</v>
      </c>
      <c r="J198" s="142">
        <f>'Sous-traitances'!J24*'Sous-traitances'!$I52</f>
        <v>0</v>
      </c>
      <c r="K198" s="142">
        <f>'Sous-traitances'!K24*'Sous-traitances'!$I52</f>
        <v>0</v>
      </c>
      <c r="L198" s="142">
        <f>'Sous-traitances'!L24*'Sous-traitances'!$I52</f>
        <v>0</v>
      </c>
      <c r="M198" s="142">
        <f>'Sous-traitances'!M24*'Sous-traitances'!$I52</f>
        <v>0</v>
      </c>
      <c r="N198" s="142">
        <f>'Sous-traitances'!N24*'Sous-traitances'!$I52</f>
        <v>0</v>
      </c>
      <c r="O198" s="142">
        <f t="shared" si="61"/>
        <v>0</v>
      </c>
      <c r="P198" s="142">
        <f>'Sous-traitances'!P24*'Sous-traitances'!$I52</f>
        <v>0</v>
      </c>
      <c r="Q198" s="142">
        <f>'Sous-traitances'!Q24*'Sous-traitances'!$I52</f>
        <v>0</v>
      </c>
      <c r="R198" s="142">
        <f>'Sous-traitances'!R24*'Sous-traitances'!$I52</f>
        <v>0</v>
      </c>
      <c r="S198" s="142">
        <f>'Sous-traitances'!S24*'Sous-traitances'!$I52</f>
        <v>0</v>
      </c>
      <c r="T198" s="142">
        <f>'Sous-traitances'!T24*'Sous-traitances'!$I52</f>
        <v>0</v>
      </c>
      <c r="U198" s="142">
        <f>'Sous-traitances'!U24*'Sous-traitances'!$I52</f>
        <v>0</v>
      </c>
      <c r="V198" s="142">
        <f>'Sous-traitances'!V24*'Sous-traitances'!$I52</f>
        <v>0</v>
      </c>
      <c r="W198" s="142">
        <f>'Sous-traitances'!W24*'Sous-traitances'!$I52</f>
        <v>0</v>
      </c>
      <c r="X198" s="142">
        <f>'Sous-traitances'!X24*'Sous-traitances'!$I52</f>
        <v>0</v>
      </c>
      <c r="Y198" s="142">
        <f>'Sous-traitances'!Y24*'Sous-traitances'!$I52</f>
        <v>0</v>
      </c>
      <c r="Z198" s="142">
        <f>'Sous-traitances'!Z24*'Sous-traitances'!$I52</f>
        <v>0</v>
      </c>
      <c r="AA198" s="142">
        <f>'Sous-traitances'!AA24*'Sous-traitances'!$I52</f>
        <v>0</v>
      </c>
      <c r="AB198" s="142">
        <f t="shared" si="62"/>
        <v>0</v>
      </c>
      <c r="AC198" s="142">
        <f>'Sous-traitances'!AC24*'Sous-traitances'!$I52</f>
        <v>0</v>
      </c>
      <c r="AD198" s="142">
        <f>'Sous-traitances'!AD24*'Sous-traitances'!$I52</f>
        <v>0</v>
      </c>
      <c r="AE198" s="142">
        <f t="shared" si="63"/>
        <v>0</v>
      </c>
      <c r="AF198" s="142">
        <f>'Sous-traitances'!AF24*'Sous-traitances'!$I52</f>
        <v>0</v>
      </c>
      <c r="AG198" s="142">
        <f>'Sous-traitances'!AG24*'Sous-traitances'!$I52</f>
        <v>0</v>
      </c>
      <c r="AH198" s="142">
        <f t="shared" si="64"/>
        <v>0</v>
      </c>
      <c r="AI198" s="142">
        <f>'Sous-traitances'!AI24*'Sous-traitances'!$I52</f>
        <v>0</v>
      </c>
      <c r="AJ198" s="142">
        <f>'Sous-traitances'!AJ24*'Sous-traitances'!$I52</f>
        <v>0</v>
      </c>
      <c r="AK198" s="142">
        <f t="shared" si="65"/>
        <v>0</v>
      </c>
    </row>
    <row r="199" spans="2:37" ht="15" customHeight="1" x14ac:dyDescent="0.35">
      <c r="B199" s="155">
        <f>'Sous-traitances'!B25</f>
        <v>0</v>
      </c>
      <c r="C199" s="142">
        <f>'Sous-traitances'!C25*'Sous-traitances'!$I53</f>
        <v>0</v>
      </c>
      <c r="D199" s="142">
        <f>'Sous-traitances'!D25*'Sous-traitances'!$I53</f>
        <v>0</v>
      </c>
      <c r="E199" s="142">
        <f>'Sous-traitances'!E25*'Sous-traitances'!$I53</f>
        <v>0</v>
      </c>
      <c r="F199" s="142">
        <f>'Sous-traitances'!F25*'Sous-traitances'!$I53</f>
        <v>0</v>
      </c>
      <c r="G199" s="142">
        <f>'Sous-traitances'!G25*'Sous-traitances'!$I53</f>
        <v>0</v>
      </c>
      <c r="H199" s="142">
        <f>'Sous-traitances'!H25*'Sous-traitances'!$I53</f>
        <v>0</v>
      </c>
      <c r="I199" s="142">
        <f>'Sous-traitances'!I25*'Sous-traitances'!$I53</f>
        <v>0</v>
      </c>
      <c r="J199" s="142">
        <f>'Sous-traitances'!J25*'Sous-traitances'!$I53</f>
        <v>0</v>
      </c>
      <c r="K199" s="142">
        <f>'Sous-traitances'!K25*'Sous-traitances'!$I53</f>
        <v>0</v>
      </c>
      <c r="L199" s="142">
        <f>'Sous-traitances'!L25*'Sous-traitances'!$I53</f>
        <v>0</v>
      </c>
      <c r="M199" s="142">
        <f>'Sous-traitances'!M25*'Sous-traitances'!$I53</f>
        <v>0</v>
      </c>
      <c r="N199" s="142">
        <f>'Sous-traitances'!N25*'Sous-traitances'!$I53</f>
        <v>0</v>
      </c>
      <c r="O199" s="142">
        <f t="shared" si="61"/>
        <v>0</v>
      </c>
      <c r="P199" s="142">
        <f>'Sous-traitances'!P25*'Sous-traitances'!$I53</f>
        <v>0</v>
      </c>
      <c r="Q199" s="142">
        <f>'Sous-traitances'!Q25*'Sous-traitances'!$I53</f>
        <v>0</v>
      </c>
      <c r="R199" s="142">
        <f>'Sous-traitances'!R25*'Sous-traitances'!$I53</f>
        <v>0</v>
      </c>
      <c r="S199" s="142">
        <f>'Sous-traitances'!S25*'Sous-traitances'!$I53</f>
        <v>0</v>
      </c>
      <c r="T199" s="142">
        <f>'Sous-traitances'!T25*'Sous-traitances'!$I53</f>
        <v>0</v>
      </c>
      <c r="U199" s="142">
        <f>'Sous-traitances'!U25*'Sous-traitances'!$I53</f>
        <v>0</v>
      </c>
      <c r="V199" s="142">
        <f>'Sous-traitances'!V25*'Sous-traitances'!$I53</f>
        <v>0</v>
      </c>
      <c r="W199" s="142">
        <f>'Sous-traitances'!W25*'Sous-traitances'!$I53</f>
        <v>0</v>
      </c>
      <c r="X199" s="142">
        <f>'Sous-traitances'!X25*'Sous-traitances'!$I53</f>
        <v>0</v>
      </c>
      <c r="Y199" s="142">
        <f>'Sous-traitances'!Y25*'Sous-traitances'!$I53</f>
        <v>0</v>
      </c>
      <c r="Z199" s="142">
        <f>'Sous-traitances'!Z25*'Sous-traitances'!$I53</f>
        <v>0</v>
      </c>
      <c r="AA199" s="142">
        <f>'Sous-traitances'!AA25*'Sous-traitances'!$I53</f>
        <v>0</v>
      </c>
      <c r="AB199" s="142">
        <f t="shared" si="62"/>
        <v>0</v>
      </c>
      <c r="AC199" s="142">
        <f>'Sous-traitances'!AC25*'Sous-traitances'!$I53</f>
        <v>0</v>
      </c>
      <c r="AD199" s="142">
        <f>'Sous-traitances'!AD25*'Sous-traitances'!$I53</f>
        <v>0</v>
      </c>
      <c r="AE199" s="142">
        <f t="shared" si="63"/>
        <v>0</v>
      </c>
      <c r="AF199" s="142">
        <f>'Sous-traitances'!AF25*'Sous-traitances'!$I53</f>
        <v>0</v>
      </c>
      <c r="AG199" s="142">
        <f>'Sous-traitances'!AG25*'Sous-traitances'!$I53</f>
        <v>0</v>
      </c>
      <c r="AH199" s="142">
        <f t="shared" si="64"/>
        <v>0</v>
      </c>
      <c r="AI199" s="142">
        <f>'Sous-traitances'!AI25*'Sous-traitances'!$I53</f>
        <v>0</v>
      </c>
      <c r="AJ199" s="142">
        <f>'Sous-traitances'!AJ25*'Sous-traitances'!$I53</f>
        <v>0</v>
      </c>
      <c r="AK199" s="142">
        <f t="shared" si="65"/>
        <v>0</v>
      </c>
    </row>
    <row r="200" spans="2:37" ht="15" customHeight="1" x14ac:dyDescent="0.35">
      <c r="B200" s="155">
        <f>'Sous-traitances'!B26</f>
        <v>0</v>
      </c>
      <c r="C200" s="142">
        <f>'Sous-traitances'!C26*'Sous-traitances'!$I54</f>
        <v>0</v>
      </c>
      <c r="D200" s="142">
        <f>'Sous-traitances'!D26*'Sous-traitances'!$I54</f>
        <v>0</v>
      </c>
      <c r="E200" s="142">
        <f>'Sous-traitances'!E26*'Sous-traitances'!$I54</f>
        <v>0</v>
      </c>
      <c r="F200" s="142">
        <f>'Sous-traitances'!F26*'Sous-traitances'!$I54</f>
        <v>0</v>
      </c>
      <c r="G200" s="142">
        <f>'Sous-traitances'!G26*'Sous-traitances'!$I54</f>
        <v>0</v>
      </c>
      <c r="H200" s="142">
        <f>'Sous-traitances'!H26*'Sous-traitances'!$I54</f>
        <v>0</v>
      </c>
      <c r="I200" s="142">
        <f>'Sous-traitances'!I26*'Sous-traitances'!$I54</f>
        <v>0</v>
      </c>
      <c r="J200" s="142">
        <f>'Sous-traitances'!J26*'Sous-traitances'!$I54</f>
        <v>0</v>
      </c>
      <c r="K200" s="142">
        <f>'Sous-traitances'!K26*'Sous-traitances'!$I54</f>
        <v>0</v>
      </c>
      <c r="L200" s="142">
        <f>'Sous-traitances'!L26*'Sous-traitances'!$I54</f>
        <v>0</v>
      </c>
      <c r="M200" s="142">
        <f>'Sous-traitances'!M26*'Sous-traitances'!$I54</f>
        <v>0</v>
      </c>
      <c r="N200" s="142">
        <f>'Sous-traitances'!N26*'Sous-traitances'!$I54</f>
        <v>0</v>
      </c>
      <c r="O200" s="142">
        <f t="shared" si="61"/>
        <v>0</v>
      </c>
      <c r="P200" s="142">
        <f>'Sous-traitances'!P26*'Sous-traitances'!$I54</f>
        <v>0</v>
      </c>
      <c r="Q200" s="142">
        <f>'Sous-traitances'!Q26*'Sous-traitances'!$I54</f>
        <v>0</v>
      </c>
      <c r="R200" s="142">
        <f>'Sous-traitances'!R26*'Sous-traitances'!$I54</f>
        <v>0</v>
      </c>
      <c r="S200" s="142">
        <f>'Sous-traitances'!S26*'Sous-traitances'!$I54</f>
        <v>0</v>
      </c>
      <c r="T200" s="142">
        <f>'Sous-traitances'!T26*'Sous-traitances'!$I54</f>
        <v>0</v>
      </c>
      <c r="U200" s="142">
        <f>'Sous-traitances'!U26*'Sous-traitances'!$I54</f>
        <v>0</v>
      </c>
      <c r="V200" s="142">
        <f>'Sous-traitances'!V26*'Sous-traitances'!$I54</f>
        <v>0</v>
      </c>
      <c r="W200" s="142">
        <f>'Sous-traitances'!W26*'Sous-traitances'!$I54</f>
        <v>0</v>
      </c>
      <c r="X200" s="142">
        <f>'Sous-traitances'!X26*'Sous-traitances'!$I54</f>
        <v>0</v>
      </c>
      <c r="Y200" s="142">
        <f>'Sous-traitances'!Y26*'Sous-traitances'!$I54</f>
        <v>0</v>
      </c>
      <c r="Z200" s="142">
        <f>'Sous-traitances'!Z26*'Sous-traitances'!$I54</f>
        <v>0</v>
      </c>
      <c r="AA200" s="142">
        <f>'Sous-traitances'!AA26*'Sous-traitances'!$I54</f>
        <v>0</v>
      </c>
      <c r="AB200" s="142">
        <f t="shared" si="62"/>
        <v>0</v>
      </c>
      <c r="AC200" s="142">
        <f>'Sous-traitances'!AC26*'Sous-traitances'!$I54</f>
        <v>0</v>
      </c>
      <c r="AD200" s="142">
        <f>'Sous-traitances'!AD26*'Sous-traitances'!$I54</f>
        <v>0</v>
      </c>
      <c r="AE200" s="142">
        <f t="shared" si="63"/>
        <v>0</v>
      </c>
      <c r="AF200" s="142">
        <f>'Sous-traitances'!AF26*'Sous-traitances'!$I54</f>
        <v>0</v>
      </c>
      <c r="AG200" s="142">
        <f>'Sous-traitances'!AG26*'Sous-traitances'!$I54</f>
        <v>0</v>
      </c>
      <c r="AH200" s="142">
        <f t="shared" si="64"/>
        <v>0</v>
      </c>
      <c r="AI200" s="142">
        <f>'Sous-traitances'!AI26*'Sous-traitances'!$I54</f>
        <v>0</v>
      </c>
      <c r="AJ200" s="142">
        <f>'Sous-traitances'!AJ26*'Sous-traitances'!$I54</f>
        <v>0</v>
      </c>
      <c r="AK200" s="142">
        <f t="shared" si="65"/>
        <v>0</v>
      </c>
    </row>
    <row r="201" spans="2:37" ht="15" customHeight="1" x14ac:dyDescent="0.35">
      <c r="B201" s="155">
        <f>'Sous-traitances'!B27</f>
        <v>0</v>
      </c>
      <c r="C201" s="142">
        <f>'Sous-traitances'!C27*'Sous-traitances'!$I55</f>
        <v>0</v>
      </c>
      <c r="D201" s="142">
        <f>'Sous-traitances'!D27*'Sous-traitances'!$I55</f>
        <v>0</v>
      </c>
      <c r="E201" s="142">
        <f>'Sous-traitances'!E27*'Sous-traitances'!$I55</f>
        <v>0</v>
      </c>
      <c r="F201" s="142">
        <f>'Sous-traitances'!F27*'Sous-traitances'!$I55</f>
        <v>0</v>
      </c>
      <c r="G201" s="142">
        <f>'Sous-traitances'!G27*'Sous-traitances'!$I55</f>
        <v>0</v>
      </c>
      <c r="H201" s="142">
        <f>'Sous-traitances'!H27*'Sous-traitances'!$I55</f>
        <v>0</v>
      </c>
      <c r="I201" s="142">
        <f>'Sous-traitances'!I27*'Sous-traitances'!$I55</f>
        <v>0</v>
      </c>
      <c r="J201" s="142">
        <f>'Sous-traitances'!J27*'Sous-traitances'!$I55</f>
        <v>0</v>
      </c>
      <c r="K201" s="142">
        <f>'Sous-traitances'!K27*'Sous-traitances'!$I55</f>
        <v>0</v>
      </c>
      <c r="L201" s="142">
        <f>'Sous-traitances'!L27*'Sous-traitances'!$I55</f>
        <v>0</v>
      </c>
      <c r="M201" s="142">
        <f>'Sous-traitances'!M27*'Sous-traitances'!$I55</f>
        <v>0</v>
      </c>
      <c r="N201" s="142">
        <f>'Sous-traitances'!N27*'Sous-traitances'!$I55</f>
        <v>0</v>
      </c>
      <c r="O201" s="142">
        <f t="shared" si="61"/>
        <v>0</v>
      </c>
      <c r="P201" s="142">
        <f>'Sous-traitances'!P27*'Sous-traitances'!$I55</f>
        <v>0</v>
      </c>
      <c r="Q201" s="142">
        <f>'Sous-traitances'!Q27*'Sous-traitances'!$I55</f>
        <v>0</v>
      </c>
      <c r="R201" s="142">
        <f>'Sous-traitances'!R27*'Sous-traitances'!$I55</f>
        <v>0</v>
      </c>
      <c r="S201" s="142">
        <f>'Sous-traitances'!S27*'Sous-traitances'!$I55</f>
        <v>0</v>
      </c>
      <c r="T201" s="142">
        <f>'Sous-traitances'!T27*'Sous-traitances'!$I55</f>
        <v>0</v>
      </c>
      <c r="U201" s="142">
        <f>'Sous-traitances'!U27*'Sous-traitances'!$I55</f>
        <v>0</v>
      </c>
      <c r="V201" s="142">
        <f>'Sous-traitances'!V27*'Sous-traitances'!$I55</f>
        <v>0</v>
      </c>
      <c r="W201" s="142">
        <f>'Sous-traitances'!W27*'Sous-traitances'!$I55</f>
        <v>0</v>
      </c>
      <c r="X201" s="142">
        <f>'Sous-traitances'!X27*'Sous-traitances'!$I55</f>
        <v>0</v>
      </c>
      <c r="Y201" s="142">
        <f>'Sous-traitances'!Y27*'Sous-traitances'!$I55</f>
        <v>0</v>
      </c>
      <c r="Z201" s="142">
        <f>'Sous-traitances'!Z27*'Sous-traitances'!$I55</f>
        <v>0</v>
      </c>
      <c r="AA201" s="142">
        <f>'Sous-traitances'!AA27*'Sous-traitances'!$I55</f>
        <v>0</v>
      </c>
      <c r="AB201" s="142">
        <f t="shared" si="62"/>
        <v>0</v>
      </c>
      <c r="AC201" s="142">
        <f>'Sous-traitances'!AC27*'Sous-traitances'!$I55</f>
        <v>0</v>
      </c>
      <c r="AD201" s="142">
        <f>'Sous-traitances'!AD27*'Sous-traitances'!$I55</f>
        <v>0</v>
      </c>
      <c r="AE201" s="142">
        <f t="shared" si="63"/>
        <v>0</v>
      </c>
      <c r="AF201" s="142">
        <f>'Sous-traitances'!AF27*'Sous-traitances'!$I55</f>
        <v>0</v>
      </c>
      <c r="AG201" s="142">
        <f>'Sous-traitances'!AG27*'Sous-traitances'!$I55</f>
        <v>0</v>
      </c>
      <c r="AH201" s="142">
        <f t="shared" si="64"/>
        <v>0</v>
      </c>
      <c r="AI201" s="142">
        <f>'Sous-traitances'!AI27*'Sous-traitances'!$I55</f>
        <v>0</v>
      </c>
      <c r="AJ201" s="142">
        <f>'Sous-traitances'!AJ27*'Sous-traitances'!$I55</f>
        <v>0</v>
      </c>
      <c r="AK201" s="142">
        <f t="shared" si="65"/>
        <v>0</v>
      </c>
    </row>
    <row r="202" spans="2:37" ht="15" customHeight="1" x14ac:dyDescent="0.35">
      <c r="B202" s="155">
        <f>'Sous-traitances'!B28</f>
        <v>0</v>
      </c>
      <c r="C202" s="142">
        <f>'Sous-traitances'!C28*'Sous-traitances'!$I56</f>
        <v>0</v>
      </c>
      <c r="D202" s="142">
        <f>'Sous-traitances'!D28*'Sous-traitances'!$I56</f>
        <v>0</v>
      </c>
      <c r="E202" s="142">
        <f>'Sous-traitances'!E28*'Sous-traitances'!$I56</f>
        <v>0</v>
      </c>
      <c r="F202" s="142">
        <f>'Sous-traitances'!F28*'Sous-traitances'!$I56</f>
        <v>0</v>
      </c>
      <c r="G202" s="142">
        <f>'Sous-traitances'!G28*'Sous-traitances'!$I56</f>
        <v>0</v>
      </c>
      <c r="H202" s="142">
        <f>'Sous-traitances'!H28*'Sous-traitances'!$I56</f>
        <v>0</v>
      </c>
      <c r="I202" s="142">
        <f>'Sous-traitances'!I28*'Sous-traitances'!$I56</f>
        <v>0</v>
      </c>
      <c r="J202" s="142">
        <f>'Sous-traitances'!J28*'Sous-traitances'!$I56</f>
        <v>0</v>
      </c>
      <c r="K202" s="142">
        <f>'Sous-traitances'!K28*'Sous-traitances'!$I56</f>
        <v>0</v>
      </c>
      <c r="L202" s="142">
        <f>'Sous-traitances'!L28*'Sous-traitances'!$I56</f>
        <v>0</v>
      </c>
      <c r="M202" s="142">
        <f>'Sous-traitances'!M28*'Sous-traitances'!$I56</f>
        <v>0</v>
      </c>
      <c r="N202" s="142">
        <f>'Sous-traitances'!N28*'Sous-traitances'!$I56</f>
        <v>0</v>
      </c>
      <c r="O202" s="142">
        <f t="shared" si="61"/>
        <v>0</v>
      </c>
      <c r="P202" s="142">
        <f>'Sous-traitances'!P28*'Sous-traitances'!$I56</f>
        <v>0</v>
      </c>
      <c r="Q202" s="142">
        <f>'Sous-traitances'!Q28*'Sous-traitances'!$I56</f>
        <v>0</v>
      </c>
      <c r="R202" s="142">
        <f>'Sous-traitances'!R28*'Sous-traitances'!$I56</f>
        <v>0</v>
      </c>
      <c r="S202" s="142">
        <f>'Sous-traitances'!S28*'Sous-traitances'!$I56</f>
        <v>0</v>
      </c>
      <c r="T202" s="142">
        <f>'Sous-traitances'!T28*'Sous-traitances'!$I56</f>
        <v>0</v>
      </c>
      <c r="U202" s="142">
        <f>'Sous-traitances'!U28*'Sous-traitances'!$I56</f>
        <v>0</v>
      </c>
      <c r="V202" s="142">
        <f>'Sous-traitances'!V28*'Sous-traitances'!$I56</f>
        <v>0</v>
      </c>
      <c r="W202" s="142">
        <f>'Sous-traitances'!W28*'Sous-traitances'!$I56</f>
        <v>0</v>
      </c>
      <c r="X202" s="142">
        <f>'Sous-traitances'!X28*'Sous-traitances'!$I56</f>
        <v>0</v>
      </c>
      <c r="Y202" s="142">
        <f>'Sous-traitances'!Y28*'Sous-traitances'!$I56</f>
        <v>0</v>
      </c>
      <c r="Z202" s="142">
        <f>'Sous-traitances'!Z28*'Sous-traitances'!$I56</f>
        <v>0</v>
      </c>
      <c r="AA202" s="142">
        <f>'Sous-traitances'!AA28*'Sous-traitances'!$I56</f>
        <v>0</v>
      </c>
      <c r="AB202" s="142">
        <f t="shared" si="62"/>
        <v>0</v>
      </c>
      <c r="AC202" s="142">
        <f>'Sous-traitances'!AC28*'Sous-traitances'!$I56</f>
        <v>0</v>
      </c>
      <c r="AD202" s="142">
        <f>'Sous-traitances'!AD28*'Sous-traitances'!$I56</f>
        <v>0</v>
      </c>
      <c r="AE202" s="142">
        <f t="shared" si="63"/>
        <v>0</v>
      </c>
      <c r="AF202" s="142">
        <f>'Sous-traitances'!AF28*'Sous-traitances'!$I56</f>
        <v>0</v>
      </c>
      <c r="AG202" s="142">
        <f>'Sous-traitances'!AG28*'Sous-traitances'!$I56</f>
        <v>0</v>
      </c>
      <c r="AH202" s="142">
        <f t="shared" si="64"/>
        <v>0</v>
      </c>
      <c r="AI202" s="142">
        <f>'Sous-traitances'!AI28*'Sous-traitances'!$I56</f>
        <v>0</v>
      </c>
      <c r="AJ202" s="142">
        <f>'Sous-traitances'!AJ28*'Sous-traitances'!$I56</f>
        <v>0</v>
      </c>
      <c r="AK202" s="142">
        <f t="shared" si="65"/>
        <v>0</v>
      </c>
    </row>
    <row r="203" spans="2:37" x14ac:dyDescent="0.35">
      <c r="B203" s="1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row>
    <row r="204" spans="2:37" ht="15" customHeight="1" x14ac:dyDescent="0.35">
      <c r="B204" s="150" t="s">
        <v>20</v>
      </c>
      <c r="C204" s="142">
        <f t="shared" ref="C204:AK204" si="66">SUM(C183:C202)</f>
        <v>0</v>
      </c>
      <c r="D204" s="142">
        <f t="shared" si="66"/>
        <v>0</v>
      </c>
      <c r="E204" s="142">
        <f t="shared" si="66"/>
        <v>0</v>
      </c>
      <c r="F204" s="142">
        <f t="shared" si="66"/>
        <v>0</v>
      </c>
      <c r="G204" s="142">
        <f t="shared" si="66"/>
        <v>0</v>
      </c>
      <c r="H204" s="142">
        <f t="shared" si="66"/>
        <v>0</v>
      </c>
      <c r="I204" s="142">
        <f t="shared" si="66"/>
        <v>0</v>
      </c>
      <c r="J204" s="142">
        <f t="shared" si="66"/>
        <v>0</v>
      </c>
      <c r="K204" s="142">
        <f t="shared" si="66"/>
        <v>0</v>
      </c>
      <c r="L204" s="142">
        <f t="shared" si="66"/>
        <v>0</v>
      </c>
      <c r="M204" s="142">
        <f t="shared" si="66"/>
        <v>0</v>
      </c>
      <c r="N204" s="142">
        <f t="shared" si="66"/>
        <v>0</v>
      </c>
      <c r="O204" s="147">
        <f t="shared" si="66"/>
        <v>0</v>
      </c>
      <c r="P204" s="142">
        <f t="shared" si="66"/>
        <v>0</v>
      </c>
      <c r="Q204" s="142">
        <f t="shared" si="66"/>
        <v>0</v>
      </c>
      <c r="R204" s="142">
        <f t="shared" si="66"/>
        <v>0</v>
      </c>
      <c r="S204" s="142">
        <f t="shared" si="66"/>
        <v>0</v>
      </c>
      <c r="T204" s="142">
        <f t="shared" si="66"/>
        <v>0</v>
      </c>
      <c r="U204" s="142">
        <f t="shared" si="66"/>
        <v>0</v>
      </c>
      <c r="V204" s="142">
        <f t="shared" si="66"/>
        <v>0</v>
      </c>
      <c r="W204" s="142">
        <f t="shared" si="66"/>
        <v>0</v>
      </c>
      <c r="X204" s="142">
        <f t="shared" si="66"/>
        <v>0</v>
      </c>
      <c r="Y204" s="142">
        <f t="shared" si="66"/>
        <v>0</v>
      </c>
      <c r="Z204" s="142">
        <f t="shared" si="66"/>
        <v>0</v>
      </c>
      <c r="AA204" s="142">
        <f t="shared" si="66"/>
        <v>0</v>
      </c>
      <c r="AB204" s="147">
        <f t="shared" si="66"/>
        <v>0</v>
      </c>
      <c r="AC204" s="142">
        <f t="shared" si="66"/>
        <v>0</v>
      </c>
      <c r="AD204" s="142">
        <f t="shared" si="66"/>
        <v>0</v>
      </c>
      <c r="AE204" s="147">
        <f t="shared" si="66"/>
        <v>0</v>
      </c>
      <c r="AF204" s="142">
        <f t="shared" si="66"/>
        <v>0</v>
      </c>
      <c r="AG204" s="142">
        <f t="shared" si="66"/>
        <v>0</v>
      </c>
      <c r="AH204" s="147">
        <f t="shared" si="66"/>
        <v>0</v>
      </c>
      <c r="AI204" s="142">
        <f t="shared" si="66"/>
        <v>0</v>
      </c>
      <c r="AJ204" s="142">
        <f t="shared" si="66"/>
        <v>0</v>
      </c>
      <c r="AK204" s="147">
        <f t="shared" si="66"/>
        <v>0</v>
      </c>
    </row>
    <row r="205" spans="2:37" x14ac:dyDescent="0.35">
      <c r="B205" s="11"/>
    </row>
    <row r="206" spans="2:37" ht="15" customHeight="1" x14ac:dyDescent="0.35">
      <c r="B206" s="149" t="str">
        <f>"Prestations liés à : "&amp;CONFIG!B21&amp;" (en € HT)"</f>
        <v>Prestations liés à :  (en € HT)</v>
      </c>
      <c r="C206" s="4"/>
      <c r="D206" s="4"/>
    </row>
    <row r="207" spans="2:37" x14ac:dyDescent="0.35">
      <c r="B207" s="11"/>
    </row>
    <row r="208" spans="2:37" x14ac:dyDescent="0.35">
      <c r="B208" s="11"/>
      <c r="C208" s="258" t="s">
        <v>17</v>
      </c>
      <c r="D208" s="259"/>
      <c r="E208" s="259"/>
      <c r="F208" s="259"/>
      <c r="G208" s="259"/>
      <c r="H208" s="259"/>
      <c r="I208" s="259"/>
      <c r="J208" s="259"/>
      <c r="K208" s="259"/>
      <c r="L208" s="259"/>
      <c r="M208" s="259"/>
      <c r="N208" s="259"/>
      <c r="O208" s="260"/>
      <c r="P208" s="258" t="s">
        <v>18</v>
      </c>
      <c r="Q208" s="259"/>
      <c r="R208" s="259"/>
      <c r="S208" s="259"/>
      <c r="T208" s="259"/>
      <c r="U208" s="259"/>
      <c r="V208" s="259"/>
      <c r="W208" s="259"/>
      <c r="X208" s="259"/>
      <c r="Y208" s="259"/>
      <c r="Z208" s="259"/>
      <c r="AA208" s="259"/>
      <c r="AB208" s="260"/>
      <c r="AC208" s="258" t="s">
        <v>19</v>
      </c>
      <c r="AD208" s="259"/>
      <c r="AE208" s="260"/>
      <c r="AF208" s="258" t="s">
        <v>31</v>
      </c>
      <c r="AG208" s="259"/>
      <c r="AH208" s="260"/>
      <c r="AI208" s="257" t="s">
        <v>32</v>
      </c>
      <c r="AJ208" s="257"/>
      <c r="AK208" s="257"/>
    </row>
    <row r="209" spans="2:37" ht="15" customHeight="1" x14ac:dyDescent="0.35">
      <c r="B209" s="150" t="s">
        <v>35</v>
      </c>
      <c r="C209" s="140">
        <f>CONFIG!$C$7</f>
        <v>43101</v>
      </c>
      <c r="D209" s="140">
        <f>DATE(YEAR(C209),MONTH(C209)+1,DAY(C209))</f>
        <v>43132</v>
      </c>
      <c r="E209" s="140">
        <f t="shared" ref="E209:N209" si="67">DATE(YEAR(D209),MONTH(D209)+1,DAY(D209))</f>
        <v>43160</v>
      </c>
      <c r="F209" s="140">
        <f t="shared" si="67"/>
        <v>43191</v>
      </c>
      <c r="G209" s="140">
        <f t="shared" si="67"/>
        <v>43221</v>
      </c>
      <c r="H209" s="140">
        <f t="shared" si="67"/>
        <v>43252</v>
      </c>
      <c r="I209" s="140">
        <f t="shared" si="67"/>
        <v>43282</v>
      </c>
      <c r="J209" s="140">
        <f t="shared" si="67"/>
        <v>43313</v>
      </c>
      <c r="K209" s="140">
        <f t="shared" si="67"/>
        <v>43344</v>
      </c>
      <c r="L209" s="140">
        <f t="shared" si="67"/>
        <v>43374</v>
      </c>
      <c r="M209" s="140">
        <f t="shared" si="67"/>
        <v>43405</v>
      </c>
      <c r="N209" s="140">
        <f t="shared" si="67"/>
        <v>43435</v>
      </c>
      <c r="O209" s="141" t="s">
        <v>20</v>
      </c>
      <c r="P209" s="140">
        <f>DATE(YEAR(N209),MONTH(N209)+1,DAY(N209))</f>
        <v>43466</v>
      </c>
      <c r="Q209" s="140">
        <f t="shared" ref="Q209:AA209" si="68">DATE(YEAR(P209),MONTH(P209)+1,DAY(P209))</f>
        <v>43497</v>
      </c>
      <c r="R209" s="140">
        <f t="shared" si="68"/>
        <v>43525</v>
      </c>
      <c r="S209" s="140">
        <f t="shared" si="68"/>
        <v>43556</v>
      </c>
      <c r="T209" s="140">
        <f t="shared" si="68"/>
        <v>43586</v>
      </c>
      <c r="U209" s="140">
        <f t="shared" si="68"/>
        <v>43617</v>
      </c>
      <c r="V209" s="140">
        <f t="shared" si="68"/>
        <v>43647</v>
      </c>
      <c r="W209" s="140">
        <f t="shared" si="68"/>
        <v>43678</v>
      </c>
      <c r="X209" s="140">
        <f t="shared" si="68"/>
        <v>43709</v>
      </c>
      <c r="Y209" s="140">
        <f t="shared" si="68"/>
        <v>43739</v>
      </c>
      <c r="Z209" s="140">
        <f t="shared" si="68"/>
        <v>43770</v>
      </c>
      <c r="AA209" s="140">
        <f t="shared" si="68"/>
        <v>43800</v>
      </c>
      <c r="AB209" s="141" t="s">
        <v>20</v>
      </c>
      <c r="AC209" s="140" t="s">
        <v>23</v>
      </c>
      <c r="AD209" s="140" t="s">
        <v>24</v>
      </c>
      <c r="AE209" s="141" t="s">
        <v>20</v>
      </c>
      <c r="AF209" s="140" t="s">
        <v>23</v>
      </c>
      <c r="AG209" s="140" t="s">
        <v>24</v>
      </c>
      <c r="AH209" s="141" t="s">
        <v>20</v>
      </c>
      <c r="AI209" s="140" t="s">
        <v>23</v>
      </c>
      <c r="AJ209" s="140" t="s">
        <v>24</v>
      </c>
      <c r="AK209" s="141" t="s">
        <v>20</v>
      </c>
    </row>
    <row r="210" spans="2:37" ht="15" customHeight="1" x14ac:dyDescent="0.35">
      <c r="B210" s="155">
        <f>'Sous-traitances'!B9</f>
        <v>0</v>
      </c>
      <c r="C210" s="142">
        <f>'Sous-traitances'!C9*'Sous-traitances'!$J37</f>
        <v>0</v>
      </c>
      <c r="D210" s="142">
        <f>'Sous-traitances'!D9*'Sous-traitances'!$J37</f>
        <v>0</v>
      </c>
      <c r="E210" s="142">
        <f>'Sous-traitances'!E9*'Sous-traitances'!$J37</f>
        <v>0</v>
      </c>
      <c r="F210" s="142">
        <f>'Sous-traitances'!F9*'Sous-traitances'!$J37</f>
        <v>0</v>
      </c>
      <c r="G210" s="142">
        <f>'Sous-traitances'!G9*'Sous-traitances'!$J37</f>
        <v>0</v>
      </c>
      <c r="H210" s="142">
        <f>'Sous-traitances'!H9*'Sous-traitances'!$J37</f>
        <v>0</v>
      </c>
      <c r="I210" s="142">
        <f>'Sous-traitances'!I9*'Sous-traitances'!$J37</f>
        <v>0</v>
      </c>
      <c r="J210" s="142">
        <f>'Sous-traitances'!J9*'Sous-traitances'!$J37</f>
        <v>0</v>
      </c>
      <c r="K210" s="142">
        <f>'Sous-traitances'!K9*'Sous-traitances'!$J37</f>
        <v>0</v>
      </c>
      <c r="L210" s="142">
        <f>'Sous-traitances'!L9*'Sous-traitances'!$J37</f>
        <v>0</v>
      </c>
      <c r="M210" s="142">
        <f>'Sous-traitances'!M9*'Sous-traitances'!$J37</f>
        <v>0</v>
      </c>
      <c r="N210" s="142">
        <f>'Sous-traitances'!N9*'Sous-traitances'!$J37</f>
        <v>0</v>
      </c>
      <c r="O210" s="142">
        <f t="shared" ref="O210:O229" si="69">SUM(C210:N210)</f>
        <v>0</v>
      </c>
      <c r="P210" s="142">
        <f>'Sous-traitances'!P9*'Sous-traitances'!$J37</f>
        <v>0</v>
      </c>
      <c r="Q210" s="142">
        <f>'Sous-traitances'!Q9*'Sous-traitances'!$J37</f>
        <v>0</v>
      </c>
      <c r="R210" s="142">
        <f>'Sous-traitances'!R9*'Sous-traitances'!$J37</f>
        <v>0</v>
      </c>
      <c r="S210" s="142">
        <f>'Sous-traitances'!S9*'Sous-traitances'!$J37</f>
        <v>0</v>
      </c>
      <c r="T210" s="142">
        <f>'Sous-traitances'!T9*'Sous-traitances'!$J37</f>
        <v>0</v>
      </c>
      <c r="U210" s="142">
        <f>'Sous-traitances'!U9*'Sous-traitances'!$J37</f>
        <v>0</v>
      </c>
      <c r="V210" s="142">
        <f>'Sous-traitances'!V9*'Sous-traitances'!$J37</f>
        <v>0</v>
      </c>
      <c r="W210" s="142">
        <f>'Sous-traitances'!W9*'Sous-traitances'!$J37</f>
        <v>0</v>
      </c>
      <c r="X210" s="142">
        <f>'Sous-traitances'!X9*'Sous-traitances'!$J37</f>
        <v>0</v>
      </c>
      <c r="Y210" s="142">
        <f>'Sous-traitances'!Y9*'Sous-traitances'!$J37</f>
        <v>0</v>
      </c>
      <c r="Z210" s="142">
        <f>'Sous-traitances'!Z9*'Sous-traitances'!$J37</f>
        <v>0</v>
      </c>
      <c r="AA210" s="142">
        <f>'Sous-traitances'!AA9*'Sous-traitances'!$J37</f>
        <v>0</v>
      </c>
      <c r="AB210" s="142">
        <f t="shared" ref="AB210:AB229" si="70">SUM(P210:AA210)</f>
        <v>0</v>
      </c>
      <c r="AC210" s="142">
        <f>'Sous-traitances'!AC9*'Sous-traitances'!$J37</f>
        <v>0</v>
      </c>
      <c r="AD210" s="142">
        <f>'Sous-traitances'!AD9*'Sous-traitances'!$J37</f>
        <v>0</v>
      </c>
      <c r="AE210" s="142">
        <f t="shared" ref="AE210:AE229" si="71">SUM(AC210:AD210)</f>
        <v>0</v>
      </c>
      <c r="AF210" s="142">
        <f>'Sous-traitances'!AF9*'Sous-traitances'!$J37</f>
        <v>0</v>
      </c>
      <c r="AG210" s="142">
        <f>'Sous-traitances'!AG9*'Sous-traitances'!$J37</f>
        <v>0</v>
      </c>
      <c r="AH210" s="142">
        <f t="shared" ref="AH210:AH229" si="72">SUM(AF210:AG210)</f>
        <v>0</v>
      </c>
      <c r="AI210" s="142">
        <f>'Sous-traitances'!AI9*'Sous-traitances'!$J37</f>
        <v>0</v>
      </c>
      <c r="AJ210" s="142">
        <f>'Sous-traitances'!AJ9*'Sous-traitances'!$J37</f>
        <v>0</v>
      </c>
      <c r="AK210" s="142">
        <f t="shared" ref="AK210:AK229" si="73">SUM(AI210:AJ210)</f>
        <v>0</v>
      </c>
    </row>
    <row r="211" spans="2:37" ht="15" customHeight="1" x14ac:dyDescent="0.35">
      <c r="B211" s="155">
        <f>'Sous-traitances'!B10</f>
        <v>0</v>
      </c>
      <c r="C211" s="142">
        <f>'Sous-traitances'!C10*'Sous-traitances'!$J38</f>
        <v>0</v>
      </c>
      <c r="D211" s="142">
        <f>'Sous-traitances'!D10*'Sous-traitances'!$J38</f>
        <v>0</v>
      </c>
      <c r="E211" s="142">
        <f>'Sous-traitances'!E10*'Sous-traitances'!$J38</f>
        <v>0</v>
      </c>
      <c r="F211" s="142">
        <f>'Sous-traitances'!F10*'Sous-traitances'!$J38</f>
        <v>0</v>
      </c>
      <c r="G211" s="142">
        <f>'Sous-traitances'!G10*'Sous-traitances'!$J38</f>
        <v>0</v>
      </c>
      <c r="H211" s="142">
        <f>'Sous-traitances'!H10*'Sous-traitances'!$J38</f>
        <v>0</v>
      </c>
      <c r="I211" s="142">
        <f>'Sous-traitances'!I10*'Sous-traitances'!$J38</f>
        <v>0</v>
      </c>
      <c r="J211" s="142">
        <f>'Sous-traitances'!J10*'Sous-traitances'!$J38</f>
        <v>0</v>
      </c>
      <c r="K211" s="142">
        <f>'Sous-traitances'!K10*'Sous-traitances'!$J38</f>
        <v>0</v>
      </c>
      <c r="L211" s="142">
        <f>'Sous-traitances'!L10*'Sous-traitances'!$J38</f>
        <v>0</v>
      </c>
      <c r="M211" s="142">
        <f>'Sous-traitances'!M10*'Sous-traitances'!$J38</f>
        <v>0</v>
      </c>
      <c r="N211" s="142">
        <f>'Sous-traitances'!N10*'Sous-traitances'!$J38</f>
        <v>0</v>
      </c>
      <c r="O211" s="142">
        <f t="shared" si="69"/>
        <v>0</v>
      </c>
      <c r="P211" s="142">
        <f>'Sous-traitances'!P10*'Sous-traitances'!$J38</f>
        <v>0</v>
      </c>
      <c r="Q211" s="142">
        <f>'Sous-traitances'!Q10*'Sous-traitances'!$J38</f>
        <v>0</v>
      </c>
      <c r="R211" s="142">
        <f>'Sous-traitances'!R10*'Sous-traitances'!$J38</f>
        <v>0</v>
      </c>
      <c r="S211" s="142">
        <f>'Sous-traitances'!S10*'Sous-traitances'!$J38</f>
        <v>0</v>
      </c>
      <c r="T211" s="142">
        <f>'Sous-traitances'!T10*'Sous-traitances'!$J38</f>
        <v>0</v>
      </c>
      <c r="U211" s="142">
        <f>'Sous-traitances'!U10*'Sous-traitances'!$J38</f>
        <v>0</v>
      </c>
      <c r="V211" s="142">
        <f>'Sous-traitances'!V10*'Sous-traitances'!$J38</f>
        <v>0</v>
      </c>
      <c r="W211" s="142">
        <f>'Sous-traitances'!W10*'Sous-traitances'!$J38</f>
        <v>0</v>
      </c>
      <c r="X211" s="142">
        <f>'Sous-traitances'!X10*'Sous-traitances'!$J38</f>
        <v>0</v>
      </c>
      <c r="Y211" s="142">
        <f>'Sous-traitances'!Y10*'Sous-traitances'!$J38</f>
        <v>0</v>
      </c>
      <c r="Z211" s="142">
        <f>'Sous-traitances'!Z10*'Sous-traitances'!$J38</f>
        <v>0</v>
      </c>
      <c r="AA211" s="142">
        <f>'Sous-traitances'!AA10*'Sous-traitances'!$J38</f>
        <v>0</v>
      </c>
      <c r="AB211" s="142">
        <f t="shared" si="70"/>
        <v>0</v>
      </c>
      <c r="AC211" s="142">
        <f>'Sous-traitances'!AC10*'Sous-traitances'!$J38</f>
        <v>0</v>
      </c>
      <c r="AD211" s="142">
        <f>'Sous-traitances'!AD10*'Sous-traitances'!$J38</f>
        <v>0</v>
      </c>
      <c r="AE211" s="142">
        <f t="shared" si="71"/>
        <v>0</v>
      </c>
      <c r="AF211" s="142">
        <f>'Sous-traitances'!AF10*'Sous-traitances'!$J38</f>
        <v>0</v>
      </c>
      <c r="AG211" s="142">
        <f>'Sous-traitances'!AG10*'Sous-traitances'!$J38</f>
        <v>0</v>
      </c>
      <c r="AH211" s="142">
        <f t="shared" si="72"/>
        <v>0</v>
      </c>
      <c r="AI211" s="142">
        <f>'Sous-traitances'!AI10*'Sous-traitances'!$J38</f>
        <v>0</v>
      </c>
      <c r="AJ211" s="142">
        <f>'Sous-traitances'!AJ10*'Sous-traitances'!$J38</f>
        <v>0</v>
      </c>
      <c r="AK211" s="142">
        <f t="shared" si="73"/>
        <v>0</v>
      </c>
    </row>
    <row r="212" spans="2:37" ht="15" customHeight="1" x14ac:dyDescent="0.35">
      <c r="B212" s="155">
        <f>'Sous-traitances'!B11</f>
        <v>0</v>
      </c>
      <c r="C212" s="142">
        <f>'Sous-traitances'!C11*'Sous-traitances'!$J39</f>
        <v>0</v>
      </c>
      <c r="D212" s="142">
        <f>'Sous-traitances'!D11*'Sous-traitances'!$J39</f>
        <v>0</v>
      </c>
      <c r="E212" s="142">
        <f>'Sous-traitances'!E11*'Sous-traitances'!$J39</f>
        <v>0</v>
      </c>
      <c r="F212" s="142">
        <f>'Sous-traitances'!F11*'Sous-traitances'!$J39</f>
        <v>0</v>
      </c>
      <c r="G212" s="142">
        <f>'Sous-traitances'!G11*'Sous-traitances'!$J39</f>
        <v>0</v>
      </c>
      <c r="H212" s="142">
        <f>'Sous-traitances'!H11*'Sous-traitances'!$J39</f>
        <v>0</v>
      </c>
      <c r="I212" s="142">
        <f>'Sous-traitances'!I11*'Sous-traitances'!$J39</f>
        <v>0</v>
      </c>
      <c r="J212" s="142">
        <f>'Sous-traitances'!J11*'Sous-traitances'!$J39</f>
        <v>0</v>
      </c>
      <c r="K212" s="142">
        <f>'Sous-traitances'!K11*'Sous-traitances'!$J39</f>
        <v>0</v>
      </c>
      <c r="L212" s="142">
        <f>'Sous-traitances'!L11*'Sous-traitances'!$J39</f>
        <v>0</v>
      </c>
      <c r="M212" s="142">
        <f>'Sous-traitances'!M11*'Sous-traitances'!$J39</f>
        <v>0</v>
      </c>
      <c r="N212" s="142">
        <f>'Sous-traitances'!N11*'Sous-traitances'!$J39</f>
        <v>0</v>
      </c>
      <c r="O212" s="142">
        <f t="shared" si="69"/>
        <v>0</v>
      </c>
      <c r="P212" s="142">
        <f>'Sous-traitances'!P11*'Sous-traitances'!$J39</f>
        <v>0</v>
      </c>
      <c r="Q212" s="142">
        <f>'Sous-traitances'!Q11*'Sous-traitances'!$J39</f>
        <v>0</v>
      </c>
      <c r="R212" s="142">
        <f>'Sous-traitances'!R11*'Sous-traitances'!$J39</f>
        <v>0</v>
      </c>
      <c r="S212" s="142">
        <f>'Sous-traitances'!S11*'Sous-traitances'!$J39</f>
        <v>0</v>
      </c>
      <c r="T212" s="142">
        <f>'Sous-traitances'!T11*'Sous-traitances'!$J39</f>
        <v>0</v>
      </c>
      <c r="U212" s="142">
        <f>'Sous-traitances'!U11*'Sous-traitances'!$J39</f>
        <v>0</v>
      </c>
      <c r="V212" s="142">
        <f>'Sous-traitances'!V11*'Sous-traitances'!$J39</f>
        <v>0</v>
      </c>
      <c r="W212" s="142">
        <f>'Sous-traitances'!W11*'Sous-traitances'!$J39</f>
        <v>0</v>
      </c>
      <c r="X212" s="142">
        <f>'Sous-traitances'!X11*'Sous-traitances'!$J39</f>
        <v>0</v>
      </c>
      <c r="Y212" s="142">
        <f>'Sous-traitances'!Y11*'Sous-traitances'!$J39</f>
        <v>0</v>
      </c>
      <c r="Z212" s="142">
        <f>'Sous-traitances'!Z11*'Sous-traitances'!$J39</f>
        <v>0</v>
      </c>
      <c r="AA212" s="142">
        <f>'Sous-traitances'!AA11*'Sous-traitances'!$J39</f>
        <v>0</v>
      </c>
      <c r="AB212" s="142">
        <f t="shared" si="70"/>
        <v>0</v>
      </c>
      <c r="AC212" s="142">
        <f>'Sous-traitances'!AC11*'Sous-traitances'!$J39</f>
        <v>0</v>
      </c>
      <c r="AD212" s="142">
        <f>'Sous-traitances'!AD11*'Sous-traitances'!$J39</f>
        <v>0</v>
      </c>
      <c r="AE212" s="142">
        <f t="shared" si="71"/>
        <v>0</v>
      </c>
      <c r="AF212" s="142">
        <f>'Sous-traitances'!AF11*'Sous-traitances'!$J39</f>
        <v>0</v>
      </c>
      <c r="AG212" s="142">
        <f>'Sous-traitances'!AG11*'Sous-traitances'!$J39</f>
        <v>0</v>
      </c>
      <c r="AH212" s="142">
        <f t="shared" si="72"/>
        <v>0</v>
      </c>
      <c r="AI212" s="142">
        <f>'Sous-traitances'!AI11*'Sous-traitances'!$J39</f>
        <v>0</v>
      </c>
      <c r="AJ212" s="142">
        <f>'Sous-traitances'!AJ11*'Sous-traitances'!$J39</f>
        <v>0</v>
      </c>
      <c r="AK212" s="142">
        <f t="shared" si="73"/>
        <v>0</v>
      </c>
    </row>
    <row r="213" spans="2:37" ht="15" customHeight="1" x14ac:dyDescent="0.35">
      <c r="B213" s="155">
        <f>'Sous-traitances'!B12</f>
        <v>0</v>
      </c>
      <c r="C213" s="142">
        <f>'Sous-traitances'!C12*'Sous-traitances'!$J40</f>
        <v>0</v>
      </c>
      <c r="D213" s="142">
        <f>'Sous-traitances'!D12*'Sous-traitances'!$J40</f>
        <v>0</v>
      </c>
      <c r="E213" s="142">
        <f>'Sous-traitances'!E12*'Sous-traitances'!$J40</f>
        <v>0</v>
      </c>
      <c r="F213" s="142">
        <f>'Sous-traitances'!F12*'Sous-traitances'!$J40</f>
        <v>0</v>
      </c>
      <c r="G213" s="142">
        <f>'Sous-traitances'!G12*'Sous-traitances'!$J40</f>
        <v>0</v>
      </c>
      <c r="H213" s="142">
        <f>'Sous-traitances'!H12*'Sous-traitances'!$J40</f>
        <v>0</v>
      </c>
      <c r="I213" s="142">
        <f>'Sous-traitances'!I12*'Sous-traitances'!$J40</f>
        <v>0</v>
      </c>
      <c r="J213" s="142">
        <f>'Sous-traitances'!J12*'Sous-traitances'!$J40</f>
        <v>0</v>
      </c>
      <c r="K213" s="142">
        <f>'Sous-traitances'!K12*'Sous-traitances'!$J40</f>
        <v>0</v>
      </c>
      <c r="L213" s="142">
        <f>'Sous-traitances'!L12*'Sous-traitances'!$J40</f>
        <v>0</v>
      </c>
      <c r="M213" s="142">
        <f>'Sous-traitances'!M12*'Sous-traitances'!$J40</f>
        <v>0</v>
      </c>
      <c r="N213" s="142">
        <f>'Sous-traitances'!N12*'Sous-traitances'!$J40</f>
        <v>0</v>
      </c>
      <c r="O213" s="142">
        <f t="shared" si="69"/>
        <v>0</v>
      </c>
      <c r="P213" s="142">
        <f>'Sous-traitances'!P12*'Sous-traitances'!$J40</f>
        <v>0</v>
      </c>
      <c r="Q213" s="142">
        <f>'Sous-traitances'!Q12*'Sous-traitances'!$J40</f>
        <v>0</v>
      </c>
      <c r="R213" s="142">
        <f>'Sous-traitances'!R12*'Sous-traitances'!$J40</f>
        <v>0</v>
      </c>
      <c r="S213" s="142">
        <f>'Sous-traitances'!S12*'Sous-traitances'!$J40</f>
        <v>0</v>
      </c>
      <c r="T213" s="142">
        <f>'Sous-traitances'!T12*'Sous-traitances'!$J40</f>
        <v>0</v>
      </c>
      <c r="U213" s="142">
        <f>'Sous-traitances'!U12*'Sous-traitances'!$J40</f>
        <v>0</v>
      </c>
      <c r="V213" s="142">
        <f>'Sous-traitances'!V12*'Sous-traitances'!$J40</f>
        <v>0</v>
      </c>
      <c r="W213" s="142">
        <f>'Sous-traitances'!W12*'Sous-traitances'!$J40</f>
        <v>0</v>
      </c>
      <c r="X213" s="142">
        <f>'Sous-traitances'!X12*'Sous-traitances'!$J40</f>
        <v>0</v>
      </c>
      <c r="Y213" s="142">
        <f>'Sous-traitances'!Y12*'Sous-traitances'!$J40</f>
        <v>0</v>
      </c>
      <c r="Z213" s="142">
        <f>'Sous-traitances'!Z12*'Sous-traitances'!$J40</f>
        <v>0</v>
      </c>
      <c r="AA213" s="142">
        <f>'Sous-traitances'!AA12*'Sous-traitances'!$J40</f>
        <v>0</v>
      </c>
      <c r="AB213" s="142">
        <f t="shared" si="70"/>
        <v>0</v>
      </c>
      <c r="AC213" s="142">
        <f>'Sous-traitances'!AC12*'Sous-traitances'!$J40</f>
        <v>0</v>
      </c>
      <c r="AD213" s="142">
        <f>'Sous-traitances'!AD12*'Sous-traitances'!$J40</f>
        <v>0</v>
      </c>
      <c r="AE213" s="142">
        <f t="shared" si="71"/>
        <v>0</v>
      </c>
      <c r="AF213" s="142">
        <f>'Sous-traitances'!AF12*'Sous-traitances'!$J40</f>
        <v>0</v>
      </c>
      <c r="AG213" s="142">
        <f>'Sous-traitances'!AG12*'Sous-traitances'!$J40</f>
        <v>0</v>
      </c>
      <c r="AH213" s="142">
        <f t="shared" si="72"/>
        <v>0</v>
      </c>
      <c r="AI213" s="142">
        <f>'Sous-traitances'!AI12*'Sous-traitances'!$J40</f>
        <v>0</v>
      </c>
      <c r="AJ213" s="142">
        <f>'Sous-traitances'!AJ12*'Sous-traitances'!$J40</f>
        <v>0</v>
      </c>
      <c r="AK213" s="142">
        <f t="shared" si="73"/>
        <v>0</v>
      </c>
    </row>
    <row r="214" spans="2:37" ht="15" customHeight="1" x14ac:dyDescent="0.35">
      <c r="B214" s="155">
        <f>'Sous-traitances'!B13</f>
        <v>0</v>
      </c>
      <c r="C214" s="142">
        <f>'Sous-traitances'!C13*'Sous-traitances'!$J41</f>
        <v>0</v>
      </c>
      <c r="D214" s="142">
        <f>'Sous-traitances'!D13*'Sous-traitances'!$J41</f>
        <v>0</v>
      </c>
      <c r="E214" s="142">
        <f>'Sous-traitances'!E13*'Sous-traitances'!$J41</f>
        <v>0</v>
      </c>
      <c r="F214" s="142">
        <f>'Sous-traitances'!F13*'Sous-traitances'!$J41</f>
        <v>0</v>
      </c>
      <c r="G214" s="142">
        <f>'Sous-traitances'!G13*'Sous-traitances'!$J41</f>
        <v>0</v>
      </c>
      <c r="H214" s="142">
        <f>'Sous-traitances'!H13*'Sous-traitances'!$J41</f>
        <v>0</v>
      </c>
      <c r="I214" s="142">
        <f>'Sous-traitances'!I13*'Sous-traitances'!$J41</f>
        <v>0</v>
      </c>
      <c r="J214" s="142">
        <f>'Sous-traitances'!J13*'Sous-traitances'!$J41</f>
        <v>0</v>
      </c>
      <c r="K214" s="142">
        <f>'Sous-traitances'!K13*'Sous-traitances'!$J41</f>
        <v>0</v>
      </c>
      <c r="L214" s="142">
        <f>'Sous-traitances'!L13*'Sous-traitances'!$J41</f>
        <v>0</v>
      </c>
      <c r="M214" s="142">
        <f>'Sous-traitances'!M13*'Sous-traitances'!$J41</f>
        <v>0</v>
      </c>
      <c r="N214" s="142">
        <f>'Sous-traitances'!N13*'Sous-traitances'!$J41</f>
        <v>0</v>
      </c>
      <c r="O214" s="142">
        <f t="shared" si="69"/>
        <v>0</v>
      </c>
      <c r="P214" s="142">
        <f>'Sous-traitances'!P13*'Sous-traitances'!$J41</f>
        <v>0</v>
      </c>
      <c r="Q214" s="142">
        <f>'Sous-traitances'!Q13*'Sous-traitances'!$J41</f>
        <v>0</v>
      </c>
      <c r="R214" s="142">
        <f>'Sous-traitances'!R13*'Sous-traitances'!$J41</f>
        <v>0</v>
      </c>
      <c r="S214" s="142">
        <f>'Sous-traitances'!S13*'Sous-traitances'!$J41</f>
        <v>0</v>
      </c>
      <c r="T214" s="142">
        <f>'Sous-traitances'!T13*'Sous-traitances'!$J41</f>
        <v>0</v>
      </c>
      <c r="U214" s="142">
        <f>'Sous-traitances'!U13*'Sous-traitances'!$J41</f>
        <v>0</v>
      </c>
      <c r="V214" s="142">
        <f>'Sous-traitances'!V13*'Sous-traitances'!$J41</f>
        <v>0</v>
      </c>
      <c r="W214" s="142">
        <f>'Sous-traitances'!W13*'Sous-traitances'!$J41</f>
        <v>0</v>
      </c>
      <c r="X214" s="142">
        <f>'Sous-traitances'!X13*'Sous-traitances'!$J41</f>
        <v>0</v>
      </c>
      <c r="Y214" s="142">
        <f>'Sous-traitances'!Y13*'Sous-traitances'!$J41</f>
        <v>0</v>
      </c>
      <c r="Z214" s="142">
        <f>'Sous-traitances'!Z13*'Sous-traitances'!$J41</f>
        <v>0</v>
      </c>
      <c r="AA214" s="142">
        <f>'Sous-traitances'!AA13*'Sous-traitances'!$J41</f>
        <v>0</v>
      </c>
      <c r="AB214" s="142">
        <f t="shared" si="70"/>
        <v>0</v>
      </c>
      <c r="AC214" s="142">
        <f>'Sous-traitances'!AC13*'Sous-traitances'!$J41</f>
        <v>0</v>
      </c>
      <c r="AD214" s="142">
        <f>'Sous-traitances'!AD13*'Sous-traitances'!$J41</f>
        <v>0</v>
      </c>
      <c r="AE214" s="142">
        <f t="shared" si="71"/>
        <v>0</v>
      </c>
      <c r="AF214" s="142">
        <f>'Sous-traitances'!AF13*'Sous-traitances'!$J41</f>
        <v>0</v>
      </c>
      <c r="AG214" s="142">
        <f>'Sous-traitances'!AG13*'Sous-traitances'!$J41</f>
        <v>0</v>
      </c>
      <c r="AH214" s="142">
        <f t="shared" si="72"/>
        <v>0</v>
      </c>
      <c r="AI214" s="142">
        <f>'Sous-traitances'!AI13*'Sous-traitances'!$J41</f>
        <v>0</v>
      </c>
      <c r="AJ214" s="142">
        <f>'Sous-traitances'!AJ13*'Sous-traitances'!$J41</f>
        <v>0</v>
      </c>
      <c r="AK214" s="142">
        <f t="shared" si="73"/>
        <v>0</v>
      </c>
    </row>
    <row r="215" spans="2:37" ht="15" customHeight="1" x14ac:dyDescent="0.35">
      <c r="B215" s="155">
        <f>'Sous-traitances'!B14</f>
        <v>0</v>
      </c>
      <c r="C215" s="142">
        <f>'Sous-traitances'!C14*'Sous-traitances'!$J42</f>
        <v>0</v>
      </c>
      <c r="D215" s="142">
        <f>'Sous-traitances'!D14*'Sous-traitances'!$J42</f>
        <v>0</v>
      </c>
      <c r="E215" s="142">
        <f>'Sous-traitances'!E14*'Sous-traitances'!$J42</f>
        <v>0</v>
      </c>
      <c r="F215" s="142">
        <f>'Sous-traitances'!F14*'Sous-traitances'!$J42</f>
        <v>0</v>
      </c>
      <c r="G215" s="142">
        <f>'Sous-traitances'!G14*'Sous-traitances'!$J42</f>
        <v>0</v>
      </c>
      <c r="H215" s="142">
        <f>'Sous-traitances'!H14*'Sous-traitances'!$J42</f>
        <v>0</v>
      </c>
      <c r="I215" s="142">
        <f>'Sous-traitances'!I14*'Sous-traitances'!$J42</f>
        <v>0</v>
      </c>
      <c r="J215" s="142">
        <f>'Sous-traitances'!J14*'Sous-traitances'!$J42</f>
        <v>0</v>
      </c>
      <c r="K215" s="142">
        <f>'Sous-traitances'!K14*'Sous-traitances'!$J42</f>
        <v>0</v>
      </c>
      <c r="L215" s="142">
        <f>'Sous-traitances'!L14*'Sous-traitances'!$J42</f>
        <v>0</v>
      </c>
      <c r="M215" s="142">
        <f>'Sous-traitances'!M14*'Sous-traitances'!$J42</f>
        <v>0</v>
      </c>
      <c r="N215" s="142">
        <f>'Sous-traitances'!N14*'Sous-traitances'!$J42</f>
        <v>0</v>
      </c>
      <c r="O215" s="142">
        <f t="shared" si="69"/>
        <v>0</v>
      </c>
      <c r="P215" s="142">
        <f>'Sous-traitances'!P14*'Sous-traitances'!$J42</f>
        <v>0</v>
      </c>
      <c r="Q215" s="142">
        <f>'Sous-traitances'!Q14*'Sous-traitances'!$J42</f>
        <v>0</v>
      </c>
      <c r="R215" s="142">
        <f>'Sous-traitances'!R14*'Sous-traitances'!$J42</f>
        <v>0</v>
      </c>
      <c r="S215" s="142">
        <f>'Sous-traitances'!S14*'Sous-traitances'!$J42</f>
        <v>0</v>
      </c>
      <c r="T215" s="142">
        <f>'Sous-traitances'!T14*'Sous-traitances'!$J42</f>
        <v>0</v>
      </c>
      <c r="U215" s="142">
        <f>'Sous-traitances'!U14*'Sous-traitances'!$J42</f>
        <v>0</v>
      </c>
      <c r="V215" s="142">
        <f>'Sous-traitances'!V14*'Sous-traitances'!$J42</f>
        <v>0</v>
      </c>
      <c r="W215" s="142">
        <f>'Sous-traitances'!W14*'Sous-traitances'!$J42</f>
        <v>0</v>
      </c>
      <c r="X215" s="142">
        <f>'Sous-traitances'!X14*'Sous-traitances'!$J42</f>
        <v>0</v>
      </c>
      <c r="Y215" s="142">
        <f>'Sous-traitances'!Y14*'Sous-traitances'!$J42</f>
        <v>0</v>
      </c>
      <c r="Z215" s="142">
        <f>'Sous-traitances'!Z14*'Sous-traitances'!$J42</f>
        <v>0</v>
      </c>
      <c r="AA215" s="142">
        <f>'Sous-traitances'!AA14*'Sous-traitances'!$J42</f>
        <v>0</v>
      </c>
      <c r="AB215" s="142">
        <f t="shared" si="70"/>
        <v>0</v>
      </c>
      <c r="AC215" s="142">
        <f>'Sous-traitances'!AC14*'Sous-traitances'!$J42</f>
        <v>0</v>
      </c>
      <c r="AD215" s="142">
        <f>'Sous-traitances'!AD14*'Sous-traitances'!$J42</f>
        <v>0</v>
      </c>
      <c r="AE215" s="142">
        <f t="shared" si="71"/>
        <v>0</v>
      </c>
      <c r="AF215" s="142">
        <f>'Sous-traitances'!AF14*'Sous-traitances'!$J42</f>
        <v>0</v>
      </c>
      <c r="AG215" s="142">
        <f>'Sous-traitances'!AG14*'Sous-traitances'!$J42</f>
        <v>0</v>
      </c>
      <c r="AH215" s="142">
        <f t="shared" si="72"/>
        <v>0</v>
      </c>
      <c r="AI215" s="142">
        <f>'Sous-traitances'!AI14*'Sous-traitances'!$J42</f>
        <v>0</v>
      </c>
      <c r="AJ215" s="142">
        <f>'Sous-traitances'!AJ14*'Sous-traitances'!$J42</f>
        <v>0</v>
      </c>
      <c r="AK215" s="142">
        <f t="shared" si="73"/>
        <v>0</v>
      </c>
    </row>
    <row r="216" spans="2:37" ht="15" customHeight="1" x14ac:dyDescent="0.35">
      <c r="B216" s="155">
        <f>'Sous-traitances'!B15</f>
        <v>0</v>
      </c>
      <c r="C216" s="142">
        <f>'Sous-traitances'!C15*'Sous-traitances'!$J43</f>
        <v>0</v>
      </c>
      <c r="D216" s="142">
        <f>'Sous-traitances'!D15*'Sous-traitances'!$J43</f>
        <v>0</v>
      </c>
      <c r="E216" s="142">
        <f>'Sous-traitances'!E15*'Sous-traitances'!$J43</f>
        <v>0</v>
      </c>
      <c r="F216" s="142">
        <f>'Sous-traitances'!F15*'Sous-traitances'!$J43</f>
        <v>0</v>
      </c>
      <c r="G216" s="142">
        <f>'Sous-traitances'!G15*'Sous-traitances'!$J43</f>
        <v>0</v>
      </c>
      <c r="H216" s="142">
        <f>'Sous-traitances'!H15*'Sous-traitances'!$J43</f>
        <v>0</v>
      </c>
      <c r="I216" s="142">
        <f>'Sous-traitances'!I15*'Sous-traitances'!$J43</f>
        <v>0</v>
      </c>
      <c r="J216" s="142">
        <f>'Sous-traitances'!J15*'Sous-traitances'!$J43</f>
        <v>0</v>
      </c>
      <c r="K216" s="142">
        <f>'Sous-traitances'!K15*'Sous-traitances'!$J43</f>
        <v>0</v>
      </c>
      <c r="L216" s="142">
        <f>'Sous-traitances'!L15*'Sous-traitances'!$J43</f>
        <v>0</v>
      </c>
      <c r="M216" s="142">
        <f>'Sous-traitances'!M15*'Sous-traitances'!$J43</f>
        <v>0</v>
      </c>
      <c r="N216" s="142">
        <f>'Sous-traitances'!N15*'Sous-traitances'!$J43</f>
        <v>0</v>
      </c>
      <c r="O216" s="142">
        <f t="shared" si="69"/>
        <v>0</v>
      </c>
      <c r="P216" s="142">
        <f>'Sous-traitances'!P15*'Sous-traitances'!$J43</f>
        <v>0</v>
      </c>
      <c r="Q216" s="142">
        <f>'Sous-traitances'!Q15*'Sous-traitances'!$J43</f>
        <v>0</v>
      </c>
      <c r="R216" s="142">
        <f>'Sous-traitances'!R15*'Sous-traitances'!$J43</f>
        <v>0</v>
      </c>
      <c r="S216" s="142">
        <f>'Sous-traitances'!S15*'Sous-traitances'!$J43</f>
        <v>0</v>
      </c>
      <c r="T216" s="142">
        <f>'Sous-traitances'!T15*'Sous-traitances'!$J43</f>
        <v>0</v>
      </c>
      <c r="U216" s="142">
        <f>'Sous-traitances'!U15*'Sous-traitances'!$J43</f>
        <v>0</v>
      </c>
      <c r="V216" s="142">
        <f>'Sous-traitances'!V15*'Sous-traitances'!$J43</f>
        <v>0</v>
      </c>
      <c r="W216" s="142">
        <f>'Sous-traitances'!W15*'Sous-traitances'!$J43</f>
        <v>0</v>
      </c>
      <c r="X216" s="142">
        <f>'Sous-traitances'!X15*'Sous-traitances'!$J43</f>
        <v>0</v>
      </c>
      <c r="Y216" s="142">
        <f>'Sous-traitances'!Y15*'Sous-traitances'!$J43</f>
        <v>0</v>
      </c>
      <c r="Z216" s="142">
        <f>'Sous-traitances'!Z15*'Sous-traitances'!$J43</f>
        <v>0</v>
      </c>
      <c r="AA216" s="142">
        <f>'Sous-traitances'!AA15*'Sous-traitances'!$J43</f>
        <v>0</v>
      </c>
      <c r="AB216" s="142">
        <f t="shared" si="70"/>
        <v>0</v>
      </c>
      <c r="AC216" s="142">
        <f>'Sous-traitances'!AC15*'Sous-traitances'!$J43</f>
        <v>0</v>
      </c>
      <c r="AD216" s="142">
        <f>'Sous-traitances'!AD15*'Sous-traitances'!$J43</f>
        <v>0</v>
      </c>
      <c r="AE216" s="142">
        <f t="shared" si="71"/>
        <v>0</v>
      </c>
      <c r="AF216" s="142">
        <f>'Sous-traitances'!AF15*'Sous-traitances'!$J43</f>
        <v>0</v>
      </c>
      <c r="AG216" s="142">
        <f>'Sous-traitances'!AG15*'Sous-traitances'!$J43</f>
        <v>0</v>
      </c>
      <c r="AH216" s="142">
        <f t="shared" si="72"/>
        <v>0</v>
      </c>
      <c r="AI216" s="142">
        <f>'Sous-traitances'!AI15*'Sous-traitances'!$J43</f>
        <v>0</v>
      </c>
      <c r="AJ216" s="142">
        <f>'Sous-traitances'!AJ15*'Sous-traitances'!$J43</f>
        <v>0</v>
      </c>
      <c r="AK216" s="142">
        <f t="shared" si="73"/>
        <v>0</v>
      </c>
    </row>
    <row r="217" spans="2:37" ht="15" customHeight="1" x14ac:dyDescent="0.35">
      <c r="B217" s="155">
        <f>'Sous-traitances'!B16</f>
        <v>0</v>
      </c>
      <c r="C217" s="142">
        <f>'Sous-traitances'!C16*'Sous-traitances'!$J44</f>
        <v>0</v>
      </c>
      <c r="D217" s="142">
        <f>'Sous-traitances'!D16*'Sous-traitances'!$J44</f>
        <v>0</v>
      </c>
      <c r="E217" s="142">
        <f>'Sous-traitances'!E16*'Sous-traitances'!$J44</f>
        <v>0</v>
      </c>
      <c r="F217" s="142">
        <f>'Sous-traitances'!F16*'Sous-traitances'!$J44</f>
        <v>0</v>
      </c>
      <c r="G217" s="142">
        <f>'Sous-traitances'!G16*'Sous-traitances'!$J44</f>
        <v>0</v>
      </c>
      <c r="H217" s="142">
        <f>'Sous-traitances'!H16*'Sous-traitances'!$J44</f>
        <v>0</v>
      </c>
      <c r="I217" s="142">
        <f>'Sous-traitances'!I16*'Sous-traitances'!$J44</f>
        <v>0</v>
      </c>
      <c r="J217" s="142">
        <f>'Sous-traitances'!J16*'Sous-traitances'!$J44</f>
        <v>0</v>
      </c>
      <c r="K217" s="142">
        <f>'Sous-traitances'!K16*'Sous-traitances'!$J44</f>
        <v>0</v>
      </c>
      <c r="L217" s="142">
        <f>'Sous-traitances'!L16*'Sous-traitances'!$J44</f>
        <v>0</v>
      </c>
      <c r="M217" s="142">
        <f>'Sous-traitances'!M16*'Sous-traitances'!$J44</f>
        <v>0</v>
      </c>
      <c r="N217" s="142">
        <f>'Sous-traitances'!N16*'Sous-traitances'!$J44</f>
        <v>0</v>
      </c>
      <c r="O217" s="142">
        <f t="shared" si="69"/>
        <v>0</v>
      </c>
      <c r="P217" s="142">
        <f>'Sous-traitances'!P16*'Sous-traitances'!$J44</f>
        <v>0</v>
      </c>
      <c r="Q217" s="142">
        <f>'Sous-traitances'!Q16*'Sous-traitances'!$J44</f>
        <v>0</v>
      </c>
      <c r="R217" s="142">
        <f>'Sous-traitances'!R16*'Sous-traitances'!$J44</f>
        <v>0</v>
      </c>
      <c r="S217" s="142">
        <f>'Sous-traitances'!S16*'Sous-traitances'!$J44</f>
        <v>0</v>
      </c>
      <c r="T217" s="142">
        <f>'Sous-traitances'!T16*'Sous-traitances'!$J44</f>
        <v>0</v>
      </c>
      <c r="U217" s="142">
        <f>'Sous-traitances'!U16*'Sous-traitances'!$J44</f>
        <v>0</v>
      </c>
      <c r="V217" s="142">
        <f>'Sous-traitances'!V16*'Sous-traitances'!$J44</f>
        <v>0</v>
      </c>
      <c r="W217" s="142">
        <f>'Sous-traitances'!W16*'Sous-traitances'!$J44</f>
        <v>0</v>
      </c>
      <c r="X217" s="142">
        <f>'Sous-traitances'!X16*'Sous-traitances'!$J44</f>
        <v>0</v>
      </c>
      <c r="Y217" s="142">
        <f>'Sous-traitances'!Y16*'Sous-traitances'!$J44</f>
        <v>0</v>
      </c>
      <c r="Z217" s="142">
        <f>'Sous-traitances'!Z16*'Sous-traitances'!$J44</f>
        <v>0</v>
      </c>
      <c r="AA217" s="142">
        <f>'Sous-traitances'!AA16*'Sous-traitances'!$J44</f>
        <v>0</v>
      </c>
      <c r="AB217" s="142">
        <f t="shared" si="70"/>
        <v>0</v>
      </c>
      <c r="AC217" s="142">
        <f>'Sous-traitances'!AC16*'Sous-traitances'!$J44</f>
        <v>0</v>
      </c>
      <c r="AD217" s="142">
        <f>'Sous-traitances'!AD16*'Sous-traitances'!$J44</f>
        <v>0</v>
      </c>
      <c r="AE217" s="142">
        <f t="shared" si="71"/>
        <v>0</v>
      </c>
      <c r="AF217" s="142">
        <f>'Sous-traitances'!AF16*'Sous-traitances'!$J44</f>
        <v>0</v>
      </c>
      <c r="AG217" s="142">
        <f>'Sous-traitances'!AG16*'Sous-traitances'!$J44</f>
        <v>0</v>
      </c>
      <c r="AH217" s="142">
        <f t="shared" si="72"/>
        <v>0</v>
      </c>
      <c r="AI217" s="142">
        <f>'Sous-traitances'!AI16*'Sous-traitances'!$J44</f>
        <v>0</v>
      </c>
      <c r="AJ217" s="142">
        <f>'Sous-traitances'!AJ16*'Sous-traitances'!$J44</f>
        <v>0</v>
      </c>
      <c r="AK217" s="142">
        <f t="shared" si="73"/>
        <v>0</v>
      </c>
    </row>
    <row r="218" spans="2:37" ht="15" customHeight="1" x14ac:dyDescent="0.35">
      <c r="B218" s="155">
        <f>'Sous-traitances'!B17</f>
        <v>0</v>
      </c>
      <c r="C218" s="142">
        <f>'Sous-traitances'!C17*'Sous-traitances'!$J45</f>
        <v>0</v>
      </c>
      <c r="D218" s="142">
        <f>'Sous-traitances'!D17*'Sous-traitances'!$J45</f>
        <v>0</v>
      </c>
      <c r="E218" s="142">
        <f>'Sous-traitances'!E17*'Sous-traitances'!$J45</f>
        <v>0</v>
      </c>
      <c r="F218" s="142">
        <f>'Sous-traitances'!F17*'Sous-traitances'!$J45</f>
        <v>0</v>
      </c>
      <c r="G218" s="142">
        <f>'Sous-traitances'!G17*'Sous-traitances'!$J45</f>
        <v>0</v>
      </c>
      <c r="H218" s="142">
        <f>'Sous-traitances'!H17*'Sous-traitances'!$J45</f>
        <v>0</v>
      </c>
      <c r="I218" s="142">
        <f>'Sous-traitances'!I17*'Sous-traitances'!$J45</f>
        <v>0</v>
      </c>
      <c r="J218" s="142">
        <f>'Sous-traitances'!J17*'Sous-traitances'!$J45</f>
        <v>0</v>
      </c>
      <c r="K218" s="142">
        <f>'Sous-traitances'!K17*'Sous-traitances'!$J45</f>
        <v>0</v>
      </c>
      <c r="L218" s="142">
        <f>'Sous-traitances'!L17*'Sous-traitances'!$J45</f>
        <v>0</v>
      </c>
      <c r="M218" s="142">
        <f>'Sous-traitances'!M17*'Sous-traitances'!$J45</f>
        <v>0</v>
      </c>
      <c r="N218" s="142">
        <f>'Sous-traitances'!N17*'Sous-traitances'!$J45</f>
        <v>0</v>
      </c>
      <c r="O218" s="142">
        <f t="shared" si="69"/>
        <v>0</v>
      </c>
      <c r="P218" s="142">
        <f>'Sous-traitances'!P17*'Sous-traitances'!$J45</f>
        <v>0</v>
      </c>
      <c r="Q218" s="142">
        <f>'Sous-traitances'!Q17*'Sous-traitances'!$J45</f>
        <v>0</v>
      </c>
      <c r="R218" s="142">
        <f>'Sous-traitances'!R17*'Sous-traitances'!$J45</f>
        <v>0</v>
      </c>
      <c r="S218" s="142">
        <f>'Sous-traitances'!S17*'Sous-traitances'!$J45</f>
        <v>0</v>
      </c>
      <c r="T218" s="142">
        <f>'Sous-traitances'!T17*'Sous-traitances'!$J45</f>
        <v>0</v>
      </c>
      <c r="U218" s="142">
        <f>'Sous-traitances'!U17*'Sous-traitances'!$J45</f>
        <v>0</v>
      </c>
      <c r="V218" s="142">
        <f>'Sous-traitances'!V17*'Sous-traitances'!$J45</f>
        <v>0</v>
      </c>
      <c r="W218" s="142">
        <f>'Sous-traitances'!W17*'Sous-traitances'!$J45</f>
        <v>0</v>
      </c>
      <c r="X218" s="142">
        <f>'Sous-traitances'!X17*'Sous-traitances'!$J45</f>
        <v>0</v>
      </c>
      <c r="Y218" s="142">
        <f>'Sous-traitances'!Y17*'Sous-traitances'!$J45</f>
        <v>0</v>
      </c>
      <c r="Z218" s="142">
        <f>'Sous-traitances'!Z17*'Sous-traitances'!$J45</f>
        <v>0</v>
      </c>
      <c r="AA218" s="142">
        <f>'Sous-traitances'!AA17*'Sous-traitances'!$J45</f>
        <v>0</v>
      </c>
      <c r="AB218" s="142">
        <f t="shared" si="70"/>
        <v>0</v>
      </c>
      <c r="AC218" s="142">
        <f>'Sous-traitances'!AC17*'Sous-traitances'!$J45</f>
        <v>0</v>
      </c>
      <c r="AD218" s="142">
        <f>'Sous-traitances'!AD17*'Sous-traitances'!$J45</f>
        <v>0</v>
      </c>
      <c r="AE218" s="142">
        <f t="shared" si="71"/>
        <v>0</v>
      </c>
      <c r="AF218" s="142">
        <f>'Sous-traitances'!AF17*'Sous-traitances'!$J45</f>
        <v>0</v>
      </c>
      <c r="AG218" s="142">
        <f>'Sous-traitances'!AG17*'Sous-traitances'!$J45</f>
        <v>0</v>
      </c>
      <c r="AH218" s="142">
        <f t="shared" si="72"/>
        <v>0</v>
      </c>
      <c r="AI218" s="142">
        <f>'Sous-traitances'!AI17*'Sous-traitances'!$J45</f>
        <v>0</v>
      </c>
      <c r="AJ218" s="142">
        <f>'Sous-traitances'!AJ17*'Sous-traitances'!$J45</f>
        <v>0</v>
      </c>
      <c r="AK218" s="142">
        <f t="shared" si="73"/>
        <v>0</v>
      </c>
    </row>
    <row r="219" spans="2:37" ht="15" customHeight="1" x14ac:dyDescent="0.35">
      <c r="B219" s="155">
        <f>'Sous-traitances'!B18</f>
        <v>0</v>
      </c>
      <c r="C219" s="142">
        <f>'Sous-traitances'!C18*'Sous-traitances'!$J46</f>
        <v>0</v>
      </c>
      <c r="D219" s="142">
        <f>'Sous-traitances'!D18*'Sous-traitances'!$J46</f>
        <v>0</v>
      </c>
      <c r="E219" s="142">
        <f>'Sous-traitances'!E18*'Sous-traitances'!$J46</f>
        <v>0</v>
      </c>
      <c r="F219" s="142">
        <f>'Sous-traitances'!F18*'Sous-traitances'!$J46</f>
        <v>0</v>
      </c>
      <c r="G219" s="142">
        <f>'Sous-traitances'!G18*'Sous-traitances'!$J46</f>
        <v>0</v>
      </c>
      <c r="H219" s="142">
        <f>'Sous-traitances'!H18*'Sous-traitances'!$J46</f>
        <v>0</v>
      </c>
      <c r="I219" s="142">
        <f>'Sous-traitances'!I18*'Sous-traitances'!$J46</f>
        <v>0</v>
      </c>
      <c r="J219" s="142">
        <f>'Sous-traitances'!J18*'Sous-traitances'!$J46</f>
        <v>0</v>
      </c>
      <c r="K219" s="142">
        <f>'Sous-traitances'!K18*'Sous-traitances'!$J46</f>
        <v>0</v>
      </c>
      <c r="L219" s="142">
        <f>'Sous-traitances'!L18*'Sous-traitances'!$J46</f>
        <v>0</v>
      </c>
      <c r="M219" s="142">
        <f>'Sous-traitances'!M18*'Sous-traitances'!$J46</f>
        <v>0</v>
      </c>
      <c r="N219" s="142">
        <f>'Sous-traitances'!N18*'Sous-traitances'!$J46</f>
        <v>0</v>
      </c>
      <c r="O219" s="142">
        <f t="shared" si="69"/>
        <v>0</v>
      </c>
      <c r="P219" s="142">
        <f>'Sous-traitances'!P18*'Sous-traitances'!$J46</f>
        <v>0</v>
      </c>
      <c r="Q219" s="142">
        <f>'Sous-traitances'!Q18*'Sous-traitances'!$J46</f>
        <v>0</v>
      </c>
      <c r="R219" s="142">
        <f>'Sous-traitances'!R18*'Sous-traitances'!$J46</f>
        <v>0</v>
      </c>
      <c r="S219" s="142">
        <f>'Sous-traitances'!S18*'Sous-traitances'!$J46</f>
        <v>0</v>
      </c>
      <c r="T219" s="142">
        <f>'Sous-traitances'!T18*'Sous-traitances'!$J46</f>
        <v>0</v>
      </c>
      <c r="U219" s="142">
        <f>'Sous-traitances'!U18*'Sous-traitances'!$J46</f>
        <v>0</v>
      </c>
      <c r="V219" s="142">
        <f>'Sous-traitances'!V18*'Sous-traitances'!$J46</f>
        <v>0</v>
      </c>
      <c r="W219" s="142">
        <f>'Sous-traitances'!W18*'Sous-traitances'!$J46</f>
        <v>0</v>
      </c>
      <c r="X219" s="142">
        <f>'Sous-traitances'!X18*'Sous-traitances'!$J46</f>
        <v>0</v>
      </c>
      <c r="Y219" s="142">
        <f>'Sous-traitances'!Y18*'Sous-traitances'!$J46</f>
        <v>0</v>
      </c>
      <c r="Z219" s="142">
        <f>'Sous-traitances'!Z18*'Sous-traitances'!$J46</f>
        <v>0</v>
      </c>
      <c r="AA219" s="142">
        <f>'Sous-traitances'!AA18*'Sous-traitances'!$J46</f>
        <v>0</v>
      </c>
      <c r="AB219" s="142">
        <f t="shared" si="70"/>
        <v>0</v>
      </c>
      <c r="AC219" s="142">
        <f>'Sous-traitances'!AC18*'Sous-traitances'!$J46</f>
        <v>0</v>
      </c>
      <c r="AD219" s="142">
        <f>'Sous-traitances'!AD18*'Sous-traitances'!$J46</f>
        <v>0</v>
      </c>
      <c r="AE219" s="142">
        <f t="shared" si="71"/>
        <v>0</v>
      </c>
      <c r="AF219" s="142">
        <f>'Sous-traitances'!AF18*'Sous-traitances'!$J46</f>
        <v>0</v>
      </c>
      <c r="AG219" s="142">
        <f>'Sous-traitances'!AG18*'Sous-traitances'!$J46</f>
        <v>0</v>
      </c>
      <c r="AH219" s="142">
        <f t="shared" si="72"/>
        <v>0</v>
      </c>
      <c r="AI219" s="142">
        <f>'Sous-traitances'!AI18*'Sous-traitances'!$J46</f>
        <v>0</v>
      </c>
      <c r="AJ219" s="142">
        <f>'Sous-traitances'!AJ18*'Sous-traitances'!$J46</f>
        <v>0</v>
      </c>
      <c r="AK219" s="142">
        <f t="shared" si="73"/>
        <v>0</v>
      </c>
    </row>
    <row r="220" spans="2:37" ht="15" customHeight="1" x14ac:dyDescent="0.35">
      <c r="B220" s="155">
        <f>'Sous-traitances'!B19</f>
        <v>0</v>
      </c>
      <c r="C220" s="142">
        <f>'Sous-traitances'!C19*'Sous-traitances'!$J47</f>
        <v>0</v>
      </c>
      <c r="D220" s="142">
        <f>'Sous-traitances'!D19*'Sous-traitances'!$J47</f>
        <v>0</v>
      </c>
      <c r="E220" s="142">
        <f>'Sous-traitances'!E19*'Sous-traitances'!$J47</f>
        <v>0</v>
      </c>
      <c r="F220" s="142">
        <f>'Sous-traitances'!F19*'Sous-traitances'!$J47</f>
        <v>0</v>
      </c>
      <c r="G220" s="142">
        <f>'Sous-traitances'!G19*'Sous-traitances'!$J47</f>
        <v>0</v>
      </c>
      <c r="H220" s="142">
        <f>'Sous-traitances'!H19*'Sous-traitances'!$J47</f>
        <v>0</v>
      </c>
      <c r="I220" s="142">
        <f>'Sous-traitances'!I19*'Sous-traitances'!$J47</f>
        <v>0</v>
      </c>
      <c r="J220" s="142">
        <f>'Sous-traitances'!J19*'Sous-traitances'!$J47</f>
        <v>0</v>
      </c>
      <c r="K220" s="142">
        <f>'Sous-traitances'!K19*'Sous-traitances'!$J47</f>
        <v>0</v>
      </c>
      <c r="L220" s="142">
        <f>'Sous-traitances'!L19*'Sous-traitances'!$J47</f>
        <v>0</v>
      </c>
      <c r="M220" s="142">
        <f>'Sous-traitances'!M19*'Sous-traitances'!$J47</f>
        <v>0</v>
      </c>
      <c r="N220" s="142">
        <f>'Sous-traitances'!N19*'Sous-traitances'!$J47</f>
        <v>0</v>
      </c>
      <c r="O220" s="142">
        <f t="shared" si="69"/>
        <v>0</v>
      </c>
      <c r="P220" s="142">
        <f>'Sous-traitances'!P19*'Sous-traitances'!$J47</f>
        <v>0</v>
      </c>
      <c r="Q220" s="142">
        <f>'Sous-traitances'!Q19*'Sous-traitances'!$J47</f>
        <v>0</v>
      </c>
      <c r="R220" s="142">
        <f>'Sous-traitances'!R19*'Sous-traitances'!$J47</f>
        <v>0</v>
      </c>
      <c r="S220" s="142">
        <f>'Sous-traitances'!S19*'Sous-traitances'!$J47</f>
        <v>0</v>
      </c>
      <c r="T220" s="142">
        <f>'Sous-traitances'!T19*'Sous-traitances'!$J47</f>
        <v>0</v>
      </c>
      <c r="U220" s="142">
        <f>'Sous-traitances'!U19*'Sous-traitances'!$J47</f>
        <v>0</v>
      </c>
      <c r="V220" s="142">
        <f>'Sous-traitances'!V19*'Sous-traitances'!$J47</f>
        <v>0</v>
      </c>
      <c r="W220" s="142">
        <f>'Sous-traitances'!W19*'Sous-traitances'!$J47</f>
        <v>0</v>
      </c>
      <c r="X220" s="142">
        <f>'Sous-traitances'!X19*'Sous-traitances'!$J47</f>
        <v>0</v>
      </c>
      <c r="Y220" s="142">
        <f>'Sous-traitances'!Y19*'Sous-traitances'!$J47</f>
        <v>0</v>
      </c>
      <c r="Z220" s="142">
        <f>'Sous-traitances'!Z19*'Sous-traitances'!$J47</f>
        <v>0</v>
      </c>
      <c r="AA220" s="142">
        <f>'Sous-traitances'!AA19*'Sous-traitances'!$J47</f>
        <v>0</v>
      </c>
      <c r="AB220" s="142">
        <f t="shared" si="70"/>
        <v>0</v>
      </c>
      <c r="AC220" s="142">
        <f>'Sous-traitances'!AC19*'Sous-traitances'!$J47</f>
        <v>0</v>
      </c>
      <c r="AD220" s="142">
        <f>'Sous-traitances'!AD19*'Sous-traitances'!$J47</f>
        <v>0</v>
      </c>
      <c r="AE220" s="142">
        <f t="shared" si="71"/>
        <v>0</v>
      </c>
      <c r="AF220" s="142">
        <f>'Sous-traitances'!AF19*'Sous-traitances'!$J47</f>
        <v>0</v>
      </c>
      <c r="AG220" s="142">
        <f>'Sous-traitances'!AG19*'Sous-traitances'!$J47</f>
        <v>0</v>
      </c>
      <c r="AH220" s="142">
        <f t="shared" si="72"/>
        <v>0</v>
      </c>
      <c r="AI220" s="142">
        <f>'Sous-traitances'!AI19*'Sous-traitances'!$J47</f>
        <v>0</v>
      </c>
      <c r="AJ220" s="142">
        <f>'Sous-traitances'!AJ19*'Sous-traitances'!$J47</f>
        <v>0</v>
      </c>
      <c r="AK220" s="142">
        <f t="shared" si="73"/>
        <v>0</v>
      </c>
    </row>
    <row r="221" spans="2:37" ht="15" customHeight="1" x14ac:dyDescent="0.35">
      <c r="B221" s="155">
        <f>'Sous-traitances'!B20</f>
        <v>0</v>
      </c>
      <c r="C221" s="142">
        <f>'Sous-traitances'!C20*'Sous-traitances'!$J48</f>
        <v>0</v>
      </c>
      <c r="D221" s="142">
        <f>'Sous-traitances'!D20*'Sous-traitances'!$J48</f>
        <v>0</v>
      </c>
      <c r="E221" s="142">
        <f>'Sous-traitances'!E20*'Sous-traitances'!$J48</f>
        <v>0</v>
      </c>
      <c r="F221" s="142">
        <f>'Sous-traitances'!F20*'Sous-traitances'!$J48</f>
        <v>0</v>
      </c>
      <c r="G221" s="142">
        <f>'Sous-traitances'!G20*'Sous-traitances'!$J48</f>
        <v>0</v>
      </c>
      <c r="H221" s="142">
        <f>'Sous-traitances'!H20*'Sous-traitances'!$J48</f>
        <v>0</v>
      </c>
      <c r="I221" s="142">
        <f>'Sous-traitances'!I20*'Sous-traitances'!$J48</f>
        <v>0</v>
      </c>
      <c r="J221" s="142">
        <f>'Sous-traitances'!J20*'Sous-traitances'!$J48</f>
        <v>0</v>
      </c>
      <c r="K221" s="142">
        <f>'Sous-traitances'!K20*'Sous-traitances'!$J48</f>
        <v>0</v>
      </c>
      <c r="L221" s="142">
        <f>'Sous-traitances'!L20*'Sous-traitances'!$J48</f>
        <v>0</v>
      </c>
      <c r="M221" s="142">
        <f>'Sous-traitances'!M20*'Sous-traitances'!$J48</f>
        <v>0</v>
      </c>
      <c r="N221" s="142">
        <f>'Sous-traitances'!N20*'Sous-traitances'!$J48</f>
        <v>0</v>
      </c>
      <c r="O221" s="142">
        <f t="shared" si="69"/>
        <v>0</v>
      </c>
      <c r="P221" s="142">
        <f>'Sous-traitances'!P20*'Sous-traitances'!$J48</f>
        <v>0</v>
      </c>
      <c r="Q221" s="142">
        <f>'Sous-traitances'!Q20*'Sous-traitances'!$J48</f>
        <v>0</v>
      </c>
      <c r="R221" s="142">
        <f>'Sous-traitances'!R20*'Sous-traitances'!$J48</f>
        <v>0</v>
      </c>
      <c r="S221" s="142">
        <f>'Sous-traitances'!S20*'Sous-traitances'!$J48</f>
        <v>0</v>
      </c>
      <c r="T221" s="142">
        <f>'Sous-traitances'!T20*'Sous-traitances'!$J48</f>
        <v>0</v>
      </c>
      <c r="U221" s="142">
        <f>'Sous-traitances'!U20*'Sous-traitances'!$J48</f>
        <v>0</v>
      </c>
      <c r="V221" s="142">
        <f>'Sous-traitances'!V20*'Sous-traitances'!$J48</f>
        <v>0</v>
      </c>
      <c r="W221" s="142">
        <f>'Sous-traitances'!W20*'Sous-traitances'!$J48</f>
        <v>0</v>
      </c>
      <c r="X221" s="142">
        <f>'Sous-traitances'!X20*'Sous-traitances'!$J48</f>
        <v>0</v>
      </c>
      <c r="Y221" s="142">
        <f>'Sous-traitances'!Y20*'Sous-traitances'!$J48</f>
        <v>0</v>
      </c>
      <c r="Z221" s="142">
        <f>'Sous-traitances'!Z20*'Sous-traitances'!$J48</f>
        <v>0</v>
      </c>
      <c r="AA221" s="142">
        <f>'Sous-traitances'!AA20*'Sous-traitances'!$J48</f>
        <v>0</v>
      </c>
      <c r="AB221" s="142">
        <f t="shared" si="70"/>
        <v>0</v>
      </c>
      <c r="AC221" s="142">
        <f>'Sous-traitances'!AC20*'Sous-traitances'!$J48</f>
        <v>0</v>
      </c>
      <c r="AD221" s="142">
        <f>'Sous-traitances'!AD20*'Sous-traitances'!$J48</f>
        <v>0</v>
      </c>
      <c r="AE221" s="142">
        <f t="shared" si="71"/>
        <v>0</v>
      </c>
      <c r="AF221" s="142">
        <f>'Sous-traitances'!AF20*'Sous-traitances'!$J48</f>
        <v>0</v>
      </c>
      <c r="AG221" s="142">
        <f>'Sous-traitances'!AG20*'Sous-traitances'!$J48</f>
        <v>0</v>
      </c>
      <c r="AH221" s="142">
        <f t="shared" si="72"/>
        <v>0</v>
      </c>
      <c r="AI221" s="142">
        <f>'Sous-traitances'!AI20*'Sous-traitances'!$J48</f>
        <v>0</v>
      </c>
      <c r="AJ221" s="142">
        <f>'Sous-traitances'!AJ20*'Sous-traitances'!$J48</f>
        <v>0</v>
      </c>
      <c r="AK221" s="142">
        <f t="shared" si="73"/>
        <v>0</v>
      </c>
    </row>
    <row r="222" spans="2:37" ht="15" customHeight="1" x14ac:dyDescent="0.35">
      <c r="B222" s="155">
        <f>'Sous-traitances'!B21</f>
        <v>0</v>
      </c>
      <c r="C222" s="142">
        <f>'Sous-traitances'!C21*'Sous-traitances'!$J49</f>
        <v>0</v>
      </c>
      <c r="D222" s="142">
        <f>'Sous-traitances'!D21*'Sous-traitances'!$J49</f>
        <v>0</v>
      </c>
      <c r="E222" s="142">
        <f>'Sous-traitances'!E21*'Sous-traitances'!$J49</f>
        <v>0</v>
      </c>
      <c r="F222" s="142">
        <f>'Sous-traitances'!F21*'Sous-traitances'!$J49</f>
        <v>0</v>
      </c>
      <c r="G222" s="142">
        <f>'Sous-traitances'!G21*'Sous-traitances'!$J49</f>
        <v>0</v>
      </c>
      <c r="H222" s="142">
        <f>'Sous-traitances'!H21*'Sous-traitances'!$J49</f>
        <v>0</v>
      </c>
      <c r="I222" s="142">
        <f>'Sous-traitances'!I21*'Sous-traitances'!$J49</f>
        <v>0</v>
      </c>
      <c r="J222" s="142">
        <f>'Sous-traitances'!J21*'Sous-traitances'!$J49</f>
        <v>0</v>
      </c>
      <c r="K222" s="142">
        <f>'Sous-traitances'!K21*'Sous-traitances'!$J49</f>
        <v>0</v>
      </c>
      <c r="L222" s="142">
        <f>'Sous-traitances'!L21*'Sous-traitances'!$J49</f>
        <v>0</v>
      </c>
      <c r="M222" s="142">
        <f>'Sous-traitances'!M21*'Sous-traitances'!$J49</f>
        <v>0</v>
      </c>
      <c r="N222" s="142">
        <f>'Sous-traitances'!N21*'Sous-traitances'!$J49</f>
        <v>0</v>
      </c>
      <c r="O222" s="142">
        <f t="shared" si="69"/>
        <v>0</v>
      </c>
      <c r="P222" s="142">
        <f>'Sous-traitances'!P21*'Sous-traitances'!$J49</f>
        <v>0</v>
      </c>
      <c r="Q222" s="142">
        <f>'Sous-traitances'!Q21*'Sous-traitances'!$J49</f>
        <v>0</v>
      </c>
      <c r="R222" s="142">
        <f>'Sous-traitances'!R21*'Sous-traitances'!$J49</f>
        <v>0</v>
      </c>
      <c r="S222" s="142">
        <f>'Sous-traitances'!S21*'Sous-traitances'!$J49</f>
        <v>0</v>
      </c>
      <c r="T222" s="142">
        <f>'Sous-traitances'!T21*'Sous-traitances'!$J49</f>
        <v>0</v>
      </c>
      <c r="U222" s="142">
        <f>'Sous-traitances'!U21*'Sous-traitances'!$J49</f>
        <v>0</v>
      </c>
      <c r="V222" s="142">
        <f>'Sous-traitances'!V21*'Sous-traitances'!$J49</f>
        <v>0</v>
      </c>
      <c r="W222" s="142">
        <f>'Sous-traitances'!W21*'Sous-traitances'!$J49</f>
        <v>0</v>
      </c>
      <c r="X222" s="142">
        <f>'Sous-traitances'!X21*'Sous-traitances'!$J49</f>
        <v>0</v>
      </c>
      <c r="Y222" s="142">
        <f>'Sous-traitances'!Y21*'Sous-traitances'!$J49</f>
        <v>0</v>
      </c>
      <c r="Z222" s="142">
        <f>'Sous-traitances'!Z21*'Sous-traitances'!$J49</f>
        <v>0</v>
      </c>
      <c r="AA222" s="142">
        <f>'Sous-traitances'!AA21*'Sous-traitances'!$J49</f>
        <v>0</v>
      </c>
      <c r="AB222" s="142">
        <f t="shared" si="70"/>
        <v>0</v>
      </c>
      <c r="AC222" s="142">
        <f>'Sous-traitances'!AC21*'Sous-traitances'!$J49</f>
        <v>0</v>
      </c>
      <c r="AD222" s="142">
        <f>'Sous-traitances'!AD21*'Sous-traitances'!$J49</f>
        <v>0</v>
      </c>
      <c r="AE222" s="142">
        <f t="shared" si="71"/>
        <v>0</v>
      </c>
      <c r="AF222" s="142">
        <f>'Sous-traitances'!AF21*'Sous-traitances'!$J49</f>
        <v>0</v>
      </c>
      <c r="AG222" s="142">
        <f>'Sous-traitances'!AG21*'Sous-traitances'!$J49</f>
        <v>0</v>
      </c>
      <c r="AH222" s="142">
        <f t="shared" si="72"/>
        <v>0</v>
      </c>
      <c r="AI222" s="142">
        <f>'Sous-traitances'!AI21*'Sous-traitances'!$J49</f>
        <v>0</v>
      </c>
      <c r="AJ222" s="142">
        <f>'Sous-traitances'!AJ21*'Sous-traitances'!$J49</f>
        <v>0</v>
      </c>
      <c r="AK222" s="142">
        <f t="shared" si="73"/>
        <v>0</v>
      </c>
    </row>
    <row r="223" spans="2:37" ht="15" customHeight="1" x14ac:dyDescent="0.35">
      <c r="B223" s="155">
        <f>'Sous-traitances'!B22</f>
        <v>0</v>
      </c>
      <c r="C223" s="142">
        <f>'Sous-traitances'!C22*'Sous-traitances'!$J50</f>
        <v>0</v>
      </c>
      <c r="D223" s="142">
        <f>'Sous-traitances'!D22*'Sous-traitances'!$J50</f>
        <v>0</v>
      </c>
      <c r="E223" s="142">
        <f>'Sous-traitances'!E22*'Sous-traitances'!$J50</f>
        <v>0</v>
      </c>
      <c r="F223" s="142">
        <f>'Sous-traitances'!F22*'Sous-traitances'!$J50</f>
        <v>0</v>
      </c>
      <c r="G223" s="142">
        <f>'Sous-traitances'!G22*'Sous-traitances'!$J50</f>
        <v>0</v>
      </c>
      <c r="H223" s="142">
        <f>'Sous-traitances'!H22*'Sous-traitances'!$J50</f>
        <v>0</v>
      </c>
      <c r="I223" s="142">
        <f>'Sous-traitances'!I22*'Sous-traitances'!$J50</f>
        <v>0</v>
      </c>
      <c r="J223" s="142">
        <f>'Sous-traitances'!J22*'Sous-traitances'!$J50</f>
        <v>0</v>
      </c>
      <c r="K223" s="142">
        <f>'Sous-traitances'!K22*'Sous-traitances'!$J50</f>
        <v>0</v>
      </c>
      <c r="L223" s="142">
        <f>'Sous-traitances'!L22*'Sous-traitances'!$J50</f>
        <v>0</v>
      </c>
      <c r="M223" s="142">
        <f>'Sous-traitances'!M22*'Sous-traitances'!$J50</f>
        <v>0</v>
      </c>
      <c r="N223" s="142">
        <f>'Sous-traitances'!N22*'Sous-traitances'!$J50</f>
        <v>0</v>
      </c>
      <c r="O223" s="142">
        <f t="shared" si="69"/>
        <v>0</v>
      </c>
      <c r="P223" s="142">
        <f>'Sous-traitances'!P22*'Sous-traitances'!$J50</f>
        <v>0</v>
      </c>
      <c r="Q223" s="142">
        <f>'Sous-traitances'!Q22*'Sous-traitances'!$J50</f>
        <v>0</v>
      </c>
      <c r="R223" s="142">
        <f>'Sous-traitances'!R22*'Sous-traitances'!$J50</f>
        <v>0</v>
      </c>
      <c r="S223" s="142">
        <f>'Sous-traitances'!S22*'Sous-traitances'!$J50</f>
        <v>0</v>
      </c>
      <c r="T223" s="142">
        <f>'Sous-traitances'!T22*'Sous-traitances'!$J50</f>
        <v>0</v>
      </c>
      <c r="U223" s="142">
        <f>'Sous-traitances'!U22*'Sous-traitances'!$J50</f>
        <v>0</v>
      </c>
      <c r="V223" s="142">
        <f>'Sous-traitances'!V22*'Sous-traitances'!$J50</f>
        <v>0</v>
      </c>
      <c r="W223" s="142">
        <f>'Sous-traitances'!W22*'Sous-traitances'!$J50</f>
        <v>0</v>
      </c>
      <c r="X223" s="142">
        <f>'Sous-traitances'!X22*'Sous-traitances'!$J50</f>
        <v>0</v>
      </c>
      <c r="Y223" s="142">
        <f>'Sous-traitances'!Y22*'Sous-traitances'!$J50</f>
        <v>0</v>
      </c>
      <c r="Z223" s="142">
        <f>'Sous-traitances'!Z22*'Sous-traitances'!$J50</f>
        <v>0</v>
      </c>
      <c r="AA223" s="142">
        <f>'Sous-traitances'!AA22*'Sous-traitances'!$J50</f>
        <v>0</v>
      </c>
      <c r="AB223" s="142">
        <f t="shared" si="70"/>
        <v>0</v>
      </c>
      <c r="AC223" s="142">
        <f>'Sous-traitances'!AC22*'Sous-traitances'!$J50</f>
        <v>0</v>
      </c>
      <c r="AD223" s="142">
        <f>'Sous-traitances'!AD22*'Sous-traitances'!$J50</f>
        <v>0</v>
      </c>
      <c r="AE223" s="142">
        <f t="shared" si="71"/>
        <v>0</v>
      </c>
      <c r="AF223" s="142">
        <f>'Sous-traitances'!AF22*'Sous-traitances'!$J50</f>
        <v>0</v>
      </c>
      <c r="AG223" s="142">
        <f>'Sous-traitances'!AG22*'Sous-traitances'!$J50</f>
        <v>0</v>
      </c>
      <c r="AH223" s="142">
        <f t="shared" si="72"/>
        <v>0</v>
      </c>
      <c r="AI223" s="142">
        <f>'Sous-traitances'!AI22*'Sous-traitances'!$J50</f>
        <v>0</v>
      </c>
      <c r="AJ223" s="142">
        <f>'Sous-traitances'!AJ22*'Sous-traitances'!$J50</f>
        <v>0</v>
      </c>
      <c r="AK223" s="142">
        <f t="shared" si="73"/>
        <v>0</v>
      </c>
    </row>
    <row r="224" spans="2:37" ht="15" customHeight="1" x14ac:dyDescent="0.35">
      <c r="B224" s="155">
        <f>'Sous-traitances'!B23</f>
        <v>0</v>
      </c>
      <c r="C224" s="142">
        <f>'Sous-traitances'!C23*'Sous-traitances'!$J51</f>
        <v>0</v>
      </c>
      <c r="D224" s="142">
        <f>'Sous-traitances'!D23*'Sous-traitances'!$J51</f>
        <v>0</v>
      </c>
      <c r="E224" s="142">
        <f>'Sous-traitances'!E23*'Sous-traitances'!$J51</f>
        <v>0</v>
      </c>
      <c r="F224" s="142">
        <f>'Sous-traitances'!F23*'Sous-traitances'!$J51</f>
        <v>0</v>
      </c>
      <c r="G224" s="142">
        <f>'Sous-traitances'!G23*'Sous-traitances'!$J51</f>
        <v>0</v>
      </c>
      <c r="H224" s="142">
        <f>'Sous-traitances'!H23*'Sous-traitances'!$J51</f>
        <v>0</v>
      </c>
      <c r="I224" s="142">
        <f>'Sous-traitances'!I23*'Sous-traitances'!$J51</f>
        <v>0</v>
      </c>
      <c r="J224" s="142">
        <f>'Sous-traitances'!J23*'Sous-traitances'!$J51</f>
        <v>0</v>
      </c>
      <c r="K224" s="142">
        <f>'Sous-traitances'!K23*'Sous-traitances'!$J51</f>
        <v>0</v>
      </c>
      <c r="L224" s="142">
        <f>'Sous-traitances'!L23*'Sous-traitances'!$J51</f>
        <v>0</v>
      </c>
      <c r="M224" s="142">
        <f>'Sous-traitances'!M23*'Sous-traitances'!$J51</f>
        <v>0</v>
      </c>
      <c r="N224" s="142">
        <f>'Sous-traitances'!N23*'Sous-traitances'!$J51</f>
        <v>0</v>
      </c>
      <c r="O224" s="142">
        <f t="shared" si="69"/>
        <v>0</v>
      </c>
      <c r="P224" s="142">
        <f>'Sous-traitances'!P23*'Sous-traitances'!$J51</f>
        <v>0</v>
      </c>
      <c r="Q224" s="142">
        <f>'Sous-traitances'!Q23*'Sous-traitances'!$J51</f>
        <v>0</v>
      </c>
      <c r="R224" s="142">
        <f>'Sous-traitances'!R23*'Sous-traitances'!$J51</f>
        <v>0</v>
      </c>
      <c r="S224" s="142">
        <f>'Sous-traitances'!S23*'Sous-traitances'!$J51</f>
        <v>0</v>
      </c>
      <c r="T224" s="142">
        <f>'Sous-traitances'!T23*'Sous-traitances'!$J51</f>
        <v>0</v>
      </c>
      <c r="U224" s="142">
        <f>'Sous-traitances'!U23*'Sous-traitances'!$J51</f>
        <v>0</v>
      </c>
      <c r="V224" s="142">
        <f>'Sous-traitances'!V23*'Sous-traitances'!$J51</f>
        <v>0</v>
      </c>
      <c r="W224" s="142">
        <f>'Sous-traitances'!W23*'Sous-traitances'!$J51</f>
        <v>0</v>
      </c>
      <c r="X224" s="142">
        <f>'Sous-traitances'!X23*'Sous-traitances'!$J51</f>
        <v>0</v>
      </c>
      <c r="Y224" s="142">
        <f>'Sous-traitances'!Y23*'Sous-traitances'!$J51</f>
        <v>0</v>
      </c>
      <c r="Z224" s="142">
        <f>'Sous-traitances'!Z23*'Sous-traitances'!$J51</f>
        <v>0</v>
      </c>
      <c r="AA224" s="142">
        <f>'Sous-traitances'!AA23*'Sous-traitances'!$J51</f>
        <v>0</v>
      </c>
      <c r="AB224" s="142">
        <f t="shared" si="70"/>
        <v>0</v>
      </c>
      <c r="AC224" s="142">
        <f>'Sous-traitances'!AC23*'Sous-traitances'!$J51</f>
        <v>0</v>
      </c>
      <c r="AD224" s="142">
        <f>'Sous-traitances'!AD23*'Sous-traitances'!$J51</f>
        <v>0</v>
      </c>
      <c r="AE224" s="142">
        <f t="shared" si="71"/>
        <v>0</v>
      </c>
      <c r="AF224" s="142">
        <f>'Sous-traitances'!AF23*'Sous-traitances'!$J51</f>
        <v>0</v>
      </c>
      <c r="AG224" s="142">
        <f>'Sous-traitances'!AG23*'Sous-traitances'!$J51</f>
        <v>0</v>
      </c>
      <c r="AH224" s="142">
        <f t="shared" si="72"/>
        <v>0</v>
      </c>
      <c r="AI224" s="142">
        <f>'Sous-traitances'!AI23*'Sous-traitances'!$J51</f>
        <v>0</v>
      </c>
      <c r="AJ224" s="142">
        <f>'Sous-traitances'!AJ23*'Sous-traitances'!$J51</f>
        <v>0</v>
      </c>
      <c r="AK224" s="142">
        <f t="shared" si="73"/>
        <v>0</v>
      </c>
    </row>
    <row r="225" spans="2:37" ht="15" customHeight="1" x14ac:dyDescent="0.35">
      <c r="B225" s="155">
        <f>'Sous-traitances'!B24</f>
        <v>0</v>
      </c>
      <c r="C225" s="142">
        <f>'Sous-traitances'!C24*'Sous-traitances'!$J52</f>
        <v>0</v>
      </c>
      <c r="D225" s="142">
        <f>'Sous-traitances'!D24*'Sous-traitances'!$J52</f>
        <v>0</v>
      </c>
      <c r="E225" s="142">
        <f>'Sous-traitances'!E24*'Sous-traitances'!$J52</f>
        <v>0</v>
      </c>
      <c r="F225" s="142">
        <f>'Sous-traitances'!F24*'Sous-traitances'!$J52</f>
        <v>0</v>
      </c>
      <c r="G225" s="142">
        <f>'Sous-traitances'!G24*'Sous-traitances'!$J52</f>
        <v>0</v>
      </c>
      <c r="H225" s="142">
        <f>'Sous-traitances'!H24*'Sous-traitances'!$J52</f>
        <v>0</v>
      </c>
      <c r="I225" s="142">
        <f>'Sous-traitances'!I24*'Sous-traitances'!$J52</f>
        <v>0</v>
      </c>
      <c r="J225" s="142">
        <f>'Sous-traitances'!J24*'Sous-traitances'!$J52</f>
        <v>0</v>
      </c>
      <c r="K225" s="142">
        <f>'Sous-traitances'!K24*'Sous-traitances'!$J52</f>
        <v>0</v>
      </c>
      <c r="L225" s="142">
        <f>'Sous-traitances'!L24*'Sous-traitances'!$J52</f>
        <v>0</v>
      </c>
      <c r="M225" s="142">
        <f>'Sous-traitances'!M24*'Sous-traitances'!$J52</f>
        <v>0</v>
      </c>
      <c r="N225" s="142">
        <f>'Sous-traitances'!N24*'Sous-traitances'!$J52</f>
        <v>0</v>
      </c>
      <c r="O225" s="142">
        <f t="shared" si="69"/>
        <v>0</v>
      </c>
      <c r="P225" s="142">
        <f>'Sous-traitances'!P24*'Sous-traitances'!$J52</f>
        <v>0</v>
      </c>
      <c r="Q225" s="142">
        <f>'Sous-traitances'!Q24*'Sous-traitances'!$J52</f>
        <v>0</v>
      </c>
      <c r="R225" s="142">
        <f>'Sous-traitances'!R24*'Sous-traitances'!$J52</f>
        <v>0</v>
      </c>
      <c r="S225" s="142">
        <f>'Sous-traitances'!S24*'Sous-traitances'!$J52</f>
        <v>0</v>
      </c>
      <c r="T225" s="142">
        <f>'Sous-traitances'!T24*'Sous-traitances'!$J52</f>
        <v>0</v>
      </c>
      <c r="U225" s="142">
        <f>'Sous-traitances'!U24*'Sous-traitances'!$J52</f>
        <v>0</v>
      </c>
      <c r="V225" s="142">
        <f>'Sous-traitances'!V24*'Sous-traitances'!$J52</f>
        <v>0</v>
      </c>
      <c r="W225" s="142">
        <f>'Sous-traitances'!W24*'Sous-traitances'!$J52</f>
        <v>0</v>
      </c>
      <c r="X225" s="142">
        <f>'Sous-traitances'!X24*'Sous-traitances'!$J52</f>
        <v>0</v>
      </c>
      <c r="Y225" s="142">
        <f>'Sous-traitances'!Y24*'Sous-traitances'!$J52</f>
        <v>0</v>
      </c>
      <c r="Z225" s="142">
        <f>'Sous-traitances'!Z24*'Sous-traitances'!$J52</f>
        <v>0</v>
      </c>
      <c r="AA225" s="142">
        <f>'Sous-traitances'!AA24*'Sous-traitances'!$J52</f>
        <v>0</v>
      </c>
      <c r="AB225" s="142">
        <f t="shared" si="70"/>
        <v>0</v>
      </c>
      <c r="AC225" s="142">
        <f>'Sous-traitances'!AC24*'Sous-traitances'!$J52</f>
        <v>0</v>
      </c>
      <c r="AD225" s="142">
        <f>'Sous-traitances'!AD24*'Sous-traitances'!$J52</f>
        <v>0</v>
      </c>
      <c r="AE225" s="142">
        <f t="shared" si="71"/>
        <v>0</v>
      </c>
      <c r="AF225" s="142">
        <f>'Sous-traitances'!AF24*'Sous-traitances'!$J52</f>
        <v>0</v>
      </c>
      <c r="AG225" s="142">
        <f>'Sous-traitances'!AG24*'Sous-traitances'!$J52</f>
        <v>0</v>
      </c>
      <c r="AH225" s="142">
        <f t="shared" si="72"/>
        <v>0</v>
      </c>
      <c r="AI225" s="142">
        <f>'Sous-traitances'!AI24*'Sous-traitances'!$J52</f>
        <v>0</v>
      </c>
      <c r="AJ225" s="142">
        <f>'Sous-traitances'!AJ24*'Sous-traitances'!$J52</f>
        <v>0</v>
      </c>
      <c r="AK225" s="142">
        <f t="shared" si="73"/>
        <v>0</v>
      </c>
    </row>
    <row r="226" spans="2:37" ht="15" customHeight="1" x14ac:dyDescent="0.35">
      <c r="B226" s="155">
        <f>'Sous-traitances'!B25</f>
        <v>0</v>
      </c>
      <c r="C226" s="142">
        <f>'Sous-traitances'!C25*'Sous-traitances'!$J53</f>
        <v>0</v>
      </c>
      <c r="D226" s="142">
        <f>'Sous-traitances'!D25*'Sous-traitances'!$J53</f>
        <v>0</v>
      </c>
      <c r="E226" s="142">
        <f>'Sous-traitances'!E25*'Sous-traitances'!$J53</f>
        <v>0</v>
      </c>
      <c r="F226" s="142">
        <f>'Sous-traitances'!F25*'Sous-traitances'!$J53</f>
        <v>0</v>
      </c>
      <c r="G226" s="142">
        <f>'Sous-traitances'!G25*'Sous-traitances'!$J53</f>
        <v>0</v>
      </c>
      <c r="H226" s="142">
        <f>'Sous-traitances'!H25*'Sous-traitances'!$J53</f>
        <v>0</v>
      </c>
      <c r="I226" s="142">
        <f>'Sous-traitances'!I25*'Sous-traitances'!$J53</f>
        <v>0</v>
      </c>
      <c r="J226" s="142">
        <f>'Sous-traitances'!J25*'Sous-traitances'!$J53</f>
        <v>0</v>
      </c>
      <c r="K226" s="142">
        <f>'Sous-traitances'!K25*'Sous-traitances'!$J53</f>
        <v>0</v>
      </c>
      <c r="L226" s="142">
        <f>'Sous-traitances'!L25*'Sous-traitances'!$J53</f>
        <v>0</v>
      </c>
      <c r="M226" s="142">
        <f>'Sous-traitances'!M25*'Sous-traitances'!$J53</f>
        <v>0</v>
      </c>
      <c r="N226" s="142">
        <f>'Sous-traitances'!N25*'Sous-traitances'!$J53</f>
        <v>0</v>
      </c>
      <c r="O226" s="142">
        <f t="shared" si="69"/>
        <v>0</v>
      </c>
      <c r="P226" s="142">
        <f>'Sous-traitances'!P25*'Sous-traitances'!$J53</f>
        <v>0</v>
      </c>
      <c r="Q226" s="142">
        <f>'Sous-traitances'!Q25*'Sous-traitances'!$J53</f>
        <v>0</v>
      </c>
      <c r="R226" s="142">
        <f>'Sous-traitances'!R25*'Sous-traitances'!$J53</f>
        <v>0</v>
      </c>
      <c r="S226" s="142">
        <f>'Sous-traitances'!S25*'Sous-traitances'!$J53</f>
        <v>0</v>
      </c>
      <c r="T226" s="142">
        <f>'Sous-traitances'!T25*'Sous-traitances'!$J53</f>
        <v>0</v>
      </c>
      <c r="U226" s="142">
        <f>'Sous-traitances'!U25*'Sous-traitances'!$J53</f>
        <v>0</v>
      </c>
      <c r="V226" s="142">
        <f>'Sous-traitances'!V25*'Sous-traitances'!$J53</f>
        <v>0</v>
      </c>
      <c r="W226" s="142">
        <f>'Sous-traitances'!W25*'Sous-traitances'!$J53</f>
        <v>0</v>
      </c>
      <c r="X226" s="142">
        <f>'Sous-traitances'!X25*'Sous-traitances'!$J53</f>
        <v>0</v>
      </c>
      <c r="Y226" s="142">
        <f>'Sous-traitances'!Y25*'Sous-traitances'!$J53</f>
        <v>0</v>
      </c>
      <c r="Z226" s="142">
        <f>'Sous-traitances'!Z25*'Sous-traitances'!$J53</f>
        <v>0</v>
      </c>
      <c r="AA226" s="142">
        <f>'Sous-traitances'!AA25*'Sous-traitances'!$J53</f>
        <v>0</v>
      </c>
      <c r="AB226" s="142">
        <f t="shared" si="70"/>
        <v>0</v>
      </c>
      <c r="AC226" s="142">
        <f>'Sous-traitances'!AC25*'Sous-traitances'!$J53</f>
        <v>0</v>
      </c>
      <c r="AD226" s="142">
        <f>'Sous-traitances'!AD25*'Sous-traitances'!$J53</f>
        <v>0</v>
      </c>
      <c r="AE226" s="142">
        <f t="shared" si="71"/>
        <v>0</v>
      </c>
      <c r="AF226" s="142">
        <f>'Sous-traitances'!AF25*'Sous-traitances'!$J53</f>
        <v>0</v>
      </c>
      <c r="AG226" s="142">
        <f>'Sous-traitances'!AG25*'Sous-traitances'!$J53</f>
        <v>0</v>
      </c>
      <c r="AH226" s="142">
        <f t="shared" si="72"/>
        <v>0</v>
      </c>
      <c r="AI226" s="142">
        <f>'Sous-traitances'!AI25*'Sous-traitances'!$J53</f>
        <v>0</v>
      </c>
      <c r="AJ226" s="142">
        <f>'Sous-traitances'!AJ25*'Sous-traitances'!$J53</f>
        <v>0</v>
      </c>
      <c r="AK226" s="142">
        <f t="shared" si="73"/>
        <v>0</v>
      </c>
    </row>
    <row r="227" spans="2:37" ht="15" customHeight="1" x14ac:dyDescent="0.35">
      <c r="B227" s="155">
        <f>'Sous-traitances'!B26</f>
        <v>0</v>
      </c>
      <c r="C227" s="142">
        <f>'Sous-traitances'!C26*'Sous-traitances'!$J54</f>
        <v>0</v>
      </c>
      <c r="D227" s="142">
        <f>'Sous-traitances'!D26*'Sous-traitances'!$J54</f>
        <v>0</v>
      </c>
      <c r="E227" s="142">
        <f>'Sous-traitances'!E26*'Sous-traitances'!$J54</f>
        <v>0</v>
      </c>
      <c r="F227" s="142">
        <f>'Sous-traitances'!F26*'Sous-traitances'!$J54</f>
        <v>0</v>
      </c>
      <c r="G227" s="142">
        <f>'Sous-traitances'!G26*'Sous-traitances'!$J54</f>
        <v>0</v>
      </c>
      <c r="H227" s="142">
        <f>'Sous-traitances'!H26*'Sous-traitances'!$J54</f>
        <v>0</v>
      </c>
      <c r="I227" s="142">
        <f>'Sous-traitances'!I26*'Sous-traitances'!$J54</f>
        <v>0</v>
      </c>
      <c r="J227" s="142">
        <f>'Sous-traitances'!J26*'Sous-traitances'!$J54</f>
        <v>0</v>
      </c>
      <c r="K227" s="142">
        <f>'Sous-traitances'!K26*'Sous-traitances'!$J54</f>
        <v>0</v>
      </c>
      <c r="L227" s="142">
        <f>'Sous-traitances'!L26*'Sous-traitances'!$J54</f>
        <v>0</v>
      </c>
      <c r="M227" s="142">
        <f>'Sous-traitances'!M26*'Sous-traitances'!$J54</f>
        <v>0</v>
      </c>
      <c r="N227" s="142">
        <f>'Sous-traitances'!N26*'Sous-traitances'!$J54</f>
        <v>0</v>
      </c>
      <c r="O227" s="142">
        <f t="shared" si="69"/>
        <v>0</v>
      </c>
      <c r="P227" s="142">
        <f>'Sous-traitances'!P26*'Sous-traitances'!$J54</f>
        <v>0</v>
      </c>
      <c r="Q227" s="142">
        <f>'Sous-traitances'!Q26*'Sous-traitances'!$J54</f>
        <v>0</v>
      </c>
      <c r="R227" s="142">
        <f>'Sous-traitances'!R26*'Sous-traitances'!$J54</f>
        <v>0</v>
      </c>
      <c r="S227" s="142">
        <f>'Sous-traitances'!S26*'Sous-traitances'!$J54</f>
        <v>0</v>
      </c>
      <c r="T227" s="142">
        <f>'Sous-traitances'!T26*'Sous-traitances'!$J54</f>
        <v>0</v>
      </c>
      <c r="U227" s="142">
        <f>'Sous-traitances'!U26*'Sous-traitances'!$J54</f>
        <v>0</v>
      </c>
      <c r="V227" s="142">
        <f>'Sous-traitances'!V26*'Sous-traitances'!$J54</f>
        <v>0</v>
      </c>
      <c r="W227" s="142">
        <f>'Sous-traitances'!W26*'Sous-traitances'!$J54</f>
        <v>0</v>
      </c>
      <c r="X227" s="142">
        <f>'Sous-traitances'!X26*'Sous-traitances'!$J54</f>
        <v>0</v>
      </c>
      <c r="Y227" s="142">
        <f>'Sous-traitances'!Y26*'Sous-traitances'!$J54</f>
        <v>0</v>
      </c>
      <c r="Z227" s="142">
        <f>'Sous-traitances'!Z26*'Sous-traitances'!$J54</f>
        <v>0</v>
      </c>
      <c r="AA227" s="142">
        <f>'Sous-traitances'!AA26*'Sous-traitances'!$J54</f>
        <v>0</v>
      </c>
      <c r="AB227" s="142">
        <f t="shared" si="70"/>
        <v>0</v>
      </c>
      <c r="AC227" s="142">
        <f>'Sous-traitances'!AC26*'Sous-traitances'!$J54</f>
        <v>0</v>
      </c>
      <c r="AD227" s="142">
        <f>'Sous-traitances'!AD26*'Sous-traitances'!$J54</f>
        <v>0</v>
      </c>
      <c r="AE227" s="142">
        <f t="shared" si="71"/>
        <v>0</v>
      </c>
      <c r="AF227" s="142">
        <f>'Sous-traitances'!AF26*'Sous-traitances'!$J54</f>
        <v>0</v>
      </c>
      <c r="AG227" s="142">
        <f>'Sous-traitances'!AG26*'Sous-traitances'!$J54</f>
        <v>0</v>
      </c>
      <c r="AH227" s="142">
        <f t="shared" si="72"/>
        <v>0</v>
      </c>
      <c r="AI227" s="142">
        <f>'Sous-traitances'!AI26*'Sous-traitances'!$J54</f>
        <v>0</v>
      </c>
      <c r="AJ227" s="142">
        <f>'Sous-traitances'!AJ26*'Sous-traitances'!$J54</f>
        <v>0</v>
      </c>
      <c r="AK227" s="142">
        <f t="shared" si="73"/>
        <v>0</v>
      </c>
    </row>
    <row r="228" spans="2:37" ht="15" customHeight="1" x14ac:dyDescent="0.35">
      <c r="B228" s="155">
        <f>'Sous-traitances'!B27</f>
        <v>0</v>
      </c>
      <c r="C228" s="142">
        <f>'Sous-traitances'!C27*'Sous-traitances'!$J55</f>
        <v>0</v>
      </c>
      <c r="D228" s="142">
        <f>'Sous-traitances'!D27*'Sous-traitances'!$J55</f>
        <v>0</v>
      </c>
      <c r="E228" s="142">
        <f>'Sous-traitances'!E27*'Sous-traitances'!$J55</f>
        <v>0</v>
      </c>
      <c r="F228" s="142">
        <f>'Sous-traitances'!F27*'Sous-traitances'!$J55</f>
        <v>0</v>
      </c>
      <c r="G228" s="142">
        <f>'Sous-traitances'!G27*'Sous-traitances'!$J55</f>
        <v>0</v>
      </c>
      <c r="H228" s="142">
        <f>'Sous-traitances'!H27*'Sous-traitances'!$J55</f>
        <v>0</v>
      </c>
      <c r="I228" s="142">
        <f>'Sous-traitances'!I27*'Sous-traitances'!$J55</f>
        <v>0</v>
      </c>
      <c r="J228" s="142">
        <f>'Sous-traitances'!J27*'Sous-traitances'!$J55</f>
        <v>0</v>
      </c>
      <c r="K228" s="142">
        <f>'Sous-traitances'!K27*'Sous-traitances'!$J55</f>
        <v>0</v>
      </c>
      <c r="L228" s="142">
        <f>'Sous-traitances'!L27*'Sous-traitances'!$J55</f>
        <v>0</v>
      </c>
      <c r="M228" s="142">
        <f>'Sous-traitances'!M27*'Sous-traitances'!$J55</f>
        <v>0</v>
      </c>
      <c r="N228" s="142">
        <f>'Sous-traitances'!N27*'Sous-traitances'!$J55</f>
        <v>0</v>
      </c>
      <c r="O228" s="142">
        <f t="shared" si="69"/>
        <v>0</v>
      </c>
      <c r="P228" s="142">
        <f>'Sous-traitances'!P27*'Sous-traitances'!$J55</f>
        <v>0</v>
      </c>
      <c r="Q228" s="142">
        <f>'Sous-traitances'!Q27*'Sous-traitances'!$J55</f>
        <v>0</v>
      </c>
      <c r="R228" s="142">
        <f>'Sous-traitances'!R27*'Sous-traitances'!$J55</f>
        <v>0</v>
      </c>
      <c r="S228" s="142">
        <f>'Sous-traitances'!S27*'Sous-traitances'!$J55</f>
        <v>0</v>
      </c>
      <c r="T228" s="142">
        <f>'Sous-traitances'!T27*'Sous-traitances'!$J55</f>
        <v>0</v>
      </c>
      <c r="U228" s="142">
        <f>'Sous-traitances'!U27*'Sous-traitances'!$J55</f>
        <v>0</v>
      </c>
      <c r="V228" s="142">
        <f>'Sous-traitances'!V27*'Sous-traitances'!$J55</f>
        <v>0</v>
      </c>
      <c r="W228" s="142">
        <f>'Sous-traitances'!W27*'Sous-traitances'!$J55</f>
        <v>0</v>
      </c>
      <c r="X228" s="142">
        <f>'Sous-traitances'!X27*'Sous-traitances'!$J55</f>
        <v>0</v>
      </c>
      <c r="Y228" s="142">
        <f>'Sous-traitances'!Y27*'Sous-traitances'!$J55</f>
        <v>0</v>
      </c>
      <c r="Z228" s="142">
        <f>'Sous-traitances'!Z27*'Sous-traitances'!$J55</f>
        <v>0</v>
      </c>
      <c r="AA228" s="142">
        <f>'Sous-traitances'!AA27*'Sous-traitances'!$J55</f>
        <v>0</v>
      </c>
      <c r="AB228" s="142">
        <f t="shared" si="70"/>
        <v>0</v>
      </c>
      <c r="AC228" s="142">
        <f>'Sous-traitances'!AC27*'Sous-traitances'!$J55</f>
        <v>0</v>
      </c>
      <c r="AD228" s="142">
        <f>'Sous-traitances'!AD27*'Sous-traitances'!$J55</f>
        <v>0</v>
      </c>
      <c r="AE228" s="142">
        <f t="shared" si="71"/>
        <v>0</v>
      </c>
      <c r="AF228" s="142">
        <f>'Sous-traitances'!AF27*'Sous-traitances'!$J55</f>
        <v>0</v>
      </c>
      <c r="AG228" s="142">
        <f>'Sous-traitances'!AG27*'Sous-traitances'!$J55</f>
        <v>0</v>
      </c>
      <c r="AH228" s="142">
        <f t="shared" si="72"/>
        <v>0</v>
      </c>
      <c r="AI228" s="142">
        <f>'Sous-traitances'!AI27*'Sous-traitances'!$J55</f>
        <v>0</v>
      </c>
      <c r="AJ228" s="142">
        <f>'Sous-traitances'!AJ27*'Sous-traitances'!$J55</f>
        <v>0</v>
      </c>
      <c r="AK228" s="142">
        <f t="shared" si="73"/>
        <v>0</v>
      </c>
    </row>
    <row r="229" spans="2:37" ht="15" customHeight="1" x14ac:dyDescent="0.35">
      <c r="B229" s="155">
        <f>'Sous-traitances'!B28</f>
        <v>0</v>
      </c>
      <c r="C229" s="142">
        <f>'Sous-traitances'!C28*'Sous-traitances'!$J56</f>
        <v>0</v>
      </c>
      <c r="D229" s="142">
        <f>'Sous-traitances'!D28*'Sous-traitances'!$J56</f>
        <v>0</v>
      </c>
      <c r="E229" s="142">
        <f>'Sous-traitances'!E28*'Sous-traitances'!$J56</f>
        <v>0</v>
      </c>
      <c r="F229" s="142">
        <f>'Sous-traitances'!F28*'Sous-traitances'!$J56</f>
        <v>0</v>
      </c>
      <c r="G229" s="142">
        <f>'Sous-traitances'!G28*'Sous-traitances'!$J56</f>
        <v>0</v>
      </c>
      <c r="H229" s="142">
        <f>'Sous-traitances'!H28*'Sous-traitances'!$J56</f>
        <v>0</v>
      </c>
      <c r="I229" s="142">
        <f>'Sous-traitances'!I28*'Sous-traitances'!$J56</f>
        <v>0</v>
      </c>
      <c r="J229" s="142">
        <f>'Sous-traitances'!J28*'Sous-traitances'!$J56</f>
        <v>0</v>
      </c>
      <c r="K229" s="142">
        <f>'Sous-traitances'!K28*'Sous-traitances'!$J56</f>
        <v>0</v>
      </c>
      <c r="L229" s="142">
        <f>'Sous-traitances'!L28*'Sous-traitances'!$J56</f>
        <v>0</v>
      </c>
      <c r="M229" s="142">
        <f>'Sous-traitances'!M28*'Sous-traitances'!$J56</f>
        <v>0</v>
      </c>
      <c r="N229" s="142">
        <f>'Sous-traitances'!N28*'Sous-traitances'!$J56</f>
        <v>0</v>
      </c>
      <c r="O229" s="142">
        <f t="shared" si="69"/>
        <v>0</v>
      </c>
      <c r="P229" s="142">
        <f>'Sous-traitances'!P28*'Sous-traitances'!$J56</f>
        <v>0</v>
      </c>
      <c r="Q229" s="142">
        <f>'Sous-traitances'!Q28*'Sous-traitances'!$J56</f>
        <v>0</v>
      </c>
      <c r="R229" s="142">
        <f>'Sous-traitances'!R28*'Sous-traitances'!$J56</f>
        <v>0</v>
      </c>
      <c r="S229" s="142">
        <f>'Sous-traitances'!S28*'Sous-traitances'!$J56</f>
        <v>0</v>
      </c>
      <c r="T229" s="142">
        <f>'Sous-traitances'!T28*'Sous-traitances'!$J56</f>
        <v>0</v>
      </c>
      <c r="U229" s="142">
        <f>'Sous-traitances'!U28*'Sous-traitances'!$J56</f>
        <v>0</v>
      </c>
      <c r="V229" s="142">
        <f>'Sous-traitances'!V28*'Sous-traitances'!$J56</f>
        <v>0</v>
      </c>
      <c r="W229" s="142">
        <f>'Sous-traitances'!W28*'Sous-traitances'!$J56</f>
        <v>0</v>
      </c>
      <c r="X229" s="142">
        <f>'Sous-traitances'!X28*'Sous-traitances'!$J56</f>
        <v>0</v>
      </c>
      <c r="Y229" s="142">
        <f>'Sous-traitances'!Y28*'Sous-traitances'!$J56</f>
        <v>0</v>
      </c>
      <c r="Z229" s="142">
        <f>'Sous-traitances'!Z28*'Sous-traitances'!$J56</f>
        <v>0</v>
      </c>
      <c r="AA229" s="142">
        <f>'Sous-traitances'!AA28*'Sous-traitances'!$J56</f>
        <v>0</v>
      </c>
      <c r="AB229" s="142">
        <f t="shared" si="70"/>
        <v>0</v>
      </c>
      <c r="AC229" s="142">
        <f>'Sous-traitances'!AC28*'Sous-traitances'!$J56</f>
        <v>0</v>
      </c>
      <c r="AD229" s="142">
        <f>'Sous-traitances'!AD28*'Sous-traitances'!$J56</f>
        <v>0</v>
      </c>
      <c r="AE229" s="142">
        <f t="shared" si="71"/>
        <v>0</v>
      </c>
      <c r="AF229" s="142">
        <f>'Sous-traitances'!AF28*'Sous-traitances'!$J56</f>
        <v>0</v>
      </c>
      <c r="AG229" s="142">
        <f>'Sous-traitances'!AG28*'Sous-traitances'!$J56</f>
        <v>0</v>
      </c>
      <c r="AH229" s="142">
        <f t="shared" si="72"/>
        <v>0</v>
      </c>
      <c r="AI229" s="142">
        <f>'Sous-traitances'!AI28*'Sous-traitances'!$J56</f>
        <v>0</v>
      </c>
      <c r="AJ229" s="142">
        <f>'Sous-traitances'!AJ28*'Sous-traitances'!$J56</f>
        <v>0</v>
      </c>
      <c r="AK229" s="142">
        <f t="shared" si="73"/>
        <v>0</v>
      </c>
    </row>
    <row r="230" spans="2:37" x14ac:dyDescent="0.35">
      <c r="B230" s="1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row>
    <row r="231" spans="2:37" ht="15" customHeight="1" x14ac:dyDescent="0.35">
      <c r="B231" s="150" t="s">
        <v>20</v>
      </c>
      <c r="C231" s="142">
        <f t="shared" ref="C231:AK231" si="74">SUM(C210:C229)</f>
        <v>0</v>
      </c>
      <c r="D231" s="142">
        <f t="shared" si="74"/>
        <v>0</v>
      </c>
      <c r="E231" s="142">
        <f t="shared" si="74"/>
        <v>0</v>
      </c>
      <c r="F231" s="142">
        <f t="shared" si="74"/>
        <v>0</v>
      </c>
      <c r="G231" s="142">
        <f t="shared" si="74"/>
        <v>0</v>
      </c>
      <c r="H231" s="142">
        <f t="shared" si="74"/>
        <v>0</v>
      </c>
      <c r="I231" s="142">
        <f t="shared" si="74"/>
        <v>0</v>
      </c>
      <c r="J231" s="142">
        <f t="shared" si="74"/>
        <v>0</v>
      </c>
      <c r="K231" s="142">
        <f t="shared" si="74"/>
        <v>0</v>
      </c>
      <c r="L231" s="142">
        <f t="shared" si="74"/>
        <v>0</v>
      </c>
      <c r="M231" s="142">
        <f t="shared" si="74"/>
        <v>0</v>
      </c>
      <c r="N231" s="142">
        <f t="shared" si="74"/>
        <v>0</v>
      </c>
      <c r="O231" s="147">
        <f t="shared" si="74"/>
        <v>0</v>
      </c>
      <c r="P231" s="142">
        <f t="shared" si="74"/>
        <v>0</v>
      </c>
      <c r="Q231" s="142">
        <f t="shared" si="74"/>
        <v>0</v>
      </c>
      <c r="R231" s="142">
        <f t="shared" si="74"/>
        <v>0</v>
      </c>
      <c r="S231" s="142">
        <f t="shared" si="74"/>
        <v>0</v>
      </c>
      <c r="T231" s="142">
        <f t="shared" si="74"/>
        <v>0</v>
      </c>
      <c r="U231" s="142">
        <f t="shared" si="74"/>
        <v>0</v>
      </c>
      <c r="V231" s="142">
        <f t="shared" si="74"/>
        <v>0</v>
      </c>
      <c r="W231" s="142">
        <f t="shared" si="74"/>
        <v>0</v>
      </c>
      <c r="X231" s="142">
        <f t="shared" si="74"/>
        <v>0</v>
      </c>
      <c r="Y231" s="142">
        <f t="shared" si="74"/>
        <v>0</v>
      </c>
      <c r="Z231" s="142">
        <f t="shared" si="74"/>
        <v>0</v>
      </c>
      <c r="AA231" s="142">
        <f t="shared" si="74"/>
        <v>0</v>
      </c>
      <c r="AB231" s="147">
        <f t="shared" si="74"/>
        <v>0</v>
      </c>
      <c r="AC231" s="142">
        <f t="shared" si="74"/>
        <v>0</v>
      </c>
      <c r="AD231" s="142">
        <f t="shared" si="74"/>
        <v>0</v>
      </c>
      <c r="AE231" s="147">
        <f t="shared" si="74"/>
        <v>0</v>
      </c>
      <c r="AF231" s="142">
        <f t="shared" si="74"/>
        <v>0</v>
      </c>
      <c r="AG231" s="142">
        <f t="shared" si="74"/>
        <v>0</v>
      </c>
      <c r="AH231" s="147">
        <f t="shared" si="74"/>
        <v>0</v>
      </c>
      <c r="AI231" s="142">
        <f t="shared" si="74"/>
        <v>0</v>
      </c>
      <c r="AJ231" s="142">
        <f t="shared" si="74"/>
        <v>0</v>
      </c>
      <c r="AK231" s="147">
        <f t="shared" si="74"/>
        <v>0</v>
      </c>
    </row>
    <row r="232" spans="2:37" x14ac:dyDescent="0.35">
      <c r="B232" s="11"/>
    </row>
    <row r="233" spans="2:37" x14ac:dyDescent="0.35">
      <c r="B233" s="11"/>
    </row>
    <row r="234" spans="2:37" x14ac:dyDescent="0.35">
      <c r="B234" s="11"/>
    </row>
  </sheetData>
  <sheetProtection sheet="1" objects="1" scenarios="1"/>
  <mergeCells count="46">
    <mergeCell ref="B2:B3"/>
    <mergeCell ref="AI73:AK73"/>
    <mergeCell ref="C100:O100"/>
    <mergeCell ref="P100:AB100"/>
    <mergeCell ref="AI5:AK5"/>
    <mergeCell ref="AF46:AH46"/>
    <mergeCell ref="AI46:AK46"/>
    <mergeCell ref="C19:O19"/>
    <mergeCell ref="P19:AB19"/>
    <mergeCell ref="AC19:AE19"/>
    <mergeCell ref="C73:O73"/>
    <mergeCell ref="P73:AB73"/>
    <mergeCell ref="AC73:AE73"/>
    <mergeCell ref="AF73:AH73"/>
    <mergeCell ref="C5:O5"/>
    <mergeCell ref="P5:AB5"/>
    <mergeCell ref="AC5:AE5"/>
    <mergeCell ref="AF5:AH5"/>
    <mergeCell ref="AF19:AH19"/>
    <mergeCell ref="AI19:AK19"/>
    <mergeCell ref="C46:O46"/>
    <mergeCell ref="P46:AB46"/>
    <mergeCell ref="AC46:AE46"/>
    <mergeCell ref="AC100:AE100"/>
    <mergeCell ref="AF100:AH100"/>
    <mergeCell ref="AF127:AH127"/>
    <mergeCell ref="AI127:AK127"/>
    <mergeCell ref="C154:O154"/>
    <mergeCell ref="P154:AB154"/>
    <mergeCell ref="AC154:AE154"/>
    <mergeCell ref="AF154:AH154"/>
    <mergeCell ref="AI154:AK154"/>
    <mergeCell ref="C127:O127"/>
    <mergeCell ref="AI100:AK100"/>
    <mergeCell ref="P127:AB127"/>
    <mergeCell ref="AC127:AE127"/>
    <mergeCell ref="AI208:AK208"/>
    <mergeCell ref="C181:O181"/>
    <mergeCell ref="P181:AB181"/>
    <mergeCell ref="AC181:AE181"/>
    <mergeCell ref="AF181:AH181"/>
    <mergeCell ref="AI181:AK181"/>
    <mergeCell ref="C208:O208"/>
    <mergeCell ref="P208:AB208"/>
    <mergeCell ref="AC208:AE208"/>
    <mergeCell ref="AF208:AH208"/>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23">
    <tabColor rgb="FF008BD0"/>
  </sheetPr>
  <dimension ref="B2:BJ122"/>
  <sheetViews>
    <sheetView showGridLines="0" showRowColHeaders="0" zoomScale="70" zoomScaleNormal="70" workbookViewId="0">
      <selection activeCell="I163" sqref="I163"/>
    </sheetView>
  </sheetViews>
  <sheetFormatPr baseColWidth="10" defaultColWidth="11.54296875" defaultRowHeight="14.5" x14ac:dyDescent="0.35"/>
  <cols>
    <col min="1" max="1" width="3.54296875" style="17" customWidth="1"/>
    <col min="2" max="2" width="41.6328125" style="17" customWidth="1"/>
    <col min="3" max="16384" width="11.54296875" style="17"/>
  </cols>
  <sheetData>
    <row r="2" spans="2:10" x14ac:dyDescent="0.35">
      <c r="B2" s="216" t="s">
        <v>191</v>
      </c>
    </row>
    <row r="3" spans="2:10" x14ac:dyDescent="0.35">
      <c r="B3" s="216"/>
    </row>
    <row r="5" spans="2:10" x14ac:dyDescent="0.35">
      <c r="C5" s="201" t="s">
        <v>130</v>
      </c>
      <c r="D5" s="201"/>
      <c r="E5" s="201"/>
      <c r="F5" s="201"/>
      <c r="G5" s="201"/>
      <c r="H5" s="201"/>
      <c r="I5" s="201"/>
      <c r="J5" s="201"/>
    </row>
    <row r="6" spans="2:10" x14ac:dyDescent="0.35">
      <c r="C6" s="201" t="s">
        <v>18</v>
      </c>
      <c r="D6" s="201"/>
      <c r="E6" s="201" t="s">
        <v>19</v>
      </c>
      <c r="F6" s="201"/>
      <c r="G6" s="201" t="s">
        <v>31</v>
      </c>
      <c r="H6" s="201"/>
      <c r="I6" s="201" t="s">
        <v>32</v>
      </c>
      <c r="J6" s="201"/>
    </row>
    <row r="7" spans="2:10" ht="58" x14ac:dyDescent="0.35">
      <c r="B7" s="25" t="s">
        <v>33</v>
      </c>
      <c r="C7" s="25" t="s">
        <v>169</v>
      </c>
      <c r="D7" s="25" t="s">
        <v>179</v>
      </c>
      <c r="E7" s="25" t="s">
        <v>169</v>
      </c>
      <c r="F7" s="25" t="s">
        <v>179</v>
      </c>
      <c r="G7" s="25" t="s">
        <v>169</v>
      </c>
      <c r="H7" s="25" t="s">
        <v>179</v>
      </c>
      <c r="I7" s="25" t="s">
        <v>169</v>
      </c>
      <c r="J7" s="25" t="s">
        <v>179</v>
      </c>
    </row>
    <row r="8" spans="2:10" x14ac:dyDescent="0.35">
      <c r="B8" s="30" t="str">
        <f>CONFIG!B14</f>
        <v>Activité / Projet 1</v>
      </c>
      <c r="C8" s="157">
        <f>IF(ISBLANK(CONFIG!C27),CONFIG!C14,CONFIG!C27)</f>
        <v>0</v>
      </c>
      <c r="D8" s="157">
        <f>IF(ISBLANK(CONFIG!D27),CONFIG!D14,CONFIG!D27)</f>
        <v>0</v>
      </c>
      <c r="E8" s="157">
        <f>IF(ISBLANK(CONFIG!E27),C8,CONFIG!E27)</f>
        <v>0</v>
      </c>
      <c r="F8" s="157">
        <f>IF(ISBLANK(CONFIG!F27),D8,CONFIG!F27)</f>
        <v>0</v>
      </c>
      <c r="G8" s="157">
        <f>IF(ISBLANK(CONFIG!G27),E8,CONFIG!G27)</f>
        <v>0</v>
      </c>
      <c r="H8" s="157">
        <f>IF(ISBLANK(CONFIG!H27),F8,CONFIG!H27)</f>
        <v>0</v>
      </c>
      <c r="I8" s="157">
        <f>IF(ISBLANK(CONFIG!I27),G8,CONFIG!I27)</f>
        <v>0</v>
      </c>
      <c r="J8" s="157">
        <f>IF(ISBLANK(CONFIG!J27),H8,CONFIG!J27)</f>
        <v>0</v>
      </c>
    </row>
    <row r="9" spans="2:10" x14ac:dyDescent="0.35">
      <c r="B9" s="30" t="str">
        <f>CONFIG!B15</f>
        <v>Activité / Projet 2</v>
      </c>
      <c r="C9" s="157">
        <f>IF(ISBLANK(CONFIG!C28),CONFIG!C15,CONFIG!C28)</f>
        <v>0</v>
      </c>
      <c r="D9" s="157">
        <f>IF(ISBLANK(CONFIG!D28),CONFIG!D15,CONFIG!D28)</f>
        <v>0</v>
      </c>
      <c r="E9" s="157">
        <f>IF(ISBLANK(CONFIG!E28),C9,CONFIG!E28)</f>
        <v>0</v>
      </c>
      <c r="F9" s="157">
        <f>IF(ISBLANK(CONFIG!F28),D9,CONFIG!F28)</f>
        <v>0</v>
      </c>
      <c r="G9" s="157">
        <f>IF(ISBLANK(CONFIG!G28),E9,CONFIG!G28)</f>
        <v>0</v>
      </c>
      <c r="H9" s="157">
        <f>IF(ISBLANK(CONFIG!H28),F9,CONFIG!H28)</f>
        <v>0</v>
      </c>
      <c r="I9" s="157">
        <f>IF(ISBLANK(CONFIG!I28),G9,CONFIG!I28)</f>
        <v>0</v>
      </c>
      <c r="J9" s="157">
        <f>IF(ISBLANK(CONFIG!J28),H9,CONFIG!J28)</f>
        <v>0</v>
      </c>
    </row>
    <row r="10" spans="2:10" x14ac:dyDescent="0.35">
      <c r="B10" s="30" t="str">
        <f>CONFIG!B16</f>
        <v>…</v>
      </c>
      <c r="C10" s="157">
        <f>IF(ISBLANK(CONFIG!C29),CONFIG!C16,CONFIG!C29)</f>
        <v>0</v>
      </c>
      <c r="D10" s="157">
        <f>IF(ISBLANK(CONFIG!D29),CONFIG!D16,CONFIG!D29)</f>
        <v>0</v>
      </c>
      <c r="E10" s="157">
        <f>IF(ISBLANK(CONFIG!E29),C10,CONFIG!E29)</f>
        <v>0</v>
      </c>
      <c r="F10" s="157">
        <f>IF(ISBLANK(CONFIG!F29),D10,CONFIG!F29)</f>
        <v>0</v>
      </c>
      <c r="G10" s="157">
        <f>IF(ISBLANK(CONFIG!G29),E10,CONFIG!G29)</f>
        <v>0</v>
      </c>
      <c r="H10" s="157">
        <f>IF(ISBLANK(CONFIG!H29),F10,CONFIG!H29)</f>
        <v>0</v>
      </c>
      <c r="I10" s="157">
        <f>IF(ISBLANK(CONFIG!I29),G10,CONFIG!I29)</f>
        <v>0</v>
      </c>
      <c r="J10" s="157">
        <f>IF(ISBLANK(CONFIG!J29),H10,CONFIG!J29)</f>
        <v>0</v>
      </c>
    </row>
    <row r="11" spans="2:10" x14ac:dyDescent="0.35">
      <c r="B11" s="30">
        <f>CONFIG!B17</f>
        <v>0</v>
      </c>
      <c r="C11" s="157">
        <f>IF(ISBLANK(CONFIG!C30),CONFIG!C17,CONFIG!C30)</f>
        <v>0</v>
      </c>
      <c r="D11" s="157">
        <f>IF(ISBLANK(CONFIG!D30),CONFIG!D17,CONFIG!D30)</f>
        <v>0</v>
      </c>
      <c r="E11" s="157">
        <f>IF(ISBLANK(CONFIG!E30),C11,CONFIG!E30)</f>
        <v>0</v>
      </c>
      <c r="F11" s="157">
        <f>IF(ISBLANK(CONFIG!F30),D11,CONFIG!F30)</f>
        <v>0</v>
      </c>
      <c r="G11" s="157">
        <f>IF(ISBLANK(CONFIG!G30),E11,CONFIG!G30)</f>
        <v>0</v>
      </c>
      <c r="H11" s="157">
        <f>IF(ISBLANK(CONFIG!H30),F11,CONFIG!H30)</f>
        <v>0</v>
      </c>
      <c r="I11" s="157">
        <f>IF(ISBLANK(CONFIG!I30),G11,CONFIG!I30)</f>
        <v>0</v>
      </c>
      <c r="J11" s="157">
        <f>IF(ISBLANK(CONFIG!J30),H11,CONFIG!J30)</f>
        <v>0</v>
      </c>
    </row>
    <row r="12" spans="2:10" x14ac:dyDescent="0.35">
      <c r="B12" s="30">
        <f>CONFIG!B18</f>
        <v>0</v>
      </c>
      <c r="C12" s="157">
        <f>IF(ISBLANK(CONFIG!C31),CONFIG!C18,CONFIG!C31)</f>
        <v>0</v>
      </c>
      <c r="D12" s="157">
        <f>IF(ISBLANK(CONFIG!D31),CONFIG!D18,CONFIG!D31)</f>
        <v>0</v>
      </c>
      <c r="E12" s="157">
        <f>IF(ISBLANK(CONFIG!E31),C12,CONFIG!E31)</f>
        <v>0</v>
      </c>
      <c r="F12" s="157">
        <f>IF(ISBLANK(CONFIG!F31),D12,CONFIG!F31)</f>
        <v>0</v>
      </c>
      <c r="G12" s="157">
        <f>IF(ISBLANK(CONFIG!G31),E12,CONFIG!G31)</f>
        <v>0</v>
      </c>
      <c r="H12" s="157">
        <f>IF(ISBLANK(CONFIG!H31),F12,CONFIG!H31)</f>
        <v>0</v>
      </c>
      <c r="I12" s="157">
        <f>IF(ISBLANK(CONFIG!I31),G12,CONFIG!I31)</f>
        <v>0</v>
      </c>
      <c r="J12" s="157">
        <f>IF(ISBLANK(CONFIG!J31),H12,CONFIG!J31)</f>
        <v>0</v>
      </c>
    </row>
    <row r="13" spans="2:10" x14ac:dyDescent="0.35">
      <c r="B13" s="30">
        <f>CONFIG!B19</f>
        <v>0</v>
      </c>
      <c r="C13" s="157">
        <f>IF(ISBLANK(CONFIG!C32),CONFIG!C19,CONFIG!C32)</f>
        <v>0</v>
      </c>
      <c r="D13" s="157">
        <f>IF(ISBLANK(CONFIG!D32),CONFIG!D19,CONFIG!D32)</f>
        <v>0</v>
      </c>
      <c r="E13" s="157">
        <f>IF(ISBLANK(CONFIG!E32),C13,CONFIG!E32)</f>
        <v>0</v>
      </c>
      <c r="F13" s="157">
        <f>IF(ISBLANK(CONFIG!F32),D13,CONFIG!F32)</f>
        <v>0</v>
      </c>
      <c r="G13" s="157">
        <f>IF(ISBLANK(CONFIG!G32),E13,CONFIG!G32)</f>
        <v>0</v>
      </c>
      <c r="H13" s="157">
        <f>IF(ISBLANK(CONFIG!H32),F13,CONFIG!H32)</f>
        <v>0</v>
      </c>
      <c r="I13" s="157">
        <f>IF(ISBLANK(CONFIG!I32),G13,CONFIG!I32)</f>
        <v>0</v>
      </c>
      <c r="J13" s="157">
        <f>IF(ISBLANK(CONFIG!J32),H13,CONFIG!J32)</f>
        <v>0</v>
      </c>
    </row>
    <row r="14" spans="2:10" x14ac:dyDescent="0.35">
      <c r="B14" s="30">
        <f>CONFIG!B20</f>
        <v>0</v>
      </c>
      <c r="C14" s="157">
        <f>IF(ISBLANK(CONFIG!C33),CONFIG!C20,CONFIG!C33)</f>
        <v>0</v>
      </c>
      <c r="D14" s="157">
        <f>IF(ISBLANK(CONFIG!D33),CONFIG!D20,CONFIG!D33)</f>
        <v>0</v>
      </c>
      <c r="E14" s="157">
        <f>IF(ISBLANK(CONFIG!E33),C14,CONFIG!E33)</f>
        <v>0</v>
      </c>
      <c r="F14" s="157">
        <f>IF(ISBLANK(CONFIG!F33),D14,CONFIG!F33)</f>
        <v>0</v>
      </c>
      <c r="G14" s="157">
        <f>IF(ISBLANK(CONFIG!G33),E14,CONFIG!G33)</f>
        <v>0</v>
      </c>
      <c r="H14" s="157">
        <f>IF(ISBLANK(CONFIG!H33),F14,CONFIG!H33)</f>
        <v>0</v>
      </c>
      <c r="I14" s="157">
        <f>IF(ISBLANK(CONFIG!I33),G14,CONFIG!I33)</f>
        <v>0</v>
      </c>
      <c r="J14" s="157">
        <f>IF(ISBLANK(CONFIG!J33),H14,CONFIG!J33)</f>
        <v>0</v>
      </c>
    </row>
    <row r="15" spans="2:10" x14ac:dyDescent="0.35">
      <c r="B15" s="30">
        <f>CONFIG!B21</f>
        <v>0</v>
      </c>
      <c r="C15" s="157">
        <f>IF(ISBLANK(CONFIG!C34),CONFIG!C21,CONFIG!C34)</f>
        <v>0</v>
      </c>
      <c r="D15" s="157">
        <f>IF(ISBLANK(CONFIG!D34),CONFIG!D21,CONFIG!D34)</f>
        <v>0</v>
      </c>
      <c r="E15" s="157">
        <f>IF(ISBLANK(CONFIG!E34),C15,CONFIG!E34)</f>
        <v>0</v>
      </c>
      <c r="F15" s="157">
        <f>IF(ISBLANK(CONFIG!F34),D15,CONFIG!F34)</f>
        <v>0</v>
      </c>
      <c r="G15" s="157">
        <f>IF(ISBLANK(CONFIG!G34),E15,CONFIG!G34)</f>
        <v>0</v>
      </c>
      <c r="H15" s="157">
        <f>IF(ISBLANK(CONFIG!H34),F15,CONFIG!H34)</f>
        <v>0</v>
      </c>
      <c r="I15" s="157">
        <f>IF(ISBLANK(CONFIG!I34),G15,CONFIG!I34)</f>
        <v>0</v>
      </c>
      <c r="J15" s="157">
        <f>IF(ISBLANK(CONFIG!J34),H15,CONFIG!J34)</f>
        <v>0</v>
      </c>
    </row>
    <row r="17" spans="2:62" x14ac:dyDescent="0.35">
      <c r="B17" s="110"/>
      <c r="C17" s="232" t="s">
        <v>17</v>
      </c>
      <c r="D17" s="232"/>
      <c r="E17" s="232"/>
      <c r="F17" s="232"/>
      <c r="G17" s="232"/>
      <c r="H17" s="232"/>
      <c r="I17" s="232"/>
      <c r="J17" s="232"/>
      <c r="K17" s="232"/>
      <c r="L17" s="232"/>
      <c r="M17" s="232"/>
      <c r="N17" s="232"/>
      <c r="O17" s="232" t="s">
        <v>18</v>
      </c>
      <c r="P17" s="232"/>
      <c r="Q17" s="232"/>
      <c r="R17" s="232"/>
      <c r="S17" s="232"/>
      <c r="T17" s="232"/>
      <c r="U17" s="232"/>
      <c r="V17" s="232"/>
      <c r="W17" s="232"/>
      <c r="X17" s="232"/>
      <c r="Y17" s="232"/>
      <c r="Z17" s="232"/>
      <c r="AA17" s="232" t="s">
        <v>19</v>
      </c>
      <c r="AB17" s="232"/>
      <c r="AC17" s="232"/>
      <c r="AD17" s="232"/>
      <c r="AE17" s="232"/>
      <c r="AF17" s="232"/>
      <c r="AG17" s="232"/>
      <c r="AH17" s="232"/>
      <c r="AI17" s="232"/>
      <c r="AJ17" s="232"/>
      <c r="AK17" s="232"/>
      <c r="AL17" s="232"/>
      <c r="AM17" s="232" t="s">
        <v>31</v>
      </c>
      <c r="AN17" s="232"/>
      <c r="AO17" s="232"/>
      <c r="AP17" s="232"/>
      <c r="AQ17" s="232"/>
      <c r="AR17" s="232"/>
      <c r="AS17" s="232"/>
      <c r="AT17" s="232"/>
      <c r="AU17" s="232"/>
      <c r="AV17" s="232"/>
      <c r="AW17" s="232"/>
      <c r="AX17" s="232"/>
      <c r="AY17" s="232" t="s">
        <v>32</v>
      </c>
      <c r="AZ17" s="232"/>
      <c r="BA17" s="232"/>
      <c r="BB17" s="232"/>
      <c r="BC17" s="232"/>
      <c r="BD17" s="232"/>
      <c r="BE17" s="232"/>
      <c r="BF17" s="232"/>
      <c r="BG17" s="232"/>
      <c r="BH17" s="232"/>
      <c r="BI17" s="232"/>
      <c r="BJ17" s="232"/>
    </row>
    <row r="18" spans="2:62" ht="29.25" customHeight="1" x14ac:dyDescent="0.35">
      <c r="B18" s="136" t="s">
        <v>126</v>
      </c>
      <c r="C18" s="67">
        <f>CONFIG!$C$7</f>
        <v>43101</v>
      </c>
      <c r="D18" s="67">
        <f>DATE(YEAR(C18),MONTH(C18)+1,DAY(C18))</f>
        <v>43132</v>
      </c>
      <c r="E18" s="67">
        <f t="shared" ref="E18:BJ18" si="0">DATE(YEAR(D18),MONTH(D18)+1,DAY(D18))</f>
        <v>43160</v>
      </c>
      <c r="F18" s="67">
        <f t="shared" si="0"/>
        <v>43191</v>
      </c>
      <c r="G18" s="67">
        <f t="shared" si="0"/>
        <v>43221</v>
      </c>
      <c r="H18" s="67">
        <f t="shared" si="0"/>
        <v>43252</v>
      </c>
      <c r="I18" s="67">
        <f t="shared" si="0"/>
        <v>43282</v>
      </c>
      <c r="J18" s="67">
        <f t="shared" si="0"/>
        <v>43313</v>
      </c>
      <c r="K18" s="67">
        <f t="shared" si="0"/>
        <v>43344</v>
      </c>
      <c r="L18" s="67">
        <f t="shared" si="0"/>
        <v>43374</v>
      </c>
      <c r="M18" s="67">
        <f t="shared" si="0"/>
        <v>43405</v>
      </c>
      <c r="N18" s="67">
        <f t="shared" si="0"/>
        <v>43435</v>
      </c>
      <c r="O18" s="67">
        <f t="shared" si="0"/>
        <v>43466</v>
      </c>
      <c r="P18" s="67">
        <f t="shared" si="0"/>
        <v>43497</v>
      </c>
      <c r="Q18" s="67">
        <f t="shared" si="0"/>
        <v>43525</v>
      </c>
      <c r="R18" s="67">
        <f t="shared" si="0"/>
        <v>43556</v>
      </c>
      <c r="S18" s="67">
        <f t="shared" si="0"/>
        <v>43586</v>
      </c>
      <c r="T18" s="67">
        <f t="shared" si="0"/>
        <v>43617</v>
      </c>
      <c r="U18" s="67">
        <f t="shared" si="0"/>
        <v>43647</v>
      </c>
      <c r="V18" s="67">
        <f t="shared" si="0"/>
        <v>43678</v>
      </c>
      <c r="W18" s="67">
        <f t="shared" si="0"/>
        <v>43709</v>
      </c>
      <c r="X18" s="67">
        <f t="shared" si="0"/>
        <v>43739</v>
      </c>
      <c r="Y18" s="67">
        <f t="shared" si="0"/>
        <v>43770</v>
      </c>
      <c r="Z18" s="67">
        <f t="shared" si="0"/>
        <v>43800</v>
      </c>
      <c r="AA18" s="67">
        <f t="shared" si="0"/>
        <v>43831</v>
      </c>
      <c r="AB18" s="67">
        <f t="shared" si="0"/>
        <v>43862</v>
      </c>
      <c r="AC18" s="67">
        <f t="shared" si="0"/>
        <v>43891</v>
      </c>
      <c r="AD18" s="67">
        <f t="shared" si="0"/>
        <v>43922</v>
      </c>
      <c r="AE18" s="67">
        <f t="shared" si="0"/>
        <v>43952</v>
      </c>
      <c r="AF18" s="67">
        <f t="shared" si="0"/>
        <v>43983</v>
      </c>
      <c r="AG18" s="67">
        <f t="shared" si="0"/>
        <v>44013</v>
      </c>
      <c r="AH18" s="67">
        <f t="shared" si="0"/>
        <v>44044</v>
      </c>
      <c r="AI18" s="67">
        <f t="shared" si="0"/>
        <v>44075</v>
      </c>
      <c r="AJ18" s="67">
        <f t="shared" si="0"/>
        <v>44105</v>
      </c>
      <c r="AK18" s="67">
        <f t="shared" si="0"/>
        <v>44136</v>
      </c>
      <c r="AL18" s="67">
        <f t="shared" si="0"/>
        <v>44166</v>
      </c>
      <c r="AM18" s="67">
        <f t="shared" si="0"/>
        <v>44197</v>
      </c>
      <c r="AN18" s="67">
        <f t="shared" si="0"/>
        <v>44228</v>
      </c>
      <c r="AO18" s="67">
        <f t="shared" si="0"/>
        <v>44256</v>
      </c>
      <c r="AP18" s="67">
        <f t="shared" si="0"/>
        <v>44287</v>
      </c>
      <c r="AQ18" s="67">
        <f t="shared" si="0"/>
        <v>44317</v>
      </c>
      <c r="AR18" s="67">
        <f t="shared" si="0"/>
        <v>44348</v>
      </c>
      <c r="AS18" s="67">
        <f t="shared" si="0"/>
        <v>44378</v>
      </c>
      <c r="AT18" s="67">
        <f t="shared" si="0"/>
        <v>44409</v>
      </c>
      <c r="AU18" s="67">
        <f t="shared" si="0"/>
        <v>44440</v>
      </c>
      <c r="AV18" s="67">
        <f t="shared" si="0"/>
        <v>44470</v>
      </c>
      <c r="AW18" s="67">
        <f t="shared" si="0"/>
        <v>44501</v>
      </c>
      <c r="AX18" s="67">
        <f t="shared" si="0"/>
        <v>44531</v>
      </c>
      <c r="AY18" s="67">
        <f t="shared" si="0"/>
        <v>44562</v>
      </c>
      <c r="AZ18" s="67">
        <f t="shared" si="0"/>
        <v>44593</v>
      </c>
      <c r="BA18" s="67">
        <f t="shared" si="0"/>
        <v>44621</v>
      </c>
      <c r="BB18" s="67">
        <f t="shared" si="0"/>
        <v>44652</v>
      </c>
      <c r="BC18" s="67">
        <f t="shared" si="0"/>
        <v>44682</v>
      </c>
      <c r="BD18" s="67">
        <f t="shared" si="0"/>
        <v>44713</v>
      </c>
      <c r="BE18" s="67">
        <f t="shared" si="0"/>
        <v>44743</v>
      </c>
      <c r="BF18" s="67">
        <f t="shared" si="0"/>
        <v>44774</v>
      </c>
      <c r="BG18" s="67">
        <f t="shared" si="0"/>
        <v>44805</v>
      </c>
      <c r="BH18" s="67">
        <f t="shared" si="0"/>
        <v>44835</v>
      </c>
      <c r="BI18" s="67">
        <f t="shared" si="0"/>
        <v>44866</v>
      </c>
      <c r="BJ18" s="67">
        <f t="shared" si="0"/>
        <v>44896</v>
      </c>
    </row>
    <row r="19" spans="2:62" x14ac:dyDescent="0.35">
      <c r="B19" s="57" t="str">
        <f>CONFIG!$B$14</f>
        <v>Activité / Projet 1</v>
      </c>
      <c r="C19" s="158">
        <f>IF(AND(ROUND((C$18-CONFIG!$C$7)/31,0)&gt;=ROUND(CONFIG!$F14,0),CONFIG!$D14&lt;&gt;0),SUM(INDEX(Commandes!$C9:$BJ9,,IF((COLUMN(C19)-COLUMN($C19)+1)&gt;(CONFIG!$E14+CONFIG!$F14),(COLUMN(C19)-COLUMN($C19)+1)-(CONFIG!$E14+CONFIG!$F14),0)+1):INDEX(Commandes!$C9:$BJ9,,(COLUMN(C19)-COLUMN($C19)+1)-CONFIG!$F14)),0)</f>
        <v>0</v>
      </c>
      <c r="D19" s="158">
        <f>IF(AND(ROUND((D$18-CONFIG!$C$7)/31,0)&gt;=ROUND(CONFIG!$F14,0),CONFIG!$D14&lt;&gt;0),SUM(INDEX(Commandes!$C9:$BJ9,,IF((COLUMN(D19)-COLUMN($C19)+1)&gt;(CONFIG!$E14+CONFIG!$F14),(COLUMN(D19)-COLUMN($C19)+1)-(CONFIG!$E14+CONFIG!$F14),0)+1):INDEX(Commandes!$C9:$BJ9,,(COLUMN(D19)-COLUMN($C19)+1)-CONFIG!$F14)),0)</f>
        <v>0</v>
      </c>
      <c r="E19" s="158">
        <f>IF(AND(ROUND((E$18-CONFIG!$C$7)/31,0)&gt;=ROUND(CONFIG!$F14,0),CONFIG!$D14&lt;&gt;0),SUM(INDEX(Commandes!$C9:$BJ9,,IF((COLUMN(E19)-COLUMN($C19)+1)&gt;(CONFIG!$E14+CONFIG!$F14),(COLUMN(E19)-COLUMN($C19)+1)-(CONFIG!$E14+CONFIG!$F14),0)+1):INDEX(Commandes!$C9:$BJ9,,(COLUMN(E19)-COLUMN($C19)+1)-CONFIG!$F14)),0)</f>
        <v>0</v>
      </c>
      <c r="F19" s="158">
        <f>IF(AND(ROUND((F$18-CONFIG!$C$7)/31,0)&gt;=ROUND(CONFIG!$F14,0),CONFIG!$D14&lt;&gt;0),SUM(INDEX(Commandes!$C9:$BJ9,,IF((COLUMN(F19)-COLUMN($C19)+1)&gt;(CONFIG!$E14+CONFIG!$F14),(COLUMN(F19)-COLUMN($C19)+1)-(CONFIG!$E14+CONFIG!$F14),0)+1):INDEX(Commandes!$C9:$BJ9,,(COLUMN(F19)-COLUMN($C19)+1)-CONFIG!$F14)),0)</f>
        <v>0</v>
      </c>
      <c r="G19" s="158">
        <f>IF(AND(ROUND((G$18-CONFIG!$C$7)/31,0)&gt;=ROUND(CONFIG!$F14,0),CONFIG!$D14&lt;&gt;0),SUM(INDEX(Commandes!$C9:$BJ9,,IF((COLUMN(G19)-COLUMN($C19)+1)&gt;(CONFIG!$E14+CONFIG!$F14),(COLUMN(G19)-COLUMN($C19)+1)-(CONFIG!$E14+CONFIG!$F14),0)+1):INDEX(Commandes!$C9:$BJ9,,(COLUMN(G19)-COLUMN($C19)+1)-CONFIG!$F14)),0)</f>
        <v>0</v>
      </c>
      <c r="H19" s="158">
        <f>IF(AND(ROUND((H$18-CONFIG!$C$7)/31,0)&gt;=ROUND(CONFIG!$F14,0),CONFIG!$D14&lt;&gt;0),SUM(INDEX(Commandes!$C9:$BJ9,,IF((COLUMN(H19)-COLUMN($C19)+1)&gt;(CONFIG!$E14+CONFIG!$F14),(COLUMN(H19)-COLUMN($C19)+1)-(CONFIG!$E14+CONFIG!$F14),0)+1):INDEX(Commandes!$C9:$BJ9,,(COLUMN(H19)-COLUMN($C19)+1)-CONFIG!$F14)),0)</f>
        <v>0</v>
      </c>
      <c r="I19" s="158">
        <f>IF(AND(ROUND((I$18-CONFIG!$C$7)/31,0)&gt;=ROUND(CONFIG!$F14,0),CONFIG!$D14&lt;&gt;0),SUM(INDEX(Commandes!$C9:$BJ9,,IF((COLUMN(I19)-COLUMN($C19)+1)&gt;(CONFIG!$E14+CONFIG!$F14),(COLUMN(I19)-COLUMN($C19)+1)-(CONFIG!$E14+CONFIG!$F14),0)+1):INDEX(Commandes!$C9:$BJ9,,(COLUMN(I19)-COLUMN($C19)+1)-CONFIG!$F14)),0)</f>
        <v>0</v>
      </c>
      <c r="J19" s="158">
        <f>IF(AND(ROUND((J$18-CONFIG!$C$7)/31,0)&gt;=ROUND(CONFIG!$F14,0),CONFIG!$D14&lt;&gt;0),SUM(INDEX(Commandes!$C9:$BJ9,,IF((COLUMN(J19)-COLUMN($C19)+1)&gt;(CONFIG!$E14+CONFIG!$F14),(COLUMN(J19)-COLUMN($C19)+1)-(CONFIG!$E14+CONFIG!$F14),0)+1):INDEX(Commandes!$C9:$BJ9,,(COLUMN(J19)-COLUMN($C19)+1)-CONFIG!$F14)),0)</f>
        <v>0</v>
      </c>
      <c r="K19" s="158">
        <f>IF(AND(ROUND((K$18-CONFIG!$C$7)/31,0)&gt;=ROUND(CONFIG!$F14,0),CONFIG!$D14&lt;&gt;0),SUM(INDEX(Commandes!$C9:$BJ9,,IF((COLUMN(K19)-COLUMN($C19)+1)&gt;(CONFIG!$E14+CONFIG!$F14),(COLUMN(K19)-COLUMN($C19)+1)-(CONFIG!$E14+CONFIG!$F14),0)+1):INDEX(Commandes!$C9:$BJ9,,(COLUMN(K19)-COLUMN($C19)+1)-CONFIG!$F14)),0)</f>
        <v>0</v>
      </c>
      <c r="L19" s="158">
        <f>IF(AND(ROUND((L$18-CONFIG!$C$7)/31,0)&gt;=ROUND(CONFIG!$F14,0),CONFIG!$D14&lt;&gt;0),SUM(INDEX(Commandes!$C9:$BJ9,,IF((COLUMN(L19)-COLUMN($C19)+1)&gt;(CONFIG!$E14+CONFIG!$F14),(COLUMN(L19)-COLUMN($C19)+1)-(CONFIG!$E14+CONFIG!$F14),0)+1):INDEX(Commandes!$C9:$BJ9,,(COLUMN(L19)-COLUMN($C19)+1)-CONFIG!$F14)),0)</f>
        <v>0</v>
      </c>
      <c r="M19" s="158">
        <f>IF(AND(ROUND((M$18-CONFIG!$C$7)/31,0)&gt;=ROUND(CONFIG!$F14,0),CONFIG!$D14&lt;&gt;0),SUM(INDEX(Commandes!$C9:$BJ9,,IF((COLUMN(M19)-COLUMN($C19)+1)&gt;(CONFIG!$E14+CONFIG!$F14),(COLUMN(M19)-COLUMN($C19)+1)-(CONFIG!$E14+CONFIG!$F14),0)+1):INDEX(Commandes!$C9:$BJ9,,(COLUMN(M19)-COLUMN($C19)+1)-CONFIG!$F14)),0)</f>
        <v>0</v>
      </c>
      <c r="N19" s="158">
        <f>IF(AND(ROUND((N$18-CONFIG!$C$7)/31,0)&gt;=ROUND(CONFIG!$F14,0),CONFIG!$D14&lt;&gt;0),SUM(INDEX(Commandes!$C9:$BJ9,,IF((COLUMN(N19)-COLUMN($C19)+1)&gt;(CONFIG!$E14+CONFIG!$F14),(COLUMN(N19)-COLUMN($C19)+1)-(CONFIG!$E14+CONFIG!$F14),0)+1):INDEX(Commandes!$C9:$BJ9,,(COLUMN(N19)-COLUMN($C19)+1)-CONFIG!$F14)),0)</f>
        <v>0</v>
      </c>
      <c r="O19" s="158">
        <f>IF(AND(ROUND((O$18-CONFIG!$C$7)/31,0)&gt;=ROUND(CONFIG!$F14,0),CONFIG!$D14&lt;&gt;0),SUM(INDEX(Commandes!$C9:$BJ9,,IF((COLUMN(O19)-COLUMN($C19)+1)&gt;(CONFIG!$E14+CONFIG!$F14),(COLUMN(O19)-COLUMN($C19)+1)-(CONFIG!$E14+CONFIG!$F14),0)+1):INDEX(Commandes!$C9:$BJ9,,(COLUMN(O19)-COLUMN($C19)+1)-CONFIG!$F14)),0)</f>
        <v>0</v>
      </c>
      <c r="P19" s="158">
        <f>IF(AND(ROUND((P$18-CONFIG!$C$7)/31,0)&gt;=ROUND(CONFIG!$F14,0),CONFIG!$D14&lt;&gt;0),SUM(INDEX(Commandes!$C9:$BJ9,,IF((COLUMN(P19)-COLUMN($C19)+1)&gt;(CONFIG!$E14+CONFIG!$F14),(COLUMN(P19)-COLUMN($C19)+1)-(CONFIG!$E14+CONFIG!$F14),0)+1):INDEX(Commandes!$C9:$BJ9,,(COLUMN(P19)-COLUMN($C19)+1)-CONFIG!$F14)),0)</f>
        <v>0</v>
      </c>
      <c r="Q19" s="158">
        <f>IF(AND(ROUND((Q$18-CONFIG!$C$7)/31,0)&gt;=ROUND(CONFIG!$F14,0),CONFIG!$D14&lt;&gt;0),SUM(INDEX(Commandes!$C9:$BJ9,,IF((COLUMN(Q19)-COLUMN($C19)+1)&gt;(CONFIG!$E14+CONFIG!$F14),(COLUMN(Q19)-COLUMN($C19)+1)-(CONFIG!$E14+CONFIG!$F14),0)+1):INDEX(Commandes!$C9:$BJ9,,(COLUMN(Q19)-COLUMN($C19)+1)-CONFIG!$F14)),0)</f>
        <v>0</v>
      </c>
      <c r="R19" s="158">
        <f>IF(AND(ROUND((R$18-CONFIG!$C$7)/31,0)&gt;=ROUND(CONFIG!$F14,0),CONFIG!$D14&lt;&gt;0),SUM(INDEX(Commandes!$C9:$BJ9,,IF((COLUMN(R19)-COLUMN($C19)+1)&gt;(CONFIG!$E14+CONFIG!$F14),(COLUMN(R19)-COLUMN($C19)+1)-(CONFIG!$E14+CONFIG!$F14),0)+1):INDEX(Commandes!$C9:$BJ9,,(COLUMN(R19)-COLUMN($C19)+1)-CONFIG!$F14)),0)</f>
        <v>0</v>
      </c>
      <c r="S19" s="158">
        <f>IF(AND(ROUND((S$18-CONFIG!$C$7)/31,0)&gt;=ROUND(CONFIG!$F14,0),CONFIG!$D14&lt;&gt;0),SUM(INDEX(Commandes!$C9:$BJ9,,IF((COLUMN(S19)-COLUMN($C19)+1)&gt;(CONFIG!$E14+CONFIG!$F14),(COLUMN(S19)-COLUMN($C19)+1)-(CONFIG!$E14+CONFIG!$F14),0)+1):INDEX(Commandes!$C9:$BJ9,,(COLUMN(S19)-COLUMN($C19)+1)-CONFIG!$F14)),0)</f>
        <v>0</v>
      </c>
      <c r="T19" s="158">
        <f>IF(AND(ROUND((T$18-CONFIG!$C$7)/31,0)&gt;=ROUND(CONFIG!$F14,0),CONFIG!$D14&lt;&gt;0),SUM(INDEX(Commandes!$C9:$BJ9,,IF((COLUMN(T19)-COLUMN($C19)+1)&gt;(CONFIG!$E14+CONFIG!$F14),(COLUMN(T19)-COLUMN($C19)+1)-(CONFIG!$E14+CONFIG!$F14),0)+1):INDEX(Commandes!$C9:$BJ9,,(COLUMN(T19)-COLUMN($C19)+1)-CONFIG!$F14)),0)</f>
        <v>0</v>
      </c>
      <c r="U19" s="158">
        <f>IF(AND(ROUND((U$18-CONFIG!$C$7)/31,0)&gt;=ROUND(CONFIG!$F14,0),CONFIG!$D14&lt;&gt;0),SUM(INDEX(Commandes!$C9:$BJ9,,IF((COLUMN(U19)-COLUMN($C19)+1)&gt;(CONFIG!$E14+CONFIG!$F14),(COLUMN(U19)-COLUMN($C19)+1)-(CONFIG!$E14+CONFIG!$F14),0)+1):INDEX(Commandes!$C9:$BJ9,,(COLUMN(U19)-COLUMN($C19)+1)-CONFIG!$F14)),0)</f>
        <v>0</v>
      </c>
      <c r="V19" s="158">
        <f>IF(AND(ROUND((V$18-CONFIG!$C$7)/31,0)&gt;=ROUND(CONFIG!$F14,0),CONFIG!$D14&lt;&gt;0),SUM(INDEX(Commandes!$C9:$BJ9,,IF((COLUMN(V19)-COLUMN($C19)+1)&gt;(CONFIG!$E14+CONFIG!$F14),(COLUMN(V19)-COLUMN($C19)+1)-(CONFIG!$E14+CONFIG!$F14),0)+1):INDEX(Commandes!$C9:$BJ9,,(COLUMN(V19)-COLUMN($C19)+1)-CONFIG!$F14)),0)</f>
        <v>0</v>
      </c>
      <c r="W19" s="158">
        <f>IF(AND(ROUND((W$18-CONFIG!$C$7)/31,0)&gt;=ROUND(CONFIG!$F14,0),CONFIG!$D14&lt;&gt;0),SUM(INDEX(Commandes!$C9:$BJ9,,IF((COLUMN(W19)-COLUMN($C19)+1)&gt;(CONFIG!$E14+CONFIG!$F14),(COLUMN(W19)-COLUMN($C19)+1)-(CONFIG!$E14+CONFIG!$F14),0)+1):INDEX(Commandes!$C9:$BJ9,,(COLUMN(W19)-COLUMN($C19)+1)-CONFIG!$F14)),0)</f>
        <v>0</v>
      </c>
      <c r="X19" s="158">
        <f>IF(AND(ROUND((X$18-CONFIG!$C$7)/31,0)&gt;=ROUND(CONFIG!$F14,0),CONFIG!$D14&lt;&gt;0),SUM(INDEX(Commandes!$C9:$BJ9,,IF((COLUMN(X19)-COLUMN($C19)+1)&gt;(CONFIG!$E14+CONFIG!$F14),(COLUMN(X19)-COLUMN($C19)+1)-(CONFIG!$E14+CONFIG!$F14),0)+1):INDEX(Commandes!$C9:$BJ9,,(COLUMN(X19)-COLUMN($C19)+1)-CONFIG!$F14)),0)</f>
        <v>0</v>
      </c>
      <c r="Y19" s="158">
        <f>IF(AND(ROUND((Y$18-CONFIG!$C$7)/31,0)&gt;=ROUND(CONFIG!$F14,0),CONFIG!$D14&lt;&gt;0),SUM(INDEX(Commandes!$C9:$BJ9,,IF((COLUMN(Y19)-COLUMN($C19)+1)&gt;(CONFIG!$E14+CONFIG!$F14),(COLUMN(Y19)-COLUMN($C19)+1)-(CONFIG!$E14+CONFIG!$F14),0)+1):INDEX(Commandes!$C9:$BJ9,,(COLUMN(Y19)-COLUMN($C19)+1)-CONFIG!$F14)),0)</f>
        <v>0</v>
      </c>
      <c r="Z19" s="158">
        <f>IF(AND(ROUND((Z$18-CONFIG!$C$7)/31,0)&gt;=ROUND(CONFIG!$F14,0),CONFIG!$D14&lt;&gt;0),SUM(INDEX(Commandes!$C9:$BJ9,,IF((COLUMN(Z19)-COLUMN($C19)+1)&gt;(CONFIG!$E14+CONFIG!$F14),(COLUMN(Z19)-COLUMN($C19)+1)-(CONFIG!$E14+CONFIG!$F14),0)+1):INDEX(Commandes!$C9:$BJ9,,(COLUMN(Z19)-COLUMN($C19)+1)-CONFIG!$F14)),0)</f>
        <v>0</v>
      </c>
      <c r="AA19" s="158">
        <f>IF(AND(ROUND((AA$18-CONFIG!$C$7)/31,0)&gt;=ROUND(CONFIG!$F14,0),CONFIG!$D14&lt;&gt;0),SUM(INDEX(Commandes!$C9:$BJ9,,IF((COLUMN(AA19)-COLUMN($C19)+1)&gt;(CONFIG!$E14+CONFIG!$F14),(COLUMN(AA19)-COLUMN($C19)+1)-(CONFIG!$E14+CONFIG!$F14),0)+1):INDEX(Commandes!$C9:$BJ9,,(COLUMN(AA19)-COLUMN($C19)+1)-CONFIG!$F14)),0)</f>
        <v>0</v>
      </c>
      <c r="AB19" s="158">
        <f>IF(AND(ROUND((AB$18-CONFIG!$C$7)/31,0)&gt;=ROUND(CONFIG!$F14,0),CONFIG!$D14&lt;&gt;0),SUM(INDEX(Commandes!$C9:$BJ9,,IF((COLUMN(AB19)-COLUMN($C19)+1)&gt;(CONFIG!$E14+CONFIG!$F14),(COLUMN(AB19)-COLUMN($C19)+1)-(CONFIG!$E14+CONFIG!$F14),0)+1):INDEX(Commandes!$C9:$BJ9,,(COLUMN(AB19)-COLUMN($C19)+1)-CONFIG!$F14)),0)</f>
        <v>0</v>
      </c>
      <c r="AC19" s="158">
        <f>IF(AND(ROUND((AC$18-CONFIG!$C$7)/31,0)&gt;=ROUND(CONFIG!$F14,0),CONFIG!$D14&lt;&gt;0),SUM(INDEX(Commandes!$C9:$BJ9,,IF((COLUMN(AC19)-COLUMN($C19)+1)&gt;(CONFIG!$E14+CONFIG!$F14),(COLUMN(AC19)-COLUMN($C19)+1)-(CONFIG!$E14+CONFIG!$F14),0)+1):INDEX(Commandes!$C9:$BJ9,,(COLUMN(AC19)-COLUMN($C19)+1)-CONFIG!$F14)),0)</f>
        <v>0</v>
      </c>
      <c r="AD19" s="158">
        <f>IF(AND(ROUND((AD$18-CONFIG!$C$7)/31,0)&gt;=ROUND(CONFIG!$F14,0),CONFIG!$D14&lt;&gt;0),SUM(INDEX(Commandes!$C9:$BJ9,,IF((COLUMN(AD19)-COLUMN($C19)+1)&gt;(CONFIG!$E14+CONFIG!$F14),(COLUMN(AD19)-COLUMN($C19)+1)-(CONFIG!$E14+CONFIG!$F14),0)+1):INDEX(Commandes!$C9:$BJ9,,(COLUMN(AD19)-COLUMN($C19)+1)-CONFIG!$F14)),0)</f>
        <v>0</v>
      </c>
      <c r="AE19" s="158">
        <f>IF(AND(ROUND((AE$18-CONFIG!$C$7)/31,0)&gt;=ROUND(CONFIG!$F14,0),CONFIG!$D14&lt;&gt;0),SUM(INDEX(Commandes!$C9:$BJ9,,IF((COLUMN(AE19)-COLUMN($C19)+1)&gt;(CONFIG!$E14+CONFIG!$F14),(COLUMN(AE19)-COLUMN($C19)+1)-(CONFIG!$E14+CONFIG!$F14),0)+1):INDEX(Commandes!$C9:$BJ9,,(COLUMN(AE19)-COLUMN($C19)+1)-CONFIG!$F14)),0)</f>
        <v>0</v>
      </c>
      <c r="AF19" s="158">
        <f>IF(AND(ROUND((AF$18-CONFIG!$C$7)/31,0)&gt;=ROUND(CONFIG!$F14,0),CONFIG!$D14&lt;&gt;0),SUM(INDEX(Commandes!$C9:$BJ9,,IF((COLUMN(AF19)-COLUMN($C19)+1)&gt;(CONFIG!$E14+CONFIG!$F14),(COLUMN(AF19)-COLUMN($C19)+1)-(CONFIG!$E14+CONFIG!$F14),0)+1):INDEX(Commandes!$C9:$BJ9,,(COLUMN(AF19)-COLUMN($C19)+1)-CONFIG!$F14)),0)</f>
        <v>0</v>
      </c>
      <c r="AG19" s="158">
        <f>IF(AND(ROUND((AG$18-CONFIG!$C$7)/31,0)&gt;=ROUND(CONFIG!$F14,0),CONFIG!$D14&lt;&gt;0),SUM(INDEX(Commandes!$C9:$BJ9,,IF((COLUMN(AG19)-COLUMN($C19)+1)&gt;(CONFIG!$E14+CONFIG!$F14),(COLUMN(AG19)-COLUMN($C19)+1)-(CONFIG!$E14+CONFIG!$F14),0)+1):INDEX(Commandes!$C9:$BJ9,,(COLUMN(AG19)-COLUMN($C19)+1)-CONFIG!$F14)),0)</f>
        <v>0</v>
      </c>
      <c r="AH19" s="158">
        <f>IF(AND(ROUND((AH$18-CONFIG!$C$7)/31,0)&gt;=ROUND(CONFIG!$F14,0),CONFIG!$D14&lt;&gt;0),SUM(INDEX(Commandes!$C9:$BJ9,,IF((COLUMN(AH19)-COLUMN($C19)+1)&gt;(CONFIG!$E14+CONFIG!$F14),(COLUMN(AH19)-COLUMN($C19)+1)-(CONFIG!$E14+CONFIG!$F14),0)+1):INDEX(Commandes!$C9:$BJ9,,(COLUMN(AH19)-COLUMN($C19)+1)-CONFIG!$F14)),0)</f>
        <v>0</v>
      </c>
      <c r="AI19" s="158">
        <f>IF(AND(ROUND((AI$18-CONFIG!$C$7)/31,0)&gt;=ROUND(CONFIG!$F14,0),CONFIG!$D14&lt;&gt;0),SUM(INDEX(Commandes!$C9:$BJ9,,IF((COLUMN(AI19)-COLUMN($C19)+1)&gt;(CONFIG!$E14+CONFIG!$F14),(COLUMN(AI19)-COLUMN($C19)+1)-(CONFIG!$E14+CONFIG!$F14),0)+1):INDEX(Commandes!$C9:$BJ9,,(COLUMN(AI19)-COLUMN($C19)+1)-CONFIG!$F14)),0)</f>
        <v>0</v>
      </c>
      <c r="AJ19" s="158">
        <f>IF(AND(ROUND((AJ$18-CONFIG!$C$7)/31,0)&gt;=ROUND(CONFIG!$F14,0),CONFIG!$D14&lt;&gt;0),SUM(INDEX(Commandes!$C9:$BJ9,,IF((COLUMN(AJ19)-COLUMN($C19)+1)&gt;(CONFIG!$E14+CONFIG!$F14),(COLUMN(AJ19)-COLUMN($C19)+1)-(CONFIG!$E14+CONFIG!$F14),0)+1):INDEX(Commandes!$C9:$BJ9,,(COLUMN(AJ19)-COLUMN($C19)+1)-CONFIG!$F14)),0)</f>
        <v>0</v>
      </c>
      <c r="AK19" s="158">
        <f>IF(AND(ROUND((AK$18-CONFIG!$C$7)/31,0)&gt;=ROUND(CONFIG!$F14,0),CONFIG!$D14&lt;&gt;0),SUM(INDEX(Commandes!$C9:$BJ9,,IF((COLUMN(AK19)-COLUMN($C19)+1)&gt;(CONFIG!$E14+CONFIG!$F14),(COLUMN(AK19)-COLUMN($C19)+1)-(CONFIG!$E14+CONFIG!$F14),0)+1):INDEX(Commandes!$C9:$BJ9,,(COLUMN(AK19)-COLUMN($C19)+1)-CONFIG!$F14)),0)</f>
        <v>0</v>
      </c>
      <c r="AL19" s="158">
        <f>IF(AND(ROUND((AL$18-CONFIG!$C$7)/31,0)&gt;=ROUND(CONFIG!$F14,0),CONFIG!$D14&lt;&gt;0),SUM(INDEX(Commandes!$C9:$BJ9,,IF((COLUMN(AL19)-COLUMN($C19)+1)&gt;(CONFIG!$E14+CONFIG!$F14),(COLUMN(AL19)-COLUMN($C19)+1)-(CONFIG!$E14+CONFIG!$F14),0)+1):INDEX(Commandes!$C9:$BJ9,,(COLUMN(AL19)-COLUMN($C19)+1)-CONFIG!$F14)),0)</f>
        <v>0</v>
      </c>
      <c r="AM19" s="158">
        <f>IF(AND(ROUND((AM$18-CONFIG!$C$7)/31,0)&gt;=ROUND(CONFIG!$F14,0),CONFIG!$D14&lt;&gt;0),SUM(INDEX(Commandes!$C9:$BJ9,,IF((COLUMN(AM19)-COLUMN($C19)+1)&gt;(CONFIG!$E14+CONFIG!$F14),(COLUMN(AM19)-COLUMN($C19)+1)-(CONFIG!$E14+CONFIG!$F14),0)+1):INDEX(Commandes!$C9:$BJ9,,(COLUMN(AM19)-COLUMN($C19)+1)-CONFIG!$F14)),0)</f>
        <v>0</v>
      </c>
      <c r="AN19" s="158">
        <f>IF(AND(ROUND((AN$18-CONFIG!$C$7)/31,0)&gt;=ROUND(CONFIG!$F14,0),CONFIG!$D14&lt;&gt;0),SUM(INDEX(Commandes!$C9:$BJ9,,IF((COLUMN(AN19)-COLUMN($C19)+1)&gt;(CONFIG!$E14+CONFIG!$F14),(COLUMN(AN19)-COLUMN($C19)+1)-(CONFIG!$E14+CONFIG!$F14),0)+1):INDEX(Commandes!$C9:$BJ9,,(COLUMN(AN19)-COLUMN($C19)+1)-CONFIG!$F14)),0)</f>
        <v>0</v>
      </c>
      <c r="AO19" s="158">
        <f>IF(AND(ROUND((AO$18-CONFIG!$C$7)/31,0)&gt;=ROUND(CONFIG!$F14,0),CONFIG!$D14&lt;&gt;0),SUM(INDEX(Commandes!$C9:$BJ9,,IF((COLUMN(AO19)-COLUMN($C19)+1)&gt;(CONFIG!$E14+CONFIG!$F14),(COLUMN(AO19)-COLUMN($C19)+1)-(CONFIG!$E14+CONFIG!$F14),0)+1):INDEX(Commandes!$C9:$BJ9,,(COLUMN(AO19)-COLUMN($C19)+1)-CONFIG!$F14)),0)</f>
        <v>0</v>
      </c>
      <c r="AP19" s="158">
        <f>IF(AND(ROUND((AP$18-CONFIG!$C$7)/31,0)&gt;=ROUND(CONFIG!$F14,0),CONFIG!$D14&lt;&gt;0),SUM(INDEX(Commandes!$C9:$BJ9,,IF((COLUMN(AP19)-COLUMN($C19)+1)&gt;(CONFIG!$E14+CONFIG!$F14),(COLUMN(AP19)-COLUMN($C19)+1)-(CONFIG!$E14+CONFIG!$F14),0)+1):INDEX(Commandes!$C9:$BJ9,,(COLUMN(AP19)-COLUMN($C19)+1)-CONFIG!$F14)),0)</f>
        <v>0</v>
      </c>
      <c r="AQ19" s="158">
        <f>IF(AND(ROUND((AQ$18-CONFIG!$C$7)/31,0)&gt;=ROUND(CONFIG!$F14,0),CONFIG!$D14&lt;&gt;0),SUM(INDEX(Commandes!$C9:$BJ9,,IF((COLUMN(AQ19)-COLUMN($C19)+1)&gt;(CONFIG!$E14+CONFIG!$F14),(COLUMN(AQ19)-COLUMN($C19)+1)-(CONFIG!$E14+CONFIG!$F14),0)+1):INDEX(Commandes!$C9:$BJ9,,(COLUMN(AQ19)-COLUMN($C19)+1)-CONFIG!$F14)),0)</f>
        <v>0</v>
      </c>
      <c r="AR19" s="158">
        <f>IF(AND(ROUND((AR$18-CONFIG!$C$7)/31,0)&gt;=ROUND(CONFIG!$F14,0),CONFIG!$D14&lt;&gt;0),SUM(INDEX(Commandes!$C9:$BJ9,,IF((COLUMN(AR19)-COLUMN($C19)+1)&gt;(CONFIG!$E14+CONFIG!$F14),(COLUMN(AR19)-COLUMN($C19)+1)-(CONFIG!$E14+CONFIG!$F14),0)+1):INDEX(Commandes!$C9:$BJ9,,(COLUMN(AR19)-COLUMN($C19)+1)-CONFIG!$F14)),0)</f>
        <v>0</v>
      </c>
      <c r="AS19" s="158">
        <f>IF(AND(ROUND((AS$18-CONFIG!$C$7)/31,0)&gt;=ROUND(CONFIG!$F14,0),CONFIG!$D14&lt;&gt;0),SUM(INDEX(Commandes!$C9:$BJ9,,IF((COLUMN(AS19)-COLUMN($C19)+1)&gt;(CONFIG!$E14+CONFIG!$F14),(COLUMN(AS19)-COLUMN($C19)+1)-(CONFIG!$E14+CONFIG!$F14),0)+1):INDEX(Commandes!$C9:$BJ9,,(COLUMN(AS19)-COLUMN($C19)+1)-CONFIG!$F14)),0)</f>
        <v>0</v>
      </c>
      <c r="AT19" s="158">
        <f>IF(AND(ROUND((AT$18-CONFIG!$C$7)/31,0)&gt;=ROUND(CONFIG!$F14,0),CONFIG!$D14&lt;&gt;0),SUM(INDEX(Commandes!$C9:$BJ9,,IF((COLUMN(AT19)-COLUMN($C19)+1)&gt;(CONFIG!$E14+CONFIG!$F14),(COLUMN(AT19)-COLUMN($C19)+1)-(CONFIG!$E14+CONFIG!$F14),0)+1):INDEX(Commandes!$C9:$BJ9,,(COLUMN(AT19)-COLUMN($C19)+1)-CONFIG!$F14)),0)</f>
        <v>0</v>
      </c>
      <c r="AU19" s="158">
        <f>IF(AND(ROUND((AU$18-CONFIG!$C$7)/31,0)&gt;=ROUND(CONFIG!$F14,0),CONFIG!$D14&lt;&gt;0),SUM(INDEX(Commandes!$C9:$BJ9,,IF((COLUMN(AU19)-COLUMN($C19)+1)&gt;(CONFIG!$E14+CONFIG!$F14),(COLUMN(AU19)-COLUMN($C19)+1)-(CONFIG!$E14+CONFIG!$F14),0)+1):INDEX(Commandes!$C9:$BJ9,,(COLUMN(AU19)-COLUMN($C19)+1)-CONFIG!$F14)),0)</f>
        <v>0</v>
      </c>
      <c r="AV19" s="158">
        <f>IF(AND(ROUND((AV$18-CONFIG!$C$7)/31,0)&gt;=ROUND(CONFIG!$F14,0),CONFIG!$D14&lt;&gt;0),SUM(INDEX(Commandes!$C9:$BJ9,,IF((COLUMN(AV19)-COLUMN($C19)+1)&gt;(CONFIG!$E14+CONFIG!$F14),(COLUMN(AV19)-COLUMN($C19)+1)-(CONFIG!$E14+CONFIG!$F14),0)+1):INDEX(Commandes!$C9:$BJ9,,(COLUMN(AV19)-COLUMN($C19)+1)-CONFIG!$F14)),0)</f>
        <v>0</v>
      </c>
      <c r="AW19" s="158">
        <f>IF(AND(ROUND((AW$18-CONFIG!$C$7)/31,0)&gt;=ROUND(CONFIG!$F14,0),CONFIG!$D14&lt;&gt;0),SUM(INDEX(Commandes!$C9:$BJ9,,IF((COLUMN(AW19)-COLUMN($C19)+1)&gt;(CONFIG!$E14+CONFIG!$F14),(COLUMN(AW19)-COLUMN($C19)+1)-(CONFIG!$E14+CONFIG!$F14),0)+1):INDEX(Commandes!$C9:$BJ9,,(COLUMN(AW19)-COLUMN($C19)+1)-CONFIG!$F14)),0)</f>
        <v>0</v>
      </c>
      <c r="AX19" s="158">
        <f>IF(AND(ROUND((AX$18-CONFIG!$C$7)/31,0)&gt;=ROUND(CONFIG!$F14,0),CONFIG!$D14&lt;&gt;0),SUM(INDEX(Commandes!$C9:$BJ9,,IF((COLUMN(AX19)-COLUMN($C19)+1)&gt;(CONFIG!$E14+CONFIG!$F14),(COLUMN(AX19)-COLUMN($C19)+1)-(CONFIG!$E14+CONFIG!$F14),0)+1):INDEX(Commandes!$C9:$BJ9,,(COLUMN(AX19)-COLUMN($C19)+1)-CONFIG!$F14)),0)</f>
        <v>0</v>
      </c>
      <c r="AY19" s="158">
        <f>IF(AND(ROUND((AY$18-CONFIG!$C$7)/31,0)&gt;=ROUND(CONFIG!$F14,0),CONFIG!$D14&lt;&gt;0),SUM(INDEX(Commandes!$C9:$BJ9,,IF((COLUMN(AY19)-COLUMN($C19)+1)&gt;(CONFIG!$E14+CONFIG!$F14),(COLUMN(AY19)-COLUMN($C19)+1)-(CONFIG!$E14+CONFIG!$F14),0)+1):INDEX(Commandes!$C9:$BJ9,,(COLUMN(AY19)-COLUMN($C19)+1)-CONFIG!$F14)),0)</f>
        <v>0</v>
      </c>
      <c r="AZ19" s="158">
        <f>IF(AND(ROUND((AZ$18-CONFIG!$C$7)/31,0)&gt;=ROUND(CONFIG!$F14,0),CONFIG!$D14&lt;&gt;0),SUM(INDEX(Commandes!$C9:$BJ9,,IF((COLUMN(AZ19)-COLUMN($C19)+1)&gt;(CONFIG!$E14+CONFIG!$F14),(COLUMN(AZ19)-COLUMN($C19)+1)-(CONFIG!$E14+CONFIG!$F14),0)+1):INDEX(Commandes!$C9:$BJ9,,(COLUMN(AZ19)-COLUMN($C19)+1)-CONFIG!$F14)),0)</f>
        <v>0</v>
      </c>
      <c r="BA19" s="158">
        <f>IF(AND(ROUND((BA$18-CONFIG!$C$7)/31,0)&gt;=ROUND(CONFIG!$F14,0),CONFIG!$D14&lt;&gt;0),SUM(INDEX(Commandes!$C9:$BJ9,,IF((COLUMN(BA19)-COLUMN($C19)+1)&gt;(CONFIG!$E14+CONFIG!$F14),(COLUMN(BA19)-COLUMN($C19)+1)-(CONFIG!$E14+CONFIG!$F14),0)+1):INDEX(Commandes!$C9:$BJ9,,(COLUMN(BA19)-COLUMN($C19)+1)-CONFIG!$F14)),0)</f>
        <v>0</v>
      </c>
      <c r="BB19" s="158">
        <f>IF(AND(ROUND((BB$18-CONFIG!$C$7)/31,0)&gt;=ROUND(CONFIG!$F14,0),CONFIG!$D14&lt;&gt;0),SUM(INDEX(Commandes!$C9:$BJ9,,IF((COLUMN(BB19)-COLUMN($C19)+1)&gt;(CONFIG!$E14+CONFIG!$F14),(COLUMN(BB19)-COLUMN($C19)+1)-(CONFIG!$E14+CONFIG!$F14),0)+1):INDEX(Commandes!$C9:$BJ9,,(COLUMN(BB19)-COLUMN($C19)+1)-CONFIG!$F14)),0)</f>
        <v>0</v>
      </c>
      <c r="BC19" s="158">
        <f>IF(AND(ROUND((BC$18-CONFIG!$C$7)/31,0)&gt;=ROUND(CONFIG!$F14,0),CONFIG!$D14&lt;&gt;0),SUM(INDEX(Commandes!$C9:$BJ9,,IF((COLUMN(BC19)-COLUMN($C19)+1)&gt;(CONFIG!$E14+CONFIG!$F14),(COLUMN(BC19)-COLUMN($C19)+1)-(CONFIG!$E14+CONFIG!$F14),0)+1):INDEX(Commandes!$C9:$BJ9,,(COLUMN(BC19)-COLUMN($C19)+1)-CONFIG!$F14)),0)</f>
        <v>0</v>
      </c>
      <c r="BD19" s="158">
        <f>IF(AND(ROUND((BD$18-CONFIG!$C$7)/31,0)&gt;=ROUND(CONFIG!$F14,0),CONFIG!$D14&lt;&gt;0),SUM(INDEX(Commandes!$C9:$BJ9,,IF((COLUMN(BD19)-COLUMN($C19)+1)&gt;(CONFIG!$E14+CONFIG!$F14),(COLUMN(BD19)-COLUMN($C19)+1)-(CONFIG!$E14+CONFIG!$F14),0)+1):INDEX(Commandes!$C9:$BJ9,,(COLUMN(BD19)-COLUMN($C19)+1)-CONFIG!$F14)),0)</f>
        <v>0</v>
      </c>
      <c r="BE19" s="158">
        <f>IF(AND(ROUND((BE$18-CONFIG!$C$7)/31,0)&gt;=ROUND(CONFIG!$F14,0),CONFIG!$D14&lt;&gt;0),SUM(INDEX(Commandes!$C9:$BJ9,,IF((COLUMN(BE19)-COLUMN($C19)+1)&gt;(CONFIG!$E14+CONFIG!$F14),(COLUMN(BE19)-COLUMN($C19)+1)-(CONFIG!$E14+CONFIG!$F14),0)+1):INDEX(Commandes!$C9:$BJ9,,(COLUMN(BE19)-COLUMN($C19)+1)-CONFIG!$F14)),0)</f>
        <v>0</v>
      </c>
      <c r="BF19" s="158">
        <f>IF(AND(ROUND((BF$18-CONFIG!$C$7)/31,0)&gt;=ROUND(CONFIG!$F14,0),CONFIG!$D14&lt;&gt;0),SUM(INDEX(Commandes!$C9:$BJ9,,IF((COLUMN(BF19)-COLUMN($C19)+1)&gt;(CONFIG!$E14+CONFIG!$F14),(COLUMN(BF19)-COLUMN($C19)+1)-(CONFIG!$E14+CONFIG!$F14),0)+1):INDEX(Commandes!$C9:$BJ9,,(COLUMN(BF19)-COLUMN($C19)+1)-CONFIG!$F14)),0)</f>
        <v>0</v>
      </c>
      <c r="BG19" s="158">
        <f>IF(AND(ROUND((BG$18-CONFIG!$C$7)/31,0)&gt;=ROUND(CONFIG!$F14,0),CONFIG!$D14&lt;&gt;0),SUM(INDEX(Commandes!$C9:$BJ9,,IF((COLUMN(BG19)-COLUMN($C19)+1)&gt;(CONFIG!$E14+CONFIG!$F14),(COLUMN(BG19)-COLUMN($C19)+1)-(CONFIG!$E14+CONFIG!$F14),0)+1):INDEX(Commandes!$C9:$BJ9,,(COLUMN(BG19)-COLUMN($C19)+1)-CONFIG!$F14)),0)</f>
        <v>0</v>
      </c>
      <c r="BH19" s="158">
        <f>IF(AND(ROUND((BH$18-CONFIG!$C$7)/31,0)&gt;=ROUND(CONFIG!$F14,0),CONFIG!$D14&lt;&gt;0),SUM(INDEX(Commandes!$C9:$BJ9,,IF((COLUMN(BH19)-COLUMN($C19)+1)&gt;(CONFIG!$E14+CONFIG!$F14),(COLUMN(BH19)-COLUMN($C19)+1)-(CONFIG!$E14+CONFIG!$F14),0)+1):INDEX(Commandes!$C9:$BJ9,,(COLUMN(BH19)-COLUMN($C19)+1)-CONFIG!$F14)),0)</f>
        <v>0</v>
      </c>
      <c r="BI19" s="158">
        <f>IF(AND(ROUND((BI$18-CONFIG!$C$7)/31,0)&gt;=ROUND(CONFIG!$F14,0),CONFIG!$D14&lt;&gt;0),SUM(INDEX(Commandes!$C9:$BJ9,,IF((COLUMN(BI19)-COLUMN($C19)+1)&gt;(CONFIG!$E14+CONFIG!$F14),(COLUMN(BI19)-COLUMN($C19)+1)-(CONFIG!$E14+CONFIG!$F14),0)+1):INDEX(Commandes!$C9:$BJ9,,(COLUMN(BI19)-COLUMN($C19)+1)-CONFIG!$F14)),0)</f>
        <v>0</v>
      </c>
      <c r="BJ19" s="158">
        <f>IF(AND(ROUND((BJ$18-CONFIG!$C$7)/31,0)&gt;=ROUND(CONFIG!$F14,0),CONFIG!$D14&lt;&gt;0),SUM(INDEX(Commandes!$C9:$BJ9,,IF((COLUMN(BJ19)-COLUMN($C19)+1)&gt;(CONFIG!$E14+CONFIG!$F14),(COLUMN(BJ19)-COLUMN($C19)+1)-(CONFIG!$E14+CONFIG!$F14),0)+1):INDEX(Commandes!$C9:$BJ9,,(COLUMN(BJ19)-COLUMN($C19)+1)-CONFIG!$F14)),0)</f>
        <v>0</v>
      </c>
    </row>
    <row r="20" spans="2:62" x14ac:dyDescent="0.35">
      <c r="B20" s="57" t="str">
        <f>CONFIG!$B$15</f>
        <v>Activité / Projet 2</v>
      </c>
      <c r="C20" s="158">
        <f>IF(AND(ROUND((C$18-CONFIG!$C$7)/31,0)&gt;=ROUND(CONFIG!$F15,0),CONFIG!$D15&lt;&gt;0),SUM(INDEX(Commandes!$C10:$BJ10,,IF((COLUMN(C20)-COLUMN($C20)+1)&gt;(CONFIG!$E15+CONFIG!$F15),(COLUMN(C20)-COLUMN($C20)+1)-(CONFIG!$E15+CONFIG!$F15),0)+1):INDEX(Commandes!$C10:$BJ10,,(COLUMN(C20)-COLUMN($C20)+1)-CONFIG!$F15)),0)</f>
        <v>0</v>
      </c>
      <c r="D20" s="158">
        <f>IF(AND(ROUND((D$18-CONFIG!$C$7)/31,0)&gt;=ROUND(CONFIG!$F15,0),CONFIG!$D15&lt;&gt;0),SUM(INDEX(Commandes!$C10:$BJ10,,IF((COLUMN(D20)-COLUMN($C20)+1)&gt;(CONFIG!$E15+CONFIG!$F15),(COLUMN(D20)-COLUMN($C20)+1)-(CONFIG!$E15+CONFIG!$F15),0)+1):INDEX(Commandes!$C10:$BJ10,,(COLUMN(D20)-COLUMN($C20)+1)-CONFIG!$F15)),0)</f>
        <v>0</v>
      </c>
      <c r="E20" s="158">
        <f>IF(AND(ROUND((E$18-CONFIG!$C$7)/31,0)&gt;=ROUND(CONFIG!$F15,0),CONFIG!$D15&lt;&gt;0),SUM(INDEX(Commandes!$C10:$BJ10,,IF((COLUMN(E20)-COLUMN($C20)+1)&gt;(CONFIG!$E15+CONFIG!$F15),(COLUMN(E20)-COLUMN($C20)+1)-(CONFIG!$E15+CONFIG!$F15),0)+1):INDEX(Commandes!$C10:$BJ10,,(COLUMN(E20)-COLUMN($C20)+1)-CONFIG!$F15)),0)</f>
        <v>0</v>
      </c>
      <c r="F20" s="158">
        <f>IF(AND(ROUND((F$18-CONFIG!$C$7)/31,0)&gt;=ROUND(CONFIG!$F15,0),CONFIG!$D15&lt;&gt;0),SUM(INDEX(Commandes!$C10:$BJ10,,IF((COLUMN(F20)-COLUMN($C20)+1)&gt;(CONFIG!$E15+CONFIG!$F15),(COLUMN(F20)-COLUMN($C20)+1)-(CONFIG!$E15+CONFIG!$F15),0)+1):INDEX(Commandes!$C10:$BJ10,,(COLUMN(F20)-COLUMN($C20)+1)-CONFIG!$F15)),0)</f>
        <v>0</v>
      </c>
      <c r="G20" s="158">
        <f>IF(AND(ROUND((G$18-CONFIG!$C$7)/31,0)&gt;=ROUND(CONFIG!$F15,0),CONFIG!$D15&lt;&gt;0),SUM(INDEX(Commandes!$C10:$BJ10,,IF((COLUMN(G20)-COLUMN($C20)+1)&gt;(CONFIG!$E15+CONFIG!$F15),(COLUMN(G20)-COLUMN($C20)+1)-(CONFIG!$E15+CONFIG!$F15),0)+1):INDEX(Commandes!$C10:$BJ10,,(COLUMN(G20)-COLUMN($C20)+1)-CONFIG!$F15)),0)</f>
        <v>0</v>
      </c>
      <c r="H20" s="158">
        <f>IF(AND(ROUND((H$18-CONFIG!$C$7)/31,0)&gt;=ROUND(CONFIG!$F15,0),CONFIG!$D15&lt;&gt;0),SUM(INDEX(Commandes!$C10:$BJ10,,IF((COLUMN(H20)-COLUMN($C20)+1)&gt;(CONFIG!$E15+CONFIG!$F15),(COLUMN(H20)-COLUMN($C20)+1)-(CONFIG!$E15+CONFIG!$F15),0)+1):INDEX(Commandes!$C10:$BJ10,,(COLUMN(H20)-COLUMN($C20)+1)-CONFIG!$F15)),0)</f>
        <v>0</v>
      </c>
      <c r="I20" s="158">
        <f>IF(AND(ROUND((I$18-CONFIG!$C$7)/31,0)&gt;=ROUND(CONFIG!$F15,0),CONFIG!$D15&lt;&gt;0),SUM(INDEX(Commandes!$C10:$BJ10,,IF((COLUMN(I20)-COLUMN($C20)+1)&gt;(CONFIG!$E15+CONFIG!$F15),(COLUMN(I20)-COLUMN($C20)+1)-(CONFIG!$E15+CONFIG!$F15),0)+1):INDEX(Commandes!$C10:$BJ10,,(COLUMN(I20)-COLUMN($C20)+1)-CONFIG!$F15)),0)</f>
        <v>0</v>
      </c>
      <c r="J20" s="158">
        <f>IF(AND(ROUND((J$18-CONFIG!$C$7)/31,0)&gt;=ROUND(CONFIG!$F15,0),CONFIG!$D15&lt;&gt;0),SUM(INDEX(Commandes!$C10:$BJ10,,IF((COLUMN(J20)-COLUMN($C20)+1)&gt;(CONFIG!$E15+CONFIG!$F15),(COLUMN(J20)-COLUMN($C20)+1)-(CONFIG!$E15+CONFIG!$F15),0)+1):INDEX(Commandes!$C10:$BJ10,,(COLUMN(J20)-COLUMN($C20)+1)-CONFIG!$F15)),0)</f>
        <v>0</v>
      </c>
      <c r="K20" s="158">
        <f>IF(AND(ROUND((K$18-CONFIG!$C$7)/31,0)&gt;=ROUND(CONFIG!$F15,0),CONFIG!$D15&lt;&gt;0),SUM(INDEX(Commandes!$C10:$BJ10,,IF((COLUMN(K20)-COLUMN($C20)+1)&gt;(CONFIG!$E15+CONFIG!$F15),(COLUMN(K20)-COLUMN($C20)+1)-(CONFIG!$E15+CONFIG!$F15),0)+1):INDEX(Commandes!$C10:$BJ10,,(COLUMN(K20)-COLUMN($C20)+1)-CONFIG!$F15)),0)</f>
        <v>0</v>
      </c>
      <c r="L20" s="158">
        <f>IF(AND(ROUND((L$18-CONFIG!$C$7)/31,0)&gt;=ROUND(CONFIG!$F15,0),CONFIG!$D15&lt;&gt;0),SUM(INDEX(Commandes!$C10:$BJ10,,IF((COLUMN(L20)-COLUMN($C20)+1)&gt;(CONFIG!$E15+CONFIG!$F15),(COLUMN(L20)-COLUMN($C20)+1)-(CONFIG!$E15+CONFIG!$F15),0)+1):INDEX(Commandes!$C10:$BJ10,,(COLUMN(L20)-COLUMN($C20)+1)-CONFIG!$F15)),0)</f>
        <v>0</v>
      </c>
      <c r="M20" s="158">
        <f>IF(AND(ROUND((M$18-CONFIG!$C$7)/31,0)&gt;=ROUND(CONFIG!$F15,0),CONFIG!$D15&lt;&gt;0),SUM(INDEX(Commandes!$C10:$BJ10,,IF((COLUMN(M20)-COLUMN($C20)+1)&gt;(CONFIG!$E15+CONFIG!$F15),(COLUMN(M20)-COLUMN($C20)+1)-(CONFIG!$E15+CONFIG!$F15),0)+1):INDEX(Commandes!$C10:$BJ10,,(COLUMN(M20)-COLUMN($C20)+1)-CONFIG!$F15)),0)</f>
        <v>0</v>
      </c>
      <c r="N20" s="158">
        <f>IF(AND(ROUND((N$18-CONFIG!$C$7)/31,0)&gt;=ROUND(CONFIG!$F15,0),CONFIG!$D15&lt;&gt;0),SUM(INDEX(Commandes!$C10:$BJ10,,IF((COLUMN(N20)-COLUMN($C20)+1)&gt;(CONFIG!$E15+CONFIG!$F15),(COLUMN(N20)-COLUMN($C20)+1)-(CONFIG!$E15+CONFIG!$F15),0)+1):INDEX(Commandes!$C10:$BJ10,,(COLUMN(N20)-COLUMN($C20)+1)-CONFIG!$F15)),0)</f>
        <v>0</v>
      </c>
      <c r="O20" s="158">
        <f>IF(AND(ROUND((O$18-CONFIG!$C$7)/31,0)&gt;=ROUND(CONFIG!$F15,0),CONFIG!$D15&lt;&gt;0),SUM(INDEX(Commandes!$C10:$BJ10,,IF((COLUMN(O20)-COLUMN($C20)+1)&gt;(CONFIG!$E15+CONFIG!$F15),(COLUMN(O20)-COLUMN($C20)+1)-(CONFIG!$E15+CONFIG!$F15),0)+1):INDEX(Commandes!$C10:$BJ10,,(COLUMN(O20)-COLUMN($C20)+1)-CONFIG!$F15)),0)</f>
        <v>0</v>
      </c>
      <c r="P20" s="158">
        <f>IF(AND(ROUND((P$18-CONFIG!$C$7)/31,0)&gt;=ROUND(CONFIG!$F15,0),CONFIG!$D15&lt;&gt;0),SUM(INDEX(Commandes!$C10:$BJ10,,IF((COLUMN(P20)-COLUMN($C20)+1)&gt;(CONFIG!$E15+CONFIG!$F15),(COLUMN(P20)-COLUMN($C20)+1)-(CONFIG!$E15+CONFIG!$F15),0)+1):INDEX(Commandes!$C10:$BJ10,,(COLUMN(P20)-COLUMN($C20)+1)-CONFIG!$F15)),0)</f>
        <v>0</v>
      </c>
      <c r="Q20" s="158">
        <f>IF(AND(ROUND((Q$18-CONFIG!$C$7)/31,0)&gt;=ROUND(CONFIG!$F15,0),CONFIG!$D15&lt;&gt;0),SUM(INDEX(Commandes!$C10:$BJ10,,IF((COLUMN(Q20)-COLUMN($C20)+1)&gt;(CONFIG!$E15+CONFIG!$F15),(COLUMN(Q20)-COLUMN($C20)+1)-(CONFIG!$E15+CONFIG!$F15),0)+1):INDEX(Commandes!$C10:$BJ10,,(COLUMN(Q20)-COLUMN($C20)+1)-CONFIG!$F15)),0)</f>
        <v>0</v>
      </c>
      <c r="R20" s="158">
        <f>IF(AND(ROUND((R$18-CONFIG!$C$7)/31,0)&gt;=ROUND(CONFIG!$F15,0),CONFIG!$D15&lt;&gt;0),SUM(INDEX(Commandes!$C10:$BJ10,,IF((COLUMN(R20)-COLUMN($C20)+1)&gt;(CONFIG!$E15+CONFIG!$F15),(COLUMN(R20)-COLUMN($C20)+1)-(CONFIG!$E15+CONFIG!$F15),0)+1):INDEX(Commandes!$C10:$BJ10,,(COLUMN(R20)-COLUMN($C20)+1)-CONFIG!$F15)),0)</f>
        <v>0</v>
      </c>
      <c r="S20" s="158">
        <f>IF(AND(ROUND((S$18-CONFIG!$C$7)/31,0)&gt;=ROUND(CONFIG!$F15,0),CONFIG!$D15&lt;&gt;0),SUM(INDEX(Commandes!$C10:$BJ10,,IF((COLUMN(S20)-COLUMN($C20)+1)&gt;(CONFIG!$E15+CONFIG!$F15),(COLUMN(S20)-COLUMN($C20)+1)-(CONFIG!$E15+CONFIG!$F15),0)+1):INDEX(Commandes!$C10:$BJ10,,(COLUMN(S20)-COLUMN($C20)+1)-CONFIG!$F15)),0)</f>
        <v>0</v>
      </c>
      <c r="T20" s="158">
        <f>IF(AND(ROUND((T$18-CONFIG!$C$7)/31,0)&gt;=ROUND(CONFIG!$F15,0),CONFIG!$D15&lt;&gt;0),SUM(INDEX(Commandes!$C10:$BJ10,,IF((COLUMN(T20)-COLUMN($C20)+1)&gt;(CONFIG!$E15+CONFIG!$F15),(COLUMN(T20)-COLUMN($C20)+1)-(CONFIG!$E15+CONFIG!$F15),0)+1):INDEX(Commandes!$C10:$BJ10,,(COLUMN(T20)-COLUMN($C20)+1)-CONFIG!$F15)),0)</f>
        <v>0</v>
      </c>
      <c r="U20" s="158">
        <f>IF(AND(ROUND((U$18-CONFIG!$C$7)/31,0)&gt;=ROUND(CONFIG!$F15,0),CONFIG!$D15&lt;&gt;0),SUM(INDEX(Commandes!$C10:$BJ10,,IF((COLUMN(U20)-COLUMN($C20)+1)&gt;(CONFIG!$E15+CONFIG!$F15),(COLUMN(U20)-COLUMN($C20)+1)-(CONFIG!$E15+CONFIG!$F15),0)+1):INDEX(Commandes!$C10:$BJ10,,(COLUMN(U20)-COLUMN($C20)+1)-CONFIG!$F15)),0)</f>
        <v>0</v>
      </c>
      <c r="V20" s="158">
        <f>IF(AND(ROUND((V$18-CONFIG!$C$7)/31,0)&gt;=ROUND(CONFIG!$F15,0),CONFIG!$D15&lt;&gt;0),SUM(INDEX(Commandes!$C10:$BJ10,,IF((COLUMN(V20)-COLUMN($C20)+1)&gt;(CONFIG!$E15+CONFIG!$F15),(COLUMN(V20)-COLUMN($C20)+1)-(CONFIG!$E15+CONFIG!$F15),0)+1):INDEX(Commandes!$C10:$BJ10,,(COLUMN(V20)-COLUMN($C20)+1)-CONFIG!$F15)),0)</f>
        <v>0</v>
      </c>
      <c r="W20" s="158">
        <f>IF(AND(ROUND((W$18-CONFIG!$C$7)/31,0)&gt;=ROUND(CONFIG!$F15,0),CONFIG!$D15&lt;&gt;0),SUM(INDEX(Commandes!$C10:$BJ10,,IF((COLUMN(W20)-COLUMN($C20)+1)&gt;(CONFIG!$E15+CONFIG!$F15),(COLUMN(W20)-COLUMN($C20)+1)-(CONFIG!$E15+CONFIG!$F15),0)+1):INDEX(Commandes!$C10:$BJ10,,(COLUMN(W20)-COLUMN($C20)+1)-CONFIG!$F15)),0)</f>
        <v>0</v>
      </c>
      <c r="X20" s="158">
        <f>IF(AND(ROUND((X$18-CONFIG!$C$7)/31,0)&gt;=ROUND(CONFIG!$F15,0),CONFIG!$D15&lt;&gt;0),SUM(INDEX(Commandes!$C10:$BJ10,,IF((COLUMN(X20)-COLUMN($C20)+1)&gt;(CONFIG!$E15+CONFIG!$F15),(COLUMN(X20)-COLUMN($C20)+1)-(CONFIG!$E15+CONFIG!$F15),0)+1):INDEX(Commandes!$C10:$BJ10,,(COLUMN(X20)-COLUMN($C20)+1)-CONFIG!$F15)),0)</f>
        <v>0</v>
      </c>
      <c r="Y20" s="158">
        <f>IF(AND(ROUND((Y$18-CONFIG!$C$7)/31,0)&gt;=ROUND(CONFIG!$F15,0),CONFIG!$D15&lt;&gt;0),SUM(INDEX(Commandes!$C10:$BJ10,,IF((COLUMN(Y20)-COLUMN($C20)+1)&gt;(CONFIG!$E15+CONFIG!$F15),(COLUMN(Y20)-COLUMN($C20)+1)-(CONFIG!$E15+CONFIG!$F15),0)+1):INDEX(Commandes!$C10:$BJ10,,(COLUMN(Y20)-COLUMN($C20)+1)-CONFIG!$F15)),0)</f>
        <v>0</v>
      </c>
      <c r="Z20" s="158">
        <f>IF(AND(ROUND((Z$18-CONFIG!$C$7)/31,0)&gt;=ROUND(CONFIG!$F15,0),CONFIG!$D15&lt;&gt;0),SUM(INDEX(Commandes!$C10:$BJ10,,IF((COLUMN(Z20)-COLUMN($C20)+1)&gt;(CONFIG!$E15+CONFIG!$F15),(COLUMN(Z20)-COLUMN($C20)+1)-(CONFIG!$E15+CONFIG!$F15),0)+1):INDEX(Commandes!$C10:$BJ10,,(COLUMN(Z20)-COLUMN($C20)+1)-CONFIG!$F15)),0)</f>
        <v>0</v>
      </c>
      <c r="AA20" s="158">
        <f>IF(AND(ROUND((AA$18-CONFIG!$C$7)/31,0)&gt;=ROUND(CONFIG!$F15,0),CONFIG!$D15&lt;&gt;0),SUM(INDEX(Commandes!$C10:$BJ10,,IF((COLUMN(AA20)-COLUMN($C20)+1)&gt;(CONFIG!$E15+CONFIG!$F15),(COLUMN(AA20)-COLUMN($C20)+1)-(CONFIG!$E15+CONFIG!$F15),0)+1):INDEX(Commandes!$C10:$BJ10,,(COLUMN(AA20)-COLUMN($C20)+1)-CONFIG!$F15)),0)</f>
        <v>0</v>
      </c>
      <c r="AB20" s="158">
        <f>IF(AND(ROUND((AB$18-CONFIG!$C$7)/31,0)&gt;=ROUND(CONFIG!$F15,0),CONFIG!$D15&lt;&gt;0),SUM(INDEX(Commandes!$C10:$BJ10,,IF((COLUMN(AB20)-COLUMN($C20)+1)&gt;(CONFIG!$E15+CONFIG!$F15),(COLUMN(AB20)-COLUMN($C20)+1)-(CONFIG!$E15+CONFIG!$F15),0)+1):INDEX(Commandes!$C10:$BJ10,,(COLUMN(AB20)-COLUMN($C20)+1)-CONFIG!$F15)),0)</f>
        <v>0</v>
      </c>
      <c r="AC20" s="158">
        <f>IF(AND(ROUND((AC$18-CONFIG!$C$7)/31,0)&gt;=ROUND(CONFIG!$F15,0),CONFIG!$D15&lt;&gt;0),SUM(INDEX(Commandes!$C10:$BJ10,,IF((COLUMN(AC20)-COLUMN($C20)+1)&gt;(CONFIG!$E15+CONFIG!$F15),(COLUMN(AC20)-COLUMN($C20)+1)-(CONFIG!$E15+CONFIG!$F15),0)+1):INDEX(Commandes!$C10:$BJ10,,(COLUMN(AC20)-COLUMN($C20)+1)-CONFIG!$F15)),0)</f>
        <v>0</v>
      </c>
      <c r="AD20" s="158">
        <f>IF(AND(ROUND((AD$18-CONFIG!$C$7)/31,0)&gt;=ROUND(CONFIG!$F15,0),CONFIG!$D15&lt;&gt;0),SUM(INDEX(Commandes!$C10:$BJ10,,IF((COLUMN(AD20)-COLUMN($C20)+1)&gt;(CONFIG!$E15+CONFIG!$F15),(COLUMN(AD20)-COLUMN($C20)+1)-(CONFIG!$E15+CONFIG!$F15),0)+1):INDEX(Commandes!$C10:$BJ10,,(COLUMN(AD20)-COLUMN($C20)+1)-CONFIG!$F15)),0)</f>
        <v>0</v>
      </c>
      <c r="AE20" s="158">
        <f>IF(AND(ROUND((AE$18-CONFIG!$C$7)/31,0)&gt;=ROUND(CONFIG!$F15,0),CONFIG!$D15&lt;&gt;0),SUM(INDEX(Commandes!$C10:$BJ10,,IF((COLUMN(AE20)-COLUMN($C20)+1)&gt;(CONFIG!$E15+CONFIG!$F15),(COLUMN(AE20)-COLUMN($C20)+1)-(CONFIG!$E15+CONFIG!$F15),0)+1):INDEX(Commandes!$C10:$BJ10,,(COLUMN(AE20)-COLUMN($C20)+1)-CONFIG!$F15)),0)</f>
        <v>0</v>
      </c>
      <c r="AF20" s="158">
        <f>IF(AND(ROUND((AF$18-CONFIG!$C$7)/31,0)&gt;=ROUND(CONFIG!$F15,0),CONFIG!$D15&lt;&gt;0),SUM(INDEX(Commandes!$C10:$BJ10,,IF((COLUMN(AF20)-COLUMN($C20)+1)&gt;(CONFIG!$E15+CONFIG!$F15),(COLUMN(AF20)-COLUMN($C20)+1)-(CONFIG!$E15+CONFIG!$F15),0)+1):INDEX(Commandes!$C10:$BJ10,,(COLUMN(AF20)-COLUMN($C20)+1)-CONFIG!$F15)),0)</f>
        <v>0</v>
      </c>
      <c r="AG20" s="158">
        <f>IF(AND(ROUND((AG$18-CONFIG!$C$7)/31,0)&gt;=ROUND(CONFIG!$F15,0),CONFIG!$D15&lt;&gt;0),SUM(INDEX(Commandes!$C10:$BJ10,,IF((COLUMN(AG20)-COLUMN($C20)+1)&gt;(CONFIG!$E15+CONFIG!$F15),(COLUMN(AG20)-COLUMN($C20)+1)-(CONFIG!$E15+CONFIG!$F15),0)+1):INDEX(Commandes!$C10:$BJ10,,(COLUMN(AG20)-COLUMN($C20)+1)-CONFIG!$F15)),0)</f>
        <v>0</v>
      </c>
      <c r="AH20" s="158">
        <f>IF(AND(ROUND((AH$18-CONFIG!$C$7)/31,0)&gt;=ROUND(CONFIG!$F15,0),CONFIG!$D15&lt;&gt;0),SUM(INDEX(Commandes!$C10:$BJ10,,IF((COLUMN(AH20)-COLUMN($C20)+1)&gt;(CONFIG!$E15+CONFIG!$F15),(COLUMN(AH20)-COLUMN($C20)+1)-(CONFIG!$E15+CONFIG!$F15),0)+1):INDEX(Commandes!$C10:$BJ10,,(COLUMN(AH20)-COLUMN($C20)+1)-CONFIG!$F15)),0)</f>
        <v>0</v>
      </c>
      <c r="AI20" s="158">
        <f>IF(AND(ROUND((AI$18-CONFIG!$C$7)/31,0)&gt;=ROUND(CONFIG!$F15,0),CONFIG!$D15&lt;&gt;0),SUM(INDEX(Commandes!$C10:$BJ10,,IF((COLUMN(AI20)-COLUMN($C20)+1)&gt;(CONFIG!$E15+CONFIG!$F15),(COLUMN(AI20)-COLUMN($C20)+1)-(CONFIG!$E15+CONFIG!$F15),0)+1):INDEX(Commandes!$C10:$BJ10,,(COLUMN(AI20)-COLUMN($C20)+1)-CONFIG!$F15)),0)</f>
        <v>0</v>
      </c>
      <c r="AJ20" s="158">
        <f>IF(AND(ROUND((AJ$18-CONFIG!$C$7)/31,0)&gt;=ROUND(CONFIG!$F15,0),CONFIG!$D15&lt;&gt;0),SUM(INDEX(Commandes!$C10:$BJ10,,IF((COLUMN(AJ20)-COLUMN($C20)+1)&gt;(CONFIG!$E15+CONFIG!$F15),(COLUMN(AJ20)-COLUMN($C20)+1)-(CONFIG!$E15+CONFIG!$F15),0)+1):INDEX(Commandes!$C10:$BJ10,,(COLUMN(AJ20)-COLUMN($C20)+1)-CONFIG!$F15)),0)</f>
        <v>0</v>
      </c>
      <c r="AK20" s="158">
        <f>IF(AND(ROUND((AK$18-CONFIG!$C$7)/31,0)&gt;=ROUND(CONFIG!$F15,0),CONFIG!$D15&lt;&gt;0),SUM(INDEX(Commandes!$C10:$BJ10,,IF((COLUMN(AK20)-COLUMN($C20)+1)&gt;(CONFIG!$E15+CONFIG!$F15),(COLUMN(AK20)-COLUMN($C20)+1)-(CONFIG!$E15+CONFIG!$F15),0)+1):INDEX(Commandes!$C10:$BJ10,,(COLUMN(AK20)-COLUMN($C20)+1)-CONFIG!$F15)),0)</f>
        <v>0</v>
      </c>
      <c r="AL20" s="158">
        <f>IF(AND(ROUND((AL$18-CONFIG!$C$7)/31,0)&gt;=ROUND(CONFIG!$F15,0),CONFIG!$D15&lt;&gt;0),SUM(INDEX(Commandes!$C10:$BJ10,,IF((COLUMN(AL20)-COLUMN($C20)+1)&gt;(CONFIG!$E15+CONFIG!$F15),(COLUMN(AL20)-COLUMN($C20)+1)-(CONFIG!$E15+CONFIG!$F15),0)+1):INDEX(Commandes!$C10:$BJ10,,(COLUMN(AL20)-COLUMN($C20)+1)-CONFIG!$F15)),0)</f>
        <v>0</v>
      </c>
      <c r="AM20" s="158">
        <f>IF(AND(ROUND((AM$18-CONFIG!$C$7)/31,0)&gt;=ROUND(CONFIG!$F15,0),CONFIG!$D15&lt;&gt;0),SUM(INDEX(Commandes!$C10:$BJ10,,IF((COLUMN(AM20)-COLUMN($C20)+1)&gt;(CONFIG!$E15+CONFIG!$F15),(COLUMN(AM20)-COLUMN($C20)+1)-(CONFIG!$E15+CONFIG!$F15),0)+1):INDEX(Commandes!$C10:$BJ10,,(COLUMN(AM20)-COLUMN($C20)+1)-CONFIG!$F15)),0)</f>
        <v>0</v>
      </c>
      <c r="AN20" s="158">
        <f>IF(AND(ROUND((AN$18-CONFIG!$C$7)/31,0)&gt;=ROUND(CONFIG!$F15,0),CONFIG!$D15&lt;&gt;0),SUM(INDEX(Commandes!$C10:$BJ10,,IF((COLUMN(AN20)-COLUMN($C20)+1)&gt;(CONFIG!$E15+CONFIG!$F15),(COLUMN(AN20)-COLUMN($C20)+1)-(CONFIG!$E15+CONFIG!$F15),0)+1):INDEX(Commandes!$C10:$BJ10,,(COLUMN(AN20)-COLUMN($C20)+1)-CONFIG!$F15)),0)</f>
        <v>0</v>
      </c>
      <c r="AO20" s="158">
        <f>IF(AND(ROUND((AO$18-CONFIG!$C$7)/31,0)&gt;=ROUND(CONFIG!$F15,0),CONFIG!$D15&lt;&gt;0),SUM(INDEX(Commandes!$C10:$BJ10,,IF((COLUMN(AO20)-COLUMN($C20)+1)&gt;(CONFIG!$E15+CONFIG!$F15),(COLUMN(AO20)-COLUMN($C20)+1)-(CONFIG!$E15+CONFIG!$F15),0)+1):INDEX(Commandes!$C10:$BJ10,,(COLUMN(AO20)-COLUMN($C20)+1)-CONFIG!$F15)),0)</f>
        <v>0</v>
      </c>
      <c r="AP20" s="158">
        <f>IF(AND(ROUND((AP$18-CONFIG!$C$7)/31,0)&gt;=ROUND(CONFIG!$F15,0),CONFIG!$D15&lt;&gt;0),SUM(INDEX(Commandes!$C10:$BJ10,,IF((COLUMN(AP20)-COLUMN($C20)+1)&gt;(CONFIG!$E15+CONFIG!$F15),(COLUMN(AP20)-COLUMN($C20)+1)-(CONFIG!$E15+CONFIG!$F15),0)+1):INDEX(Commandes!$C10:$BJ10,,(COLUMN(AP20)-COLUMN($C20)+1)-CONFIG!$F15)),0)</f>
        <v>0</v>
      </c>
      <c r="AQ20" s="158">
        <f>IF(AND(ROUND((AQ$18-CONFIG!$C$7)/31,0)&gt;=ROUND(CONFIG!$F15,0),CONFIG!$D15&lt;&gt;0),SUM(INDEX(Commandes!$C10:$BJ10,,IF((COLUMN(AQ20)-COLUMN($C20)+1)&gt;(CONFIG!$E15+CONFIG!$F15),(COLUMN(AQ20)-COLUMN($C20)+1)-(CONFIG!$E15+CONFIG!$F15),0)+1):INDEX(Commandes!$C10:$BJ10,,(COLUMN(AQ20)-COLUMN($C20)+1)-CONFIG!$F15)),0)</f>
        <v>0</v>
      </c>
      <c r="AR20" s="158">
        <f>IF(AND(ROUND((AR$18-CONFIG!$C$7)/31,0)&gt;=ROUND(CONFIG!$F15,0),CONFIG!$D15&lt;&gt;0),SUM(INDEX(Commandes!$C10:$BJ10,,IF((COLUMN(AR20)-COLUMN($C20)+1)&gt;(CONFIG!$E15+CONFIG!$F15),(COLUMN(AR20)-COLUMN($C20)+1)-(CONFIG!$E15+CONFIG!$F15),0)+1):INDEX(Commandes!$C10:$BJ10,,(COLUMN(AR20)-COLUMN($C20)+1)-CONFIG!$F15)),0)</f>
        <v>0</v>
      </c>
      <c r="AS20" s="158">
        <f>IF(AND(ROUND((AS$18-CONFIG!$C$7)/31,0)&gt;=ROUND(CONFIG!$F15,0),CONFIG!$D15&lt;&gt;0),SUM(INDEX(Commandes!$C10:$BJ10,,IF((COLUMN(AS20)-COLUMN($C20)+1)&gt;(CONFIG!$E15+CONFIG!$F15),(COLUMN(AS20)-COLUMN($C20)+1)-(CONFIG!$E15+CONFIG!$F15),0)+1):INDEX(Commandes!$C10:$BJ10,,(COLUMN(AS20)-COLUMN($C20)+1)-CONFIG!$F15)),0)</f>
        <v>0</v>
      </c>
      <c r="AT20" s="158">
        <f>IF(AND(ROUND((AT$18-CONFIG!$C$7)/31,0)&gt;=ROUND(CONFIG!$F15,0),CONFIG!$D15&lt;&gt;0),SUM(INDEX(Commandes!$C10:$BJ10,,IF((COLUMN(AT20)-COLUMN($C20)+1)&gt;(CONFIG!$E15+CONFIG!$F15),(COLUMN(AT20)-COLUMN($C20)+1)-(CONFIG!$E15+CONFIG!$F15),0)+1):INDEX(Commandes!$C10:$BJ10,,(COLUMN(AT20)-COLUMN($C20)+1)-CONFIG!$F15)),0)</f>
        <v>0</v>
      </c>
      <c r="AU20" s="158">
        <f>IF(AND(ROUND((AU$18-CONFIG!$C$7)/31,0)&gt;=ROUND(CONFIG!$F15,0),CONFIG!$D15&lt;&gt;0),SUM(INDEX(Commandes!$C10:$BJ10,,IF((COLUMN(AU20)-COLUMN($C20)+1)&gt;(CONFIG!$E15+CONFIG!$F15),(COLUMN(AU20)-COLUMN($C20)+1)-(CONFIG!$E15+CONFIG!$F15),0)+1):INDEX(Commandes!$C10:$BJ10,,(COLUMN(AU20)-COLUMN($C20)+1)-CONFIG!$F15)),0)</f>
        <v>0</v>
      </c>
      <c r="AV20" s="158">
        <f>IF(AND(ROUND((AV$18-CONFIG!$C$7)/31,0)&gt;=ROUND(CONFIG!$F15,0),CONFIG!$D15&lt;&gt;0),SUM(INDEX(Commandes!$C10:$BJ10,,IF((COLUMN(AV20)-COLUMN($C20)+1)&gt;(CONFIG!$E15+CONFIG!$F15),(COLUMN(AV20)-COLUMN($C20)+1)-(CONFIG!$E15+CONFIG!$F15),0)+1):INDEX(Commandes!$C10:$BJ10,,(COLUMN(AV20)-COLUMN($C20)+1)-CONFIG!$F15)),0)</f>
        <v>0</v>
      </c>
      <c r="AW20" s="158">
        <f>IF(AND(ROUND((AW$18-CONFIG!$C$7)/31,0)&gt;=ROUND(CONFIG!$F15,0),CONFIG!$D15&lt;&gt;0),SUM(INDEX(Commandes!$C10:$BJ10,,IF((COLUMN(AW20)-COLUMN($C20)+1)&gt;(CONFIG!$E15+CONFIG!$F15),(COLUMN(AW20)-COLUMN($C20)+1)-(CONFIG!$E15+CONFIG!$F15),0)+1):INDEX(Commandes!$C10:$BJ10,,(COLUMN(AW20)-COLUMN($C20)+1)-CONFIG!$F15)),0)</f>
        <v>0</v>
      </c>
      <c r="AX20" s="158">
        <f>IF(AND(ROUND((AX$18-CONFIG!$C$7)/31,0)&gt;=ROUND(CONFIG!$F15,0),CONFIG!$D15&lt;&gt;0),SUM(INDEX(Commandes!$C10:$BJ10,,IF((COLUMN(AX20)-COLUMN($C20)+1)&gt;(CONFIG!$E15+CONFIG!$F15),(COLUMN(AX20)-COLUMN($C20)+1)-(CONFIG!$E15+CONFIG!$F15),0)+1):INDEX(Commandes!$C10:$BJ10,,(COLUMN(AX20)-COLUMN($C20)+1)-CONFIG!$F15)),0)</f>
        <v>0</v>
      </c>
      <c r="AY20" s="158">
        <f>IF(AND(ROUND((AY$18-CONFIG!$C$7)/31,0)&gt;=ROUND(CONFIG!$F15,0),CONFIG!$D15&lt;&gt;0),SUM(INDEX(Commandes!$C10:$BJ10,,IF((COLUMN(AY20)-COLUMN($C20)+1)&gt;(CONFIG!$E15+CONFIG!$F15),(COLUMN(AY20)-COLUMN($C20)+1)-(CONFIG!$E15+CONFIG!$F15),0)+1):INDEX(Commandes!$C10:$BJ10,,(COLUMN(AY20)-COLUMN($C20)+1)-CONFIG!$F15)),0)</f>
        <v>0</v>
      </c>
      <c r="AZ20" s="158">
        <f>IF(AND(ROUND((AZ$18-CONFIG!$C$7)/31,0)&gt;=ROUND(CONFIG!$F15,0),CONFIG!$D15&lt;&gt;0),SUM(INDEX(Commandes!$C10:$BJ10,,IF((COLUMN(AZ20)-COLUMN($C20)+1)&gt;(CONFIG!$E15+CONFIG!$F15),(COLUMN(AZ20)-COLUMN($C20)+1)-(CONFIG!$E15+CONFIG!$F15),0)+1):INDEX(Commandes!$C10:$BJ10,,(COLUMN(AZ20)-COLUMN($C20)+1)-CONFIG!$F15)),0)</f>
        <v>0</v>
      </c>
      <c r="BA20" s="158">
        <f>IF(AND(ROUND((BA$18-CONFIG!$C$7)/31,0)&gt;=ROUND(CONFIG!$F15,0),CONFIG!$D15&lt;&gt;0),SUM(INDEX(Commandes!$C10:$BJ10,,IF((COLUMN(BA20)-COLUMN($C20)+1)&gt;(CONFIG!$E15+CONFIG!$F15),(COLUMN(BA20)-COLUMN($C20)+1)-(CONFIG!$E15+CONFIG!$F15),0)+1):INDEX(Commandes!$C10:$BJ10,,(COLUMN(BA20)-COLUMN($C20)+1)-CONFIG!$F15)),0)</f>
        <v>0</v>
      </c>
      <c r="BB20" s="158">
        <f>IF(AND(ROUND((BB$18-CONFIG!$C$7)/31,0)&gt;=ROUND(CONFIG!$F15,0),CONFIG!$D15&lt;&gt;0),SUM(INDEX(Commandes!$C10:$BJ10,,IF((COLUMN(BB20)-COLUMN($C20)+1)&gt;(CONFIG!$E15+CONFIG!$F15),(COLUMN(BB20)-COLUMN($C20)+1)-(CONFIG!$E15+CONFIG!$F15),0)+1):INDEX(Commandes!$C10:$BJ10,,(COLUMN(BB20)-COLUMN($C20)+1)-CONFIG!$F15)),0)</f>
        <v>0</v>
      </c>
      <c r="BC20" s="158">
        <f>IF(AND(ROUND((BC$18-CONFIG!$C$7)/31,0)&gt;=ROUND(CONFIG!$F15,0),CONFIG!$D15&lt;&gt;0),SUM(INDEX(Commandes!$C10:$BJ10,,IF((COLUMN(BC20)-COLUMN($C20)+1)&gt;(CONFIG!$E15+CONFIG!$F15),(COLUMN(BC20)-COLUMN($C20)+1)-(CONFIG!$E15+CONFIG!$F15),0)+1):INDEX(Commandes!$C10:$BJ10,,(COLUMN(BC20)-COLUMN($C20)+1)-CONFIG!$F15)),0)</f>
        <v>0</v>
      </c>
      <c r="BD20" s="158">
        <f>IF(AND(ROUND((BD$18-CONFIG!$C$7)/31,0)&gt;=ROUND(CONFIG!$F15,0),CONFIG!$D15&lt;&gt;0),SUM(INDEX(Commandes!$C10:$BJ10,,IF((COLUMN(BD20)-COLUMN($C20)+1)&gt;(CONFIG!$E15+CONFIG!$F15),(COLUMN(BD20)-COLUMN($C20)+1)-(CONFIG!$E15+CONFIG!$F15),0)+1):INDEX(Commandes!$C10:$BJ10,,(COLUMN(BD20)-COLUMN($C20)+1)-CONFIG!$F15)),0)</f>
        <v>0</v>
      </c>
      <c r="BE20" s="158">
        <f>IF(AND(ROUND((BE$18-CONFIG!$C$7)/31,0)&gt;=ROUND(CONFIG!$F15,0),CONFIG!$D15&lt;&gt;0),SUM(INDEX(Commandes!$C10:$BJ10,,IF((COLUMN(BE20)-COLUMN($C20)+1)&gt;(CONFIG!$E15+CONFIG!$F15),(COLUMN(BE20)-COLUMN($C20)+1)-(CONFIG!$E15+CONFIG!$F15),0)+1):INDEX(Commandes!$C10:$BJ10,,(COLUMN(BE20)-COLUMN($C20)+1)-CONFIG!$F15)),0)</f>
        <v>0</v>
      </c>
      <c r="BF20" s="158">
        <f>IF(AND(ROUND((BF$18-CONFIG!$C$7)/31,0)&gt;=ROUND(CONFIG!$F15,0),CONFIG!$D15&lt;&gt;0),SUM(INDEX(Commandes!$C10:$BJ10,,IF((COLUMN(BF20)-COLUMN($C20)+1)&gt;(CONFIG!$E15+CONFIG!$F15),(COLUMN(BF20)-COLUMN($C20)+1)-(CONFIG!$E15+CONFIG!$F15),0)+1):INDEX(Commandes!$C10:$BJ10,,(COLUMN(BF20)-COLUMN($C20)+1)-CONFIG!$F15)),0)</f>
        <v>0</v>
      </c>
      <c r="BG20" s="158">
        <f>IF(AND(ROUND((BG$18-CONFIG!$C$7)/31,0)&gt;=ROUND(CONFIG!$F15,0),CONFIG!$D15&lt;&gt;0),SUM(INDEX(Commandes!$C10:$BJ10,,IF((COLUMN(BG20)-COLUMN($C20)+1)&gt;(CONFIG!$E15+CONFIG!$F15),(COLUMN(BG20)-COLUMN($C20)+1)-(CONFIG!$E15+CONFIG!$F15),0)+1):INDEX(Commandes!$C10:$BJ10,,(COLUMN(BG20)-COLUMN($C20)+1)-CONFIG!$F15)),0)</f>
        <v>0</v>
      </c>
      <c r="BH20" s="158">
        <f>IF(AND(ROUND((BH$18-CONFIG!$C$7)/31,0)&gt;=ROUND(CONFIG!$F15,0),CONFIG!$D15&lt;&gt;0),SUM(INDEX(Commandes!$C10:$BJ10,,IF((COLUMN(BH20)-COLUMN($C20)+1)&gt;(CONFIG!$E15+CONFIG!$F15),(COLUMN(BH20)-COLUMN($C20)+1)-(CONFIG!$E15+CONFIG!$F15),0)+1):INDEX(Commandes!$C10:$BJ10,,(COLUMN(BH20)-COLUMN($C20)+1)-CONFIG!$F15)),0)</f>
        <v>0</v>
      </c>
      <c r="BI20" s="158">
        <f>IF(AND(ROUND((BI$18-CONFIG!$C$7)/31,0)&gt;=ROUND(CONFIG!$F15,0),CONFIG!$D15&lt;&gt;0),SUM(INDEX(Commandes!$C10:$BJ10,,IF((COLUMN(BI20)-COLUMN($C20)+1)&gt;(CONFIG!$E15+CONFIG!$F15),(COLUMN(BI20)-COLUMN($C20)+1)-(CONFIG!$E15+CONFIG!$F15),0)+1):INDEX(Commandes!$C10:$BJ10,,(COLUMN(BI20)-COLUMN($C20)+1)-CONFIG!$F15)),0)</f>
        <v>0</v>
      </c>
      <c r="BJ20" s="158">
        <f>IF(AND(ROUND((BJ$18-CONFIG!$C$7)/31,0)&gt;=ROUND(CONFIG!$F15,0),CONFIG!$D15&lt;&gt;0),SUM(INDEX(Commandes!$C10:$BJ10,,IF((COLUMN(BJ20)-COLUMN($C20)+1)&gt;(CONFIG!$E15+CONFIG!$F15),(COLUMN(BJ20)-COLUMN($C20)+1)-(CONFIG!$E15+CONFIG!$F15),0)+1):INDEX(Commandes!$C10:$BJ10,,(COLUMN(BJ20)-COLUMN($C20)+1)-CONFIG!$F15)),0)</f>
        <v>0</v>
      </c>
    </row>
    <row r="21" spans="2:62" x14ac:dyDescent="0.35">
      <c r="B21" s="57" t="str">
        <f>CONFIG!$B$16</f>
        <v>…</v>
      </c>
      <c r="C21" s="158">
        <f>IF(AND(ROUND((C$18-CONFIG!$C$7)/31,0)&gt;=ROUND(CONFIG!$F16,0),CONFIG!$D16&lt;&gt;0),SUM(INDEX(Commandes!$C11:$BJ11,,IF((COLUMN(C21)-COLUMN($C21)+1)&gt;(CONFIG!$E16+CONFIG!$F16),(COLUMN(C21)-COLUMN($C21)+1)-(CONFIG!$E16+CONFIG!$F16),0)+1):INDEX(Commandes!$C11:$BJ11,,(COLUMN(C21)-COLUMN($C21)+1)-CONFIG!$F16)),0)</f>
        <v>0</v>
      </c>
      <c r="D21" s="158">
        <f>IF(AND(ROUND((D$18-CONFIG!$C$7)/31,0)&gt;=ROUND(CONFIG!$F16,0),CONFIG!$D16&lt;&gt;0),SUM(INDEX(Commandes!$C11:$BJ11,,IF((COLUMN(D21)-COLUMN($C21)+1)&gt;(CONFIG!$E16+CONFIG!$F16),(COLUMN(D21)-COLUMN($C21)+1)-(CONFIG!$E16+CONFIG!$F16),0)+1):INDEX(Commandes!$C11:$BJ11,,(COLUMN(D21)-COLUMN($C21)+1)-CONFIG!$F16)),0)</f>
        <v>0</v>
      </c>
      <c r="E21" s="158">
        <f>IF(AND(ROUND((E$18-CONFIG!$C$7)/31,0)&gt;=ROUND(CONFIG!$F16,0),CONFIG!$D16&lt;&gt;0),SUM(INDEX(Commandes!$C11:$BJ11,,IF((COLUMN(E21)-COLUMN($C21)+1)&gt;(CONFIG!$E16+CONFIG!$F16),(COLUMN(E21)-COLUMN($C21)+1)-(CONFIG!$E16+CONFIG!$F16),0)+1):INDEX(Commandes!$C11:$BJ11,,(COLUMN(E21)-COLUMN($C21)+1)-CONFIG!$F16)),0)</f>
        <v>0</v>
      </c>
      <c r="F21" s="158">
        <f>IF(AND(ROUND((F$18-CONFIG!$C$7)/31,0)&gt;=ROUND(CONFIG!$F16,0),CONFIG!$D16&lt;&gt;0),SUM(INDEX(Commandes!$C11:$BJ11,,IF((COLUMN(F21)-COLUMN($C21)+1)&gt;(CONFIG!$E16+CONFIG!$F16),(COLUMN(F21)-COLUMN($C21)+1)-(CONFIG!$E16+CONFIG!$F16),0)+1):INDEX(Commandes!$C11:$BJ11,,(COLUMN(F21)-COLUMN($C21)+1)-CONFIG!$F16)),0)</f>
        <v>0</v>
      </c>
      <c r="G21" s="158">
        <f>IF(AND(ROUND((G$18-CONFIG!$C$7)/31,0)&gt;=ROUND(CONFIG!$F16,0),CONFIG!$D16&lt;&gt;0),SUM(INDEX(Commandes!$C11:$BJ11,,IF((COLUMN(G21)-COLUMN($C21)+1)&gt;(CONFIG!$E16+CONFIG!$F16),(COLUMN(G21)-COLUMN($C21)+1)-(CONFIG!$E16+CONFIG!$F16),0)+1):INDEX(Commandes!$C11:$BJ11,,(COLUMN(G21)-COLUMN($C21)+1)-CONFIG!$F16)),0)</f>
        <v>0</v>
      </c>
      <c r="H21" s="158">
        <f>IF(AND(ROUND((H$18-CONFIG!$C$7)/31,0)&gt;=ROUND(CONFIG!$F16,0),CONFIG!$D16&lt;&gt;0),SUM(INDEX(Commandes!$C11:$BJ11,,IF((COLUMN(H21)-COLUMN($C21)+1)&gt;(CONFIG!$E16+CONFIG!$F16),(COLUMN(H21)-COLUMN($C21)+1)-(CONFIG!$E16+CONFIG!$F16),0)+1):INDEX(Commandes!$C11:$BJ11,,(COLUMN(H21)-COLUMN($C21)+1)-CONFIG!$F16)),0)</f>
        <v>0</v>
      </c>
      <c r="I21" s="158">
        <f>IF(AND(ROUND((I$18-CONFIG!$C$7)/31,0)&gt;=ROUND(CONFIG!$F16,0),CONFIG!$D16&lt;&gt;0),SUM(INDEX(Commandes!$C11:$BJ11,,IF((COLUMN(I21)-COLUMN($C21)+1)&gt;(CONFIG!$E16+CONFIG!$F16),(COLUMN(I21)-COLUMN($C21)+1)-(CONFIG!$E16+CONFIG!$F16),0)+1):INDEX(Commandes!$C11:$BJ11,,(COLUMN(I21)-COLUMN($C21)+1)-CONFIG!$F16)),0)</f>
        <v>0</v>
      </c>
      <c r="J21" s="158">
        <f>IF(AND(ROUND((J$18-CONFIG!$C$7)/31,0)&gt;=ROUND(CONFIG!$F16,0),CONFIG!$D16&lt;&gt;0),SUM(INDEX(Commandes!$C11:$BJ11,,IF((COLUMN(J21)-COLUMN($C21)+1)&gt;(CONFIG!$E16+CONFIG!$F16),(COLUMN(J21)-COLUMN($C21)+1)-(CONFIG!$E16+CONFIG!$F16),0)+1):INDEX(Commandes!$C11:$BJ11,,(COLUMN(J21)-COLUMN($C21)+1)-CONFIG!$F16)),0)</f>
        <v>0</v>
      </c>
      <c r="K21" s="158">
        <f>IF(AND(ROUND((K$18-CONFIG!$C$7)/31,0)&gt;=ROUND(CONFIG!$F16,0),CONFIG!$D16&lt;&gt;0),SUM(INDEX(Commandes!$C11:$BJ11,,IF((COLUMN(K21)-COLUMN($C21)+1)&gt;(CONFIG!$E16+CONFIG!$F16),(COLUMN(K21)-COLUMN($C21)+1)-(CONFIG!$E16+CONFIG!$F16),0)+1):INDEX(Commandes!$C11:$BJ11,,(COLUMN(K21)-COLUMN($C21)+1)-CONFIG!$F16)),0)</f>
        <v>0</v>
      </c>
      <c r="L21" s="158">
        <f>IF(AND(ROUND((L$18-CONFIG!$C$7)/31,0)&gt;=ROUND(CONFIG!$F16,0),CONFIG!$D16&lt;&gt;0),SUM(INDEX(Commandes!$C11:$BJ11,,IF((COLUMN(L21)-COLUMN($C21)+1)&gt;(CONFIG!$E16+CONFIG!$F16),(COLUMN(L21)-COLUMN($C21)+1)-(CONFIG!$E16+CONFIG!$F16),0)+1):INDEX(Commandes!$C11:$BJ11,,(COLUMN(L21)-COLUMN($C21)+1)-CONFIG!$F16)),0)</f>
        <v>0</v>
      </c>
      <c r="M21" s="158">
        <f>IF(AND(ROUND((M$18-CONFIG!$C$7)/31,0)&gt;=ROUND(CONFIG!$F16,0),CONFIG!$D16&lt;&gt;0),SUM(INDEX(Commandes!$C11:$BJ11,,IF((COLUMN(M21)-COLUMN($C21)+1)&gt;(CONFIG!$E16+CONFIG!$F16),(COLUMN(M21)-COLUMN($C21)+1)-(CONFIG!$E16+CONFIG!$F16),0)+1):INDEX(Commandes!$C11:$BJ11,,(COLUMN(M21)-COLUMN($C21)+1)-CONFIG!$F16)),0)</f>
        <v>0</v>
      </c>
      <c r="N21" s="158">
        <f>IF(AND(ROUND((N$18-CONFIG!$C$7)/31,0)&gt;=ROUND(CONFIG!$F16,0),CONFIG!$D16&lt;&gt;0),SUM(INDEX(Commandes!$C11:$BJ11,,IF((COLUMN(N21)-COLUMN($C21)+1)&gt;(CONFIG!$E16+CONFIG!$F16),(COLUMN(N21)-COLUMN($C21)+1)-(CONFIG!$E16+CONFIG!$F16),0)+1):INDEX(Commandes!$C11:$BJ11,,(COLUMN(N21)-COLUMN($C21)+1)-CONFIG!$F16)),0)</f>
        <v>0</v>
      </c>
      <c r="O21" s="158">
        <f>IF(AND(ROUND((O$18-CONFIG!$C$7)/31,0)&gt;=ROUND(CONFIG!$F16,0),CONFIG!$D16&lt;&gt;0),SUM(INDEX(Commandes!$C11:$BJ11,,IF((COLUMN(O21)-COLUMN($C21)+1)&gt;(CONFIG!$E16+CONFIG!$F16),(COLUMN(O21)-COLUMN($C21)+1)-(CONFIG!$E16+CONFIG!$F16),0)+1):INDEX(Commandes!$C11:$BJ11,,(COLUMN(O21)-COLUMN($C21)+1)-CONFIG!$F16)),0)</f>
        <v>0</v>
      </c>
      <c r="P21" s="158">
        <f>IF(AND(ROUND((P$18-CONFIG!$C$7)/31,0)&gt;=ROUND(CONFIG!$F16,0),CONFIG!$D16&lt;&gt;0),SUM(INDEX(Commandes!$C11:$BJ11,,IF((COLUMN(P21)-COLUMN($C21)+1)&gt;(CONFIG!$E16+CONFIG!$F16),(COLUMN(P21)-COLUMN($C21)+1)-(CONFIG!$E16+CONFIG!$F16),0)+1):INDEX(Commandes!$C11:$BJ11,,(COLUMN(P21)-COLUMN($C21)+1)-CONFIG!$F16)),0)</f>
        <v>0</v>
      </c>
      <c r="Q21" s="158">
        <f>IF(AND(ROUND((Q$18-CONFIG!$C$7)/31,0)&gt;=ROUND(CONFIG!$F16,0),CONFIG!$D16&lt;&gt;0),SUM(INDEX(Commandes!$C11:$BJ11,,IF((COLUMN(Q21)-COLUMN($C21)+1)&gt;(CONFIG!$E16+CONFIG!$F16),(COLUMN(Q21)-COLUMN($C21)+1)-(CONFIG!$E16+CONFIG!$F16),0)+1):INDEX(Commandes!$C11:$BJ11,,(COLUMN(Q21)-COLUMN($C21)+1)-CONFIG!$F16)),0)</f>
        <v>0</v>
      </c>
      <c r="R21" s="158">
        <f>IF(AND(ROUND((R$18-CONFIG!$C$7)/31,0)&gt;=ROUND(CONFIG!$F16,0),CONFIG!$D16&lt;&gt;0),SUM(INDEX(Commandes!$C11:$BJ11,,IF((COLUMN(R21)-COLUMN($C21)+1)&gt;(CONFIG!$E16+CONFIG!$F16),(COLUMN(R21)-COLUMN($C21)+1)-(CONFIG!$E16+CONFIG!$F16),0)+1):INDEX(Commandes!$C11:$BJ11,,(COLUMN(R21)-COLUMN($C21)+1)-CONFIG!$F16)),0)</f>
        <v>0</v>
      </c>
      <c r="S21" s="158">
        <f>IF(AND(ROUND((S$18-CONFIG!$C$7)/31,0)&gt;=ROUND(CONFIG!$F16,0),CONFIG!$D16&lt;&gt;0),SUM(INDEX(Commandes!$C11:$BJ11,,IF((COLUMN(S21)-COLUMN($C21)+1)&gt;(CONFIG!$E16+CONFIG!$F16),(COLUMN(S21)-COLUMN($C21)+1)-(CONFIG!$E16+CONFIG!$F16),0)+1):INDEX(Commandes!$C11:$BJ11,,(COLUMN(S21)-COLUMN($C21)+1)-CONFIG!$F16)),0)</f>
        <v>0</v>
      </c>
      <c r="T21" s="158">
        <f>IF(AND(ROUND((T$18-CONFIG!$C$7)/31,0)&gt;=ROUND(CONFIG!$F16,0),CONFIG!$D16&lt;&gt;0),SUM(INDEX(Commandes!$C11:$BJ11,,IF((COLUMN(T21)-COLUMN($C21)+1)&gt;(CONFIG!$E16+CONFIG!$F16),(COLUMN(T21)-COLUMN($C21)+1)-(CONFIG!$E16+CONFIG!$F16),0)+1):INDEX(Commandes!$C11:$BJ11,,(COLUMN(T21)-COLUMN($C21)+1)-CONFIG!$F16)),0)</f>
        <v>0</v>
      </c>
      <c r="U21" s="158">
        <f>IF(AND(ROUND((U$18-CONFIG!$C$7)/31,0)&gt;=ROUND(CONFIG!$F16,0),CONFIG!$D16&lt;&gt;0),SUM(INDEX(Commandes!$C11:$BJ11,,IF((COLUMN(U21)-COLUMN($C21)+1)&gt;(CONFIG!$E16+CONFIG!$F16),(COLUMN(U21)-COLUMN($C21)+1)-(CONFIG!$E16+CONFIG!$F16),0)+1):INDEX(Commandes!$C11:$BJ11,,(COLUMN(U21)-COLUMN($C21)+1)-CONFIG!$F16)),0)</f>
        <v>0</v>
      </c>
      <c r="V21" s="158">
        <f>IF(AND(ROUND((V$18-CONFIG!$C$7)/31,0)&gt;=ROUND(CONFIG!$F16,0),CONFIG!$D16&lt;&gt;0),SUM(INDEX(Commandes!$C11:$BJ11,,IF((COLUMN(V21)-COLUMN($C21)+1)&gt;(CONFIG!$E16+CONFIG!$F16),(COLUMN(V21)-COLUMN($C21)+1)-(CONFIG!$E16+CONFIG!$F16),0)+1):INDEX(Commandes!$C11:$BJ11,,(COLUMN(V21)-COLUMN($C21)+1)-CONFIG!$F16)),0)</f>
        <v>0</v>
      </c>
      <c r="W21" s="158">
        <f>IF(AND(ROUND((W$18-CONFIG!$C$7)/31,0)&gt;=ROUND(CONFIG!$F16,0),CONFIG!$D16&lt;&gt;0),SUM(INDEX(Commandes!$C11:$BJ11,,IF((COLUMN(W21)-COLUMN($C21)+1)&gt;(CONFIG!$E16+CONFIG!$F16),(COLUMN(W21)-COLUMN($C21)+1)-(CONFIG!$E16+CONFIG!$F16),0)+1):INDEX(Commandes!$C11:$BJ11,,(COLUMN(W21)-COLUMN($C21)+1)-CONFIG!$F16)),0)</f>
        <v>0</v>
      </c>
      <c r="X21" s="158">
        <f>IF(AND(ROUND((X$18-CONFIG!$C$7)/31,0)&gt;=ROUND(CONFIG!$F16,0),CONFIG!$D16&lt;&gt;0),SUM(INDEX(Commandes!$C11:$BJ11,,IF((COLUMN(X21)-COLUMN($C21)+1)&gt;(CONFIG!$E16+CONFIG!$F16),(COLUMN(X21)-COLUMN($C21)+1)-(CONFIG!$E16+CONFIG!$F16),0)+1):INDEX(Commandes!$C11:$BJ11,,(COLUMN(X21)-COLUMN($C21)+1)-CONFIG!$F16)),0)</f>
        <v>0</v>
      </c>
      <c r="Y21" s="158">
        <f>IF(AND(ROUND((Y$18-CONFIG!$C$7)/31,0)&gt;=ROUND(CONFIG!$F16,0),CONFIG!$D16&lt;&gt;0),SUM(INDEX(Commandes!$C11:$BJ11,,IF((COLUMN(Y21)-COLUMN($C21)+1)&gt;(CONFIG!$E16+CONFIG!$F16),(COLUMN(Y21)-COLUMN($C21)+1)-(CONFIG!$E16+CONFIG!$F16),0)+1):INDEX(Commandes!$C11:$BJ11,,(COLUMN(Y21)-COLUMN($C21)+1)-CONFIG!$F16)),0)</f>
        <v>0</v>
      </c>
      <c r="Z21" s="158">
        <f>IF(AND(ROUND((Z$18-CONFIG!$C$7)/31,0)&gt;=ROUND(CONFIG!$F16,0),CONFIG!$D16&lt;&gt;0),SUM(INDEX(Commandes!$C11:$BJ11,,IF((COLUMN(Z21)-COLUMN($C21)+1)&gt;(CONFIG!$E16+CONFIG!$F16),(COLUMN(Z21)-COLUMN($C21)+1)-(CONFIG!$E16+CONFIG!$F16),0)+1):INDEX(Commandes!$C11:$BJ11,,(COLUMN(Z21)-COLUMN($C21)+1)-CONFIG!$F16)),0)</f>
        <v>0</v>
      </c>
      <c r="AA21" s="158">
        <f>IF(AND(ROUND((AA$18-CONFIG!$C$7)/31,0)&gt;=ROUND(CONFIG!$F16,0),CONFIG!$D16&lt;&gt;0),SUM(INDEX(Commandes!$C11:$BJ11,,IF((COLUMN(AA21)-COLUMN($C21)+1)&gt;(CONFIG!$E16+CONFIG!$F16),(COLUMN(AA21)-COLUMN($C21)+1)-(CONFIG!$E16+CONFIG!$F16),0)+1):INDEX(Commandes!$C11:$BJ11,,(COLUMN(AA21)-COLUMN($C21)+1)-CONFIG!$F16)),0)</f>
        <v>0</v>
      </c>
      <c r="AB21" s="158">
        <f>IF(AND(ROUND((AB$18-CONFIG!$C$7)/31,0)&gt;=ROUND(CONFIG!$F16,0),CONFIG!$D16&lt;&gt;0),SUM(INDEX(Commandes!$C11:$BJ11,,IF((COLUMN(AB21)-COLUMN($C21)+1)&gt;(CONFIG!$E16+CONFIG!$F16),(COLUMN(AB21)-COLUMN($C21)+1)-(CONFIG!$E16+CONFIG!$F16),0)+1):INDEX(Commandes!$C11:$BJ11,,(COLUMN(AB21)-COLUMN($C21)+1)-CONFIG!$F16)),0)</f>
        <v>0</v>
      </c>
      <c r="AC21" s="158">
        <f>IF(AND(ROUND((AC$18-CONFIG!$C$7)/31,0)&gt;=ROUND(CONFIG!$F16,0),CONFIG!$D16&lt;&gt;0),SUM(INDEX(Commandes!$C11:$BJ11,,IF((COLUMN(AC21)-COLUMN($C21)+1)&gt;(CONFIG!$E16+CONFIG!$F16),(COLUMN(AC21)-COLUMN($C21)+1)-(CONFIG!$E16+CONFIG!$F16),0)+1):INDEX(Commandes!$C11:$BJ11,,(COLUMN(AC21)-COLUMN($C21)+1)-CONFIG!$F16)),0)</f>
        <v>0</v>
      </c>
      <c r="AD21" s="158">
        <f>IF(AND(ROUND((AD$18-CONFIG!$C$7)/31,0)&gt;=ROUND(CONFIG!$F16,0),CONFIG!$D16&lt;&gt;0),SUM(INDEX(Commandes!$C11:$BJ11,,IF((COLUMN(AD21)-COLUMN($C21)+1)&gt;(CONFIG!$E16+CONFIG!$F16),(COLUMN(AD21)-COLUMN($C21)+1)-(CONFIG!$E16+CONFIG!$F16),0)+1):INDEX(Commandes!$C11:$BJ11,,(COLUMN(AD21)-COLUMN($C21)+1)-CONFIG!$F16)),0)</f>
        <v>0</v>
      </c>
      <c r="AE21" s="158">
        <f>IF(AND(ROUND((AE$18-CONFIG!$C$7)/31,0)&gt;=ROUND(CONFIG!$F16,0),CONFIG!$D16&lt;&gt;0),SUM(INDEX(Commandes!$C11:$BJ11,,IF((COLUMN(AE21)-COLUMN($C21)+1)&gt;(CONFIG!$E16+CONFIG!$F16),(COLUMN(AE21)-COLUMN($C21)+1)-(CONFIG!$E16+CONFIG!$F16),0)+1):INDEX(Commandes!$C11:$BJ11,,(COLUMN(AE21)-COLUMN($C21)+1)-CONFIG!$F16)),0)</f>
        <v>0</v>
      </c>
      <c r="AF21" s="158">
        <f>IF(AND(ROUND((AF$18-CONFIG!$C$7)/31,0)&gt;=ROUND(CONFIG!$F16,0),CONFIG!$D16&lt;&gt;0),SUM(INDEX(Commandes!$C11:$BJ11,,IF((COLUMN(AF21)-COLUMN($C21)+1)&gt;(CONFIG!$E16+CONFIG!$F16),(COLUMN(AF21)-COLUMN($C21)+1)-(CONFIG!$E16+CONFIG!$F16),0)+1):INDEX(Commandes!$C11:$BJ11,,(COLUMN(AF21)-COLUMN($C21)+1)-CONFIG!$F16)),0)</f>
        <v>0</v>
      </c>
      <c r="AG21" s="158">
        <f>IF(AND(ROUND((AG$18-CONFIG!$C$7)/31,0)&gt;=ROUND(CONFIG!$F16,0),CONFIG!$D16&lt;&gt;0),SUM(INDEX(Commandes!$C11:$BJ11,,IF((COLUMN(AG21)-COLUMN($C21)+1)&gt;(CONFIG!$E16+CONFIG!$F16),(COLUMN(AG21)-COLUMN($C21)+1)-(CONFIG!$E16+CONFIG!$F16),0)+1):INDEX(Commandes!$C11:$BJ11,,(COLUMN(AG21)-COLUMN($C21)+1)-CONFIG!$F16)),0)</f>
        <v>0</v>
      </c>
      <c r="AH21" s="158">
        <f>IF(AND(ROUND((AH$18-CONFIG!$C$7)/31,0)&gt;=ROUND(CONFIG!$F16,0),CONFIG!$D16&lt;&gt;0),SUM(INDEX(Commandes!$C11:$BJ11,,IF((COLUMN(AH21)-COLUMN($C21)+1)&gt;(CONFIG!$E16+CONFIG!$F16),(COLUMN(AH21)-COLUMN($C21)+1)-(CONFIG!$E16+CONFIG!$F16),0)+1):INDEX(Commandes!$C11:$BJ11,,(COLUMN(AH21)-COLUMN($C21)+1)-CONFIG!$F16)),0)</f>
        <v>0</v>
      </c>
      <c r="AI21" s="158">
        <f>IF(AND(ROUND((AI$18-CONFIG!$C$7)/31,0)&gt;=ROUND(CONFIG!$F16,0),CONFIG!$D16&lt;&gt;0),SUM(INDEX(Commandes!$C11:$BJ11,,IF((COLUMN(AI21)-COLUMN($C21)+1)&gt;(CONFIG!$E16+CONFIG!$F16),(COLUMN(AI21)-COLUMN($C21)+1)-(CONFIG!$E16+CONFIG!$F16),0)+1):INDEX(Commandes!$C11:$BJ11,,(COLUMN(AI21)-COLUMN($C21)+1)-CONFIG!$F16)),0)</f>
        <v>0</v>
      </c>
      <c r="AJ21" s="158">
        <f>IF(AND(ROUND((AJ$18-CONFIG!$C$7)/31,0)&gt;=ROUND(CONFIG!$F16,0),CONFIG!$D16&lt;&gt;0),SUM(INDEX(Commandes!$C11:$BJ11,,IF((COLUMN(AJ21)-COLUMN($C21)+1)&gt;(CONFIG!$E16+CONFIG!$F16),(COLUMN(AJ21)-COLUMN($C21)+1)-(CONFIG!$E16+CONFIG!$F16),0)+1):INDEX(Commandes!$C11:$BJ11,,(COLUMN(AJ21)-COLUMN($C21)+1)-CONFIG!$F16)),0)</f>
        <v>0</v>
      </c>
      <c r="AK21" s="158">
        <f>IF(AND(ROUND((AK$18-CONFIG!$C$7)/31,0)&gt;=ROUND(CONFIG!$F16,0),CONFIG!$D16&lt;&gt;0),SUM(INDEX(Commandes!$C11:$BJ11,,IF((COLUMN(AK21)-COLUMN($C21)+1)&gt;(CONFIG!$E16+CONFIG!$F16),(COLUMN(AK21)-COLUMN($C21)+1)-(CONFIG!$E16+CONFIG!$F16),0)+1):INDEX(Commandes!$C11:$BJ11,,(COLUMN(AK21)-COLUMN($C21)+1)-CONFIG!$F16)),0)</f>
        <v>0</v>
      </c>
      <c r="AL21" s="158">
        <f>IF(AND(ROUND((AL$18-CONFIG!$C$7)/31,0)&gt;=ROUND(CONFIG!$F16,0),CONFIG!$D16&lt;&gt;0),SUM(INDEX(Commandes!$C11:$BJ11,,IF((COLUMN(AL21)-COLUMN($C21)+1)&gt;(CONFIG!$E16+CONFIG!$F16),(COLUMN(AL21)-COLUMN($C21)+1)-(CONFIG!$E16+CONFIG!$F16),0)+1):INDEX(Commandes!$C11:$BJ11,,(COLUMN(AL21)-COLUMN($C21)+1)-CONFIG!$F16)),0)</f>
        <v>0</v>
      </c>
      <c r="AM21" s="158">
        <f>IF(AND(ROUND((AM$18-CONFIG!$C$7)/31,0)&gt;=ROUND(CONFIG!$F16,0),CONFIG!$D16&lt;&gt;0),SUM(INDEX(Commandes!$C11:$BJ11,,IF((COLUMN(AM21)-COLUMN($C21)+1)&gt;(CONFIG!$E16+CONFIG!$F16),(COLUMN(AM21)-COLUMN($C21)+1)-(CONFIG!$E16+CONFIG!$F16),0)+1):INDEX(Commandes!$C11:$BJ11,,(COLUMN(AM21)-COLUMN($C21)+1)-CONFIG!$F16)),0)</f>
        <v>0</v>
      </c>
      <c r="AN21" s="158">
        <f>IF(AND(ROUND((AN$18-CONFIG!$C$7)/31,0)&gt;=ROUND(CONFIG!$F16,0),CONFIG!$D16&lt;&gt;0),SUM(INDEX(Commandes!$C11:$BJ11,,IF((COLUMN(AN21)-COLUMN($C21)+1)&gt;(CONFIG!$E16+CONFIG!$F16),(COLUMN(AN21)-COLUMN($C21)+1)-(CONFIG!$E16+CONFIG!$F16),0)+1):INDEX(Commandes!$C11:$BJ11,,(COLUMN(AN21)-COLUMN($C21)+1)-CONFIG!$F16)),0)</f>
        <v>0</v>
      </c>
      <c r="AO21" s="158">
        <f>IF(AND(ROUND((AO$18-CONFIG!$C$7)/31,0)&gt;=ROUND(CONFIG!$F16,0),CONFIG!$D16&lt;&gt;0),SUM(INDEX(Commandes!$C11:$BJ11,,IF((COLUMN(AO21)-COLUMN($C21)+1)&gt;(CONFIG!$E16+CONFIG!$F16),(COLUMN(AO21)-COLUMN($C21)+1)-(CONFIG!$E16+CONFIG!$F16),0)+1):INDEX(Commandes!$C11:$BJ11,,(COLUMN(AO21)-COLUMN($C21)+1)-CONFIG!$F16)),0)</f>
        <v>0</v>
      </c>
      <c r="AP21" s="158">
        <f>IF(AND(ROUND((AP$18-CONFIG!$C$7)/31,0)&gt;=ROUND(CONFIG!$F16,0),CONFIG!$D16&lt;&gt;0),SUM(INDEX(Commandes!$C11:$BJ11,,IF((COLUMN(AP21)-COLUMN($C21)+1)&gt;(CONFIG!$E16+CONFIG!$F16),(COLUMN(AP21)-COLUMN($C21)+1)-(CONFIG!$E16+CONFIG!$F16),0)+1):INDEX(Commandes!$C11:$BJ11,,(COLUMN(AP21)-COLUMN($C21)+1)-CONFIG!$F16)),0)</f>
        <v>0</v>
      </c>
      <c r="AQ21" s="158">
        <f>IF(AND(ROUND((AQ$18-CONFIG!$C$7)/31,0)&gt;=ROUND(CONFIG!$F16,0),CONFIG!$D16&lt;&gt;0),SUM(INDEX(Commandes!$C11:$BJ11,,IF((COLUMN(AQ21)-COLUMN($C21)+1)&gt;(CONFIG!$E16+CONFIG!$F16),(COLUMN(AQ21)-COLUMN($C21)+1)-(CONFIG!$E16+CONFIG!$F16),0)+1):INDEX(Commandes!$C11:$BJ11,,(COLUMN(AQ21)-COLUMN($C21)+1)-CONFIG!$F16)),0)</f>
        <v>0</v>
      </c>
      <c r="AR21" s="158">
        <f>IF(AND(ROUND((AR$18-CONFIG!$C$7)/31,0)&gt;=ROUND(CONFIG!$F16,0),CONFIG!$D16&lt;&gt;0),SUM(INDEX(Commandes!$C11:$BJ11,,IF((COLUMN(AR21)-COLUMN($C21)+1)&gt;(CONFIG!$E16+CONFIG!$F16),(COLUMN(AR21)-COLUMN($C21)+1)-(CONFIG!$E16+CONFIG!$F16),0)+1):INDEX(Commandes!$C11:$BJ11,,(COLUMN(AR21)-COLUMN($C21)+1)-CONFIG!$F16)),0)</f>
        <v>0</v>
      </c>
      <c r="AS21" s="158">
        <f>IF(AND(ROUND((AS$18-CONFIG!$C$7)/31,0)&gt;=ROUND(CONFIG!$F16,0),CONFIG!$D16&lt;&gt;0),SUM(INDEX(Commandes!$C11:$BJ11,,IF((COLUMN(AS21)-COLUMN($C21)+1)&gt;(CONFIG!$E16+CONFIG!$F16),(COLUMN(AS21)-COLUMN($C21)+1)-(CONFIG!$E16+CONFIG!$F16),0)+1):INDEX(Commandes!$C11:$BJ11,,(COLUMN(AS21)-COLUMN($C21)+1)-CONFIG!$F16)),0)</f>
        <v>0</v>
      </c>
      <c r="AT21" s="158">
        <f>IF(AND(ROUND((AT$18-CONFIG!$C$7)/31,0)&gt;=ROUND(CONFIG!$F16,0),CONFIG!$D16&lt;&gt;0),SUM(INDEX(Commandes!$C11:$BJ11,,IF((COLUMN(AT21)-COLUMN($C21)+1)&gt;(CONFIG!$E16+CONFIG!$F16),(COLUMN(AT21)-COLUMN($C21)+1)-(CONFIG!$E16+CONFIG!$F16),0)+1):INDEX(Commandes!$C11:$BJ11,,(COLUMN(AT21)-COLUMN($C21)+1)-CONFIG!$F16)),0)</f>
        <v>0</v>
      </c>
      <c r="AU21" s="158">
        <f>IF(AND(ROUND((AU$18-CONFIG!$C$7)/31,0)&gt;=ROUND(CONFIG!$F16,0),CONFIG!$D16&lt;&gt;0),SUM(INDEX(Commandes!$C11:$BJ11,,IF((COLUMN(AU21)-COLUMN($C21)+1)&gt;(CONFIG!$E16+CONFIG!$F16),(COLUMN(AU21)-COLUMN($C21)+1)-(CONFIG!$E16+CONFIG!$F16),0)+1):INDEX(Commandes!$C11:$BJ11,,(COLUMN(AU21)-COLUMN($C21)+1)-CONFIG!$F16)),0)</f>
        <v>0</v>
      </c>
      <c r="AV21" s="158">
        <f>IF(AND(ROUND((AV$18-CONFIG!$C$7)/31,0)&gt;=ROUND(CONFIG!$F16,0),CONFIG!$D16&lt;&gt;0),SUM(INDEX(Commandes!$C11:$BJ11,,IF((COLUMN(AV21)-COLUMN($C21)+1)&gt;(CONFIG!$E16+CONFIG!$F16),(COLUMN(AV21)-COLUMN($C21)+1)-(CONFIG!$E16+CONFIG!$F16),0)+1):INDEX(Commandes!$C11:$BJ11,,(COLUMN(AV21)-COLUMN($C21)+1)-CONFIG!$F16)),0)</f>
        <v>0</v>
      </c>
      <c r="AW21" s="158">
        <f>IF(AND(ROUND((AW$18-CONFIG!$C$7)/31,0)&gt;=ROUND(CONFIG!$F16,0),CONFIG!$D16&lt;&gt;0),SUM(INDEX(Commandes!$C11:$BJ11,,IF((COLUMN(AW21)-COLUMN($C21)+1)&gt;(CONFIG!$E16+CONFIG!$F16),(COLUMN(AW21)-COLUMN($C21)+1)-(CONFIG!$E16+CONFIG!$F16),0)+1):INDEX(Commandes!$C11:$BJ11,,(COLUMN(AW21)-COLUMN($C21)+1)-CONFIG!$F16)),0)</f>
        <v>0</v>
      </c>
      <c r="AX21" s="158">
        <f>IF(AND(ROUND((AX$18-CONFIG!$C$7)/31,0)&gt;=ROUND(CONFIG!$F16,0),CONFIG!$D16&lt;&gt;0),SUM(INDEX(Commandes!$C11:$BJ11,,IF((COLUMN(AX21)-COLUMN($C21)+1)&gt;(CONFIG!$E16+CONFIG!$F16),(COLUMN(AX21)-COLUMN($C21)+1)-(CONFIG!$E16+CONFIG!$F16),0)+1):INDEX(Commandes!$C11:$BJ11,,(COLUMN(AX21)-COLUMN($C21)+1)-CONFIG!$F16)),0)</f>
        <v>0</v>
      </c>
      <c r="AY21" s="158">
        <f>IF(AND(ROUND((AY$18-CONFIG!$C$7)/31,0)&gt;=ROUND(CONFIG!$F16,0),CONFIG!$D16&lt;&gt;0),SUM(INDEX(Commandes!$C11:$BJ11,,IF((COLUMN(AY21)-COLUMN($C21)+1)&gt;(CONFIG!$E16+CONFIG!$F16),(COLUMN(AY21)-COLUMN($C21)+1)-(CONFIG!$E16+CONFIG!$F16),0)+1):INDEX(Commandes!$C11:$BJ11,,(COLUMN(AY21)-COLUMN($C21)+1)-CONFIG!$F16)),0)</f>
        <v>0</v>
      </c>
      <c r="AZ21" s="158">
        <f>IF(AND(ROUND((AZ$18-CONFIG!$C$7)/31,0)&gt;=ROUND(CONFIG!$F16,0),CONFIG!$D16&lt;&gt;0),SUM(INDEX(Commandes!$C11:$BJ11,,IF((COLUMN(AZ21)-COLUMN($C21)+1)&gt;(CONFIG!$E16+CONFIG!$F16),(COLUMN(AZ21)-COLUMN($C21)+1)-(CONFIG!$E16+CONFIG!$F16),0)+1):INDEX(Commandes!$C11:$BJ11,,(COLUMN(AZ21)-COLUMN($C21)+1)-CONFIG!$F16)),0)</f>
        <v>0</v>
      </c>
      <c r="BA21" s="158">
        <f>IF(AND(ROUND((BA$18-CONFIG!$C$7)/31,0)&gt;=ROUND(CONFIG!$F16,0),CONFIG!$D16&lt;&gt;0),SUM(INDEX(Commandes!$C11:$BJ11,,IF((COLUMN(BA21)-COLUMN($C21)+1)&gt;(CONFIG!$E16+CONFIG!$F16),(COLUMN(BA21)-COLUMN($C21)+1)-(CONFIG!$E16+CONFIG!$F16),0)+1):INDEX(Commandes!$C11:$BJ11,,(COLUMN(BA21)-COLUMN($C21)+1)-CONFIG!$F16)),0)</f>
        <v>0</v>
      </c>
      <c r="BB21" s="158">
        <f>IF(AND(ROUND((BB$18-CONFIG!$C$7)/31,0)&gt;=ROUND(CONFIG!$F16,0),CONFIG!$D16&lt;&gt;0),SUM(INDEX(Commandes!$C11:$BJ11,,IF((COLUMN(BB21)-COLUMN($C21)+1)&gt;(CONFIG!$E16+CONFIG!$F16),(COLUMN(BB21)-COLUMN($C21)+1)-(CONFIG!$E16+CONFIG!$F16),0)+1):INDEX(Commandes!$C11:$BJ11,,(COLUMN(BB21)-COLUMN($C21)+1)-CONFIG!$F16)),0)</f>
        <v>0</v>
      </c>
      <c r="BC21" s="158">
        <f>IF(AND(ROUND((BC$18-CONFIG!$C$7)/31,0)&gt;=ROUND(CONFIG!$F16,0),CONFIG!$D16&lt;&gt;0),SUM(INDEX(Commandes!$C11:$BJ11,,IF((COLUMN(BC21)-COLUMN($C21)+1)&gt;(CONFIG!$E16+CONFIG!$F16),(COLUMN(BC21)-COLUMN($C21)+1)-(CONFIG!$E16+CONFIG!$F16),0)+1):INDEX(Commandes!$C11:$BJ11,,(COLUMN(BC21)-COLUMN($C21)+1)-CONFIG!$F16)),0)</f>
        <v>0</v>
      </c>
      <c r="BD21" s="158">
        <f>IF(AND(ROUND((BD$18-CONFIG!$C$7)/31,0)&gt;=ROUND(CONFIG!$F16,0),CONFIG!$D16&lt;&gt;0),SUM(INDEX(Commandes!$C11:$BJ11,,IF((COLUMN(BD21)-COLUMN($C21)+1)&gt;(CONFIG!$E16+CONFIG!$F16),(COLUMN(BD21)-COLUMN($C21)+1)-(CONFIG!$E16+CONFIG!$F16),0)+1):INDEX(Commandes!$C11:$BJ11,,(COLUMN(BD21)-COLUMN($C21)+1)-CONFIG!$F16)),0)</f>
        <v>0</v>
      </c>
      <c r="BE21" s="158">
        <f>IF(AND(ROUND((BE$18-CONFIG!$C$7)/31,0)&gt;=ROUND(CONFIG!$F16,0),CONFIG!$D16&lt;&gt;0),SUM(INDEX(Commandes!$C11:$BJ11,,IF((COLUMN(BE21)-COLUMN($C21)+1)&gt;(CONFIG!$E16+CONFIG!$F16),(COLUMN(BE21)-COLUMN($C21)+1)-(CONFIG!$E16+CONFIG!$F16),0)+1):INDEX(Commandes!$C11:$BJ11,,(COLUMN(BE21)-COLUMN($C21)+1)-CONFIG!$F16)),0)</f>
        <v>0</v>
      </c>
      <c r="BF21" s="158">
        <f>IF(AND(ROUND((BF$18-CONFIG!$C$7)/31,0)&gt;=ROUND(CONFIG!$F16,0),CONFIG!$D16&lt;&gt;0),SUM(INDEX(Commandes!$C11:$BJ11,,IF((COLUMN(BF21)-COLUMN($C21)+1)&gt;(CONFIG!$E16+CONFIG!$F16),(COLUMN(BF21)-COLUMN($C21)+1)-(CONFIG!$E16+CONFIG!$F16),0)+1):INDEX(Commandes!$C11:$BJ11,,(COLUMN(BF21)-COLUMN($C21)+1)-CONFIG!$F16)),0)</f>
        <v>0</v>
      </c>
      <c r="BG21" s="158">
        <f>IF(AND(ROUND((BG$18-CONFIG!$C$7)/31,0)&gt;=ROUND(CONFIG!$F16,0),CONFIG!$D16&lt;&gt;0),SUM(INDEX(Commandes!$C11:$BJ11,,IF((COLUMN(BG21)-COLUMN($C21)+1)&gt;(CONFIG!$E16+CONFIG!$F16),(COLUMN(BG21)-COLUMN($C21)+1)-(CONFIG!$E16+CONFIG!$F16),0)+1):INDEX(Commandes!$C11:$BJ11,,(COLUMN(BG21)-COLUMN($C21)+1)-CONFIG!$F16)),0)</f>
        <v>0</v>
      </c>
      <c r="BH21" s="158">
        <f>IF(AND(ROUND((BH$18-CONFIG!$C$7)/31,0)&gt;=ROUND(CONFIG!$F16,0),CONFIG!$D16&lt;&gt;0),SUM(INDEX(Commandes!$C11:$BJ11,,IF((COLUMN(BH21)-COLUMN($C21)+1)&gt;(CONFIG!$E16+CONFIG!$F16),(COLUMN(BH21)-COLUMN($C21)+1)-(CONFIG!$E16+CONFIG!$F16),0)+1):INDEX(Commandes!$C11:$BJ11,,(COLUMN(BH21)-COLUMN($C21)+1)-CONFIG!$F16)),0)</f>
        <v>0</v>
      </c>
      <c r="BI21" s="158">
        <f>IF(AND(ROUND((BI$18-CONFIG!$C$7)/31,0)&gt;=ROUND(CONFIG!$F16,0),CONFIG!$D16&lt;&gt;0),SUM(INDEX(Commandes!$C11:$BJ11,,IF((COLUMN(BI21)-COLUMN($C21)+1)&gt;(CONFIG!$E16+CONFIG!$F16),(COLUMN(BI21)-COLUMN($C21)+1)-(CONFIG!$E16+CONFIG!$F16),0)+1):INDEX(Commandes!$C11:$BJ11,,(COLUMN(BI21)-COLUMN($C21)+1)-CONFIG!$F16)),0)</f>
        <v>0</v>
      </c>
      <c r="BJ21" s="158">
        <f>IF(AND(ROUND((BJ$18-CONFIG!$C$7)/31,0)&gt;=ROUND(CONFIG!$F16,0),CONFIG!$D16&lt;&gt;0),SUM(INDEX(Commandes!$C11:$BJ11,,IF((COLUMN(BJ21)-COLUMN($C21)+1)&gt;(CONFIG!$E16+CONFIG!$F16),(COLUMN(BJ21)-COLUMN($C21)+1)-(CONFIG!$E16+CONFIG!$F16),0)+1):INDEX(Commandes!$C11:$BJ11,,(COLUMN(BJ21)-COLUMN($C21)+1)-CONFIG!$F16)),0)</f>
        <v>0</v>
      </c>
    </row>
    <row r="22" spans="2:62" x14ac:dyDescent="0.35">
      <c r="B22" s="57">
        <f>CONFIG!$B$17</f>
        <v>0</v>
      </c>
      <c r="C22" s="158">
        <f>IF(AND(ROUND((C$18-CONFIG!$C$7)/31,0)&gt;=ROUND(CONFIG!$F17,0),CONFIG!$D17&lt;&gt;0),SUM(INDEX(Commandes!$C12:$BJ12,,IF((COLUMN(C22)-COLUMN($C22)+1)&gt;(CONFIG!$E17+CONFIG!$F17),(COLUMN(C22)-COLUMN($C22)+1)-(CONFIG!$E17+CONFIG!$F17),0)+1):INDEX(Commandes!$C12:$BJ12,,(COLUMN(C22)-COLUMN($C22)+1)-CONFIG!$F17)),0)</f>
        <v>0</v>
      </c>
      <c r="D22" s="158">
        <f>IF(AND(ROUND((D$18-CONFIG!$C$7)/31,0)&gt;=ROUND(CONFIG!$F17,0),CONFIG!$D17&lt;&gt;0),SUM(INDEX(Commandes!$C12:$BJ12,,IF((COLUMN(D22)-COLUMN($C22)+1)&gt;(CONFIG!$E17+CONFIG!$F17),(COLUMN(D22)-COLUMN($C22)+1)-(CONFIG!$E17+CONFIG!$F17),0)+1):INDEX(Commandes!$C12:$BJ12,,(COLUMN(D22)-COLUMN($C22)+1)-CONFIG!$F17)),0)</f>
        <v>0</v>
      </c>
      <c r="E22" s="158">
        <f>IF(AND(ROUND((E$18-CONFIG!$C$7)/31,0)&gt;=ROUND(CONFIG!$F17,0),CONFIG!$D17&lt;&gt;0),SUM(INDEX(Commandes!$C12:$BJ12,,IF((COLUMN(E22)-COLUMN($C22)+1)&gt;(CONFIG!$E17+CONFIG!$F17),(COLUMN(E22)-COLUMN($C22)+1)-(CONFIG!$E17+CONFIG!$F17),0)+1):INDEX(Commandes!$C12:$BJ12,,(COLUMN(E22)-COLUMN($C22)+1)-CONFIG!$F17)),0)</f>
        <v>0</v>
      </c>
      <c r="F22" s="158">
        <f>IF(AND(ROUND((F$18-CONFIG!$C$7)/31,0)&gt;=ROUND(CONFIG!$F17,0),CONFIG!$D17&lt;&gt;0),SUM(INDEX(Commandes!$C12:$BJ12,,IF((COLUMN(F22)-COLUMN($C22)+1)&gt;(CONFIG!$E17+CONFIG!$F17),(COLUMN(F22)-COLUMN($C22)+1)-(CONFIG!$E17+CONFIG!$F17),0)+1):INDEX(Commandes!$C12:$BJ12,,(COLUMN(F22)-COLUMN($C22)+1)-CONFIG!$F17)),0)</f>
        <v>0</v>
      </c>
      <c r="G22" s="158">
        <f>IF(AND(ROUND((G$18-CONFIG!$C$7)/31,0)&gt;=ROUND(CONFIG!$F17,0),CONFIG!$D17&lt;&gt;0),SUM(INDEX(Commandes!$C12:$BJ12,,IF((COLUMN(G22)-COLUMN($C22)+1)&gt;(CONFIG!$E17+CONFIG!$F17),(COLUMN(G22)-COLUMN($C22)+1)-(CONFIG!$E17+CONFIG!$F17),0)+1):INDEX(Commandes!$C12:$BJ12,,(COLUMN(G22)-COLUMN($C22)+1)-CONFIG!$F17)),0)</f>
        <v>0</v>
      </c>
      <c r="H22" s="158">
        <f>IF(AND(ROUND((H$18-CONFIG!$C$7)/31,0)&gt;=ROUND(CONFIG!$F17,0),CONFIG!$D17&lt;&gt;0),SUM(INDEX(Commandes!$C12:$BJ12,,IF((COLUMN(H22)-COLUMN($C22)+1)&gt;(CONFIG!$E17+CONFIG!$F17),(COLUMN(H22)-COLUMN($C22)+1)-(CONFIG!$E17+CONFIG!$F17),0)+1):INDEX(Commandes!$C12:$BJ12,,(COLUMN(H22)-COLUMN($C22)+1)-CONFIG!$F17)),0)</f>
        <v>0</v>
      </c>
      <c r="I22" s="158">
        <f>IF(AND(ROUND((I$18-CONFIG!$C$7)/31,0)&gt;=ROUND(CONFIG!$F17,0),CONFIG!$D17&lt;&gt;0),SUM(INDEX(Commandes!$C12:$BJ12,,IF((COLUMN(I22)-COLUMN($C22)+1)&gt;(CONFIG!$E17+CONFIG!$F17),(COLUMN(I22)-COLUMN($C22)+1)-(CONFIG!$E17+CONFIG!$F17),0)+1):INDEX(Commandes!$C12:$BJ12,,(COLUMN(I22)-COLUMN($C22)+1)-CONFIG!$F17)),0)</f>
        <v>0</v>
      </c>
      <c r="J22" s="158">
        <f>IF(AND(ROUND((J$18-CONFIG!$C$7)/31,0)&gt;=ROUND(CONFIG!$F17,0),CONFIG!$D17&lt;&gt;0),SUM(INDEX(Commandes!$C12:$BJ12,,IF((COLUMN(J22)-COLUMN($C22)+1)&gt;(CONFIG!$E17+CONFIG!$F17),(COLUMN(J22)-COLUMN($C22)+1)-(CONFIG!$E17+CONFIG!$F17),0)+1):INDEX(Commandes!$C12:$BJ12,,(COLUMN(J22)-COLUMN($C22)+1)-CONFIG!$F17)),0)</f>
        <v>0</v>
      </c>
      <c r="K22" s="158">
        <f>IF(AND(ROUND((K$18-CONFIG!$C$7)/31,0)&gt;=ROUND(CONFIG!$F17,0),CONFIG!$D17&lt;&gt;0),SUM(INDEX(Commandes!$C12:$BJ12,,IF((COLUMN(K22)-COLUMN($C22)+1)&gt;(CONFIG!$E17+CONFIG!$F17),(COLUMN(K22)-COLUMN($C22)+1)-(CONFIG!$E17+CONFIG!$F17),0)+1):INDEX(Commandes!$C12:$BJ12,,(COLUMN(K22)-COLUMN($C22)+1)-CONFIG!$F17)),0)</f>
        <v>0</v>
      </c>
      <c r="L22" s="158">
        <f>IF(AND(ROUND((L$18-CONFIG!$C$7)/31,0)&gt;=ROUND(CONFIG!$F17,0),CONFIG!$D17&lt;&gt;0),SUM(INDEX(Commandes!$C12:$BJ12,,IF((COLUMN(L22)-COLUMN($C22)+1)&gt;(CONFIG!$E17+CONFIG!$F17),(COLUMN(L22)-COLUMN($C22)+1)-(CONFIG!$E17+CONFIG!$F17),0)+1):INDEX(Commandes!$C12:$BJ12,,(COLUMN(L22)-COLUMN($C22)+1)-CONFIG!$F17)),0)</f>
        <v>0</v>
      </c>
      <c r="M22" s="158">
        <f>IF(AND(ROUND((M$18-CONFIG!$C$7)/31,0)&gt;=ROUND(CONFIG!$F17,0),CONFIG!$D17&lt;&gt;0),SUM(INDEX(Commandes!$C12:$BJ12,,IF((COLUMN(M22)-COLUMN($C22)+1)&gt;(CONFIG!$E17+CONFIG!$F17),(COLUMN(M22)-COLUMN($C22)+1)-(CONFIG!$E17+CONFIG!$F17),0)+1):INDEX(Commandes!$C12:$BJ12,,(COLUMN(M22)-COLUMN($C22)+1)-CONFIG!$F17)),0)</f>
        <v>0</v>
      </c>
      <c r="N22" s="158">
        <f>IF(AND(ROUND((N$18-CONFIG!$C$7)/31,0)&gt;=ROUND(CONFIG!$F17,0),CONFIG!$D17&lt;&gt;0),SUM(INDEX(Commandes!$C12:$BJ12,,IF((COLUMN(N22)-COLUMN($C22)+1)&gt;(CONFIG!$E17+CONFIG!$F17),(COLUMN(N22)-COLUMN($C22)+1)-(CONFIG!$E17+CONFIG!$F17),0)+1):INDEX(Commandes!$C12:$BJ12,,(COLUMN(N22)-COLUMN($C22)+1)-CONFIG!$F17)),0)</f>
        <v>0</v>
      </c>
      <c r="O22" s="158">
        <f>IF(AND(ROUND((O$18-CONFIG!$C$7)/31,0)&gt;=ROUND(CONFIG!$F17,0),CONFIG!$D17&lt;&gt;0),SUM(INDEX(Commandes!$C12:$BJ12,,IF((COLUMN(O22)-COLUMN($C22)+1)&gt;(CONFIG!$E17+CONFIG!$F17),(COLUMN(O22)-COLUMN($C22)+1)-(CONFIG!$E17+CONFIG!$F17),0)+1):INDEX(Commandes!$C12:$BJ12,,(COLUMN(O22)-COLUMN($C22)+1)-CONFIG!$F17)),0)</f>
        <v>0</v>
      </c>
      <c r="P22" s="158">
        <f>IF(AND(ROUND((P$18-CONFIG!$C$7)/31,0)&gt;=ROUND(CONFIG!$F17,0),CONFIG!$D17&lt;&gt;0),SUM(INDEX(Commandes!$C12:$BJ12,,IF((COLUMN(P22)-COLUMN($C22)+1)&gt;(CONFIG!$E17+CONFIG!$F17),(COLUMN(P22)-COLUMN($C22)+1)-(CONFIG!$E17+CONFIG!$F17),0)+1):INDEX(Commandes!$C12:$BJ12,,(COLUMN(P22)-COLUMN($C22)+1)-CONFIG!$F17)),0)</f>
        <v>0</v>
      </c>
      <c r="Q22" s="158">
        <f>IF(AND(ROUND((Q$18-CONFIG!$C$7)/31,0)&gt;=ROUND(CONFIG!$F17,0),CONFIG!$D17&lt;&gt;0),SUM(INDEX(Commandes!$C12:$BJ12,,IF((COLUMN(Q22)-COLUMN($C22)+1)&gt;(CONFIG!$E17+CONFIG!$F17),(COLUMN(Q22)-COLUMN($C22)+1)-(CONFIG!$E17+CONFIG!$F17),0)+1):INDEX(Commandes!$C12:$BJ12,,(COLUMN(Q22)-COLUMN($C22)+1)-CONFIG!$F17)),0)</f>
        <v>0</v>
      </c>
      <c r="R22" s="158">
        <f>IF(AND(ROUND((R$18-CONFIG!$C$7)/31,0)&gt;=ROUND(CONFIG!$F17,0),CONFIG!$D17&lt;&gt;0),SUM(INDEX(Commandes!$C12:$BJ12,,IF((COLUMN(R22)-COLUMN($C22)+1)&gt;(CONFIG!$E17+CONFIG!$F17),(COLUMN(R22)-COLUMN($C22)+1)-(CONFIG!$E17+CONFIG!$F17),0)+1):INDEX(Commandes!$C12:$BJ12,,(COLUMN(R22)-COLUMN($C22)+1)-CONFIG!$F17)),0)</f>
        <v>0</v>
      </c>
      <c r="S22" s="158">
        <f>IF(AND(ROUND((S$18-CONFIG!$C$7)/31,0)&gt;=ROUND(CONFIG!$F17,0),CONFIG!$D17&lt;&gt;0),SUM(INDEX(Commandes!$C12:$BJ12,,IF((COLUMN(S22)-COLUMN($C22)+1)&gt;(CONFIG!$E17+CONFIG!$F17),(COLUMN(S22)-COLUMN($C22)+1)-(CONFIG!$E17+CONFIG!$F17),0)+1):INDEX(Commandes!$C12:$BJ12,,(COLUMN(S22)-COLUMN($C22)+1)-CONFIG!$F17)),0)</f>
        <v>0</v>
      </c>
      <c r="T22" s="158">
        <f>IF(AND(ROUND((T$18-CONFIG!$C$7)/31,0)&gt;=ROUND(CONFIG!$F17,0),CONFIG!$D17&lt;&gt;0),SUM(INDEX(Commandes!$C12:$BJ12,,IF((COLUMN(T22)-COLUMN($C22)+1)&gt;(CONFIG!$E17+CONFIG!$F17),(COLUMN(T22)-COLUMN($C22)+1)-(CONFIG!$E17+CONFIG!$F17),0)+1):INDEX(Commandes!$C12:$BJ12,,(COLUMN(T22)-COLUMN($C22)+1)-CONFIG!$F17)),0)</f>
        <v>0</v>
      </c>
      <c r="U22" s="158">
        <f>IF(AND(ROUND((U$18-CONFIG!$C$7)/31,0)&gt;=ROUND(CONFIG!$F17,0),CONFIG!$D17&lt;&gt;0),SUM(INDEX(Commandes!$C12:$BJ12,,IF((COLUMN(U22)-COLUMN($C22)+1)&gt;(CONFIG!$E17+CONFIG!$F17),(COLUMN(U22)-COLUMN($C22)+1)-(CONFIG!$E17+CONFIG!$F17),0)+1):INDEX(Commandes!$C12:$BJ12,,(COLUMN(U22)-COLUMN($C22)+1)-CONFIG!$F17)),0)</f>
        <v>0</v>
      </c>
      <c r="V22" s="158">
        <f>IF(AND(ROUND((V$18-CONFIG!$C$7)/31,0)&gt;=ROUND(CONFIG!$F17,0),CONFIG!$D17&lt;&gt;0),SUM(INDEX(Commandes!$C12:$BJ12,,IF((COLUMN(V22)-COLUMN($C22)+1)&gt;(CONFIG!$E17+CONFIG!$F17),(COLUMN(V22)-COLUMN($C22)+1)-(CONFIG!$E17+CONFIG!$F17),0)+1):INDEX(Commandes!$C12:$BJ12,,(COLUMN(V22)-COLUMN($C22)+1)-CONFIG!$F17)),0)</f>
        <v>0</v>
      </c>
      <c r="W22" s="158">
        <f>IF(AND(ROUND((W$18-CONFIG!$C$7)/31,0)&gt;=ROUND(CONFIG!$F17,0),CONFIG!$D17&lt;&gt;0),SUM(INDEX(Commandes!$C12:$BJ12,,IF((COLUMN(W22)-COLUMN($C22)+1)&gt;(CONFIG!$E17+CONFIG!$F17),(COLUMN(W22)-COLUMN($C22)+1)-(CONFIG!$E17+CONFIG!$F17),0)+1):INDEX(Commandes!$C12:$BJ12,,(COLUMN(W22)-COLUMN($C22)+1)-CONFIG!$F17)),0)</f>
        <v>0</v>
      </c>
      <c r="X22" s="158">
        <f>IF(AND(ROUND((X$18-CONFIG!$C$7)/31,0)&gt;=ROUND(CONFIG!$F17,0),CONFIG!$D17&lt;&gt;0),SUM(INDEX(Commandes!$C12:$BJ12,,IF((COLUMN(X22)-COLUMN($C22)+1)&gt;(CONFIG!$E17+CONFIG!$F17),(COLUMN(X22)-COLUMN($C22)+1)-(CONFIG!$E17+CONFIG!$F17),0)+1):INDEX(Commandes!$C12:$BJ12,,(COLUMN(X22)-COLUMN($C22)+1)-CONFIG!$F17)),0)</f>
        <v>0</v>
      </c>
      <c r="Y22" s="158">
        <f>IF(AND(ROUND((Y$18-CONFIG!$C$7)/31,0)&gt;=ROUND(CONFIG!$F17,0),CONFIG!$D17&lt;&gt;0),SUM(INDEX(Commandes!$C12:$BJ12,,IF((COLUMN(Y22)-COLUMN($C22)+1)&gt;(CONFIG!$E17+CONFIG!$F17),(COLUMN(Y22)-COLUMN($C22)+1)-(CONFIG!$E17+CONFIG!$F17),0)+1):INDEX(Commandes!$C12:$BJ12,,(COLUMN(Y22)-COLUMN($C22)+1)-CONFIG!$F17)),0)</f>
        <v>0</v>
      </c>
      <c r="Z22" s="158">
        <f>IF(AND(ROUND((Z$18-CONFIG!$C$7)/31,0)&gt;=ROUND(CONFIG!$F17,0),CONFIG!$D17&lt;&gt;0),SUM(INDEX(Commandes!$C12:$BJ12,,IF((COLUMN(Z22)-COLUMN($C22)+1)&gt;(CONFIG!$E17+CONFIG!$F17),(COLUMN(Z22)-COLUMN($C22)+1)-(CONFIG!$E17+CONFIG!$F17),0)+1):INDEX(Commandes!$C12:$BJ12,,(COLUMN(Z22)-COLUMN($C22)+1)-CONFIG!$F17)),0)</f>
        <v>0</v>
      </c>
      <c r="AA22" s="158">
        <f>IF(AND(ROUND((AA$18-CONFIG!$C$7)/31,0)&gt;=ROUND(CONFIG!$F17,0),CONFIG!$D17&lt;&gt;0),SUM(INDEX(Commandes!$C12:$BJ12,,IF((COLUMN(AA22)-COLUMN($C22)+1)&gt;(CONFIG!$E17+CONFIG!$F17),(COLUMN(AA22)-COLUMN($C22)+1)-(CONFIG!$E17+CONFIG!$F17),0)+1):INDEX(Commandes!$C12:$BJ12,,(COLUMN(AA22)-COLUMN($C22)+1)-CONFIG!$F17)),0)</f>
        <v>0</v>
      </c>
      <c r="AB22" s="158">
        <f>IF(AND(ROUND((AB$18-CONFIG!$C$7)/31,0)&gt;=ROUND(CONFIG!$F17,0),CONFIG!$D17&lt;&gt;0),SUM(INDEX(Commandes!$C12:$BJ12,,IF((COLUMN(AB22)-COLUMN($C22)+1)&gt;(CONFIG!$E17+CONFIG!$F17),(COLUMN(AB22)-COLUMN($C22)+1)-(CONFIG!$E17+CONFIG!$F17),0)+1):INDEX(Commandes!$C12:$BJ12,,(COLUMN(AB22)-COLUMN($C22)+1)-CONFIG!$F17)),0)</f>
        <v>0</v>
      </c>
      <c r="AC22" s="158">
        <f>IF(AND(ROUND((AC$18-CONFIG!$C$7)/31,0)&gt;=ROUND(CONFIG!$F17,0),CONFIG!$D17&lt;&gt;0),SUM(INDEX(Commandes!$C12:$BJ12,,IF((COLUMN(AC22)-COLUMN($C22)+1)&gt;(CONFIG!$E17+CONFIG!$F17),(COLUMN(AC22)-COLUMN($C22)+1)-(CONFIG!$E17+CONFIG!$F17),0)+1):INDEX(Commandes!$C12:$BJ12,,(COLUMN(AC22)-COLUMN($C22)+1)-CONFIG!$F17)),0)</f>
        <v>0</v>
      </c>
      <c r="AD22" s="158">
        <f>IF(AND(ROUND((AD$18-CONFIG!$C$7)/31,0)&gt;=ROUND(CONFIG!$F17,0),CONFIG!$D17&lt;&gt;0),SUM(INDEX(Commandes!$C12:$BJ12,,IF((COLUMN(AD22)-COLUMN($C22)+1)&gt;(CONFIG!$E17+CONFIG!$F17),(COLUMN(AD22)-COLUMN($C22)+1)-(CONFIG!$E17+CONFIG!$F17),0)+1):INDEX(Commandes!$C12:$BJ12,,(COLUMN(AD22)-COLUMN($C22)+1)-CONFIG!$F17)),0)</f>
        <v>0</v>
      </c>
      <c r="AE22" s="158">
        <f>IF(AND(ROUND((AE$18-CONFIG!$C$7)/31,0)&gt;=ROUND(CONFIG!$F17,0),CONFIG!$D17&lt;&gt;0),SUM(INDEX(Commandes!$C12:$BJ12,,IF((COLUMN(AE22)-COLUMN($C22)+1)&gt;(CONFIG!$E17+CONFIG!$F17),(COLUMN(AE22)-COLUMN($C22)+1)-(CONFIG!$E17+CONFIG!$F17),0)+1):INDEX(Commandes!$C12:$BJ12,,(COLUMN(AE22)-COLUMN($C22)+1)-CONFIG!$F17)),0)</f>
        <v>0</v>
      </c>
      <c r="AF22" s="158">
        <f>IF(AND(ROUND((AF$18-CONFIG!$C$7)/31,0)&gt;=ROUND(CONFIG!$F17,0),CONFIG!$D17&lt;&gt;0),SUM(INDEX(Commandes!$C12:$BJ12,,IF((COLUMN(AF22)-COLUMN($C22)+1)&gt;(CONFIG!$E17+CONFIG!$F17),(COLUMN(AF22)-COLUMN($C22)+1)-(CONFIG!$E17+CONFIG!$F17),0)+1):INDEX(Commandes!$C12:$BJ12,,(COLUMN(AF22)-COLUMN($C22)+1)-CONFIG!$F17)),0)</f>
        <v>0</v>
      </c>
      <c r="AG22" s="158">
        <f>IF(AND(ROUND((AG$18-CONFIG!$C$7)/31,0)&gt;=ROUND(CONFIG!$F17,0),CONFIG!$D17&lt;&gt;0),SUM(INDEX(Commandes!$C12:$BJ12,,IF((COLUMN(AG22)-COLUMN($C22)+1)&gt;(CONFIG!$E17+CONFIG!$F17),(COLUMN(AG22)-COLUMN($C22)+1)-(CONFIG!$E17+CONFIG!$F17),0)+1):INDEX(Commandes!$C12:$BJ12,,(COLUMN(AG22)-COLUMN($C22)+1)-CONFIG!$F17)),0)</f>
        <v>0</v>
      </c>
      <c r="AH22" s="158">
        <f>IF(AND(ROUND((AH$18-CONFIG!$C$7)/31,0)&gt;=ROUND(CONFIG!$F17,0),CONFIG!$D17&lt;&gt;0),SUM(INDEX(Commandes!$C12:$BJ12,,IF((COLUMN(AH22)-COLUMN($C22)+1)&gt;(CONFIG!$E17+CONFIG!$F17),(COLUMN(AH22)-COLUMN($C22)+1)-(CONFIG!$E17+CONFIG!$F17),0)+1):INDEX(Commandes!$C12:$BJ12,,(COLUMN(AH22)-COLUMN($C22)+1)-CONFIG!$F17)),0)</f>
        <v>0</v>
      </c>
      <c r="AI22" s="158">
        <f>IF(AND(ROUND((AI$18-CONFIG!$C$7)/31,0)&gt;=ROUND(CONFIG!$F17,0),CONFIG!$D17&lt;&gt;0),SUM(INDEX(Commandes!$C12:$BJ12,,IF((COLUMN(AI22)-COLUMN($C22)+1)&gt;(CONFIG!$E17+CONFIG!$F17),(COLUMN(AI22)-COLUMN($C22)+1)-(CONFIG!$E17+CONFIG!$F17),0)+1):INDEX(Commandes!$C12:$BJ12,,(COLUMN(AI22)-COLUMN($C22)+1)-CONFIG!$F17)),0)</f>
        <v>0</v>
      </c>
      <c r="AJ22" s="158">
        <f>IF(AND(ROUND((AJ$18-CONFIG!$C$7)/31,0)&gt;=ROUND(CONFIG!$F17,0),CONFIG!$D17&lt;&gt;0),SUM(INDEX(Commandes!$C12:$BJ12,,IF((COLUMN(AJ22)-COLUMN($C22)+1)&gt;(CONFIG!$E17+CONFIG!$F17),(COLUMN(AJ22)-COLUMN($C22)+1)-(CONFIG!$E17+CONFIG!$F17),0)+1):INDEX(Commandes!$C12:$BJ12,,(COLUMN(AJ22)-COLUMN($C22)+1)-CONFIG!$F17)),0)</f>
        <v>0</v>
      </c>
      <c r="AK22" s="158">
        <f>IF(AND(ROUND((AK$18-CONFIG!$C$7)/31,0)&gt;=ROUND(CONFIG!$F17,0),CONFIG!$D17&lt;&gt;0),SUM(INDEX(Commandes!$C12:$BJ12,,IF((COLUMN(AK22)-COLUMN($C22)+1)&gt;(CONFIG!$E17+CONFIG!$F17),(COLUMN(AK22)-COLUMN($C22)+1)-(CONFIG!$E17+CONFIG!$F17),0)+1):INDEX(Commandes!$C12:$BJ12,,(COLUMN(AK22)-COLUMN($C22)+1)-CONFIG!$F17)),0)</f>
        <v>0</v>
      </c>
      <c r="AL22" s="158">
        <f>IF(AND(ROUND((AL$18-CONFIG!$C$7)/31,0)&gt;=ROUND(CONFIG!$F17,0),CONFIG!$D17&lt;&gt;0),SUM(INDEX(Commandes!$C12:$BJ12,,IF((COLUMN(AL22)-COLUMN($C22)+1)&gt;(CONFIG!$E17+CONFIG!$F17),(COLUMN(AL22)-COLUMN($C22)+1)-(CONFIG!$E17+CONFIG!$F17),0)+1):INDEX(Commandes!$C12:$BJ12,,(COLUMN(AL22)-COLUMN($C22)+1)-CONFIG!$F17)),0)</f>
        <v>0</v>
      </c>
      <c r="AM22" s="158">
        <f>IF(AND(ROUND((AM$18-CONFIG!$C$7)/31,0)&gt;=ROUND(CONFIG!$F17,0),CONFIG!$D17&lt;&gt;0),SUM(INDEX(Commandes!$C12:$BJ12,,IF((COLUMN(AM22)-COLUMN($C22)+1)&gt;(CONFIG!$E17+CONFIG!$F17),(COLUMN(AM22)-COLUMN($C22)+1)-(CONFIG!$E17+CONFIG!$F17),0)+1):INDEX(Commandes!$C12:$BJ12,,(COLUMN(AM22)-COLUMN($C22)+1)-CONFIG!$F17)),0)</f>
        <v>0</v>
      </c>
      <c r="AN22" s="158">
        <f>IF(AND(ROUND((AN$18-CONFIG!$C$7)/31,0)&gt;=ROUND(CONFIG!$F17,0),CONFIG!$D17&lt;&gt;0),SUM(INDEX(Commandes!$C12:$BJ12,,IF((COLUMN(AN22)-COLUMN($C22)+1)&gt;(CONFIG!$E17+CONFIG!$F17),(COLUMN(AN22)-COLUMN($C22)+1)-(CONFIG!$E17+CONFIG!$F17),0)+1):INDEX(Commandes!$C12:$BJ12,,(COLUMN(AN22)-COLUMN($C22)+1)-CONFIG!$F17)),0)</f>
        <v>0</v>
      </c>
      <c r="AO22" s="158">
        <f>IF(AND(ROUND((AO$18-CONFIG!$C$7)/31,0)&gt;=ROUND(CONFIG!$F17,0),CONFIG!$D17&lt;&gt;0),SUM(INDEX(Commandes!$C12:$BJ12,,IF((COLUMN(AO22)-COLUMN($C22)+1)&gt;(CONFIG!$E17+CONFIG!$F17),(COLUMN(AO22)-COLUMN($C22)+1)-(CONFIG!$E17+CONFIG!$F17),0)+1):INDEX(Commandes!$C12:$BJ12,,(COLUMN(AO22)-COLUMN($C22)+1)-CONFIG!$F17)),0)</f>
        <v>0</v>
      </c>
      <c r="AP22" s="158">
        <f>IF(AND(ROUND((AP$18-CONFIG!$C$7)/31,0)&gt;=ROUND(CONFIG!$F17,0),CONFIG!$D17&lt;&gt;0),SUM(INDEX(Commandes!$C12:$BJ12,,IF((COLUMN(AP22)-COLUMN($C22)+1)&gt;(CONFIG!$E17+CONFIG!$F17),(COLUMN(AP22)-COLUMN($C22)+1)-(CONFIG!$E17+CONFIG!$F17),0)+1):INDEX(Commandes!$C12:$BJ12,,(COLUMN(AP22)-COLUMN($C22)+1)-CONFIG!$F17)),0)</f>
        <v>0</v>
      </c>
      <c r="AQ22" s="158">
        <f>IF(AND(ROUND((AQ$18-CONFIG!$C$7)/31,0)&gt;=ROUND(CONFIG!$F17,0),CONFIG!$D17&lt;&gt;0),SUM(INDEX(Commandes!$C12:$BJ12,,IF((COLUMN(AQ22)-COLUMN($C22)+1)&gt;(CONFIG!$E17+CONFIG!$F17),(COLUMN(AQ22)-COLUMN($C22)+1)-(CONFIG!$E17+CONFIG!$F17),0)+1):INDEX(Commandes!$C12:$BJ12,,(COLUMN(AQ22)-COLUMN($C22)+1)-CONFIG!$F17)),0)</f>
        <v>0</v>
      </c>
      <c r="AR22" s="158">
        <f>IF(AND(ROUND((AR$18-CONFIG!$C$7)/31,0)&gt;=ROUND(CONFIG!$F17,0),CONFIG!$D17&lt;&gt;0),SUM(INDEX(Commandes!$C12:$BJ12,,IF((COLUMN(AR22)-COLUMN($C22)+1)&gt;(CONFIG!$E17+CONFIG!$F17),(COLUMN(AR22)-COLUMN($C22)+1)-(CONFIG!$E17+CONFIG!$F17),0)+1):INDEX(Commandes!$C12:$BJ12,,(COLUMN(AR22)-COLUMN($C22)+1)-CONFIG!$F17)),0)</f>
        <v>0</v>
      </c>
      <c r="AS22" s="158">
        <f>IF(AND(ROUND((AS$18-CONFIG!$C$7)/31,0)&gt;=ROUND(CONFIG!$F17,0),CONFIG!$D17&lt;&gt;0),SUM(INDEX(Commandes!$C12:$BJ12,,IF((COLUMN(AS22)-COLUMN($C22)+1)&gt;(CONFIG!$E17+CONFIG!$F17),(COLUMN(AS22)-COLUMN($C22)+1)-(CONFIG!$E17+CONFIG!$F17),0)+1):INDEX(Commandes!$C12:$BJ12,,(COLUMN(AS22)-COLUMN($C22)+1)-CONFIG!$F17)),0)</f>
        <v>0</v>
      </c>
      <c r="AT22" s="158">
        <f>IF(AND(ROUND((AT$18-CONFIG!$C$7)/31,0)&gt;=ROUND(CONFIG!$F17,0),CONFIG!$D17&lt;&gt;0),SUM(INDEX(Commandes!$C12:$BJ12,,IF((COLUMN(AT22)-COLUMN($C22)+1)&gt;(CONFIG!$E17+CONFIG!$F17),(COLUMN(AT22)-COLUMN($C22)+1)-(CONFIG!$E17+CONFIG!$F17),0)+1):INDEX(Commandes!$C12:$BJ12,,(COLUMN(AT22)-COLUMN($C22)+1)-CONFIG!$F17)),0)</f>
        <v>0</v>
      </c>
      <c r="AU22" s="158">
        <f>IF(AND(ROUND((AU$18-CONFIG!$C$7)/31,0)&gt;=ROUND(CONFIG!$F17,0),CONFIG!$D17&lt;&gt;0),SUM(INDEX(Commandes!$C12:$BJ12,,IF((COLUMN(AU22)-COLUMN($C22)+1)&gt;(CONFIG!$E17+CONFIG!$F17),(COLUMN(AU22)-COLUMN($C22)+1)-(CONFIG!$E17+CONFIG!$F17),0)+1):INDEX(Commandes!$C12:$BJ12,,(COLUMN(AU22)-COLUMN($C22)+1)-CONFIG!$F17)),0)</f>
        <v>0</v>
      </c>
      <c r="AV22" s="158">
        <f>IF(AND(ROUND((AV$18-CONFIG!$C$7)/31,0)&gt;=ROUND(CONFIG!$F17,0),CONFIG!$D17&lt;&gt;0),SUM(INDEX(Commandes!$C12:$BJ12,,IF((COLUMN(AV22)-COLUMN($C22)+1)&gt;(CONFIG!$E17+CONFIG!$F17),(COLUMN(AV22)-COLUMN($C22)+1)-(CONFIG!$E17+CONFIG!$F17),0)+1):INDEX(Commandes!$C12:$BJ12,,(COLUMN(AV22)-COLUMN($C22)+1)-CONFIG!$F17)),0)</f>
        <v>0</v>
      </c>
      <c r="AW22" s="158">
        <f>IF(AND(ROUND((AW$18-CONFIG!$C$7)/31,0)&gt;=ROUND(CONFIG!$F17,0),CONFIG!$D17&lt;&gt;0),SUM(INDEX(Commandes!$C12:$BJ12,,IF((COLUMN(AW22)-COLUMN($C22)+1)&gt;(CONFIG!$E17+CONFIG!$F17),(COLUMN(AW22)-COLUMN($C22)+1)-(CONFIG!$E17+CONFIG!$F17),0)+1):INDEX(Commandes!$C12:$BJ12,,(COLUMN(AW22)-COLUMN($C22)+1)-CONFIG!$F17)),0)</f>
        <v>0</v>
      </c>
      <c r="AX22" s="158">
        <f>IF(AND(ROUND((AX$18-CONFIG!$C$7)/31,0)&gt;=ROUND(CONFIG!$F17,0),CONFIG!$D17&lt;&gt;0),SUM(INDEX(Commandes!$C12:$BJ12,,IF((COLUMN(AX22)-COLUMN($C22)+1)&gt;(CONFIG!$E17+CONFIG!$F17),(COLUMN(AX22)-COLUMN($C22)+1)-(CONFIG!$E17+CONFIG!$F17),0)+1):INDEX(Commandes!$C12:$BJ12,,(COLUMN(AX22)-COLUMN($C22)+1)-CONFIG!$F17)),0)</f>
        <v>0</v>
      </c>
      <c r="AY22" s="158">
        <f>IF(AND(ROUND((AY$18-CONFIG!$C$7)/31,0)&gt;=ROUND(CONFIG!$F17,0),CONFIG!$D17&lt;&gt;0),SUM(INDEX(Commandes!$C12:$BJ12,,IF((COLUMN(AY22)-COLUMN($C22)+1)&gt;(CONFIG!$E17+CONFIG!$F17),(COLUMN(AY22)-COLUMN($C22)+1)-(CONFIG!$E17+CONFIG!$F17),0)+1):INDEX(Commandes!$C12:$BJ12,,(COLUMN(AY22)-COLUMN($C22)+1)-CONFIG!$F17)),0)</f>
        <v>0</v>
      </c>
      <c r="AZ22" s="158">
        <f>IF(AND(ROUND((AZ$18-CONFIG!$C$7)/31,0)&gt;=ROUND(CONFIG!$F17,0),CONFIG!$D17&lt;&gt;0),SUM(INDEX(Commandes!$C12:$BJ12,,IF((COLUMN(AZ22)-COLUMN($C22)+1)&gt;(CONFIG!$E17+CONFIG!$F17),(COLUMN(AZ22)-COLUMN($C22)+1)-(CONFIG!$E17+CONFIG!$F17),0)+1):INDEX(Commandes!$C12:$BJ12,,(COLUMN(AZ22)-COLUMN($C22)+1)-CONFIG!$F17)),0)</f>
        <v>0</v>
      </c>
      <c r="BA22" s="158">
        <f>IF(AND(ROUND((BA$18-CONFIG!$C$7)/31,0)&gt;=ROUND(CONFIG!$F17,0),CONFIG!$D17&lt;&gt;0),SUM(INDEX(Commandes!$C12:$BJ12,,IF((COLUMN(BA22)-COLUMN($C22)+1)&gt;(CONFIG!$E17+CONFIG!$F17),(COLUMN(BA22)-COLUMN($C22)+1)-(CONFIG!$E17+CONFIG!$F17),0)+1):INDEX(Commandes!$C12:$BJ12,,(COLUMN(BA22)-COLUMN($C22)+1)-CONFIG!$F17)),0)</f>
        <v>0</v>
      </c>
      <c r="BB22" s="158">
        <f>IF(AND(ROUND((BB$18-CONFIG!$C$7)/31,0)&gt;=ROUND(CONFIG!$F17,0),CONFIG!$D17&lt;&gt;0),SUM(INDEX(Commandes!$C12:$BJ12,,IF((COLUMN(BB22)-COLUMN($C22)+1)&gt;(CONFIG!$E17+CONFIG!$F17),(COLUMN(BB22)-COLUMN($C22)+1)-(CONFIG!$E17+CONFIG!$F17),0)+1):INDEX(Commandes!$C12:$BJ12,,(COLUMN(BB22)-COLUMN($C22)+1)-CONFIG!$F17)),0)</f>
        <v>0</v>
      </c>
      <c r="BC22" s="158">
        <f>IF(AND(ROUND((BC$18-CONFIG!$C$7)/31,0)&gt;=ROUND(CONFIG!$F17,0),CONFIG!$D17&lt;&gt;0),SUM(INDEX(Commandes!$C12:$BJ12,,IF((COLUMN(BC22)-COLUMN($C22)+1)&gt;(CONFIG!$E17+CONFIG!$F17),(COLUMN(BC22)-COLUMN($C22)+1)-(CONFIG!$E17+CONFIG!$F17),0)+1):INDEX(Commandes!$C12:$BJ12,,(COLUMN(BC22)-COLUMN($C22)+1)-CONFIG!$F17)),0)</f>
        <v>0</v>
      </c>
      <c r="BD22" s="158">
        <f>IF(AND(ROUND((BD$18-CONFIG!$C$7)/31,0)&gt;=ROUND(CONFIG!$F17,0),CONFIG!$D17&lt;&gt;0),SUM(INDEX(Commandes!$C12:$BJ12,,IF((COLUMN(BD22)-COLUMN($C22)+1)&gt;(CONFIG!$E17+CONFIG!$F17),(COLUMN(BD22)-COLUMN($C22)+1)-(CONFIG!$E17+CONFIG!$F17),0)+1):INDEX(Commandes!$C12:$BJ12,,(COLUMN(BD22)-COLUMN($C22)+1)-CONFIG!$F17)),0)</f>
        <v>0</v>
      </c>
      <c r="BE22" s="158">
        <f>IF(AND(ROUND((BE$18-CONFIG!$C$7)/31,0)&gt;=ROUND(CONFIG!$F17,0),CONFIG!$D17&lt;&gt;0),SUM(INDEX(Commandes!$C12:$BJ12,,IF((COLUMN(BE22)-COLUMN($C22)+1)&gt;(CONFIG!$E17+CONFIG!$F17),(COLUMN(BE22)-COLUMN($C22)+1)-(CONFIG!$E17+CONFIG!$F17),0)+1):INDEX(Commandes!$C12:$BJ12,,(COLUMN(BE22)-COLUMN($C22)+1)-CONFIG!$F17)),0)</f>
        <v>0</v>
      </c>
      <c r="BF22" s="158">
        <f>IF(AND(ROUND((BF$18-CONFIG!$C$7)/31,0)&gt;=ROUND(CONFIG!$F17,0),CONFIG!$D17&lt;&gt;0),SUM(INDEX(Commandes!$C12:$BJ12,,IF((COLUMN(BF22)-COLUMN($C22)+1)&gt;(CONFIG!$E17+CONFIG!$F17),(COLUMN(BF22)-COLUMN($C22)+1)-(CONFIG!$E17+CONFIG!$F17),0)+1):INDEX(Commandes!$C12:$BJ12,,(COLUMN(BF22)-COLUMN($C22)+1)-CONFIG!$F17)),0)</f>
        <v>0</v>
      </c>
      <c r="BG22" s="158">
        <f>IF(AND(ROUND((BG$18-CONFIG!$C$7)/31,0)&gt;=ROUND(CONFIG!$F17,0),CONFIG!$D17&lt;&gt;0),SUM(INDEX(Commandes!$C12:$BJ12,,IF((COLUMN(BG22)-COLUMN($C22)+1)&gt;(CONFIG!$E17+CONFIG!$F17),(COLUMN(BG22)-COLUMN($C22)+1)-(CONFIG!$E17+CONFIG!$F17),0)+1):INDEX(Commandes!$C12:$BJ12,,(COLUMN(BG22)-COLUMN($C22)+1)-CONFIG!$F17)),0)</f>
        <v>0</v>
      </c>
      <c r="BH22" s="158">
        <f>IF(AND(ROUND((BH$18-CONFIG!$C$7)/31,0)&gt;=ROUND(CONFIG!$F17,0),CONFIG!$D17&lt;&gt;0),SUM(INDEX(Commandes!$C12:$BJ12,,IF((COLUMN(BH22)-COLUMN($C22)+1)&gt;(CONFIG!$E17+CONFIG!$F17),(COLUMN(BH22)-COLUMN($C22)+1)-(CONFIG!$E17+CONFIG!$F17),0)+1):INDEX(Commandes!$C12:$BJ12,,(COLUMN(BH22)-COLUMN($C22)+1)-CONFIG!$F17)),0)</f>
        <v>0</v>
      </c>
      <c r="BI22" s="158">
        <f>IF(AND(ROUND((BI$18-CONFIG!$C$7)/31,0)&gt;=ROUND(CONFIG!$F17,0),CONFIG!$D17&lt;&gt;0),SUM(INDEX(Commandes!$C12:$BJ12,,IF((COLUMN(BI22)-COLUMN($C22)+1)&gt;(CONFIG!$E17+CONFIG!$F17),(COLUMN(BI22)-COLUMN($C22)+1)-(CONFIG!$E17+CONFIG!$F17),0)+1):INDEX(Commandes!$C12:$BJ12,,(COLUMN(BI22)-COLUMN($C22)+1)-CONFIG!$F17)),0)</f>
        <v>0</v>
      </c>
      <c r="BJ22" s="158">
        <f>IF(AND(ROUND((BJ$18-CONFIG!$C$7)/31,0)&gt;=ROUND(CONFIG!$F17,0),CONFIG!$D17&lt;&gt;0),SUM(INDEX(Commandes!$C12:$BJ12,,IF((COLUMN(BJ22)-COLUMN($C22)+1)&gt;(CONFIG!$E17+CONFIG!$F17),(COLUMN(BJ22)-COLUMN($C22)+1)-(CONFIG!$E17+CONFIG!$F17),0)+1):INDEX(Commandes!$C12:$BJ12,,(COLUMN(BJ22)-COLUMN($C22)+1)-CONFIG!$F17)),0)</f>
        <v>0</v>
      </c>
    </row>
    <row r="23" spans="2:62" x14ac:dyDescent="0.35">
      <c r="B23" s="57">
        <f>CONFIG!$B$18</f>
        <v>0</v>
      </c>
      <c r="C23" s="158">
        <f>IF(AND(ROUND((C$18-CONFIG!$C$7)/31,0)&gt;=ROUND(CONFIG!$F18,0),CONFIG!$D18&lt;&gt;0),SUM(INDEX(Commandes!$C13:$BJ13,,IF((COLUMN(C23)-COLUMN($C23)+1)&gt;(CONFIG!$E18+CONFIG!$F18),(COLUMN(C23)-COLUMN($C23)+1)-(CONFIG!$E18+CONFIG!$F18),0)+1):INDEX(Commandes!$C13:$BJ13,,(COLUMN(C23)-COLUMN($C23)+1)-CONFIG!$F18)),0)</f>
        <v>0</v>
      </c>
      <c r="D23" s="158">
        <f>IF(AND(ROUND((D$18-CONFIG!$C$7)/31,0)&gt;=ROUND(CONFIG!$F18,0),CONFIG!$D18&lt;&gt;0),SUM(INDEX(Commandes!$C13:$BJ13,,IF((COLUMN(D23)-COLUMN($C23)+1)&gt;(CONFIG!$E18+CONFIG!$F18),(COLUMN(D23)-COLUMN($C23)+1)-(CONFIG!$E18+CONFIG!$F18),0)+1):INDEX(Commandes!$C13:$BJ13,,(COLUMN(D23)-COLUMN($C23)+1)-CONFIG!$F18)),0)</f>
        <v>0</v>
      </c>
      <c r="E23" s="158">
        <f>IF(AND(ROUND((E$18-CONFIG!$C$7)/31,0)&gt;=ROUND(CONFIG!$F18,0),CONFIG!$D18&lt;&gt;0),SUM(INDEX(Commandes!$C13:$BJ13,,IF((COLUMN(E23)-COLUMN($C23)+1)&gt;(CONFIG!$E18+CONFIG!$F18),(COLUMN(E23)-COLUMN($C23)+1)-(CONFIG!$E18+CONFIG!$F18),0)+1):INDEX(Commandes!$C13:$BJ13,,(COLUMN(E23)-COLUMN($C23)+1)-CONFIG!$F18)),0)</f>
        <v>0</v>
      </c>
      <c r="F23" s="158">
        <f>IF(AND(ROUND((F$18-CONFIG!$C$7)/31,0)&gt;=ROUND(CONFIG!$F18,0),CONFIG!$D18&lt;&gt;0),SUM(INDEX(Commandes!$C13:$BJ13,,IF((COLUMN(F23)-COLUMN($C23)+1)&gt;(CONFIG!$E18+CONFIG!$F18),(COLUMN(F23)-COLUMN($C23)+1)-(CONFIG!$E18+CONFIG!$F18),0)+1):INDEX(Commandes!$C13:$BJ13,,(COLUMN(F23)-COLUMN($C23)+1)-CONFIG!$F18)),0)</f>
        <v>0</v>
      </c>
      <c r="G23" s="158">
        <f>IF(AND(ROUND((G$18-CONFIG!$C$7)/31,0)&gt;=ROUND(CONFIG!$F18,0),CONFIG!$D18&lt;&gt;0),SUM(INDEX(Commandes!$C13:$BJ13,,IF((COLUMN(G23)-COLUMN($C23)+1)&gt;(CONFIG!$E18+CONFIG!$F18),(COLUMN(G23)-COLUMN($C23)+1)-(CONFIG!$E18+CONFIG!$F18),0)+1):INDEX(Commandes!$C13:$BJ13,,(COLUMN(G23)-COLUMN($C23)+1)-CONFIG!$F18)),0)</f>
        <v>0</v>
      </c>
      <c r="H23" s="158">
        <f>IF(AND(ROUND((H$18-CONFIG!$C$7)/31,0)&gt;=ROUND(CONFIG!$F18,0),CONFIG!$D18&lt;&gt;0),SUM(INDEX(Commandes!$C13:$BJ13,,IF((COLUMN(H23)-COLUMN($C23)+1)&gt;(CONFIG!$E18+CONFIG!$F18),(COLUMN(H23)-COLUMN($C23)+1)-(CONFIG!$E18+CONFIG!$F18),0)+1):INDEX(Commandes!$C13:$BJ13,,(COLUMN(H23)-COLUMN($C23)+1)-CONFIG!$F18)),0)</f>
        <v>0</v>
      </c>
      <c r="I23" s="158">
        <f>IF(AND(ROUND((I$18-CONFIG!$C$7)/31,0)&gt;=ROUND(CONFIG!$F18,0),CONFIG!$D18&lt;&gt;0),SUM(INDEX(Commandes!$C13:$BJ13,,IF((COLUMN(I23)-COLUMN($C23)+1)&gt;(CONFIG!$E18+CONFIG!$F18),(COLUMN(I23)-COLUMN($C23)+1)-(CONFIG!$E18+CONFIG!$F18),0)+1):INDEX(Commandes!$C13:$BJ13,,(COLUMN(I23)-COLUMN($C23)+1)-CONFIG!$F18)),0)</f>
        <v>0</v>
      </c>
      <c r="J23" s="158">
        <f>IF(AND(ROUND((J$18-CONFIG!$C$7)/31,0)&gt;=ROUND(CONFIG!$F18,0),CONFIG!$D18&lt;&gt;0),SUM(INDEX(Commandes!$C13:$BJ13,,IF((COLUMN(J23)-COLUMN($C23)+1)&gt;(CONFIG!$E18+CONFIG!$F18),(COLUMN(J23)-COLUMN($C23)+1)-(CONFIG!$E18+CONFIG!$F18),0)+1):INDEX(Commandes!$C13:$BJ13,,(COLUMN(J23)-COLUMN($C23)+1)-CONFIG!$F18)),0)</f>
        <v>0</v>
      </c>
      <c r="K23" s="158">
        <f>IF(AND(ROUND((K$18-CONFIG!$C$7)/31,0)&gt;=ROUND(CONFIG!$F18,0),CONFIG!$D18&lt;&gt;0),SUM(INDEX(Commandes!$C13:$BJ13,,IF((COLUMN(K23)-COLUMN($C23)+1)&gt;(CONFIG!$E18+CONFIG!$F18),(COLUMN(K23)-COLUMN($C23)+1)-(CONFIG!$E18+CONFIG!$F18),0)+1):INDEX(Commandes!$C13:$BJ13,,(COLUMN(K23)-COLUMN($C23)+1)-CONFIG!$F18)),0)</f>
        <v>0</v>
      </c>
      <c r="L23" s="158">
        <f>IF(AND(ROUND((L$18-CONFIG!$C$7)/31,0)&gt;=ROUND(CONFIG!$F18,0),CONFIG!$D18&lt;&gt;0),SUM(INDEX(Commandes!$C13:$BJ13,,IF((COLUMN(L23)-COLUMN($C23)+1)&gt;(CONFIG!$E18+CONFIG!$F18),(COLUMN(L23)-COLUMN($C23)+1)-(CONFIG!$E18+CONFIG!$F18),0)+1):INDEX(Commandes!$C13:$BJ13,,(COLUMN(L23)-COLUMN($C23)+1)-CONFIG!$F18)),0)</f>
        <v>0</v>
      </c>
      <c r="M23" s="158">
        <f>IF(AND(ROUND((M$18-CONFIG!$C$7)/31,0)&gt;=ROUND(CONFIG!$F18,0),CONFIG!$D18&lt;&gt;0),SUM(INDEX(Commandes!$C13:$BJ13,,IF((COLUMN(M23)-COLUMN($C23)+1)&gt;(CONFIG!$E18+CONFIG!$F18),(COLUMN(M23)-COLUMN($C23)+1)-(CONFIG!$E18+CONFIG!$F18),0)+1):INDEX(Commandes!$C13:$BJ13,,(COLUMN(M23)-COLUMN($C23)+1)-CONFIG!$F18)),0)</f>
        <v>0</v>
      </c>
      <c r="N23" s="158">
        <f>IF(AND(ROUND((N$18-CONFIG!$C$7)/31,0)&gt;=ROUND(CONFIG!$F18,0),CONFIG!$D18&lt;&gt;0),SUM(INDEX(Commandes!$C13:$BJ13,,IF((COLUMN(N23)-COLUMN($C23)+1)&gt;(CONFIG!$E18+CONFIG!$F18),(COLUMN(N23)-COLUMN($C23)+1)-(CONFIG!$E18+CONFIG!$F18),0)+1):INDEX(Commandes!$C13:$BJ13,,(COLUMN(N23)-COLUMN($C23)+1)-CONFIG!$F18)),0)</f>
        <v>0</v>
      </c>
      <c r="O23" s="158">
        <f>IF(AND(ROUND((O$18-CONFIG!$C$7)/31,0)&gt;=ROUND(CONFIG!$F18,0),CONFIG!$D18&lt;&gt;0),SUM(INDEX(Commandes!$C13:$BJ13,,IF((COLUMN(O23)-COLUMN($C23)+1)&gt;(CONFIG!$E18+CONFIG!$F18),(COLUMN(O23)-COLUMN($C23)+1)-(CONFIG!$E18+CONFIG!$F18),0)+1):INDEX(Commandes!$C13:$BJ13,,(COLUMN(O23)-COLUMN($C23)+1)-CONFIG!$F18)),0)</f>
        <v>0</v>
      </c>
      <c r="P23" s="158">
        <f>IF(AND(ROUND((P$18-CONFIG!$C$7)/31,0)&gt;=ROUND(CONFIG!$F18,0),CONFIG!$D18&lt;&gt;0),SUM(INDEX(Commandes!$C13:$BJ13,,IF((COLUMN(P23)-COLUMN($C23)+1)&gt;(CONFIG!$E18+CONFIG!$F18),(COLUMN(P23)-COLUMN($C23)+1)-(CONFIG!$E18+CONFIG!$F18),0)+1):INDEX(Commandes!$C13:$BJ13,,(COLUMN(P23)-COLUMN($C23)+1)-CONFIG!$F18)),0)</f>
        <v>0</v>
      </c>
      <c r="Q23" s="158">
        <f>IF(AND(ROUND((Q$18-CONFIG!$C$7)/31,0)&gt;=ROUND(CONFIG!$F18,0),CONFIG!$D18&lt;&gt;0),SUM(INDEX(Commandes!$C13:$BJ13,,IF((COLUMN(Q23)-COLUMN($C23)+1)&gt;(CONFIG!$E18+CONFIG!$F18),(COLUMN(Q23)-COLUMN($C23)+1)-(CONFIG!$E18+CONFIG!$F18),0)+1):INDEX(Commandes!$C13:$BJ13,,(COLUMN(Q23)-COLUMN($C23)+1)-CONFIG!$F18)),0)</f>
        <v>0</v>
      </c>
      <c r="R23" s="158">
        <f>IF(AND(ROUND((R$18-CONFIG!$C$7)/31,0)&gt;=ROUND(CONFIG!$F18,0),CONFIG!$D18&lt;&gt;0),SUM(INDEX(Commandes!$C13:$BJ13,,IF((COLUMN(R23)-COLUMN($C23)+1)&gt;(CONFIG!$E18+CONFIG!$F18),(COLUMN(R23)-COLUMN($C23)+1)-(CONFIG!$E18+CONFIG!$F18),0)+1):INDEX(Commandes!$C13:$BJ13,,(COLUMN(R23)-COLUMN($C23)+1)-CONFIG!$F18)),0)</f>
        <v>0</v>
      </c>
      <c r="S23" s="158">
        <f>IF(AND(ROUND((S$18-CONFIG!$C$7)/31,0)&gt;=ROUND(CONFIG!$F18,0),CONFIG!$D18&lt;&gt;0),SUM(INDEX(Commandes!$C13:$BJ13,,IF((COLUMN(S23)-COLUMN($C23)+1)&gt;(CONFIG!$E18+CONFIG!$F18),(COLUMN(S23)-COLUMN($C23)+1)-(CONFIG!$E18+CONFIG!$F18),0)+1):INDEX(Commandes!$C13:$BJ13,,(COLUMN(S23)-COLUMN($C23)+1)-CONFIG!$F18)),0)</f>
        <v>0</v>
      </c>
      <c r="T23" s="158">
        <f>IF(AND(ROUND((T$18-CONFIG!$C$7)/31,0)&gt;=ROUND(CONFIG!$F18,0),CONFIG!$D18&lt;&gt;0),SUM(INDEX(Commandes!$C13:$BJ13,,IF((COLUMN(T23)-COLUMN($C23)+1)&gt;(CONFIG!$E18+CONFIG!$F18),(COLUMN(T23)-COLUMN($C23)+1)-(CONFIG!$E18+CONFIG!$F18),0)+1):INDEX(Commandes!$C13:$BJ13,,(COLUMN(T23)-COLUMN($C23)+1)-CONFIG!$F18)),0)</f>
        <v>0</v>
      </c>
      <c r="U23" s="158">
        <f>IF(AND(ROUND((U$18-CONFIG!$C$7)/31,0)&gt;=ROUND(CONFIG!$F18,0),CONFIG!$D18&lt;&gt;0),SUM(INDEX(Commandes!$C13:$BJ13,,IF((COLUMN(U23)-COLUMN($C23)+1)&gt;(CONFIG!$E18+CONFIG!$F18),(COLUMN(U23)-COLUMN($C23)+1)-(CONFIG!$E18+CONFIG!$F18),0)+1):INDEX(Commandes!$C13:$BJ13,,(COLUMN(U23)-COLUMN($C23)+1)-CONFIG!$F18)),0)</f>
        <v>0</v>
      </c>
      <c r="V23" s="158">
        <f>IF(AND(ROUND((V$18-CONFIG!$C$7)/31,0)&gt;=ROUND(CONFIG!$F18,0),CONFIG!$D18&lt;&gt;0),SUM(INDEX(Commandes!$C13:$BJ13,,IF((COLUMN(V23)-COLUMN($C23)+1)&gt;(CONFIG!$E18+CONFIG!$F18),(COLUMN(V23)-COLUMN($C23)+1)-(CONFIG!$E18+CONFIG!$F18),0)+1):INDEX(Commandes!$C13:$BJ13,,(COLUMN(V23)-COLUMN($C23)+1)-CONFIG!$F18)),0)</f>
        <v>0</v>
      </c>
      <c r="W23" s="158">
        <f>IF(AND(ROUND((W$18-CONFIG!$C$7)/31,0)&gt;=ROUND(CONFIG!$F18,0),CONFIG!$D18&lt;&gt;0),SUM(INDEX(Commandes!$C13:$BJ13,,IF((COLUMN(W23)-COLUMN($C23)+1)&gt;(CONFIG!$E18+CONFIG!$F18),(COLUMN(W23)-COLUMN($C23)+1)-(CONFIG!$E18+CONFIG!$F18),0)+1):INDEX(Commandes!$C13:$BJ13,,(COLUMN(W23)-COLUMN($C23)+1)-CONFIG!$F18)),0)</f>
        <v>0</v>
      </c>
      <c r="X23" s="158">
        <f>IF(AND(ROUND((X$18-CONFIG!$C$7)/31,0)&gt;=ROUND(CONFIG!$F18,0),CONFIG!$D18&lt;&gt;0),SUM(INDEX(Commandes!$C13:$BJ13,,IF((COLUMN(X23)-COLUMN($C23)+1)&gt;(CONFIG!$E18+CONFIG!$F18),(COLUMN(X23)-COLUMN($C23)+1)-(CONFIG!$E18+CONFIG!$F18),0)+1):INDEX(Commandes!$C13:$BJ13,,(COLUMN(X23)-COLUMN($C23)+1)-CONFIG!$F18)),0)</f>
        <v>0</v>
      </c>
      <c r="Y23" s="158">
        <f>IF(AND(ROUND((Y$18-CONFIG!$C$7)/31,0)&gt;=ROUND(CONFIG!$F18,0),CONFIG!$D18&lt;&gt;0),SUM(INDEX(Commandes!$C13:$BJ13,,IF((COLUMN(Y23)-COLUMN($C23)+1)&gt;(CONFIG!$E18+CONFIG!$F18),(COLUMN(Y23)-COLUMN($C23)+1)-(CONFIG!$E18+CONFIG!$F18),0)+1):INDEX(Commandes!$C13:$BJ13,,(COLUMN(Y23)-COLUMN($C23)+1)-CONFIG!$F18)),0)</f>
        <v>0</v>
      </c>
      <c r="Z23" s="158">
        <f>IF(AND(ROUND((Z$18-CONFIG!$C$7)/31,0)&gt;=ROUND(CONFIG!$F18,0),CONFIG!$D18&lt;&gt;0),SUM(INDEX(Commandes!$C13:$BJ13,,IF((COLUMN(Z23)-COLUMN($C23)+1)&gt;(CONFIG!$E18+CONFIG!$F18),(COLUMN(Z23)-COLUMN($C23)+1)-(CONFIG!$E18+CONFIG!$F18),0)+1):INDEX(Commandes!$C13:$BJ13,,(COLUMN(Z23)-COLUMN($C23)+1)-CONFIG!$F18)),0)</f>
        <v>0</v>
      </c>
      <c r="AA23" s="158">
        <f>IF(AND(ROUND((AA$18-CONFIG!$C$7)/31,0)&gt;=ROUND(CONFIG!$F18,0),CONFIG!$D18&lt;&gt;0),SUM(INDEX(Commandes!$C13:$BJ13,,IF((COLUMN(AA23)-COLUMN($C23)+1)&gt;(CONFIG!$E18+CONFIG!$F18),(COLUMN(AA23)-COLUMN($C23)+1)-(CONFIG!$E18+CONFIG!$F18),0)+1):INDEX(Commandes!$C13:$BJ13,,(COLUMN(AA23)-COLUMN($C23)+1)-CONFIG!$F18)),0)</f>
        <v>0</v>
      </c>
      <c r="AB23" s="158">
        <f>IF(AND(ROUND((AB$18-CONFIG!$C$7)/31,0)&gt;=ROUND(CONFIG!$F18,0),CONFIG!$D18&lt;&gt;0),SUM(INDEX(Commandes!$C13:$BJ13,,IF((COLUMN(AB23)-COLUMN($C23)+1)&gt;(CONFIG!$E18+CONFIG!$F18),(COLUMN(AB23)-COLUMN($C23)+1)-(CONFIG!$E18+CONFIG!$F18),0)+1):INDEX(Commandes!$C13:$BJ13,,(COLUMN(AB23)-COLUMN($C23)+1)-CONFIG!$F18)),0)</f>
        <v>0</v>
      </c>
      <c r="AC23" s="158">
        <f>IF(AND(ROUND((AC$18-CONFIG!$C$7)/31,0)&gt;=ROUND(CONFIG!$F18,0),CONFIG!$D18&lt;&gt;0),SUM(INDEX(Commandes!$C13:$BJ13,,IF((COLUMN(AC23)-COLUMN($C23)+1)&gt;(CONFIG!$E18+CONFIG!$F18),(COLUMN(AC23)-COLUMN($C23)+1)-(CONFIG!$E18+CONFIG!$F18),0)+1):INDEX(Commandes!$C13:$BJ13,,(COLUMN(AC23)-COLUMN($C23)+1)-CONFIG!$F18)),0)</f>
        <v>0</v>
      </c>
      <c r="AD23" s="158">
        <f>IF(AND(ROUND((AD$18-CONFIG!$C$7)/31,0)&gt;=ROUND(CONFIG!$F18,0),CONFIG!$D18&lt;&gt;0),SUM(INDEX(Commandes!$C13:$BJ13,,IF((COLUMN(AD23)-COLUMN($C23)+1)&gt;(CONFIG!$E18+CONFIG!$F18),(COLUMN(AD23)-COLUMN($C23)+1)-(CONFIG!$E18+CONFIG!$F18),0)+1):INDEX(Commandes!$C13:$BJ13,,(COLUMN(AD23)-COLUMN($C23)+1)-CONFIG!$F18)),0)</f>
        <v>0</v>
      </c>
      <c r="AE23" s="158">
        <f>IF(AND(ROUND((AE$18-CONFIG!$C$7)/31,0)&gt;=ROUND(CONFIG!$F18,0),CONFIG!$D18&lt;&gt;0),SUM(INDEX(Commandes!$C13:$BJ13,,IF((COLUMN(AE23)-COLUMN($C23)+1)&gt;(CONFIG!$E18+CONFIG!$F18),(COLUMN(AE23)-COLUMN($C23)+1)-(CONFIG!$E18+CONFIG!$F18),0)+1):INDEX(Commandes!$C13:$BJ13,,(COLUMN(AE23)-COLUMN($C23)+1)-CONFIG!$F18)),0)</f>
        <v>0</v>
      </c>
      <c r="AF23" s="158">
        <f>IF(AND(ROUND((AF$18-CONFIG!$C$7)/31,0)&gt;=ROUND(CONFIG!$F18,0),CONFIG!$D18&lt;&gt;0),SUM(INDEX(Commandes!$C13:$BJ13,,IF((COLUMN(AF23)-COLUMN($C23)+1)&gt;(CONFIG!$E18+CONFIG!$F18),(COLUMN(AF23)-COLUMN($C23)+1)-(CONFIG!$E18+CONFIG!$F18),0)+1):INDEX(Commandes!$C13:$BJ13,,(COLUMN(AF23)-COLUMN($C23)+1)-CONFIG!$F18)),0)</f>
        <v>0</v>
      </c>
      <c r="AG23" s="158">
        <f>IF(AND(ROUND((AG$18-CONFIG!$C$7)/31,0)&gt;=ROUND(CONFIG!$F18,0),CONFIG!$D18&lt;&gt;0),SUM(INDEX(Commandes!$C13:$BJ13,,IF((COLUMN(AG23)-COLUMN($C23)+1)&gt;(CONFIG!$E18+CONFIG!$F18),(COLUMN(AG23)-COLUMN($C23)+1)-(CONFIG!$E18+CONFIG!$F18),0)+1):INDEX(Commandes!$C13:$BJ13,,(COLUMN(AG23)-COLUMN($C23)+1)-CONFIG!$F18)),0)</f>
        <v>0</v>
      </c>
      <c r="AH23" s="158">
        <f>IF(AND(ROUND((AH$18-CONFIG!$C$7)/31,0)&gt;=ROUND(CONFIG!$F18,0),CONFIG!$D18&lt;&gt;0),SUM(INDEX(Commandes!$C13:$BJ13,,IF((COLUMN(AH23)-COLUMN($C23)+1)&gt;(CONFIG!$E18+CONFIG!$F18),(COLUMN(AH23)-COLUMN($C23)+1)-(CONFIG!$E18+CONFIG!$F18),0)+1):INDEX(Commandes!$C13:$BJ13,,(COLUMN(AH23)-COLUMN($C23)+1)-CONFIG!$F18)),0)</f>
        <v>0</v>
      </c>
      <c r="AI23" s="158">
        <f>IF(AND(ROUND((AI$18-CONFIG!$C$7)/31,0)&gt;=ROUND(CONFIG!$F18,0),CONFIG!$D18&lt;&gt;0),SUM(INDEX(Commandes!$C13:$BJ13,,IF((COLUMN(AI23)-COLUMN($C23)+1)&gt;(CONFIG!$E18+CONFIG!$F18),(COLUMN(AI23)-COLUMN($C23)+1)-(CONFIG!$E18+CONFIG!$F18),0)+1):INDEX(Commandes!$C13:$BJ13,,(COLUMN(AI23)-COLUMN($C23)+1)-CONFIG!$F18)),0)</f>
        <v>0</v>
      </c>
      <c r="AJ23" s="158">
        <f>IF(AND(ROUND((AJ$18-CONFIG!$C$7)/31,0)&gt;=ROUND(CONFIG!$F18,0),CONFIG!$D18&lt;&gt;0),SUM(INDEX(Commandes!$C13:$BJ13,,IF((COLUMN(AJ23)-COLUMN($C23)+1)&gt;(CONFIG!$E18+CONFIG!$F18),(COLUMN(AJ23)-COLUMN($C23)+1)-(CONFIG!$E18+CONFIG!$F18),0)+1):INDEX(Commandes!$C13:$BJ13,,(COLUMN(AJ23)-COLUMN($C23)+1)-CONFIG!$F18)),0)</f>
        <v>0</v>
      </c>
      <c r="AK23" s="158">
        <f>IF(AND(ROUND((AK$18-CONFIG!$C$7)/31,0)&gt;=ROUND(CONFIG!$F18,0),CONFIG!$D18&lt;&gt;0),SUM(INDEX(Commandes!$C13:$BJ13,,IF((COLUMN(AK23)-COLUMN($C23)+1)&gt;(CONFIG!$E18+CONFIG!$F18),(COLUMN(AK23)-COLUMN($C23)+1)-(CONFIG!$E18+CONFIG!$F18),0)+1):INDEX(Commandes!$C13:$BJ13,,(COLUMN(AK23)-COLUMN($C23)+1)-CONFIG!$F18)),0)</f>
        <v>0</v>
      </c>
      <c r="AL23" s="158">
        <f>IF(AND(ROUND((AL$18-CONFIG!$C$7)/31,0)&gt;=ROUND(CONFIG!$F18,0),CONFIG!$D18&lt;&gt;0),SUM(INDEX(Commandes!$C13:$BJ13,,IF((COLUMN(AL23)-COLUMN($C23)+1)&gt;(CONFIG!$E18+CONFIG!$F18),(COLUMN(AL23)-COLUMN($C23)+1)-(CONFIG!$E18+CONFIG!$F18),0)+1):INDEX(Commandes!$C13:$BJ13,,(COLUMN(AL23)-COLUMN($C23)+1)-CONFIG!$F18)),0)</f>
        <v>0</v>
      </c>
      <c r="AM23" s="158">
        <f>IF(AND(ROUND((AM$18-CONFIG!$C$7)/31,0)&gt;=ROUND(CONFIG!$F18,0),CONFIG!$D18&lt;&gt;0),SUM(INDEX(Commandes!$C13:$BJ13,,IF((COLUMN(AM23)-COLUMN($C23)+1)&gt;(CONFIG!$E18+CONFIG!$F18),(COLUMN(AM23)-COLUMN($C23)+1)-(CONFIG!$E18+CONFIG!$F18),0)+1):INDEX(Commandes!$C13:$BJ13,,(COLUMN(AM23)-COLUMN($C23)+1)-CONFIG!$F18)),0)</f>
        <v>0</v>
      </c>
      <c r="AN23" s="158">
        <f>IF(AND(ROUND((AN$18-CONFIG!$C$7)/31,0)&gt;=ROUND(CONFIG!$F18,0),CONFIG!$D18&lt;&gt;0),SUM(INDEX(Commandes!$C13:$BJ13,,IF((COLUMN(AN23)-COLUMN($C23)+1)&gt;(CONFIG!$E18+CONFIG!$F18),(COLUMN(AN23)-COLUMN($C23)+1)-(CONFIG!$E18+CONFIG!$F18),0)+1):INDEX(Commandes!$C13:$BJ13,,(COLUMN(AN23)-COLUMN($C23)+1)-CONFIG!$F18)),0)</f>
        <v>0</v>
      </c>
      <c r="AO23" s="158">
        <f>IF(AND(ROUND((AO$18-CONFIG!$C$7)/31,0)&gt;=ROUND(CONFIG!$F18,0),CONFIG!$D18&lt;&gt;0),SUM(INDEX(Commandes!$C13:$BJ13,,IF((COLUMN(AO23)-COLUMN($C23)+1)&gt;(CONFIG!$E18+CONFIG!$F18),(COLUMN(AO23)-COLUMN($C23)+1)-(CONFIG!$E18+CONFIG!$F18),0)+1):INDEX(Commandes!$C13:$BJ13,,(COLUMN(AO23)-COLUMN($C23)+1)-CONFIG!$F18)),0)</f>
        <v>0</v>
      </c>
      <c r="AP23" s="158">
        <f>IF(AND(ROUND((AP$18-CONFIG!$C$7)/31,0)&gt;=ROUND(CONFIG!$F18,0),CONFIG!$D18&lt;&gt;0),SUM(INDEX(Commandes!$C13:$BJ13,,IF((COLUMN(AP23)-COLUMN($C23)+1)&gt;(CONFIG!$E18+CONFIG!$F18),(COLUMN(AP23)-COLUMN($C23)+1)-(CONFIG!$E18+CONFIG!$F18),0)+1):INDEX(Commandes!$C13:$BJ13,,(COLUMN(AP23)-COLUMN($C23)+1)-CONFIG!$F18)),0)</f>
        <v>0</v>
      </c>
      <c r="AQ23" s="158">
        <f>IF(AND(ROUND((AQ$18-CONFIG!$C$7)/31,0)&gt;=ROUND(CONFIG!$F18,0),CONFIG!$D18&lt;&gt;0),SUM(INDEX(Commandes!$C13:$BJ13,,IF((COLUMN(AQ23)-COLUMN($C23)+1)&gt;(CONFIG!$E18+CONFIG!$F18),(COLUMN(AQ23)-COLUMN($C23)+1)-(CONFIG!$E18+CONFIG!$F18),0)+1):INDEX(Commandes!$C13:$BJ13,,(COLUMN(AQ23)-COLUMN($C23)+1)-CONFIG!$F18)),0)</f>
        <v>0</v>
      </c>
      <c r="AR23" s="158">
        <f>IF(AND(ROUND((AR$18-CONFIG!$C$7)/31,0)&gt;=ROUND(CONFIG!$F18,0),CONFIG!$D18&lt;&gt;0),SUM(INDEX(Commandes!$C13:$BJ13,,IF((COLUMN(AR23)-COLUMN($C23)+1)&gt;(CONFIG!$E18+CONFIG!$F18),(COLUMN(AR23)-COLUMN($C23)+1)-(CONFIG!$E18+CONFIG!$F18),0)+1):INDEX(Commandes!$C13:$BJ13,,(COLUMN(AR23)-COLUMN($C23)+1)-CONFIG!$F18)),0)</f>
        <v>0</v>
      </c>
      <c r="AS23" s="158">
        <f>IF(AND(ROUND((AS$18-CONFIG!$C$7)/31,0)&gt;=ROUND(CONFIG!$F18,0),CONFIG!$D18&lt;&gt;0),SUM(INDEX(Commandes!$C13:$BJ13,,IF((COLUMN(AS23)-COLUMN($C23)+1)&gt;(CONFIG!$E18+CONFIG!$F18),(COLUMN(AS23)-COLUMN($C23)+1)-(CONFIG!$E18+CONFIG!$F18),0)+1):INDEX(Commandes!$C13:$BJ13,,(COLUMN(AS23)-COLUMN($C23)+1)-CONFIG!$F18)),0)</f>
        <v>0</v>
      </c>
      <c r="AT23" s="158">
        <f>IF(AND(ROUND((AT$18-CONFIG!$C$7)/31,0)&gt;=ROUND(CONFIG!$F18,0),CONFIG!$D18&lt;&gt;0),SUM(INDEX(Commandes!$C13:$BJ13,,IF((COLUMN(AT23)-COLUMN($C23)+1)&gt;(CONFIG!$E18+CONFIG!$F18),(COLUMN(AT23)-COLUMN($C23)+1)-(CONFIG!$E18+CONFIG!$F18),0)+1):INDEX(Commandes!$C13:$BJ13,,(COLUMN(AT23)-COLUMN($C23)+1)-CONFIG!$F18)),0)</f>
        <v>0</v>
      </c>
      <c r="AU23" s="158">
        <f>IF(AND(ROUND((AU$18-CONFIG!$C$7)/31,0)&gt;=ROUND(CONFIG!$F18,0),CONFIG!$D18&lt;&gt;0),SUM(INDEX(Commandes!$C13:$BJ13,,IF((COLUMN(AU23)-COLUMN($C23)+1)&gt;(CONFIG!$E18+CONFIG!$F18),(COLUMN(AU23)-COLUMN($C23)+1)-(CONFIG!$E18+CONFIG!$F18),0)+1):INDEX(Commandes!$C13:$BJ13,,(COLUMN(AU23)-COLUMN($C23)+1)-CONFIG!$F18)),0)</f>
        <v>0</v>
      </c>
      <c r="AV23" s="158">
        <f>IF(AND(ROUND((AV$18-CONFIG!$C$7)/31,0)&gt;=ROUND(CONFIG!$F18,0),CONFIG!$D18&lt;&gt;0),SUM(INDEX(Commandes!$C13:$BJ13,,IF((COLUMN(AV23)-COLUMN($C23)+1)&gt;(CONFIG!$E18+CONFIG!$F18),(COLUMN(AV23)-COLUMN($C23)+1)-(CONFIG!$E18+CONFIG!$F18),0)+1):INDEX(Commandes!$C13:$BJ13,,(COLUMN(AV23)-COLUMN($C23)+1)-CONFIG!$F18)),0)</f>
        <v>0</v>
      </c>
      <c r="AW23" s="158">
        <f>IF(AND(ROUND((AW$18-CONFIG!$C$7)/31,0)&gt;=ROUND(CONFIG!$F18,0),CONFIG!$D18&lt;&gt;0),SUM(INDEX(Commandes!$C13:$BJ13,,IF((COLUMN(AW23)-COLUMN($C23)+1)&gt;(CONFIG!$E18+CONFIG!$F18),(COLUMN(AW23)-COLUMN($C23)+1)-(CONFIG!$E18+CONFIG!$F18),0)+1):INDEX(Commandes!$C13:$BJ13,,(COLUMN(AW23)-COLUMN($C23)+1)-CONFIG!$F18)),0)</f>
        <v>0</v>
      </c>
      <c r="AX23" s="158">
        <f>IF(AND(ROUND((AX$18-CONFIG!$C$7)/31,0)&gt;=ROUND(CONFIG!$F18,0),CONFIG!$D18&lt;&gt;0),SUM(INDEX(Commandes!$C13:$BJ13,,IF((COLUMN(AX23)-COLUMN($C23)+1)&gt;(CONFIG!$E18+CONFIG!$F18),(COLUMN(AX23)-COLUMN($C23)+1)-(CONFIG!$E18+CONFIG!$F18),0)+1):INDEX(Commandes!$C13:$BJ13,,(COLUMN(AX23)-COLUMN($C23)+1)-CONFIG!$F18)),0)</f>
        <v>0</v>
      </c>
      <c r="AY23" s="158">
        <f>IF(AND(ROUND((AY$18-CONFIG!$C$7)/31,0)&gt;=ROUND(CONFIG!$F18,0),CONFIG!$D18&lt;&gt;0),SUM(INDEX(Commandes!$C13:$BJ13,,IF((COLUMN(AY23)-COLUMN($C23)+1)&gt;(CONFIG!$E18+CONFIG!$F18),(COLUMN(AY23)-COLUMN($C23)+1)-(CONFIG!$E18+CONFIG!$F18),0)+1):INDEX(Commandes!$C13:$BJ13,,(COLUMN(AY23)-COLUMN($C23)+1)-CONFIG!$F18)),0)</f>
        <v>0</v>
      </c>
      <c r="AZ23" s="158">
        <f>IF(AND(ROUND((AZ$18-CONFIG!$C$7)/31,0)&gt;=ROUND(CONFIG!$F18,0),CONFIG!$D18&lt;&gt;0),SUM(INDEX(Commandes!$C13:$BJ13,,IF((COLUMN(AZ23)-COLUMN($C23)+1)&gt;(CONFIG!$E18+CONFIG!$F18),(COLUMN(AZ23)-COLUMN($C23)+1)-(CONFIG!$E18+CONFIG!$F18),0)+1):INDEX(Commandes!$C13:$BJ13,,(COLUMN(AZ23)-COLUMN($C23)+1)-CONFIG!$F18)),0)</f>
        <v>0</v>
      </c>
      <c r="BA23" s="158">
        <f>IF(AND(ROUND((BA$18-CONFIG!$C$7)/31,0)&gt;=ROUND(CONFIG!$F18,0),CONFIG!$D18&lt;&gt;0),SUM(INDEX(Commandes!$C13:$BJ13,,IF((COLUMN(BA23)-COLUMN($C23)+1)&gt;(CONFIG!$E18+CONFIG!$F18),(COLUMN(BA23)-COLUMN($C23)+1)-(CONFIG!$E18+CONFIG!$F18),0)+1):INDEX(Commandes!$C13:$BJ13,,(COLUMN(BA23)-COLUMN($C23)+1)-CONFIG!$F18)),0)</f>
        <v>0</v>
      </c>
      <c r="BB23" s="158">
        <f>IF(AND(ROUND((BB$18-CONFIG!$C$7)/31,0)&gt;=ROUND(CONFIG!$F18,0),CONFIG!$D18&lt;&gt;0),SUM(INDEX(Commandes!$C13:$BJ13,,IF((COLUMN(BB23)-COLUMN($C23)+1)&gt;(CONFIG!$E18+CONFIG!$F18),(COLUMN(BB23)-COLUMN($C23)+1)-(CONFIG!$E18+CONFIG!$F18),0)+1):INDEX(Commandes!$C13:$BJ13,,(COLUMN(BB23)-COLUMN($C23)+1)-CONFIG!$F18)),0)</f>
        <v>0</v>
      </c>
      <c r="BC23" s="158">
        <f>IF(AND(ROUND((BC$18-CONFIG!$C$7)/31,0)&gt;=ROUND(CONFIG!$F18,0),CONFIG!$D18&lt;&gt;0),SUM(INDEX(Commandes!$C13:$BJ13,,IF((COLUMN(BC23)-COLUMN($C23)+1)&gt;(CONFIG!$E18+CONFIG!$F18),(COLUMN(BC23)-COLUMN($C23)+1)-(CONFIG!$E18+CONFIG!$F18),0)+1):INDEX(Commandes!$C13:$BJ13,,(COLUMN(BC23)-COLUMN($C23)+1)-CONFIG!$F18)),0)</f>
        <v>0</v>
      </c>
      <c r="BD23" s="158">
        <f>IF(AND(ROUND((BD$18-CONFIG!$C$7)/31,0)&gt;=ROUND(CONFIG!$F18,0),CONFIG!$D18&lt;&gt;0),SUM(INDEX(Commandes!$C13:$BJ13,,IF((COLUMN(BD23)-COLUMN($C23)+1)&gt;(CONFIG!$E18+CONFIG!$F18),(COLUMN(BD23)-COLUMN($C23)+1)-(CONFIG!$E18+CONFIG!$F18),0)+1):INDEX(Commandes!$C13:$BJ13,,(COLUMN(BD23)-COLUMN($C23)+1)-CONFIG!$F18)),0)</f>
        <v>0</v>
      </c>
      <c r="BE23" s="158">
        <f>IF(AND(ROUND((BE$18-CONFIG!$C$7)/31,0)&gt;=ROUND(CONFIG!$F18,0),CONFIG!$D18&lt;&gt;0),SUM(INDEX(Commandes!$C13:$BJ13,,IF((COLUMN(BE23)-COLUMN($C23)+1)&gt;(CONFIG!$E18+CONFIG!$F18),(COLUMN(BE23)-COLUMN($C23)+1)-(CONFIG!$E18+CONFIG!$F18),0)+1):INDEX(Commandes!$C13:$BJ13,,(COLUMN(BE23)-COLUMN($C23)+1)-CONFIG!$F18)),0)</f>
        <v>0</v>
      </c>
      <c r="BF23" s="158">
        <f>IF(AND(ROUND((BF$18-CONFIG!$C$7)/31,0)&gt;=ROUND(CONFIG!$F18,0),CONFIG!$D18&lt;&gt;0),SUM(INDEX(Commandes!$C13:$BJ13,,IF((COLUMN(BF23)-COLUMN($C23)+1)&gt;(CONFIG!$E18+CONFIG!$F18),(COLUMN(BF23)-COLUMN($C23)+1)-(CONFIG!$E18+CONFIG!$F18),0)+1):INDEX(Commandes!$C13:$BJ13,,(COLUMN(BF23)-COLUMN($C23)+1)-CONFIG!$F18)),0)</f>
        <v>0</v>
      </c>
      <c r="BG23" s="158">
        <f>IF(AND(ROUND((BG$18-CONFIG!$C$7)/31,0)&gt;=ROUND(CONFIG!$F18,0),CONFIG!$D18&lt;&gt;0),SUM(INDEX(Commandes!$C13:$BJ13,,IF((COLUMN(BG23)-COLUMN($C23)+1)&gt;(CONFIG!$E18+CONFIG!$F18),(COLUMN(BG23)-COLUMN($C23)+1)-(CONFIG!$E18+CONFIG!$F18),0)+1):INDEX(Commandes!$C13:$BJ13,,(COLUMN(BG23)-COLUMN($C23)+1)-CONFIG!$F18)),0)</f>
        <v>0</v>
      </c>
      <c r="BH23" s="158">
        <f>IF(AND(ROUND((BH$18-CONFIG!$C$7)/31,0)&gt;=ROUND(CONFIG!$F18,0),CONFIG!$D18&lt;&gt;0),SUM(INDEX(Commandes!$C13:$BJ13,,IF((COLUMN(BH23)-COLUMN($C23)+1)&gt;(CONFIG!$E18+CONFIG!$F18),(COLUMN(BH23)-COLUMN($C23)+1)-(CONFIG!$E18+CONFIG!$F18),0)+1):INDEX(Commandes!$C13:$BJ13,,(COLUMN(BH23)-COLUMN($C23)+1)-CONFIG!$F18)),0)</f>
        <v>0</v>
      </c>
      <c r="BI23" s="158">
        <f>IF(AND(ROUND((BI$18-CONFIG!$C$7)/31,0)&gt;=ROUND(CONFIG!$F18,0),CONFIG!$D18&lt;&gt;0),SUM(INDEX(Commandes!$C13:$BJ13,,IF((COLUMN(BI23)-COLUMN($C23)+1)&gt;(CONFIG!$E18+CONFIG!$F18),(COLUMN(BI23)-COLUMN($C23)+1)-(CONFIG!$E18+CONFIG!$F18),0)+1):INDEX(Commandes!$C13:$BJ13,,(COLUMN(BI23)-COLUMN($C23)+1)-CONFIG!$F18)),0)</f>
        <v>0</v>
      </c>
      <c r="BJ23" s="158">
        <f>IF(AND(ROUND((BJ$18-CONFIG!$C$7)/31,0)&gt;=ROUND(CONFIG!$F18,0),CONFIG!$D18&lt;&gt;0),SUM(INDEX(Commandes!$C13:$BJ13,,IF((COLUMN(BJ23)-COLUMN($C23)+1)&gt;(CONFIG!$E18+CONFIG!$F18),(COLUMN(BJ23)-COLUMN($C23)+1)-(CONFIG!$E18+CONFIG!$F18),0)+1):INDEX(Commandes!$C13:$BJ13,,(COLUMN(BJ23)-COLUMN($C23)+1)-CONFIG!$F18)),0)</f>
        <v>0</v>
      </c>
    </row>
    <row r="24" spans="2:62" x14ac:dyDescent="0.35">
      <c r="B24" s="57">
        <f>CONFIG!$B$19</f>
        <v>0</v>
      </c>
      <c r="C24" s="158">
        <f>IF(AND(ROUND((C$18-CONFIG!$C$7)/31,0)&gt;=ROUND(CONFIG!$F19,0),CONFIG!$D19&lt;&gt;0),SUM(INDEX(Commandes!$C14:$BJ14,,IF((COLUMN(C24)-COLUMN($C24)+1)&gt;(CONFIG!$E19+CONFIG!$F19),(COLUMN(C24)-COLUMN($C24)+1)-(CONFIG!$E19+CONFIG!$F19),0)+1):INDEX(Commandes!$C14:$BJ14,,(COLUMN(C24)-COLUMN($C24)+1)-CONFIG!$F19)),0)</f>
        <v>0</v>
      </c>
      <c r="D24" s="158">
        <f>IF(AND(ROUND((D$18-CONFIG!$C$7)/31,0)&gt;=ROUND(CONFIG!$F19,0),CONFIG!$D19&lt;&gt;0),SUM(INDEX(Commandes!$C14:$BJ14,,IF((COLUMN(D24)-COLUMN($C24)+1)&gt;(CONFIG!$E19+CONFIG!$F19),(COLUMN(D24)-COLUMN($C24)+1)-(CONFIG!$E19+CONFIG!$F19),0)+1):INDEX(Commandes!$C14:$BJ14,,(COLUMN(D24)-COLUMN($C24)+1)-CONFIG!$F19)),0)</f>
        <v>0</v>
      </c>
      <c r="E24" s="158">
        <f>IF(AND(ROUND((E$18-CONFIG!$C$7)/31,0)&gt;=ROUND(CONFIG!$F19,0),CONFIG!$D19&lt;&gt;0),SUM(INDEX(Commandes!$C14:$BJ14,,IF((COLUMN(E24)-COLUMN($C24)+1)&gt;(CONFIG!$E19+CONFIG!$F19),(COLUMN(E24)-COLUMN($C24)+1)-(CONFIG!$E19+CONFIG!$F19),0)+1):INDEX(Commandes!$C14:$BJ14,,(COLUMN(E24)-COLUMN($C24)+1)-CONFIG!$F19)),0)</f>
        <v>0</v>
      </c>
      <c r="F24" s="158">
        <f>IF(AND(ROUND((F$18-CONFIG!$C$7)/31,0)&gt;=ROUND(CONFIG!$F19,0),CONFIG!$D19&lt;&gt;0),SUM(INDEX(Commandes!$C14:$BJ14,,IF((COLUMN(F24)-COLUMN($C24)+1)&gt;(CONFIG!$E19+CONFIG!$F19),(COLUMN(F24)-COLUMN($C24)+1)-(CONFIG!$E19+CONFIG!$F19),0)+1):INDEX(Commandes!$C14:$BJ14,,(COLUMN(F24)-COLUMN($C24)+1)-CONFIG!$F19)),0)</f>
        <v>0</v>
      </c>
      <c r="G24" s="158">
        <f>IF(AND(ROUND((G$18-CONFIG!$C$7)/31,0)&gt;=ROUND(CONFIG!$F19,0),CONFIG!$D19&lt;&gt;0),SUM(INDEX(Commandes!$C14:$BJ14,,IF((COLUMN(G24)-COLUMN($C24)+1)&gt;(CONFIG!$E19+CONFIG!$F19),(COLUMN(G24)-COLUMN($C24)+1)-(CONFIG!$E19+CONFIG!$F19),0)+1):INDEX(Commandes!$C14:$BJ14,,(COLUMN(G24)-COLUMN($C24)+1)-CONFIG!$F19)),0)</f>
        <v>0</v>
      </c>
      <c r="H24" s="158">
        <f>IF(AND(ROUND((H$18-CONFIG!$C$7)/31,0)&gt;=ROUND(CONFIG!$F19,0),CONFIG!$D19&lt;&gt;0),SUM(INDEX(Commandes!$C14:$BJ14,,IF((COLUMN(H24)-COLUMN($C24)+1)&gt;(CONFIG!$E19+CONFIG!$F19),(COLUMN(H24)-COLUMN($C24)+1)-(CONFIG!$E19+CONFIG!$F19),0)+1):INDEX(Commandes!$C14:$BJ14,,(COLUMN(H24)-COLUMN($C24)+1)-CONFIG!$F19)),0)</f>
        <v>0</v>
      </c>
      <c r="I24" s="158">
        <f>IF(AND(ROUND((I$18-CONFIG!$C$7)/31,0)&gt;=ROUND(CONFIG!$F19,0),CONFIG!$D19&lt;&gt;0),SUM(INDEX(Commandes!$C14:$BJ14,,IF((COLUMN(I24)-COLUMN($C24)+1)&gt;(CONFIG!$E19+CONFIG!$F19),(COLUMN(I24)-COLUMN($C24)+1)-(CONFIG!$E19+CONFIG!$F19),0)+1):INDEX(Commandes!$C14:$BJ14,,(COLUMN(I24)-COLUMN($C24)+1)-CONFIG!$F19)),0)</f>
        <v>0</v>
      </c>
      <c r="J24" s="158">
        <f>IF(AND(ROUND((J$18-CONFIG!$C$7)/31,0)&gt;=ROUND(CONFIG!$F19,0),CONFIG!$D19&lt;&gt;0),SUM(INDEX(Commandes!$C14:$BJ14,,IF((COLUMN(J24)-COLUMN($C24)+1)&gt;(CONFIG!$E19+CONFIG!$F19),(COLUMN(J24)-COLUMN($C24)+1)-(CONFIG!$E19+CONFIG!$F19),0)+1):INDEX(Commandes!$C14:$BJ14,,(COLUMN(J24)-COLUMN($C24)+1)-CONFIG!$F19)),0)</f>
        <v>0</v>
      </c>
      <c r="K24" s="158">
        <f>IF(AND(ROUND((K$18-CONFIG!$C$7)/31,0)&gt;=ROUND(CONFIG!$F19,0),CONFIG!$D19&lt;&gt;0),SUM(INDEX(Commandes!$C14:$BJ14,,IF((COLUMN(K24)-COLUMN($C24)+1)&gt;(CONFIG!$E19+CONFIG!$F19),(COLUMN(K24)-COLUMN($C24)+1)-(CONFIG!$E19+CONFIG!$F19),0)+1):INDEX(Commandes!$C14:$BJ14,,(COLUMN(K24)-COLUMN($C24)+1)-CONFIG!$F19)),0)</f>
        <v>0</v>
      </c>
      <c r="L24" s="158">
        <f>IF(AND(ROUND((L$18-CONFIG!$C$7)/31,0)&gt;=ROUND(CONFIG!$F19,0),CONFIG!$D19&lt;&gt;0),SUM(INDEX(Commandes!$C14:$BJ14,,IF((COLUMN(L24)-COLUMN($C24)+1)&gt;(CONFIG!$E19+CONFIG!$F19),(COLUMN(L24)-COLUMN($C24)+1)-(CONFIG!$E19+CONFIG!$F19),0)+1):INDEX(Commandes!$C14:$BJ14,,(COLUMN(L24)-COLUMN($C24)+1)-CONFIG!$F19)),0)</f>
        <v>0</v>
      </c>
      <c r="M24" s="158">
        <f>IF(AND(ROUND((M$18-CONFIG!$C$7)/31,0)&gt;=ROUND(CONFIG!$F19,0),CONFIG!$D19&lt;&gt;0),SUM(INDEX(Commandes!$C14:$BJ14,,IF((COLUMN(M24)-COLUMN($C24)+1)&gt;(CONFIG!$E19+CONFIG!$F19),(COLUMN(M24)-COLUMN($C24)+1)-(CONFIG!$E19+CONFIG!$F19),0)+1):INDEX(Commandes!$C14:$BJ14,,(COLUMN(M24)-COLUMN($C24)+1)-CONFIG!$F19)),0)</f>
        <v>0</v>
      </c>
      <c r="N24" s="158">
        <f>IF(AND(ROUND((N$18-CONFIG!$C$7)/31,0)&gt;=ROUND(CONFIG!$F19,0),CONFIG!$D19&lt;&gt;0),SUM(INDEX(Commandes!$C14:$BJ14,,IF((COLUMN(N24)-COLUMN($C24)+1)&gt;(CONFIG!$E19+CONFIG!$F19),(COLUMN(N24)-COLUMN($C24)+1)-(CONFIG!$E19+CONFIG!$F19),0)+1):INDEX(Commandes!$C14:$BJ14,,(COLUMN(N24)-COLUMN($C24)+1)-CONFIG!$F19)),0)</f>
        <v>0</v>
      </c>
      <c r="O24" s="158">
        <f>IF(AND(ROUND((O$18-CONFIG!$C$7)/31,0)&gt;=ROUND(CONFIG!$F19,0),CONFIG!$D19&lt;&gt;0),SUM(INDEX(Commandes!$C14:$BJ14,,IF((COLUMN(O24)-COLUMN($C24)+1)&gt;(CONFIG!$E19+CONFIG!$F19),(COLUMN(O24)-COLUMN($C24)+1)-(CONFIG!$E19+CONFIG!$F19),0)+1):INDEX(Commandes!$C14:$BJ14,,(COLUMN(O24)-COLUMN($C24)+1)-CONFIG!$F19)),0)</f>
        <v>0</v>
      </c>
      <c r="P24" s="158">
        <f>IF(AND(ROUND((P$18-CONFIG!$C$7)/31,0)&gt;=ROUND(CONFIG!$F19,0),CONFIG!$D19&lt;&gt;0),SUM(INDEX(Commandes!$C14:$BJ14,,IF((COLUMN(P24)-COLUMN($C24)+1)&gt;(CONFIG!$E19+CONFIG!$F19),(COLUMN(P24)-COLUMN($C24)+1)-(CONFIG!$E19+CONFIG!$F19),0)+1):INDEX(Commandes!$C14:$BJ14,,(COLUMN(P24)-COLUMN($C24)+1)-CONFIG!$F19)),0)</f>
        <v>0</v>
      </c>
      <c r="Q24" s="158">
        <f>IF(AND(ROUND((Q$18-CONFIG!$C$7)/31,0)&gt;=ROUND(CONFIG!$F19,0),CONFIG!$D19&lt;&gt;0),SUM(INDEX(Commandes!$C14:$BJ14,,IF((COLUMN(Q24)-COLUMN($C24)+1)&gt;(CONFIG!$E19+CONFIG!$F19),(COLUMN(Q24)-COLUMN($C24)+1)-(CONFIG!$E19+CONFIG!$F19),0)+1):INDEX(Commandes!$C14:$BJ14,,(COLUMN(Q24)-COLUMN($C24)+1)-CONFIG!$F19)),0)</f>
        <v>0</v>
      </c>
      <c r="R24" s="158">
        <f>IF(AND(ROUND((R$18-CONFIG!$C$7)/31,0)&gt;=ROUND(CONFIG!$F19,0),CONFIG!$D19&lt;&gt;0),SUM(INDEX(Commandes!$C14:$BJ14,,IF((COLUMN(R24)-COLUMN($C24)+1)&gt;(CONFIG!$E19+CONFIG!$F19),(COLUMN(R24)-COLUMN($C24)+1)-(CONFIG!$E19+CONFIG!$F19),0)+1):INDEX(Commandes!$C14:$BJ14,,(COLUMN(R24)-COLUMN($C24)+1)-CONFIG!$F19)),0)</f>
        <v>0</v>
      </c>
      <c r="S24" s="158">
        <f>IF(AND(ROUND((S$18-CONFIG!$C$7)/31,0)&gt;=ROUND(CONFIG!$F19,0),CONFIG!$D19&lt;&gt;0),SUM(INDEX(Commandes!$C14:$BJ14,,IF((COLUMN(S24)-COLUMN($C24)+1)&gt;(CONFIG!$E19+CONFIG!$F19),(COLUMN(S24)-COLUMN($C24)+1)-(CONFIG!$E19+CONFIG!$F19),0)+1):INDEX(Commandes!$C14:$BJ14,,(COLUMN(S24)-COLUMN($C24)+1)-CONFIG!$F19)),0)</f>
        <v>0</v>
      </c>
      <c r="T24" s="158">
        <f>IF(AND(ROUND((T$18-CONFIG!$C$7)/31,0)&gt;=ROUND(CONFIG!$F19,0),CONFIG!$D19&lt;&gt;0),SUM(INDEX(Commandes!$C14:$BJ14,,IF((COLUMN(T24)-COLUMN($C24)+1)&gt;(CONFIG!$E19+CONFIG!$F19),(COLUMN(T24)-COLUMN($C24)+1)-(CONFIG!$E19+CONFIG!$F19),0)+1):INDEX(Commandes!$C14:$BJ14,,(COLUMN(T24)-COLUMN($C24)+1)-CONFIG!$F19)),0)</f>
        <v>0</v>
      </c>
      <c r="U24" s="158">
        <f>IF(AND(ROUND((U$18-CONFIG!$C$7)/31,0)&gt;=ROUND(CONFIG!$F19,0),CONFIG!$D19&lt;&gt;0),SUM(INDEX(Commandes!$C14:$BJ14,,IF((COLUMN(U24)-COLUMN($C24)+1)&gt;(CONFIG!$E19+CONFIG!$F19),(COLUMN(U24)-COLUMN($C24)+1)-(CONFIG!$E19+CONFIG!$F19),0)+1):INDEX(Commandes!$C14:$BJ14,,(COLUMN(U24)-COLUMN($C24)+1)-CONFIG!$F19)),0)</f>
        <v>0</v>
      </c>
      <c r="V24" s="158">
        <f>IF(AND(ROUND((V$18-CONFIG!$C$7)/31,0)&gt;=ROUND(CONFIG!$F19,0),CONFIG!$D19&lt;&gt;0),SUM(INDEX(Commandes!$C14:$BJ14,,IF((COLUMN(V24)-COLUMN($C24)+1)&gt;(CONFIG!$E19+CONFIG!$F19),(COLUMN(V24)-COLUMN($C24)+1)-(CONFIG!$E19+CONFIG!$F19),0)+1):INDEX(Commandes!$C14:$BJ14,,(COLUMN(V24)-COLUMN($C24)+1)-CONFIG!$F19)),0)</f>
        <v>0</v>
      </c>
      <c r="W24" s="158">
        <f>IF(AND(ROUND((W$18-CONFIG!$C$7)/31,0)&gt;=ROUND(CONFIG!$F19,0),CONFIG!$D19&lt;&gt;0),SUM(INDEX(Commandes!$C14:$BJ14,,IF((COLUMN(W24)-COLUMN($C24)+1)&gt;(CONFIG!$E19+CONFIG!$F19),(COLUMN(W24)-COLUMN($C24)+1)-(CONFIG!$E19+CONFIG!$F19),0)+1):INDEX(Commandes!$C14:$BJ14,,(COLUMN(W24)-COLUMN($C24)+1)-CONFIG!$F19)),0)</f>
        <v>0</v>
      </c>
      <c r="X24" s="158">
        <f>IF(AND(ROUND((X$18-CONFIG!$C$7)/31,0)&gt;=ROUND(CONFIG!$F19,0),CONFIG!$D19&lt;&gt;0),SUM(INDEX(Commandes!$C14:$BJ14,,IF((COLUMN(X24)-COLUMN($C24)+1)&gt;(CONFIG!$E19+CONFIG!$F19),(COLUMN(X24)-COLUMN($C24)+1)-(CONFIG!$E19+CONFIG!$F19),0)+1):INDEX(Commandes!$C14:$BJ14,,(COLUMN(X24)-COLUMN($C24)+1)-CONFIG!$F19)),0)</f>
        <v>0</v>
      </c>
      <c r="Y24" s="158">
        <f>IF(AND(ROUND((Y$18-CONFIG!$C$7)/31,0)&gt;=ROUND(CONFIG!$F19,0),CONFIG!$D19&lt;&gt;0),SUM(INDEX(Commandes!$C14:$BJ14,,IF((COLUMN(Y24)-COLUMN($C24)+1)&gt;(CONFIG!$E19+CONFIG!$F19),(COLUMN(Y24)-COLUMN($C24)+1)-(CONFIG!$E19+CONFIG!$F19),0)+1):INDEX(Commandes!$C14:$BJ14,,(COLUMN(Y24)-COLUMN($C24)+1)-CONFIG!$F19)),0)</f>
        <v>0</v>
      </c>
      <c r="Z24" s="158">
        <f>IF(AND(ROUND((Z$18-CONFIG!$C$7)/31,0)&gt;=ROUND(CONFIG!$F19,0),CONFIG!$D19&lt;&gt;0),SUM(INDEX(Commandes!$C14:$BJ14,,IF((COLUMN(Z24)-COLUMN($C24)+1)&gt;(CONFIG!$E19+CONFIG!$F19),(COLUMN(Z24)-COLUMN($C24)+1)-(CONFIG!$E19+CONFIG!$F19),0)+1):INDEX(Commandes!$C14:$BJ14,,(COLUMN(Z24)-COLUMN($C24)+1)-CONFIG!$F19)),0)</f>
        <v>0</v>
      </c>
      <c r="AA24" s="158">
        <f>IF(AND(ROUND((AA$18-CONFIG!$C$7)/31,0)&gt;=ROUND(CONFIG!$F19,0),CONFIG!$D19&lt;&gt;0),SUM(INDEX(Commandes!$C14:$BJ14,,IF((COLUMN(AA24)-COLUMN($C24)+1)&gt;(CONFIG!$E19+CONFIG!$F19),(COLUMN(AA24)-COLUMN($C24)+1)-(CONFIG!$E19+CONFIG!$F19),0)+1):INDEX(Commandes!$C14:$BJ14,,(COLUMN(AA24)-COLUMN($C24)+1)-CONFIG!$F19)),0)</f>
        <v>0</v>
      </c>
      <c r="AB24" s="158">
        <f>IF(AND(ROUND((AB$18-CONFIG!$C$7)/31,0)&gt;=ROUND(CONFIG!$F19,0),CONFIG!$D19&lt;&gt;0),SUM(INDEX(Commandes!$C14:$BJ14,,IF((COLUMN(AB24)-COLUMN($C24)+1)&gt;(CONFIG!$E19+CONFIG!$F19),(COLUMN(AB24)-COLUMN($C24)+1)-(CONFIG!$E19+CONFIG!$F19),0)+1):INDEX(Commandes!$C14:$BJ14,,(COLUMN(AB24)-COLUMN($C24)+1)-CONFIG!$F19)),0)</f>
        <v>0</v>
      </c>
      <c r="AC24" s="158">
        <f>IF(AND(ROUND((AC$18-CONFIG!$C$7)/31,0)&gt;=ROUND(CONFIG!$F19,0),CONFIG!$D19&lt;&gt;0),SUM(INDEX(Commandes!$C14:$BJ14,,IF((COLUMN(AC24)-COLUMN($C24)+1)&gt;(CONFIG!$E19+CONFIG!$F19),(COLUMN(AC24)-COLUMN($C24)+1)-(CONFIG!$E19+CONFIG!$F19),0)+1):INDEX(Commandes!$C14:$BJ14,,(COLUMN(AC24)-COLUMN($C24)+1)-CONFIG!$F19)),0)</f>
        <v>0</v>
      </c>
      <c r="AD24" s="158">
        <f>IF(AND(ROUND((AD$18-CONFIG!$C$7)/31,0)&gt;=ROUND(CONFIG!$F19,0),CONFIG!$D19&lt;&gt;0),SUM(INDEX(Commandes!$C14:$BJ14,,IF((COLUMN(AD24)-COLUMN($C24)+1)&gt;(CONFIG!$E19+CONFIG!$F19),(COLUMN(AD24)-COLUMN($C24)+1)-(CONFIG!$E19+CONFIG!$F19),0)+1):INDEX(Commandes!$C14:$BJ14,,(COLUMN(AD24)-COLUMN($C24)+1)-CONFIG!$F19)),0)</f>
        <v>0</v>
      </c>
      <c r="AE24" s="158">
        <f>IF(AND(ROUND((AE$18-CONFIG!$C$7)/31,0)&gt;=ROUND(CONFIG!$F19,0),CONFIG!$D19&lt;&gt;0),SUM(INDEX(Commandes!$C14:$BJ14,,IF((COLUMN(AE24)-COLUMN($C24)+1)&gt;(CONFIG!$E19+CONFIG!$F19),(COLUMN(AE24)-COLUMN($C24)+1)-(CONFIG!$E19+CONFIG!$F19),0)+1):INDEX(Commandes!$C14:$BJ14,,(COLUMN(AE24)-COLUMN($C24)+1)-CONFIG!$F19)),0)</f>
        <v>0</v>
      </c>
      <c r="AF24" s="158">
        <f>IF(AND(ROUND((AF$18-CONFIG!$C$7)/31,0)&gt;=ROUND(CONFIG!$F19,0),CONFIG!$D19&lt;&gt;0),SUM(INDEX(Commandes!$C14:$BJ14,,IF((COLUMN(AF24)-COLUMN($C24)+1)&gt;(CONFIG!$E19+CONFIG!$F19),(COLUMN(AF24)-COLUMN($C24)+1)-(CONFIG!$E19+CONFIG!$F19),0)+1):INDEX(Commandes!$C14:$BJ14,,(COLUMN(AF24)-COLUMN($C24)+1)-CONFIG!$F19)),0)</f>
        <v>0</v>
      </c>
      <c r="AG24" s="158">
        <f>IF(AND(ROUND((AG$18-CONFIG!$C$7)/31,0)&gt;=ROUND(CONFIG!$F19,0),CONFIG!$D19&lt;&gt;0),SUM(INDEX(Commandes!$C14:$BJ14,,IF((COLUMN(AG24)-COLUMN($C24)+1)&gt;(CONFIG!$E19+CONFIG!$F19),(COLUMN(AG24)-COLUMN($C24)+1)-(CONFIG!$E19+CONFIG!$F19),0)+1):INDEX(Commandes!$C14:$BJ14,,(COLUMN(AG24)-COLUMN($C24)+1)-CONFIG!$F19)),0)</f>
        <v>0</v>
      </c>
      <c r="AH24" s="158">
        <f>IF(AND(ROUND((AH$18-CONFIG!$C$7)/31,0)&gt;=ROUND(CONFIG!$F19,0),CONFIG!$D19&lt;&gt;0),SUM(INDEX(Commandes!$C14:$BJ14,,IF((COLUMN(AH24)-COLUMN($C24)+1)&gt;(CONFIG!$E19+CONFIG!$F19),(COLUMN(AH24)-COLUMN($C24)+1)-(CONFIG!$E19+CONFIG!$F19),0)+1):INDEX(Commandes!$C14:$BJ14,,(COLUMN(AH24)-COLUMN($C24)+1)-CONFIG!$F19)),0)</f>
        <v>0</v>
      </c>
      <c r="AI24" s="158">
        <f>IF(AND(ROUND((AI$18-CONFIG!$C$7)/31,0)&gt;=ROUND(CONFIG!$F19,0),CONFIG!$D19&lt;&gt;0),SUM(INDEX(Commandes!$C14:$BJ14,,IF((COLUMN(AI24)-COLUMN($C24)+1)&gt;(CONFIG!$E19+CONFIG!$F19),(COLUMN(AI24)-COLUMN($C24)+1)-(CONFIG!$E19+CONFIG!$F19),0)+1):INDEX(Commandes!$C14:$BJ14,,(COLUMN(AI24)-COLUMN($C24)+1)-CONFIG!$F19)),0)</f>
        <v>0</v>
      </c>
      <c r="AJ24" s="158">
        <f>IF(AND(ROUND((AJ$18-CONFIG!$C$7)/31,0)&gt;=ROUND(CONFIG!$F19,0),CONFIG!$D19&lt;&gt;0),SUM(INDEX(Commandes!$C14:$BJ14,,IF((COLUMN(AJ24)-COLUMN($C24)+1)&gt;(CONFIG!$E19+CONFIG!$F19),(COLUMN(AJ24)-COLUMN($C24)+1)-(CONFIG!$E19+CONFIG!$F19),0)+1):INDEX(Commandes!$C14:$BJ14,,(COLUMN(AJ24)-COLUMN($C24)+1)-CONFIG!$F19)),0)</f>
        <v>0</v>
      </c>
      <c r="AK24" s="158">
        <f>IF(AND(ROUND((AK$18-CONFIG!$C$7)/31,0)&gt;=ROUND(CONFIG!$F19,0),CONFIG!$D19&lt;&gt;0),SUM(INDEX(Commandes!$C14:$BJ14,,IF((COLUMN(AK24)-COLUMN($C24)+1)&gt;(CONFIG!$E19+CONFIG!$F19),(COLUMN(AK24)-COLUMN($C24)+1)-(CONFIG!$E19+CONFIG!$F19),0)+1):INDEX(Commandes!$C14:$BJ14,,(COLUMN(AK24)-COLUMN($C24)+1)-CONFIG!$F19)),0)</f>
        <v>0</v>
      </c>
      <c r="AL24" s="158">
        <f>IF(AND(ROUND((AL$18-CONFIG!$C$7)/31,0)&gt;=ROUND(CONFIG!$F19,0),CONFIG!$D19&lt;&gt;0),SUM(INDEX(Commandes!$C14:$BJ14,,IF((COLUMN(AL24)-COLUMN($C24)+1)&gt;(CONFIG!$E19+CONFIG!$F19),(COLUMN(AL24)-COLUMN($C24)+1)-(CONFIG!$E19+CONFIG!$F19),0)+1):INDEX(Commandes!$C14:$BJ14,,(COLUMN(AL24)-COLUMN($C24)+1)-CONFIG!$F19)),0)</f>
        <v>0</v>
      </c>
      <c r="AM24" s="158">
        <f>IF(AND(ROUND((AM$18-CONFIG!$C$7)/31,0)&gt;=ROUND(CONFIG!$F19,0),CONFIG!$D19&lt;&gt;0),SUM(INDEX(Commandes!$C14:$BJ14,,IF((COLUMN(AM24)-COLUMN($C24)+1)&gt;(CONFIG!$E19+CONFIG!$F19),(COLUMN(AM24)-COLUMN($C24)+1)-(CONFIG!$E19+CONFIG!$F19),0)+1):INDEX(Commandes!$C14:$BJ14,,(COLUMN(AM24)-COLUMN($C24)+1)-CONFIG!$F19)),0)</f>
        <v>0</v>
      </c>
      <c r="AN24" s="158">
        <f>IF(AND(ROUND((AN$18-CONFIG!$C$7)/31,0)&gt;=ROUND(CONFIG!$F19,0),CONFIG!$D19&lt;&gt;0),SUM(INDEX(Commandes!$C14:$BJ14,,IF((COLUMN(AN24)-COLUMN($C24)+1)&gt;(CONFIG!$E19+CONFIG!$F19),(COLUMN(AN24)-COLUMN($C24)+1)-(CONFIG!$E19+CONFIG!$F19),0)+1):INDEX(Commandes!$C14:$BJ14,,(COLUMN(AN24)-COLUMN($C24)+1)-CONFIG!$F19)),0)</f>
        <v>0</v>
      </c>
      <c r="AO24" s="158">
        <f>IF(AND(ROUND((AO$18-CONFIG!$C$7)/31,0)&gt;=ROUND(CONFIG!$F19,0),CONFIG!$D19&lt;&gt;0),SUM(INDEX(Commandes!$C14:$BJ14,,IF((COLUMN(AO24)-COLUMN($C24)+1)&gt;(CONFIG!$E19+CONFIG!$F19),(COLUMN(AO24)-COLUMN($C24)+1)-(CONFIG!$E19+CONFIG!$F19),0)+1):INDEX(Commandes!$C14:$BJ14,,(COLUMN(AO24)-COLUMN($C24)+1)-CONFIG!$F19)),0)</f>
        <v>0</v>
      </c>
      <c r="AP24" s="158">
        <f>IF(AND(ROUND((AP$18-CONFIG!$C$7)/31,0)&gt;=ROUND(CONFIG!$F19,0),CONFIG!$D19&lt;&gt;0),SUM(INDEX(Commandes!$C14:$BJ14,,IF((COLUMN(AP24)-COLUMN($C24)+1)&gt;(CONFIG!$E19+CONFIG!$F19),(COLUMN(AP24)-COLUMN($C24)+1)-(CONFIG!$E19+CONFIG!$F19),0)+1):INDEX(Commandes!$C14:$BJ14,,(COLUMN(AP24)-COLUMN($C24)+1)-CONFIG!$F19)),0)</f>
        <v>0</v>
      </c>
      <c r="AQ24" s="158">
        <f>IF(AND(ROUND((AQ$18-CONFIG!$C$7)/31,0)&gt;=ROUND(CONFIG!$F19,0),CONFIG!$D19&lt;&gt;0),SUM(INDEX(Commandes!$C14:$BJ14,,IF((COLUMN(AQ24)-COLUMN($C24)+1)&gt;(CONFIG!$E19+CONFIG!$F19),(COLUMN(AQ24)-COLUMN($C24)+1)-(CONFIG!$E19+CONFIG!$F19),0)+1):INDEX(Commandes!$C14:$BJ14,,(COLUMN(AQ24)-COLUMN($C24)+1)-CONFIG!$F19)),0)</f>
        <v>0</v>
      </c>
      <c r="AR24" s="158">
        <f>IF(AND(ROUND((AR$18-CONFIG!$C$7)/31,0)&gt;=ROUND(CONFIG!$F19,0),CONFIG!$D19&lt;&gt;0),SUM(INDEX(Commandes!$C14:$BJ14,,IF((COLUMN(AR24)-COLUMN($C24)+1)&gt;(CONFIG!$E19+CONFIG!$F19),(COLUMN(AR24)-COLUMN($C24)+1)-(CONFIG!$E19+CONFIG!$F19),0)+1):INDEX(Commandes!$C14:$BJ14,,(COLUMN(AR24)-COLUMN($C24)+1)-CONFIG!$F19)),0)</f>
        <v>0</v>
      </c>
      <c r="AS24" s="158">
        <f>IF(AND(ROUND((AS$18-CONFIG!$C$7)/31,0)&gt;=ROUND(CONFIG!$F19,0),CONFIG!$D19&lt;&gt;0),SUM(INDEX(Commandes!$C14:$BJ14,,IF((COLUMN(AS24)-COLUMN($C24)+1)&gt;(CONFIG!$E19+CONFIG!$F19),(COLUMN(AS24)-COLUMN($C24)+1)-(CONFIG!$E19+CONFIG!$F19),0)+1):INDEX(Commandes!$C14:$BJ14,,(COLUMN(AS24)-COLUMN($C24)+1)-CONFIG!$F19)),0)</f>
        <v>0</v>
      </c>
      <c r="AT24" s="158">
        <f>IF(AND(ROUND((AT$18-CONFIG!$C$7)/31,0)&gt;=ROUND(CONFIG!$F19,0),CONFIG!$D19&lt;&gt;0),SUM(INDEX(Commandes!$C14:$BJ14,,IF((COLUMN(AT24)-COLUMN($C24)+1)&gt;(CONFIG!$E19+CONFIG!$F19),(COLUMN(AT24)-COLUMN($C24)+1)-(CONFIG!$E19+CONFIG!$F19),0)+1):INDEX(Commandes!$C14:$BJ14,,(COLUMN(AT24)-COLUMN($C24)+1)-CONFIG!$F19)),0)</f>
        <v>0</v>
      </c>
      <c r="AU24" s="158">
        <f>IF(AND(ROUND((AU$18-CONFIG!$C$7)/31,0)&gt;=ROUND(CONFIG!$F19,0),CONFIG!$D19&lt;&gt;0),SUM(INDEX(Commandes!$C14:$BJ14,,IF((COLUMN(AU24)-COLUMN($C24)+1)&gt;(CONFIG!$E19+CONFIG!$F19),(COLUMN(AU24)-COLUMN($C24)+1)-(CONFIG!$E19+CONFIG!$F19),0)+1):INDEX(Commandes!$C14:$BJ14,,(COLUMN(AU24)-COLUMN($C24)+1)-CONFIG!$F19)),0)</f>
        <v>0</v>
      </c>
      <c r="AV24" s="158">
        <f>IF(AND(ROUND((AV$18-CONFIG!$C$7)/31,0)&gt;=ROUND(CONFIG!$F19,0),CONFIG!$D19&lt;&gt;0),SUM(INDEX(Commandes!$C14:$BJ14,,IF((COLUMN(AV24)-COLUMN($C24)+1)&gt;(CONFIG!$E19+CONFIG!$F19),(COLUMN(AV24)-COLUMN($C24)+1)-(CONFIG!$E19+CONFIG!$F19),0)+1):INDEX(Commandes!$C14:$BJ14,,(COLUMN(AV24)-COLUMN($C24)+1)-CONFIG!$F19)),0)</f>
        <v>0</v>
      </c>
      <c r="AW24" s="158">
        <f>IF(AND(ROUND((AW$18-CONFIG!$C$7)/31,0)&gt;=ROUND(CONFIG!$F19,0),CONFIG!$D19&lt;&gt;0),SUM(INDEX(Commandes!$C14:$BJ14,,IF((COLUMN(AW24)-COLUMN($C24)+1)&gt;(CONFIG!$E19+CONFIG!$F19),(COLUMN(AW24)-COLUMN($C24)+1)-(CONFIG!$E19+CONFIG!$F19),0)+1):INDEX(Commandes!$C14:$BJ14,,(COLUMN(AW24)-COLUMN($C24)+1)-CONFIG!$F19)),0)</f>
        <v>0</v>
      </c>
      <c r="AX24" s="158">
        <f>IF(AND(ROUND((AX$18-CONFIG!$C$7)/31,0)&gt;=ROUND(CONFIG!$F19,0),CONFIG!$D19&lt;&gt;0),SUM(INDEX(Commandes!$C14:$BJ14,,IF((COLUMN(AX24)-COLUMN($C24)+1)&gt;(CONFIG!$E19+CONFIG!$F19),(COLUMN(AX24)-COLUMN($C24)+1)-(CONFIG!$E19+CONFIG!$F19),0)+1):INDEX(Commandes!$C14:$BJ14,,(COLUMN(AX24)-COLUMN($C24)+1)-CONFIG!$F19)),0)</f>
        <v>0</v>
      </c>
      <c r="AY24" s="158">
        <f>IF(AND(ROUND((AY$18-CONFIG!$C$7)/31,0)&gt;=ROUND(CONFIG!$F19,0),CONFIG!$D19&lt;&gt;0),SUM(INDEX(Commandes!$C14:$BJ14,,IF((COLUMN(AY24)-COLUMN($C24)+1)&gt;(CONFIG!$E19+CONFIG!$F19),(COLUMN(AY24)-COLUMN($C24)+1)-(CONFIG!$E19+CONFIG!$F19),0)+1):INDEX(Commandes!$C14:$BJ14,,(COLUMN(AY24)-COLUMN($C24)+1)-CONFIG!$F19)),0)</f>
        <v>0</v>
      </c>
      <c r="AZ24" s="158">
        <f>IF(AND(ROUND((AZ$18-CONFIG!$C$7)/31,0)&gt;=ROUND(CONFIG!$F19,0),CONFIG!$D19&lt;&gt;0),SUM(INDEX(Commandes!$C14:$BJ14,,IF((COLUMN(AZ24)-COLUMN($C24)+1)&gt;(CONFIG!$E19+CONFIG!$F19),(COLUMN(AZ24)-COLUMN($C24)+1)-(CONFIG!$E19+CONFIG!$F19),0)+1):INDEX(Commandes!$C14:$BJ14,,(COLUMN(AZ24)-COLUMN($C24)+1)-CONFIG!$F19)),0)</f>
        <v>0</v>
      </c>
      <c r="BA24" s="158">
        <f>IF(AND(ROUND((BA$18-CONFIG!$C$7)/31,0)&gt;=ROUND(CONFIG!$F19,0),CONFIG!$D19&lt;&gt;0),SUM(INDEX(Commandes!$C14:$BJ14,,IF((COLUMN(BA24)-COLUMN($C24)+1)&gt;(CONFIG!$E19+CONFIG!$F19),(COLUMN(BA24)-COLUMN($C24)+1)-(CONFIG!$E19+CONFIG!$F19),0)+1):INDEX(Commandes!$C14:$BJ14,,(COLUMN(BA24)-COLUMN($C24)+1)-CONFIG!$F19)),0)</f>
        <v>0</v>
      </c>
      <c r="BB24" s="158">
        <f>IF(AND(ROUND((BB$18-CONFIG!$C$7)/31,0)&gt;=ROUND(CONFIG!$F19,0),CONFIG!$D19&lt;&gt;0),SUM(INDEX(Commandes!$C14:$BJ14,,IF((COLUMN(BB24)-COLUMN($C24)+1)&gt;(CONFIG!$E19+CONFIG!$F19),(COLUMN(BB24)-COLUMN($C24)+1)-(CONFIG!$E19+CONFIG!$F19),0)+1):INDEX(Commandes!$C14:$BJ14,,(COLUMN(BB24)-COLUMN($C24)+1)-CONFIG!$F19)),0)</f>
        <v>0</v>
      </c>
      <c r="BC24" s="158">
        <f>IF(AND(ROUND((BC$18-CONFIG!$C$7)/31,0)&gt;=ROUND(CONFIG!$F19,0),CONFIG!$D19&lt;&gt;0),SUM(INDEX(Commandes!$C14:$BJ14,,IF((COLUMN(BC24)-COLUMN($C24)+1)&gt;(CONFIG!$E19+CONFIG!$F19),(COLUMN(BC24)-COLUMN($C24)+1)-(CONFIG!$E19+CONFIG!$F19),0)+1):INDEX(Commandes!$C14:$BJ14,,(COLUMN(BC24)-COLUMN($C24)+1)-CONFIG!$F19)),0)</f>
        <v>0</v>
      </c>
      <c r="BD24" s="158">
        <f>IF(AND(ROUND((BD$18-CONFIG!$C$7)/31,0)&gt;=ROUND(CONFIG!$F19,0),CONFIG!$D19&lt;&gt;0),SUM(INDEX(Commandes!$C14:$BJ14,,IF((COLUMN(BD24)-COLUMN($C24)+1)&gt;(CONFIG!$E19+CONFIG!$F19),(COLUMN(BD24)-COLUMN($C24)+1)-(CONFIG!$E19+CONFIG!$F19),0)+1):INDEX(Commandes!$C14:$BJ14,,(COLUMN(BD24)-COLUMN($C24)+1)-CONFIG!$F19)),0)</f>
        <v>0</v>
      </c>
      <c r="BE24" s="158">
        <f>IF(AND(ROUND((BE$18-CONFIG!$C$7)/31,0)&gt;=ROUND(CONFIG!$F19,0),CONFIG!$D19&lt;&gt;0),SUM(INDEX(Commandes!$C14:$BJ14,,IF((COLUMN(BE24)-COLUMN($C24)+1)&gt;(CONFIG!$E19+CONFIG!$F19),(COLUMN(BE24)-COLUMN($C24)+1)-(CONFIG!$E19+CONFIG!$F19),0)+1):INDEX(Commandes!$C14:$BJ14,,(COLUMN(BE24)-COLUMN($C24)+1)-CONFIG!$F19)),0)</f>
        <v>0</v>
      </c>
      <c r="BF24" s="158">
        <f>IF(AND(ROUND((BF$18-CONFIG!$C$7)/31,0)&gt;=ROUND(CONFIG!$F19,0),CONFIG!$D19&lt;&gt;0),SUM(INDEX(Commandes!$C14:$BJ14,,IF((COLUMN(BF24)-COLUMN($C24)+1)&gt;(CONFIG!$E19+CONFIG!$F19),(COLUMN(BF24)-COLUMN($C24)+1)-(CONFIG!$E19+CONFIG!$F19),0)+1):INDEX(Commandes!$C14:$BJ14,,(COLUMN(BF24)-COLUMN($C24)+1)-CONFIG!$F19)),0)</f>
        <v>0</v>
      </c>
      <c r="BG24" s="158">
        <f>IF(AND(ROUND((BG$18-CONFIG!$C$7)/31,0)&gt;=ROUND(CONFIG!$F19,0),CONFIG!$D19&lt;&gt;0),SUM(INDEX(Commandes!$C14:$BJ14,,IF((COLUMN(BG24)-COLUMN($C24)+1)&gt;(CONFIG!$E19+CONFIG!$F19),(COLUMN(BG24)-COLUMN($C24)+1)-(CONFIG!$E19+CONFIG!$F19),0)+1):INDEX(Commandes!$C14:$BJ14,,(COLUMN(BG24)-COLUMN($C24)+1)-CONFIG!$F19)),0)</f>
        <v>0</v>
      </c>
      <c r="BH24" s="158">
        <f>IF(AND(ROUND((BH$18-CONFIG!$C$7)/31,0)&gt;=ROUND(CONFIG!$F19,0),CONFIG!$D19&lt;&gt;0),SUM(INDEX(Commandes!$C14:$BJ14,,IF((COLUMN(BH24)-COLUMN($C24)+1)&gt;(CONFIG!$E19+CONFIG!$F19),(COLUMN(BH24)-COLUMN($C24)+1)-(CONFIG!$E19+CONFIG!$F19),0)+1):INDEX(Commandes!$C14:$BJ14,,(COLUMN(BH24)-COLUMN($C24)+1)-CONFIG!$F19)),0)</f>
        <v>0</v>
      </c>
      <c r="BI24" s="158">
        <f>IF(AND(ROUND((BI$18-CONFIG!$C$7)/31,0)&gt;=ROUND(CONFIG!$F19,0),CONFIG!$D19&lt;&gt;0),SUM(INDEX(Commandes!$C14:$BJ14,,IF((COLUMN(BI24)-COLUMN($C24)+1)&gt;(CONFIG!$E19+CONFIG!$F19),(COLUMN(BI24)-COLUMN($C24)+1)-(CONFIG!$E19+CONFIG!$F19),0)+1):INDEX(Commandes!$C14:$BJ14,,(COLUMN(BI24)-COLUMN($C24)+1)-CONFIG!$F19)),0)</f>
        <v>0</v>
      </c>
      <c r="BJ24" s="158">
        <f>IF(AND(ROUND((BJ$18-CONFIG!$C$7)/31,0)&gt;=ROUND(CONFIG!$F19,0),CONFIG!$D19&lt;&gt;0),SUM(INDEX(Commandes!$C14:$BJ14,,IF((COLUMN(BJ24)-COLUMN($C24)+1)&gt;(CONFIG!$E19+CONFIG!$F19),(COLUMN(BJ24)-COLUMN($C24)+1)-(CONFIG!$E19+CONFIG!$F19),0)+1):INDEX(Commandes!$C14:$BJ14,,(COLUMN(BJ24)-COLUMN($C24)+1)-CONFIG!$F19)),0)</f>
        <v>0</v>
      </c>
    </row>
    <row r="25" spans="2:62" x14ac:dyDescent="0.35">
      <c r="B25" s="57">
        <f>CONFIG!$B$20</f>
        <v>0</v>
      </c>
      <c r="C25" s="158">
        <f>IF(AND(ROUND((C$18-CONFIG!$C$7)/31,0)&gt;=ROUND(CONFIG!$F20,0),CONFIG!$D20&lt;&gt;0),SUM(INDEX(Commandes!$C15:$BJ15,,IF((COLUMN(C25)-COLUMN($C25)+1)&gt;(CONFIG!$E20+CONFIG!$F20),(COLUMN(C25)-COLUMN($C25)+1)-(CONFIG!$E20+CONFIG!$F20),0)+1):INDEX(Commandes!$C15:$BJ15,,(COLUMN(C25)-COLUMN($C25)+1)-CONFIG!$F20)),0)</f>
        <v>0</v>
      </c>
      <c r="D25" s="158">
        <f>IF(AND(ROUND((D$18-CONFIG!$C$7)/31,0)&gt;=ROUND(CONFIG!$F20,0),CONFIG!$D20&lt;&gt;0),SUM(INDEX(Commandes!$C15:$BJ15,,IF((COLUMN(D25)-COLUMN($C25)+1)&gt;(CONFIG!$E20+CONFIG!$F20),(COLUMN(D25)-COLUMN($C25)+1)-(CONFIG!$E20+CONFIG!$F20),0)+1):INDEX(Commandes!$C15:$BJ15,,(COLUMN(D25)-COLUMN($C25)+1)-CONFIG!$F20)),0)</f>
        <v>0</v>
      </c>
      <c r="E25" s="158">
        <f>IF(AND(ROUND((E$18-CONFIG!$C$7)/31,0)&gt;=ROUND(CONFIG!$F20,0),CONFIG!$D20&lt;&gt;0),SUM(INDEX(Commandes!$C15:$BJ15,,IF((COLUMN(E25)-COLUMN($C25)+1)&gt;(CONFIG!$E20+CONFIG!$F20),(COLUMN(E25)-COLUMN($C25)+1)-(CONFIG!$E20+CONFIG!$F20),0)+1):INDEX(Commandes!$C15:$BJ15,,(COLUMN(E25)-COLUMN($C25)+1)-CONFIG!$F20)),0)</f>
        <v>0</v>
      </c>
      <c r="F25" s="158">
        <f>IF(AND(ROUND((F$18-CONFIG!$C$7)/31,0)&gt;=ROUND(CONFIG!$F20,0),CONFIG!$D20&lt;&gt;0),SUM(INDEX(Commandes!$C15:$BJ15,,IF((COLUMN(F25)-COLUMN($C25)+1)&gt;(CONFIG!$E20+CONFIG!$F20),(COLUMN(F25)-COLUMN($C25)+1)-(CONFIG!$E20+CONFIG!$F20),0)+1):INDEX(Commandes!$C15:$BJ15,,(COLUMN(F25)-COLUMN($C25)+1)-CONFIG!$F20)),0)</f>
        <v>0</v>
      </c>
      <c r="G25" s="158">
        <f>IF(AND(ROUND((G$18-CONFIG!$C$7)/31,0)&gt;=ROUND(CONFIG!$F20,0),CONFIG!$D20&lt;&gt;0),SUM(INDEX(Commandes!$C15:$BJ15,,IF((COLUMN(G25)-COLUMN($C25)+1)&gt;(CONFIG!$E20+CONFIG!$F20),(COLUMN(G25)-COLUMN($C25)+1)-(CONFIG!$E20+CONFIG!$F20),0)+1):INDEX(Commandes!$C15:$BJ15,,(COLUMN(G25)-COLUMN($C25)+1)-CONFIG!$F20)),0)</f>
        <v>0</v>
      </c>
      <c r="H25" s="158">
        <f>IF(AND(ROUND((H$18-CONFIG!$C$7)/31,0)&gt;=ROUND(CONFIG!$F20,0),CONFIG!$D20&lt;&gt;0),SUM(INDEX(Commandes!$C15:$BJ15,,IF((COLUMN(H25)-COLUMN($C25)+1)&gt;(CONFIG!$E20+CONFIG!$F20),(COLUMN(H25)-COLUMN($C25)+1)-(CONFIG!$E20+CONFIG!$F20),0)+1):INDEX(Commandes!$C15:$BJ15,,(COLUMN(H25)-COLUMN($C25)+1)-CONFIG!$F20)),0)</f>
        <v>0</v>
      </c>
      <c r="I25" s="158">
        <f>IF(AND(ROUND((I$18-CONFIG!$C$7)/31,0)&gt;=ROUND(CONFIG!$F20,0),CONFIG!$D20&lt;&gt;0),SUM(INDEX(Commandes!$C15:$BJ15,,IF((COLUMN(I25)-COLUMN($C25)+1)&gt;(CONFIG!$E20+CONFIG!$F20),(COLUMN(I25)-COLUMN($C25)+1)-(CONFIG!$E20+CONFIG!$F20),0)+1):INDEX(Commandes!$C15:$BJ15,,(COLUMN(I25)-COLUMN($C25)+1)-CONFIG!$F20)),0)</f>
        <v>0</v>
      </c>
      <c r="J25" s="158">
        <f>IF(AND(ROUND((J$18-CONFIG!$C$7)/31,0)&gt;=ROUND(CONFIG!$F20,0),CONFIG!$D20&lt;&gt;0),SUM(INDEX(Commandes!$C15:$BJ15,,IF((COLUMN(J25)-COLUMN($C25)+1)&gt;(CONFIG!$E20+CONFIG!$F20),(COLUMN(J25)-COLUMN($C25)+1)-(CONFIG!$E20+CONFIG!$F20),0)+1):INDEX(Commandes!$C15:$BJ15,,(COLUMN(J25)-COLUMN($C25)+1)-CONFIG!$F20)),0)</f>
        <v>0</v>
      </c>
      <c r="K25" s="158">
        <f>IF(AND(ROUND((K$18-CONFIG!$C$7)/31,0)&gt;=ROUND(CONFIG!$F20,0),CONFIG!$D20&lt;&gt;0),SUM(INDEX(Commandes!$C15:$BJ15,,IF((COLUMN(K25)-COLUMN($C25)+1)&gt;(CONFIG!$E20+CONFIG!$F20),(COLUMN(K25)-COLUMN($C25)+1)-(CONFIG!$E20+CONFIG!$F20),0)+1):INDEX(Commandes!$C15:$BJ15,,(COLUMN(K25)-COLUMN($C25)+1)-CONFIG!$F20)),0)</f>
        <v>0</v>
      </c>
      <c r="L25" s="158">
        <f>IF(AND(ROUND((L$18-CONFIG!$C$7)/31,0)&gt;=ROUND(CONFIG!$F20,0),CONFIG!$D20&lt;&gt;0),SUM(INDEX(Commandes!$C15:$BJ15,,IF((COLUMN(L25)-COLUMN($C25)+1)&gt;(CONFIG!$E20+CONFIG!$F20),(COLUMN(L25)-COLUMN($C25)+1)-(CONFIG!$E20+CONFIG!$F20),0)+1):INDEX(Commandes!$C15:$BJ15,,(COLUMN(L25)-COLUMN($C25)+1)-CONFIG!$F20)),0)</f>
        <v>0</v>
      </c>
      <c r="M25" s="158">
        <f>IF(AND(ROUND((M$18-CONFIG!$C$7)/31,0)&gt;=ROUND(CONFIG!$F20,0),CONFIG!$D20&lt;&gt;0),SUM(INDEX(Commandes!$C15:$BJ15,,IF((COLUMN(M25)-COLUMN($C25)+1)&gt;(CONFIG!$E20+CONFIG!$F20),(COLUMN(M25)-COLUMN($C25)+1)-(CONFIG!$E20+CONFIG!$F20),0)+1):INDEX(Commandes!$C15:$BJ15,,(COLUMN(M25)-COLUMN($C25)+1)-CONFIG!$F20)),0)</f>
        <v>0</v>
      </c>
      <c r="N25" s="158">
        <f>IF(AND(ROUND((N$18-CONFIG!$C$7)/31,0)&gt;=ROUND(CONFIG!$F20,0),CONFIG!$D20&lt;&gt;0),SUM(INDEX(Commandes!$C15:$BJ15,,IF((COLUMN(N25)-COLUMN($C25)+1)&gt;(CONFIG!$E20+CONFIG!$F20),(COLUMN(N25)-COLUMN($C25)+1)-(CONFIG!$E20+CONFIG!$F20),0)+1):INDEX(Commandes!$C15:$BJ15,,(COLUMN(N25)-COLUMN($C25)+1)-CONFIG!$F20)),0)</f>
        <v>0</v>
      </c>
      <c r="O25" s="158">
        <f>IF(AND(ROUND((O$18-CONFIG!$C$7)/31,0)&gt;=ROUND(CONFIG!$F20,0),CONFIG!$D20&lt;&gt;0),SUM(INDEX(Commandes!$C15:$BJ15,,IF((COLUMN(O25)-COLUMN($C25)+1)&gt;(CONFIG!$E20+CONFIG!$F20),(COLUMN(O25)-COLUMN($C25)+1)-(CONFIG!$E20+CONFIG!$F20),0)+1):INDEX(Commandes!$C15:$BJ15,,(COLUMN(O25)-COLUMN($C25)+1)-CONFIG!$F20)),0)</f>
        <v>0</v>
      </c>
      <c r="P25" s="158">
        <f>IF(AND(ROUND((P$18-CONFIG!$C$7)/31,0)&gt;=ROUND(CONFIG!$F20,0),CONFIG!$D20&lt;&gt;0),SUM(INDEX(Commandes!$C15:$BJ15,,IF((COLUMN(P25)-COLUMN($C25)+1)&gt;(CONFIG!$E20+CONFIG!$F20),(COLUMN(P25)-COLUMN($C25)+1)-(CONFIG!$E20+CONFIG!$F20),0)+1):INDEX(Commandes!$C15:$BJ15,,(COLUMN(P25)-COLUMN($C25)+1)-CONFIG!$F20)),0)</f>
        <v>0</v>
      </c>
      <c r="Q25" s="158">
        <f>IF(AND(ROUND((Q$18-CONFIG!$C$7)/31,0)&gt;=ROUND(CONFIG!$F20,0),CONFIG!$D20&lt;&gt;0),SUM(INDEX(Commandes!$C15:$BJ15,,IF((COLUMN(Q25)-COLUMN($C25)+1)&gt;(CONFIG!$E20+CONFIG!$F20),(COLUMN(Q25)-COLUMN($C25)+1)-(CONFIG!$E20+CONFIG!$F20),0)+1):INDEX(Commandes!$C15:$BJ15,,(COLUMN(Q25)-COLUMN($C25)+1)-CONFIG!$F20)),0)</f>
        <v>0</v>
      </c>
      <c r="R25" s="158">
        <f>IF(AND(ROUND((R$18-CONFIG!$C$7)/31,0)&gt;=ROUND(CONFIG!$F20,0),CONFIG!$D20&lt;&gt;0),SUM(INDEX(Commandes!$C15:$BJ15,,IF((COLUMN(R25)-COLUMN($C25)+1)&gt;(CONFIG!$E20+CONFIG!$F20),(COLUMN(R25)-COLUMN($C25)+1)-(CONFIG!$E20+CONFIG!$F20),0)+1):INDEX(Commandes!$C15:$BJ15,,(COLUMN(R25)-COLUMN($C25)+1)-CONFIG!$F20)),0)</f>
        <v>0</v>
      </c>
      <c r="S25" s="158">
        <f>IF(AND(ROUND((S$18-CONFIG!$C$7)/31,0)&gt;=ROUND(CONFIG!$F20,0),CONFIG!$D20&lt;&gt;0),SUM(INDEX(Commandes!$C15:$BJ15,,IF((COLUMN(S25)-COLUMN($C25)+1)&gt;(CONFIG!$E20+CONFIG!$F20),(COLUMN(S25)-COLUMN($C25)+1)-(CONFIG!$E20+CONFIG!$F20),0)+1):INDEX(Commandes!$C15:$BJ15,,(COLUMN(S25)-COLUMN($C25)+1)-CONFIG!$F20)),0)</f>
        <v>0</v>
      </c>
      <c r="T25" s="158">
        <f>IF(AND(ROUND((T$18-CONFIG!$C$7)/31,0)&gt;=ROUND(CONFIG!$F20,0),CONFIG!$D20&lt;&gt;0),SUM(INDEX(Commandes!$C15:$BJ15,,IF((COLUMN(T25)-COLUMN($C25)+1)&gt;(CONFIG!$E20+CONFIG!$F20),(COLUMN(T25)-COLUMN($C25)+1)-(CONFIG!$E20+CONFIG!$F20),0)+1):INDEX(Commandes!$C15:$BJ15,,(COLUMN(T25)-COLUMN($C25)+1)-CONFIG!$F20)),0)</f>
        <v>0</v>
      </c>
      <c r="U25" s="158">
        <f>IF(AND(ROUND((U$18-CONFIG!$C$7)/31,0)&gt;=ROUND(CONFIG!$F20,0),CONFIG!$D20&lt;&gt;0),SUM(INDEX(Commandes!$C15:$BJ15,,IF((COLUMN(U25)-COLUMN($C25)+1)&gt;(CONFIG!$E20+CONFIG!$F20),(COLUMN(U25)-COLUMN($C25)+1)-(CONFIG!$E20+CONFIG!$F20),0)+1):INDEX(Commandes!$C15:$BJ15,,(COLUMN(U25)-COLUMN($C25)+1)-CONFIG!$F20)),0)</f>
        <v>0</v>
      </c>
      <c r="V25" s="158">
        <f>IF(AND(ROUND((V$18-CONFIG!$C$7)/31,0)&gt;=ROUND(CONFIG!$F20,0),CONFIG!$D20&lt;&gt;0),SUM(INDEX(Commandes!$C15:$BJ15,,IF((COLUMN(V25)-COLUMN($C25)+1)&gt;(CONFIG!$E20+CONFIG!$F20),(COLUMN(V25)-COLUMN($C25)+1)-(CONFIG!$E20+CONFIG!$F20),0)+1):INDEX(Commandes!$C15:$BJ15,,(COLUMN(V25)-COLUMN($C25)+1)-CONFIG!$F20)),0)</f>
        <v>0</v>
      </c>
      <c r="W25" s="158">
        <f>IF(AND(ROUND((W$18-CONFIG!$C$7)/31,0)&gt;=ROUND(CONFIG!$F20,0),CONFIG!$D20&lt;&gt;0),SUM(INDEX(Commandes!$C15:$BJ15,,IF((COLUMN(W25)-COLUMN($C25)+1)&gt;(CONFIG!$E20+CONFIG!$F20),(COLUMN(W25)-COLUMN($C25)+1)-(CONFIG!$E20+CONFIG!$F20),0)+1):INDEX(Commandes!$C15:$BJ15,,(COLUMN(W25)-COLUMN($C25)+1)-CONFIG!$F20)),0)</f>
        <v>0</v>
      </c>
      <c r="X25" s="158">
        <f>IF(AND(ROUND((X$18-CONFIG!$C$7)/31,0)&gt;=ROUND(CONFIG!$F20,0),CONFIG!$D20&lt;&gt;0),SUM(INDEX(Commandes!$C15:$BJ15,,IF((COLUMN(X25)-COLUMN($C25)+1)&gt;(CONFIG!$E20+CONFIG!$F20),(COLUMN(X25)-COLUMN($C25)+1)-(CONFIG!$E20+CONFIG!$F20),0)+1):INDEX(Commandes!$C15:$BJ15,,(COLUMN(X25)-COLUMN($C25)+1)-CONFIG!$F20)),0)</f>
        <v>0</v>
      </c>
      <c r="Y25" s="158">
        <f>IF(AND(ROUND((Y$18-CONFIG!$C$7)/31,0)&gt;=ROUND(CONFIG!$F20,0),CONFIG!$D20&lt;&gt;0),SUM(INDEX(Commandes!$C15:$BJ15,,IF((COLUMN(Y25)-COLUMN($C25)+1)&gt;(CONFIG!$E20+CONFIG!$F20),(COLUMN(Y25)-COLUMN($C25)+1)-(CONFIG!$E20+CONFIG!$F20),0)+1):INDEX(Commandes!$C15:$BJ15,,(COLUMN(Y25)-COLUMN($C25)+1)-CONFIG!$F20)),0)</f>
        <v>0</v>
      </c>
      <c r="Z25" s="158">
        <f>IF(AND(ROUND((Z$18-CONFIG!$C$7)/31,0)&gt;=ROUND(CONFIG!$F20,0),CONFIG!$D20&lt;&gt;0),SUM(INDEX(Commandes!$C15:$BJ15,,IF((COLUMN(Z25)-COLUMN($C25)+1)&gt;(CONFIG!$E20+CONFIG!$F20),(COLUMN(Z25)-COLUMN($C25)+1)-(CONFIG!$E20+CONFIG!$F20),0)+1):INDEX(Commandes!$C15:$BJ15,,(COLUMN(Z25)-COLUMN($C25)+1)-CONFIG!$F20)),0)</f>
        <v>0</v>
      </c>
      <c r="AA25" s="158">
        <f>IF(AND(ROUND((AA$18-CONFIG!$C$7)/31,0)&gt;=ROUND(CONFIG!$F20,0),CONFIG!$D20&lt;&gt;0),SUM(INDEX(Commandes!$C15:$BJ15,,IF((COLUMN(AA25)-COLUMN($C25)+1)&gt;(CONFIG!$E20+CONFIG!$F20),(COLUMN(AA25)-COLUMN($C25)+1)-(CONFIG!$E20+CONFIG!$F20),0)+1):INDEX(Commandes!$C15:$BJ15,,(COLUMN(AA25)-COLUMN($C25)+1)-CONFIG!$F20)),0)</f>
        <v>0</v>
      </c>
      <c r="AB25" s="158">
        <f>IF(AND(ROUND((AB$18-CONFIG!$C$7)/31,0)&gt;=ROUND(CONFIG!$F20,0),CONFIG!$D20&lt;&gt;0),SUM(INDEX(Commandes!$C15:$BJ15,,IF((COLUMN(AB25)-COLUMN($C25)+1)&gt;(CONFIG!$E20+CONFIG!$F20),(COLUMN(AB25)-COLUMN($C25)+1)-(CONFIG!$E20+CONFIG!$F20),0)+1):INDEX(Commandes!$C15:$BJ15,,(COLUMN(AB25)-COLUMN($C25)+1)-CONFIG!$F20)),0)</f>
        <v>0</v>
      </c>
      <c r="AC25" s="158">
        <f>IF(AND(ROUND((AC$18-CONFIG!$C$7)/31,0)&gt;=ROUND(CONFIG!$F20,0),CONFIG!$D20&lt;&gt;0),SUM(INDEX(Commandes!$C15:$BJ15,,IF((COLUMN(AC25)-COLUMN($C25)+1)&gt;(CONFIG!$E20+CONFIG!$F20),(COLUMN(AC25)-COLUMN($C25)+1)-(CONFIG!$E20+CONFIG!$F20),0)+1):INDEX(Commandes!$C15:$BJ15,,(COLUMN(AC25)-COLUMN($C25)+1)-CONFIG!$F20)),0)</f>
        <v>0</v>
      </c>
      <c r="AD25" s="158">
        <f>IF(AND(ROUND((AD$18-CONFIG!$C$7)/31,0)&gt;=ROUND(CONFIG!$F20,0),CONFIG!$D20&lt;&gt;0),SUM(INDEX(Commandes!$C15:$BJ15,,IF((COLUMN(AD25)-COLUMN($C25)+1)&gt;(CONFIG!$E20+CONFIG!$F20),(COLUMN(AD25)-COLUMN($C25)+1)-(CONFIG!$E20+CONFIG!$F20),0)+1):INDEX(Commandes!$C15:$BJ15,,(COLUMN(AD25)-COLUMN($C25)+1)-CONFIG!$F20)),0)</f>
        <v>0</v>
      </c>
      <c r="AE25" s="158">
        <f>IF(AND(ROUND((AE$18-CONFIG!$C$7)/31,0)&gt;=ROUND(CONFIG!$F20,0),CONFIG!$D20&lt;&gt;0),SUM(INDEX(Commandes!$C15:$BJ15,,IF((COLUMN(AE25)-COLUMN($C25)+1)&gt;(CONFIG!$E20+CONFIG!$F20),(COLUMN(AE25)-COLUMN($C25)+1)-(CONFIG!$E20+CONFIG!$F20),0)+1):INDEX(Commandes!$C15:$BJ15,,(COLUMN(AE25)-COLUMN($C25)+1)-CONFIG!$F20)),0)</f>
        <v>0</v>
      </c>
      <c r="AF25" s="158">
        <f>IF(AND(ROUND((AF$18-CONFIG!$C$7)/31,0)&gt;=ROUND(CONFIG!$F20,0),CONFIG!$D20&lt;&gt;0),SUM(INDEX(Commandes!$C15:$BJ15,,IF((COLUMN(AF25)-COLUMN($C25)+1)&gt;(CONFIG!$E20+CONFIG!$F20),(COLUMN(AF25)-COLUMN($C25)+1)-(CONFIG!$E20+CONFIG!$F20),0)+1):INDEX(Commandes!$C15:$BJ15,,(COLUMN(AF25)-COLUMN($C25)+1)-CONFIG!$F20)),0)</f>
        <v>0</v>
      </c>
      <c r="AG25" s="158">
        <f>IF(AND(ROUND((AG$18-CONFIG!$C$7)/31,0)&gt;=ROUND(CONFIG!$F20,0),CONFIG!$D20&lt;&gt;0),SUM(INDEX(Commandes!$C15:$BJ15,,IF((COLUMN(AG25)-COLUMN($C25)+1)&gt;(CONFIG!$E20+CONFIG!$F20),(COLUMN(AG25)-COLUMN($C25)+1)-(CONFIG!$E20+CONFIG!$F20),0)+1):INDEX(Commandes!$C15:$BJ15,,(COLUMN(AG25)-COLUMN($C25)+1)-CONFIG!$F20)),0)</f>
        <v>0</v>
      </c>
      <c r="AH25" s="158">
        <f>IF(AND(ROUND((AH$18-CONFIG!$C$7)/31,0)&gt;=ROUND(CONFIG!$F20,0),CONFIG!$D20&lt;&gt;0),SUM(INDEX(Commandes!$C15:$BJ15,,IF((COLUMN(AH25)-COLUMN($C25)+1)&gt;(CONFIG!$E20+CONFIG!$F20),(COLUMN(AH25)-COLUMN($C25)+1)-(CONFIG!$E20+CONFIG!$F20),0)+1):INDEX(Commandes!$C15:$BJ15,,(COLUMN(AH25)-COLUMN($C25)+1)-CONFIG!$F20)),0)</f>
        <v>0</v>
      </c>
      <c r="AI25" s="158">
        <f>IF(AND(ROUND((AI$18-CONFIG!$C$7)/31,0)&gt;=ROUND(CONFIG!$F20,0),CONFIG!$D20&lt;&gt;0),SUM(INDEX(Commandes!$C15:$BJ15,,IF((COLUMN(AI25)-COLUMN($C25)+1)&gt;(CONFIG!$E20+CONFIG!$F20),(COLUMN(AI25)-COLUMN($C25)+1)-(CONFIG!$E20+CONFIG!$F20),0)+1):INDEX(Commandes!$C15:$BJ15,,(COLUMN(AI25)-COLUMN($C25)+1)-CONFIG!$F20)),0)</f>
        <v>0</v>
      </c>
      <c r="AJ25" s="158">
        <f>IF(AND(ROUND((AJ$18-CONFIG!$C$7)/31,0)&gt;=ROUND(CONFIG!$F20,0),CONFIG!$D20&lt;&gt;0),SUM(INDEX(Commandes!$C15:$BJ15,,IF((COLUMN(AJ25)-COLUMN($C25)+1)&gt;(CONFIG!$E20+CONFIG!$F20),(COLUMN(AJ25)-COLUMN($C25)+1)-(CONFIG!$E20+CONFIG!$F20),0)+1):INDEX(Commandes!$C15:$BJ15,,(COLUMN(AJ25)-COLUMN($C25)+1)-CONFIG!$F20)),0)</f>
        <v>0</v>
      </c>
      <c r="AK25" s="158">
        <f>IF(AND(ROUND((AK$18-CONFIG!$C$7)/31,0)&gt;=ROUND(CONFIG!$F20,0),CONFIG!$D20&lt;&gt;0),SUM(INDEX(Commandes!$C15:$BJ15,,IF((COLUMN(AK25)-COLUMN($C25)+1)&gt;(CONFIG!$E20+CONFIG!$F20),(COLUMN(AK25)-COLUMN($C25)+1)-(CONFIG!$E20+CONFIG!$F20),0)+1):INDEX(Commandes!$C15:$BJ15,,(COLUMN(AK25)-COLUMN($C25)+1)-CONFIG!$F20)),0)</f>
        <v>0</v>
      </c>
      <c r="AL25" s="158">
        <f>IF(AND(ROUND((AL$18-CONFIG!$C$7)/31,0)&gt;=ROUND(CONFIG!$F20,0),CONFIG!$D20&lt;&gt;0),SUM(INDEX(Commandes!$C15:$BJ15,,IF((COLUMN(AL25)-COLUMN($C25)+1)&gt;(CONFIG!$E20+CONFIG!$F20),(COLUMN(AL25)-COLUMN($C25)+1)-(CONFIG!$E20+CONFIG!$F20),0)+1):INDEX(Commandes!$C15:$BJ15,,(COLUMN(AL25)-COLUMN($C25)+1)-CONFIG!$F20)),0)</f>
        <v>0</v>
      </c>
      <c r="AM25" s="158">
        <f>IF(AND(ROUND((AM$18-CONFIG!$C$7)/31,0)&gt;=ROUND(CONFIG!$F20,0),CONFIG!$D20&lt;&gt;0),SUM(INDEX(Commandes!$C15:$BJ15,,IF((COLUMN(AM25)-COLUMN($C25)+1)&gt;(CONFIG!$E20+CONFIG!$F20),(COLUMN(AM25)-COLUMN($C25)+1)-(CONFIG!$E20+CONFIG!$F20),0)+1):INDEX(Commandes!$C15:$BJ15,,(COLUMN(AM25)-COLUMN($C25)+1)-CONFIG!$F20)),0)</f>
        <v>0</v>
      </c>
      <c r="AN25" s="158">
        <f>IF(AND(ROUND((AN$18-CONFIG!$C$7)/31,0)&gt;=ROUND(CONFIG!$F20,0),CONFIG!$D20&lt;&gt;0),SUM(INDEX(Commandes!$C15:$BJ15,,IF((COLUMN(AN25)-COLUMN($C25)+1)&gt;(CONFIG!$E20+CONFIG!$F20),(COLUMN(AN25)-COLUMN($C25)+1)-(CONFIG!$E20+CONFIG!$F20),0)+1):INDEX(Commandes!$C15:$BJ15,,(COLUMN(AN25)-COLUMN($C25)+1)-CONFIG!$F20)),0)</f>
        <v>0</v>
      </c>
      <c r="AO25" s="158">
        <f>IF(AND(ROUND((AO$18-CONFIG!$C$7)/31,0)&gt;=ROUND(CONFIG!$F20,0),CONFIG!$D20&lt;&gt;0),SUM(INDEX(Commandes!$C15:$BJ15,,IF((COLUMN(AO25)-COLUMN($C25)+1)&gt;(CONFIG!$E20+CONFIG!$F20),(COLUMN(AO25)-COLUMN($C25)+1)-(CONFIG!$E20+CONFIG!$F20),0)+1):INDEX(Commandes!$C15:$BJ15,,(COLUMN(AO25)-COLUMN($C25)+1)-CONFIG!$F20)),0)</f>
        <v>0</v>
      </c>
      <c r="AP25" s="158">
        <f>IF(AND(ROUND((AP$18-CONFIG!$C$7)/31,0)&gt;=ROUND(CONFIG!$F20,0),CONFIG!$D20&lt;&gt;0),SUM(INDEX(Commandes!$C15:$BJ15,,IF((COLUMN(AP25)-COLUMN($C25)+1)&gt;(CONFIG!$E20+CONFIG!$F20),(COLUMN(AP25)-COLUMN($C25)+1)-(CONFIG!$E20+CONFIG!$F20),0)+1):INDEX(Commandes!$C15:$BJ15,,(COLUMN(AP25)-COLUMN($C25)+1)-CONFIG!$F20)),0)</f>
        <v>0</v>
      </c>
      <c r="AQ25" s="158">
        <f>IF(AND(ROUND((AQ$18-CONFIG!$C$7)/31,0)&gt;=ROUND(CONFIG!$F20,0),CONFIG!$D20&lt;&gt;0),SUM(INDEX(Commandes!$C15:$BJ15,,IF((COLUMN(AQ25)-COLUMN($C25)+1)&gt;(CONFIG!$E20+CONFIG!$F20),(COLUMN(AQ25)-COLUMN($C25)+1)-(CONFIG!$E20+CONFIG!$F20),0)+1):INDEX(Commandes!$C15:$BJ15,,(COLUMN(AQ25)-COLUMN($C25)+1)-CONFIG!$F20)),0)</f>
        <v>0</v>
      </c>
      <c r="AR25" s="158">
        <f>IF(AND(ROUND((AR$18-CONFIG!$C$7)/31,0)&gt;=ROUND(CONFIG!$F20,0),CONFIG!$D20&lt;&gt;0),SUM(INDEX(Commandes!$C15:$BJ15,,IF((COLUMN(AR25)-COLUMN($C25)+1)&gt;(CONFIG!$E20+CONFIG!$F20),(COLUMN(AR25)-COLUMN($C25)+1)-(CONFIG!$E20+CONFIG!$F20),0)+1):INDEX(Commandes!$C15:$BJ15,,(COLUMN(AR25)-COLUMN($C25)+1)-CONFIG!$F20)),0)</f>
        <v>0</v>
      </c>
      <c r="AS25" s="158">
        <f>IF(AND(ROUND((AS$18-CONFIG!$C$7)/31,0)&gt;=ROUND(CONFIG!$F20,0),CONFIG!$D20&lt;&gt;0),SUM(INDEX(Commandes!$C15:$BJ15,,IF((COLUMN(AS25)-COLUMN($C25)+1)&gt;(CONFIG!$E20+CONFIG!$F20),(COLUMN(AS25)-COLUMN($C25)+1)-(CONFIG!$E20+CONFIG!$F20),0)+1):INDEX(Commandes!$C15:$BJ15,,(COLUMN(AS25)-COLUMN($C25)+1)-CONFIG!$F20)),0)</f>
        <v>0</v>
      </c>
      <c r="AT25" s="158">
        <f>IF(AND(ROUND((AT$18-CONFIG!$C$7)/31,0)&gt;=ROUND(CONFIG!$F20,0),CONFIG!$D20&lt;&gt;0),SUM(INDEX(Commandes!$C15:$BJ15,,IF((COLUMN(AT25)-COLUMN($C25)+1)&gt;(CONFIG!$E20+CONFIG!$F20),(COLUMN(AT25)-COLUMN($C25)+1)-(CONFIG!$E20+CONFIG!$F20),0)+1):INDEX(Commandes!$C15:$BJ15,,(COLUMN(AT25)-COLUMN($C25)+1)-CONFIG!$F20)),0)</f>
        <v>0</v>
      </c>
      <c r="AU25" s="158">
        <f>IF(AND(ROUND((AU$18-CONFIG!$C$7)/31,0)&gt;=ROUND(CONFIG!$F20,0),CONFIG!$D20&lt;&gt;0),SUM(INDEX(Commandes!$C15:$BJ15,,IF((COLUMN(AU25)-COLUMN($C25)+1)&gt;(CONFIG!$E20+CONFIG!$F20),(COLUMN(AU25)-COLUMN($C25)+1)-(CONFIG!$E20+CONFIG!$F20),0)+1):INDEX(Commandes!$C15:$BJ15,,(COLUMN(AU25)-COLUMN($C25)+1)-CONFIG!$F20)),0)</f>
        <v>0</v>
      </c>
      <c r="AV25" s="158">
        <f>IF(AND(ROUND((AV$18-CONFIG!$C$7)/31,0)&gt;=ROUND(CONFIG!$F20,0),CONFIG!$D20&lt;&gt;0),SUM(INDEX(Commandes!$C15:$BJ15,,IF((COLUMN(AV25)-COLUMN($C25)+1)&gt;(CONFIG!$E20+CONFIG!$F20),(COLUMN(AV25)-COLUMN($C25)+1)-(CONFIG!$E20+CONFIG!$F20),0)+1):INDEX(Commandes!$C15:$BJ15,,(COLUMN(AV25)-COLUMN($C25)+1)-CONFIG!$F20)),0)</f>
        <v>0</v>
      </c>
      <c r="AW25" s="158">
        <f>IF(AND(ROUND((AW$18-CONFIG!$C$7)/31,0)&gt;=ROUND(CONFIG!$F20,0),CONFIG!$D20&lt;&gt;0),SUM(INDEX(Commandes!$C15:$BJ15,,IF((COLUMN(AW25)-COLUMN($C25)+1)&gt;(CONFIG!$E20+CONFIG!$F20),(COLUMN(AW25)-COLUMN($C25)+1)-(CONFIG!$E20+CONFIG!$F20),0)+1):INDEX(Commandes!$C15:$BJ15,,(COLUMN(AW25)-COLUMN($C25)+1)-CONFIG!$F20)),0)</f>
        <v>0</v>
      </c>
      <c r="AX25" s="158">
        <f>IF(AND(ROUND((AX$18-CONFIG!$C$7)/31,0)&gt;=ROUND(CONFIG!$F20,0),CONFIG!$D20&lt;&gt;0),SUM(INDEX(Commandes!$C15:$BJ15,,IF((COLUMN(AX25)-COLUMN($C25)+1)&gt;(CONFIG!$E20+CONFIG!$F20),(COLUMN(AX25)-COLUMN($C25)+1)-(CONFIG!$E20+CONFIG!$F20),0)+1):INDEX(Commandes!$C15:$BJ15,,(COLUMN(AX25)-COLUMN($C25)+1)-CONFIG!$F20)),0)</f>
        <v>0</v>
      </c>
      <c r="AY25" s="158">
        <f>IF(AND(ROUND((AY$18-CONFIG!$C$7)/31,0)&gt;=ROUND(CONFIG!$F20,0),CONFIG!$D20&lt;&gt;0),SUM(INDEX(Commandes!$C15:$BJ15,,IF((COLUMN(AY25)-COLUMN($C25)+1)&gt;(CONFIG!$E20+CONFIG!$F20),(COLUMN(AY25)-COLUMN($C25)+1)-(CONFIG!$E20+CONFIG!$F20),0)+1):INDEX(Commandes!$C15:$BJ15,,(COLUMN(AY25)-COLUMN($C25)+1)-CONFIG!$F20)),0)</f>
        <v>0</v>
      </c>
      <c r="AZ25" s="158">
        <f>IF(AND(ROUND((AZ$18-CONFIG!$C$7)/31,0)&gt;=ROUND(CONFIG!$F20,0),CONFIG!$D20&lt;&gt;0),SUM(INDEX(Commandes!$C15:$BJ15,,IF((COLUMN(AZ25)-COLUMN($C25)+1)&gt;(CONFIG!$E20+CONFIG!$F20),(COLUMN(AZ25)-COLUMN($C25)+1)-(CONFIG!$E20+CONFIG!$F20),0)+1):INDEX(Commandes!$C15:$BJ15,,(COLUMN(AZ25)-COLUMN($C25)+1)-CONFIG!$F20)),0)</f>
        <v>0</v>
      </c>
      <c r="BA25" s="158">
        <f>IF(AND(ROUND((BA$18-CONFIG!$C$7)/31,0)&gt;=ROUND(CONFIG!$F20,0),CONFIG!$D20&lt;&gt;0),SUM(INDEX(Commandes!$C15:$BJ15,,IF((COLUMN(BA25)-COLUMN($C25)+1)&gt;(CONFIG!$E20+CONFIG!$F20),(COLUMN(BA25)-COLUMN($C25)+1)-(CONFIG!$E20+CONFIG!$F20),0)+1):INDEX(Commandes!$C15:$BJ15,,(COLUMN(BA25)-COLUMN($C25)+1)-CONFIG!$F20)),0)</f>
        <v>0</v>
      </c>
      <c r="BB25" s="158">
        <f>IF(AND(ROUND((BB$18-CONFIG!$C$7)/31,0)&gt;=ROUND(CONFIG!$F20,0),CONFIG!$D20&lt;&gt;0),SUM(INDEX(Commandes!$C15:$BJ15,,IF((COLUMN(BB25)-COLUMN($C25)+1)&gt;(CONFIG!$E20+CONFIG!$F20),(COLUMN(BB25)-COLUMN($C25)+1)-(CONFIG!$E20+CONFIG!$F20),0)+1):INDEX(Commandes!$C15:$BJ15,,(COLUMN(BB25)-COLUMN($C25)+1)-CONFIG!$F20)),0)</f>
        <v>0</v>
      </c>
      <c r="BC25" s="158">
        <f>IF(AND(ROUND((BC$18-CONFIG!$C$7)/31,0)&gt;=ROUND(CONFIG!$F20,0),CONFIG!$D20&lt;&gt;0),SUM(INDEX(Commandes!$C15:$BJ15,,IF((COLUMN(BC25)-COLUMN($C25)+1)&gt;(CONFIG!$E20+CONFIG!$F20),(COLUMN(BC25)-COLUMN($C25)+1)-(CONFIG!$E20+CONFIG!$F20),0)+1):INDEX(Commandes!$C15:$BJ15,,(COLUMN(BC25)-COLUMN($C25)+1)-CONFIG!$F20)),0)</f>
        <v>0</v>
      </c>
      <c r="BD25" s="158">
        <f>IF(AND(ROUND((BD$18-CONFIG!$C$7)/31,0)&gt;=ROUND(CONFIG!$F20,0),CONFIG!$D20&lt;&gt;0),SUM(INDEX(Commandes!$C15:$BJ15,,IF((COLUMN(BD25)-COLUMN($C25)+1)&gt;(CONFIG!$E20+CONFIG!$F20),(COLUMN(BD25)-COLUMN($C25)+1)-(CONFIG!$E20+CONFIG!$F20),0)+1):INDEX(Commandes!$C15:$BJ15,,(COLUMN(BD25)-COLUMN($C25)+1)-CONFIG!$F20)),0)</f>
        <v>0</v>
      </c>
      <c r="BE25" s="158">
        <f>IF(AND(ROUND((BE$18-CONFIG!$C$7)/31,0)&gt;=ROUND(CONFIG!$F20,0),CONFIG!$D20&lt;&gt;0),SUM(INDEX(Commandes!$C15:$BJ15,,IF((COLUMN(BE25)-COLUMN($C25)+1)&gt;(CONFIG!$E20+CONFIG!$F20),(COLUMN(BE25)-COLUMN($C25)+1)-(CONFIG!$E20+CONFIG!$F20),0)+1):INDEX(Commandes!$C15:$BJ15,,(COLUMN(BE25)-COLUMN($C25)+1)-CONFIG!$F20)),0)</f>
        <v>0</v>
      </c>
      <c r="BF25" s="158">
        <f>IF(AND(ROUND((BF$18-CONFIG!$C$7)/31,0)&gt;=ROUND(CONFIG!$F20,0),CONFIG!$D20&lt;&gt;0),SUM(INDEX(Commandes!$C15:$BJ15,,IF((COLUMN(BF25)-COLUMN($C25)+1)&gt;(CONFIG!$E20+CONFIG!$F20),(COLUMN(BF25)-COLUMN($C25)+1)-(CONFIG!$E20+CONFIG!$F20),0)+1):INDEX(Commandes!$C15:$BJ15,,(COLUMN(BF25)-COLUMN($C25)+1)-CONFIG!$F20)),0)</f>
        <v>0</v>
      </c>
      <c r="BG25" s="158">
        <f>IF(AND(ROUND((BG$18-CONFIG!$C$7)/31,0)&gt;=ROUND(CONFIG!$F20,0),CONFIG!$D20&lt;&gt;0),SUM(INDEX(Commandes!$C15:$BJ15,,IF((COLUMN(BG25)-COLUMN($C25)+1)&gt;(CONFIG!$E20+CONFIG!$F20),(COLUMN(BG25)-COLUMN($C25)+1)-(CONFIG!$E20+CONFIG!$F20),0)+1):INDEX(Commandes!$C15:$BJ15,,(COLUMN(BG25)-COLUMN($C25)+1)-CONFIG!$F20)),0)</f>
        <v>0</v>
      </c>
      <c r="BH25" s="158">
        <f>IF(AND(ROUND((BH$18-CONFIG!$C$7)/31,0)&gt;=ROUND(CONFIG!$F20,0),CONFIG!$D20&lt;&gt;0),SUM(INDEX(Commandes!$C15:$BJ15,,IF((COLUMN(BH25)-COLUMN($C25)+1)&gt;(CONFIG!$E20+CONFIG!$F20),(COLUMN(BH25)-COLUMN($C25)+1)-(CONFIG!$E20+CONFIG!$F20),0)+1):INDEX(Commandes!$C15:$BJ15,,(COLUMN(BH25)-COLUMN($C25)+1)-CONFIG!$F20)),0)</f>
        <v>0</v>
      </c>
      <c r="BI25" s="158">
        <f>IF(AND(ROUND((BI$18-CONFIG!$C$7)/31,0)&gt;=ROUND(CONFIG!$F20,0),CONFIG!$D20&lt;&gt;0),SUM(INDEX(Commandes!$C15:$BJ15,,IF((COLUMN(BI25)-COLUMN($C25)+1)&gt;(CONFIG!$E20+CONFIG!$F20),(COLUMN(BI25)-COLUMN($C25)+1)-(CONFIG!$E20+CONFIG!$F20),0)+1):INDEX(Commandes!$C15:$BJ15,,(COLUMN(BI25)-COLUMN($C25)+1)-CONFIG!$F20)),0)</f>
        <v>0</v>
      </c>
      <c r="BJ25" s="158">
        <f>IF(AND(ROUND((BJ$18-CONFIG!$C$7)/31,0)&gt;=ROUND(CONFIG!$F20,0),CONFIG!$D20&lt;&gt;0),SUM(INDEX(Commandes!$C15:$BJ15,,IF((COLUMN(BJ25)-COLUMN($C25)+1)&gt;(CONFIG!$E20+CONFIG!$F20),(COLUMN(BJ25)-COLUMN($C25)+1)-(CONFIG!$E20+CONFIG!$F20),0)+1):INDEX(Commandes!$C15:$BJ15,,(COLUMN(BJ25)-COLUMN($C25)+1)-CONFIG!$F20)),0)</f>
        <v>0</v>
      </c>
    </row>
    <row r="26" spans="2:62" x14ac:dyDescent="0.35">
      <c r="B26" s="57">
        <f>CONFIG!$B$21</f>
        <v>0</v>
      </c>
      <c r="C26" s="158">
        <f>IF(AND(ROUND((C$18-CONFIG!$C$7)/31,0)&gt;=ROUND(CONFIG!$F21,0),CONFIG!$D21&lt;&gt;0),SUM(INDEX(Commandes!$C16:$BJ16,,IF((COLUMN(C26)-COLUMN($C26)+1)&gt;(CONFIG!$E21+CONFIG!$F21),(COLUMN(C26)-COLUMN($C26)+1)-(CONFIG!$E21+CONFIG!$F21),0)+1):INDEX(Commandes!$C16:$BJ16,,(COLUMN(C26)-COLUMN($C26)+1)-CONFIG!$F21)),0)</f>
        <v>0</v>
      </c>
      <c r="D26" s="158">
        <f>IF(AND(ROUND((D$18-CONFIG!$C$7)/31,0)&gt;=ROUND(CONFIG!$F21,0),CONFIG!$D21&lt;&gt;0),SUM(INDEX(Commandes!$C16:$BJ16,,IF((COLUMN(D26)-COLUMN($C26)+1)&gt;(CONFIG!$E21+CONFIG!$F21),(COLUMN(D26)-COLUMN($C26)+1)-(CONFIG!$E21+CONFIG!$F21),0)+1):INDEX(Commandes!$C16:$BJ16,,(COLUMN(D26)-COLUMN($C26)+1)-CONFIG!$F21)),0)</f>
        <v>0</v>
      </c>
      <c r="E26" s="158">
        <f>IF(AND(ROUND((E$18-CONFIG!$C$7)/31,0)&gt;=ROUND(CONFIG!$F21,0),CONFIG!$D21&lt;&gt;0),SUM(INDEX(Commandes!$C16:$BJ16,,IF((COLUMN(E26)-COLUMN($C26)+1)&gt;(CONFIG!$E21+CONFIG!$F21),(COLUMN(E26)-COLUMN($C26)+1)-(CONFIG!$E21+CONFIG!$F21),0)+1):INDEX(Commandes!$C16:$BJ16,,(COLUMN(E26)-COLUMN($C26)+1)-CONFIG!$F21)),0)</f>
        <v>0</v>
      </c>
      <c r="F26" s="158">
        <f>IF(AND(ROUND((F$18-CONFIG!$C$7)/31,0)&gt;=ROUND(CONFIG!$F21,0),CONFIG!$D21&lt;&gt;0),SUM(INDEX(Commandes!$C16:$BJ16,,IF((COLUMN(F26)-COLUMN($C26)+1)&gt;(CONFIG!$E21+CONFIG!$F21),(COLUMN(F26)-COLUMN($C26)+1)-(CONFIG!$E21+CONFIG!$F21),0)+1):INDEX(Commandes!$C16:$BJ16,,(COLUMN(F26)-COLUMN($C26)+1)-CONFIG!$F21)),0)</f>
        <v>0</v>
      </c>
      <c r="G26" s="158">
        <f>IF(AND(ROUND((G$18-CONFIG!$C$7)/31,0)&gt;=ROUND(CONFIG!$F21,0),CONFIG!$D21&lt;&gt;0),SUM(INDEX(Commandes!$C16:$BJ16,,IF((COLUMN(G26)-COLUMN($C26)+1)&gt;(CONFIG!$E21+CONFIG!$F21),(COLUMN(G26)-COLUMN($C26)+1)-(CONFIG!$E21+CONFIG!$F21),0)+1):INDEX(Commandes!$C16:$BJ16,,(COLUMN(G26)-COLUMN($C26)+1)-CONFIG!$F21)),0)</f>
        <v>0</v>
      </c>
      <c r="H26" s="158">
        <f>IF(AND(ROUND((H$18-CONFIG!$C$7)/31,0)&gt;=ROUND(CONFIG!$F21,0),CONFIG!$D21&lt;&gt;0),SUM(INDEX(Commandes!$C16:$BJ16,,IF((COLUMN(H26)-COLUMN($C26)+1)&gt;(CONFIG!$E21+CONFIG!$F21),(COLUMN(H26)-COLUMN($C26)+1)-(CONFIG!$E21+CONFIG!$F21),0)+1):INDEX(Commandes!$C16:$BJ16,,(COLUMN(H26)-COLUMN($C26)+1)-CONFIG!$F21)),0)</f>
        <v>0</v>
      </c>
      <c r="I26" s="158">
        <f>IF(AND(ROUND((I$18-CONFIG!$C$7)/31,0)&gt;=ROUND(CONFIG!$F21,0),CONFIG!$D21&lt;&gt;0),SUM(INDEX(Commandes!$C16:$BJ16,,IF((COLUMN(I26)-COLUMN($C26)+1)&gt;(CONFIG!$E21+CONFIG!$F21),(COLUMN(I26)-COLUMN($C26)+1)-(CONFIG!$E21+CONFIG!$F21),0)+1):INDEX(Commandes!$C16:$BJ16,,(COLUMN(I26)-COLUMN($C26)+1)-CONFIG!$F21)),0)</f>
        <v>0</v>
      </c>
      <c r="J26" s="158">
        <f>IF(AND(ROUND((J$18-CONFIG!$C$7)/31,0)&gt;=ROUND(CONFIG!$F21,0),CONFIG!$D21&lt;&gt;0),SUM(INDEX(Commandes!$C16:$BJ16,,IF((COLUMN(J26)-COLUMN($C26)+1)&gt;(CONFIG!$E21+CONFIG!$F21),(COLUMN(J26)-COLUMN($C26)+1)-(CONFIG!$E21+CONFIG!$F21),0)+1):INDEX(Commandes!$C16:$BJ16,,(COLUMN(J26)-COLUMN($C26)+1)-CONFIG!$F21)),0)</f>
        <v>0</v>
      </c>
      <c r="K26" s="158">
        <f>IF(AND(ROUND((K$18-CONFIG!$C$7)/31,0)&gt;=ROUND(CONFIG!$F21,0),CONFIG!$D21&lt;&gt;0),SUM(INDEX(Commandes!$C16:$BJ16,,IF((COLUMN(K26)-COLUMN($C26)+1)&gt;(CONFIG!$E21+CONFIG!$F21),(COLUMN(K26)-COLUMN($C26)+1)-(CONFIG!$E21+CONFIG!$F21),0)+1):INDEX(Commandes!$C16:$BJ16,,(COLUMN(K26)-COLUMN($C26)+1)-CONFIG!$F21)),0)</f>
        <v>0</v>
      </c>
      <c r="L26" s="158">
        <f>IF(AND(ROUND((L$18-CONFIG!$C$7)/31,0)&gt;=ROUND(CONFIG!$F21,0),CONFIG!$D21&lt;&gt;0),SUM(INDEX(Commandes!$C16:$BJ16,,IF((COLUMN(L26)-COLUMN($C26)+1)&gt;(CONFIG!$E21+CONFIG!$F21),(COLUMN(L26)-COLUMN($C26)+1)-(CONFIG!$E21+CONFIG!$F21),0)+1):INDEX(Commandes!$C16:$BJ16,,(COLUMN(L26)-COLUMN($C26)+1)-CONFIG!$F21)),0)</f>
        <v>0</v>
      </c>
      <c r="M26" s="158">
        <f>IF(AND(ROUND((M$18-CONFIG!$C$7)/31,0)&gt;=ROUND(CONFIG!$F21,0),CONFIG!$D21&lt;&gt;0),SUM(INDEX(Commandes!$C16:$BJ16,,IF((COLUMN(M26)-COLUMN($C26)+1)&gt;(CONFIG!$E21+CONFIG!$F21),(COLUMN(M26)-COLUMN($C26)+1)-(CONFIG!$E21+CONFIG!$F21),0)+1):INDEX(Commandes!$C16:$BJ16,,(COLUMN(M26)-COLUMN($C26)+1)-CONFIG!$F21)),0)</f>
        <v>0</v>
      </c>
      <c r="N26" s="158">
        <f>IF(AND(ROUND((N$18-CONFIG!$C$7)/31,0)&gt;=ROUND(CONFIG!$F21,0),CONFIG!$D21&lt;&gt;0),SUM(INDEX(Commandes!$C16:$BJ16,,IF((COLUMN(N26)-COLUMN($C26)+1)&gt;(CONFIG!$E21+CONFIG!$F21),(COLUMN(N26)-COLUMN($C26)+1)-(CONFIG!$E21+CONFIG!$F21),0)+1):INDEX(Commandes!$C16:$BJ16,,(COLUMN(N26)-COLUMN($C26)+1)-CONFIG!$F21)),0)</f>
        <v>0</v>
      </c>
      <c r="O26" s="158">
        <f>IF(AND(ROUND((O$18-CONFIG!$C$7)/31,0)&gt;=ROUND(CONFIG!$F21,0),CONFIG!$D21&lt;&gt;0),SUM(INDEX(Commandes!$C16:$BJ16,,IF((COLUMN(O26)-COLUMN($C26)+1)&gt;(CONFIG!$E21+CONFIG!$F21),(COLUMN(O26)-COLUMN($C26)+1)-(CONFIG!$E21+CONFIG!$F21),0)+1):INDEX(Commandes!$C16:$BJ16,,(COLUMN(O26)-COLUMN($C26)+1)-CONFIG!$F21)),0)</f>
        <v>0</v>
      </c>
      <c r="P26" s="158">
        <f>IF(AND(ROUND((P$18-CONFIG!$C$7)/31,0)&gt;=ROUND(CONFIG!$F21,0),CONFIG!$D21&lt;&gt;0),SUM(INDEX(Commandes!$C16:$BJ16,,IF((COLUMN(P26)-COLUMN($C26)+1)&gt;(CONFIG!$E21+CONFIG!$F21),(COLUMN(P26)-COLUMN($C26)+1)-(CONFIG!$E21+CONFIG!$F21),0)+1):INDEX(Commandes!$C16:$BJ16,,(COLUMN(P26)-COLUMN($C26)+1)-CONFIG!$F21)),0)</f>
        <v>0</v>
      </c>
      <c r="Q26" s="158">
        <f>IF(AND(ROUND((Q$18-CONFIG!$C$7)/31,0)&gt;=ROUND(CONFIG!$F21,0),CONFIG!$D21&lt;&gt;0),SUM(INDEX(Commandes!$C16:$BJ16,,IF((COLUMN(Q26)-COLUMN($C26)+1)&gt;(CONFIG!$E21+CONFIG!$F21),(COLUMN(Q26)-COLUMN($C26)+1)-(CONFIG!$E21+CONFIG!$F21),0)+1):INDEX(Commandes!$C16:$BJ16,,(COLUMN(Q26)-COLUMN($C26)+1)-CONFIG!$F21)),0)</f>
        <v>0</v>
      </c>
      <c r="R26" s="158">
        <f>IF(AND(ROUND((R$18-CONFIG!$C$7)/31,0)&gt;=ROUND(CONFIG!$F21,0),CONFIG!$D21&lt;&gt;0),SUM(INDEX(Commandes!$C16:$BJ16,,IF((COLUMN(R26)-COLUMN($C26)+1)&gt;(CONFIG!$E21+CONFIG!$F21),(COLUMN(R26)-COLUMN($C26)+1)-(CONFIG!$E21+CONFIG!$F21),0)+1):INDEX(Commandes!$C16:$BJ16,,(COLUMN(R26)-COLUMN($C26)+1)-CONFIG!$F21)),0)</f>
        <v>0</v>
      </c>
      <c r="S26" s="158">
        <f>IF(AND(ROUND((S$18-CONFIG!$C$7)/31,0)&gt;=ROUND(CONFIG!$F21,0),CONFIG!$D21&lt;&gt;0),SUM(INDEX(Commandes!$C16:$BJ16,,IF((COLUMN(S26)-COLUMN($C26)+1)&gt;(CONFIG!$E21+CONFIG!$F21),(COLUMN(S26)-COLUMN($C26)+1)-(CONFIG!$E21+CONFIG!$F21),0)+1):INDEX(Commandes!$C16:$BJ16,,(COLUMN(S26)-COLUMN($C26)+1)-CONFIG!$F21)),0)</f>
        <v>0</v>
      </c>
      <c r="T26" s="158">
        <f>IF(AND(ROUND((T$18-CONFIG!$C$7)/31,0)&gt;=ROUND(CONFIG!$F21,0),CONFIG!$D21&lt;&gt;0),SUM(INDEX(Commandes!$C16:$BJ16,,IF((COLUMN(T26)-COLUMN($C26)+1)&gt;(CONFIG!$E21+CONFIG!$F21),(COLUMN(T26)-COLUMN($C26)+1)-(CONFIG!$E21+CONFIG!$F21),0)+1):INDEX(Commandes!$C16:$BJ16,,(COLUMN(T26)-COLUMN($C26)+1)-CONFIG!$F21)),0)</f>
        <v>0</v>
      </c>
      <c r="U26" s="158">
        <f>IF(AND(ROUND((U$18-CONFIG!$C$7)/31,0)&gt;=ROUND(CONFIG!$F21,0),CONFIG!$D21&lt;&gt;0),SUM(INDEX(Commandes!$C16:$BJ16,,IF((COLUMN(U26)-COLUMN($C26)+1)&gt;(CONFIG!$E21+CONFIG!$F21),(COLUMN(U26)-COLUMN($C26)+1)-(CONFIG!$E21+CONFIG!$F21),0)+1):INDEX(Commandes!$C16:$BJ16,,(COLUMN(U26)-COLUMN($C26)+1)-CONFIG!$F21)),0)</f>
        <v>0</v>
      </c>
      <c r="V26" s="158">
        <f>IF(AND(ROUND((V$18-CONFIG!$C$7)/31,0)&gt;=ROUND(CONFIG!$F21,0),CONFIG!$D21&lt;&gt;0),SUM(INDEX(Commandes!$C16:$BJ16,,IF((COLUMN(V26)-COLUMN($C26)+1)&gt;(CONFIG!$E21+CONFIG!$F21),(COLUMN(V26)-COLUMN($C26)+1)-(CONFIG!$E21+CONFIG!$F21),0)+1):INDEX(Commandes!$C16:$BJ16,,(COLUMN(V26)-COLUMN($C26)+1)-CONFIG!$F21)),0)</f>
        <v>0</v>
      </c>
      <c r="W26" s="158">
        <f>IF(AND(ROUND((W$18-CONFIG!$C$7)/31,0)&gt;=ROUND(CONFIG!$F21,0),CONFIG!$D21&lt;&gt;0),SUM(INDEX(Commandes!$C16:$BJ16,,IF((COLUMN(W26)-COLUMN($C26)+1)&gt;(CONFIG!$E21+CONFIG!$F21),(COLUMN(W26)-COLUMN($C26)+1)-(CONFIG!$E21+CONFIG!$F21),0)+1):INDEX(Commandes!$C16:$BJ16,,(COLUMN(W26)-COLUMN($C26)+1)-CONFIG!$F21)),0)</f>
        <v>0</v>
      </c>
      <c r="X26" s="158">
        <f>IF(AND(ROUND((X$18-CONFIG!$C$7)/31,0)&gt;=ROUND(CONFIG!$F21,0),CONFIG!$D21&lt;&gt;0),SUM(INDEX(Commandes!$C16:$BJ16,,IF((COLUMN(X26)-COLUMN($C26)+1)&gt;(CONFIG!$E21+CONFIG!$F21),(COLUMN(X26)-COLUMN($C26)+1)-(CONFIG!$E21+CONFIG!$F21),0)+1):INDEX(Commandes!$C16:$BJ16,,(COLUMN(X26)-COLUMN($C26)+1)-CONFIG!$F21)),0)</f>
        <v>0</v>
      </c>
      <c r="Y26" s="158">
        <f>IF(AND(ROUND((Y$18-CONFIG!$C$7)/31,0)&gt;=ROUND(CONFIG!$F21,0),CONFIG!$D21&lt;&gt;0),SUM(INDEX(Commandes!$C16:$BJ16,,IF((COLUMN(Y26)-COLUMN($C26)+1)&gt;(CONFIG!$E21+CONFIG!$F21),(COLUMN(Y26)-COLUMN($C26)+1)-(CONFIG!$E21+CONFIG!$F21),0)+1):INDEX(Commandes!$C16:$BJ16,,(COLUMN(Y26)-COLUMN($C26)+1)-CONFIG!$F21)),0)</f>
        <v>0</v>
      </c>
      <c r="Z26" s="158">
        <f>IF(AND(ROUND((Z$18-CONFIG!$C$7)/31,0)&gt;=ROUND(CONFIG!$F21,0),CONFIG!$D21&lt;&gt;0),SUM(INDEX(Commandes!$C16:$BJ16,,IF((COLUMN(Z26)-COLUMN($C26)+1)&gt;(CONFIG!$E21+CONFIG!$F21),(COLUMN(Z26)-COLUMN($C26)+1)-(CONFIG!$E21+CONFIG!$F21),0)+1):INDEX(Commandes!$C16:$BJ16,,(COLUMN(Z26)-COLUMN($C26)+1)-CONFIG!$F21)),0)</f>
        <v>0</v>
      </c>
      <c r="AA26" s="158">
        <f>IF(AND(ROUND((AA$18-CONFIG!$C$7)/31,0)&gt;=ROUND(CONFIG!$F21,0),CONFIG!$D21&lt;&gt;0),SUM(INDEX(Commandes!$C16:$BJ16,,IF((COLUMN(AA26)-COLUMN($C26)+1)&gt;(CONFIG!$E21+CONFIG!$F21),(COLUMN(AA26)-COLUMN($C26)+1)-(CONFIG!$E21+CONFIG!$F21),0)+1):INDEX(Commandes!$C16:$BJ16,,(COLUMN(AA26)-COLUMN($C26)+1)-CONFIG!$F21)),0)</f>
        <v>0</v>
      </c>
      <c r="AB26" s="158">
        <f>IF(AND(ROUND((AB$18-CONFIG!$C$7)/31,0)&gt;=ROUND(CONFIG!$F21,0),CONFIG!$D21&lt;&gt;0),SUM(INDEX(Commandes!$C16:$BJ16,,IF((COLUMN(AB26)-COLUMN($C26)+1)&gt;(CONFIG!$E21+CONFIG!$F21),(COLUMN(AB26)-COLUMN($C26)+1)-(CONFIG!$E21+CONFIG!$F21),0)+1):INDEX(Commandes!$C16:$BJ16,,(COLUMN(AB26)-COLUMN($C26)+1)-CONFIG!$F21)),0)</f>
        <v>0</v>
      </c>
      <c r="AC26" s="158">
        <f>IF(AND(ROUND((AC$18-CONFIG!$C$7)/31,0)&gt;=ROUND(CONFIG!$F21,0),CONFIG!$D21&lt;&gt;0),SUM(INDEX(Commandes!$C16:$BJ16,,IF((COLUMN(AC26)-COLUMN($C26)+1)&gt;(CONFIG!$E21+CONFIG!$F21),(COLUMN(AC26)-COLUMN($C26)+1)-(CONFIG!$E21+CONFIG!$F21),0)+1):INDEX(Commandes!$C16:$BJ16,,(COLUMN(AC26)-COLUMN($C26)+1)-CONFIG!$F21)),0)</f>
        <v>0</v>
      </c>
      <c r="AD26" s="158">
        <f>IF(AND(ROUND((AD$18-CONFIG!$C$7)/31,0)&gt;=ROUND(CONFIG!$F21,0),CONFIG!$D21&lt;&gt;0),SUM(INDEX(Commandes!$C16:$BJ16,,IF((COLUMN(AD26)-COLUMN($C26)+1)&gt;(CONFIG!$E21+CONFIG!$F21),(COLUMN(AD26)-COLUMN($C26)+1)-(CONFIG!$E21+CONFIG!$F21),0)+1):INDEX(Commandes!$C16:$BJ16,,(COLUMN(AD26)-COLUMN($C26)+1)-CONFIG!$F21)),0)</f>
        <v>0</v>
      </c>
      <c r="AE26" s="158">
        <f>IF(AND(ROUND((AE$18-CONFIG!$C$7)/31,0)&gt;=ROUND(CONFIG!$F21,0),CONFIG!$D21&lt;&gt;0),SUM(INDEX(Commandes!$C16:$BJ16,,IF((COLUMN(AE26)-COLUMN($C26)+1)&gt;(CONFIG!$E21+CONFIG!$F21),(COLUMN(AE26)-COLUMN($C26)+1)-(CONFIG!$E21+CONFIG!$F21),0)+1):INDEX(Commandes!$C16:$BJ16,,(COLUMN(AE26)-COLUMN($C26)+1)-CONFIG!$F21)),0)</f>
        <v>0</v>
      </c>
      <c r="AF26" s="158">
        <f>IF(AND(ROUND((AF$18-CONFIG!$C$7)/31,0)&gt;=ROUND(CONFIG!$F21,0),CONFIG!$D21&lt;&gt;0),SUM(INDEX(Commandes!$C16:$BJ16,,IF((COLUMN(AF26)-COLUMN($C26)+1)&gt;(CONFIG!$E21+CONFIG!$F21),(COLUMN(AF26)-COLUMN($C26)+1)-(CONFIG!$E21+CONFIG!$F21),0)+1):INDEX(Commandes!$C16:$BJ16,,(COLUMN(AF26)-COLUMN($C26)+1)-CONFIG!$F21)),0)</f>
        <v>0</v>
      </c>
      <c r="AG26" s="158">
        <f>IF(AND(ROUND((AG$18-CONFIG!$C$7)/31,0)&gt;=ROUND(CONFIG!$F21,0),CONFIG!$D21&lt;&gt;0),SUM(INDEX(Commandes!$C16:$BJ16,,IF((COLUMN(AG26)-COLUMN($C26)+1)&gt;(CONFIG!$E21+CONFIG!$F21),(COLUMN(AG26)-COLUMN($C26)+1)-(CONFIG!$E21+CONFIG!$F21),0)+1):INDEX(Commandes!$C16:$BJ16,,(COLUMN(AG26)-COLUMN($C26)+1)-CONFIG!$F21)),0)</f>
        <v>0</v>
      </c>
      <c r="AH26" s="158">
        <f>IF(AND(ROUND((AH$18-CONFIG!$C$7)/31,0)&gt;=ROUND(CONFIG!$F21,0),CONFIG!$D21&lt;&gt;0),SUM(INDEX(Commandes!$C16:$BJ16,,IF((COLUMN(AH26)-COLUMN($C26)+1)&gt;(CONFIG!$E21+CONFIG!$F21),(COLUMN(AH26)-COLUMN($C26)+1)-(CONFIG!$E21+CONFIG!$F21),0)+1):INDEX(Commandes!$C16:$BJ16,,(COLUMN(AH26)-COLUMN($C26)+1)-CONFIG!$F21)),0)</f>
        <v>0</v>
      </c>
      <c r="AI26" s="158">
        <f>IF(AND(ROUND((AI$18-CONFIG!$C$7)/31,0)&gt;=ROUND(CONFIG!$F21,0),CONFIG!$D21&lt;&gt;0),SUM(INDEX(Commandes!$C16:$BJ16,,IF((COLUMN(AI26)-COLUMN($C26)+1)&gt;(CONFIG!$E21+CONFIG!$F21),(COLUMN(AI26)-COLUMN($C26)+1)-(CONFIG!$E21+CONFIG!$F21),0)+1):INDEX(Commandes!$C16:$BJ16,,(COLUMN(AI26)-COLUMN($C26)+1)-CONFIG!$F21)),0)</f>
        <v>0</v>
      </c>
      <c r="AJ26" s="158">
        <f>IF(AND(ROUND((AJ$18-CONFIG!$C$7)/31,0)&gt;=ROUND(CONFIG!$F21,0),CONFIG!$D21&lt;&gt;0),SUM(INDEX(Commandes!$C16:$BJ16,,IF((COLUMN(AJ26)-COLUMN($C26)+1)&gt;(CONFIG!$E21+CONFIG!$F21),(COLUMN(AJ26)-COLUMN($C26)+1)-(CONFIG!$E21+CONFIG!$F21),0)+1):INDEX(Commandes!$C16:$BJ16,,(COLUMN(AJ26)-COLUMN($C26)+1)-CONFIG!$F21)),0)</f>
        <v>0</v>
      </c>
      <c r="AK26" s="158">
        <f>IF(AND(ROUND((AK$18-CONFIG!$C$7)/31,0)&gt;=ROUND(CONFIG!$F21,0),CONFIG!$D21&lt;&gt;0),SUM(INDEX(Commandes!$C16:$BJ16,,IF((COLUMN(AK26)-COLUMN($C26)+1)&gt;(CONFIG!$E21+CONFIG!$F21),(COLUMN(AK26)-COLUMN($C26)+1)-(CONFIG!$E21+CONFIG!$F21),0)+1):INDEX(Commandes!$C16:$BJ16,,(COLUMN(AK26)-COLUMN($C26)+1)-CONFIG!$F21)),0)</f>
        <v>0</v>
      </c>
      <c r="AL26" s="158">
        <f>IF(AND(ROUND((AL$18-CONFIG!$C$7)/31,0)&gt;=ROUND(CONFIG!$F21,0),CONFIG!$D21&lt;&gt;0),SUM(INDEX(Commandes!$C16:$BJ16,,IF((COLUMN(AL26)-COLUMN($C26)+1)&gt;(CONFIG!$E21+CONFIG!$F21),(COLUMN(AL26)-COLUMN($C26)+1)-(CONFIG!$E21+CONFIG!$F21),0)+1):INDEX(Commandes!$C16:$BJ16,,(COLUMN(AL26)-COLUMN($C26)+1)-CONFIG!$F21)),0)</f>
        <v>0</v>
      </c>
      <c r="AM26" s="158">
        <f>IF(AND(ROUND((AM$18-CONFIG!$C$7)/31,0)&gt;=ROUND(CONFIG!$F21,0),CONFIG!$D21&lt;&gt;0),SUM(INDEX(Commandes!$C16:$BJ16,,IF((COLUMN(AM26)-COLUMN($C26)+1)&gt;(CONFIG!$E21+CONFIG!$F21),(COLUMN(AM26)-COLUMN($C26)+1)-(CONFIG!$E21+CONFIG!$F21),0)+1):INDEX(Commandes!$C16:$BJ16,,(COLUMN(AM26)-COLUMN($C26)+1)-CONFIG!$F21)),0)</f>
        <v>0</v>
      </c>
      <c r="AN26" s="158">
        <f>IF(AND(ROUND((AN$18-CONFIG!$C$7)/31,0)&gt;=ROUND(CONFIG!$F21,0),CONFIG!$D21&lt;&gt;0),SUM(INDEX(Commandes!$C16:$BJ16,,IF((COLUMN(AN26)-COLUMN($C26)+1)&gt;(CONFIG!$E21+CONFIG!$F21),(COLUMN(AN26)-COLUMN($C26)+1)-(CONFIG!$E21+CONFIG!$F21),0)+1):INDEX(Commandes!$C16:$BJ16,,(COLUMN(AN26)-COLUMN($C26)+1)-CONFIG!$F21)),0)</f>
        <v>0</v>
      </c>
      <c r="AO26" s="158">
        <f>IF(AND(ROUND((AO$18-CONFIG!$C$7)/31,0)&gt;=ROUND(CONFIG!$F21,0),CONFIG!$D21&lt;&gt;0),SUM(INDEX(Commandes!$C16:$BJ16,,IF((COLUMN(AO26)-COLUMN($C26)+1)&gt;(CONFIG!$E21+CONFIG!$F21),(COLUMN(AO26)-COLUMN($C26)+1)-(CONFIG!$E21+CONFIG!$F21),0)+1):INDEX(Commandes!$C16:$BJ16,,(COLUMN(AO26)-COLUMN($C26)+1)-CONFIG!$F21)),0)</f>
        <v>0</v>
      </c>
      <c r="AP26" s="158">
        <f>IF(AND(ROUND((AP$18-CONFIG!$C$7)/31,0)&gt;=ROUND(CONFIG!$F21,0),CONFIG!$D21&lt;&gt;0),SUM(INDEX(Commandes!$C16:$BJ16,,IF((COLUMN(AP26)-COLUMN($C26)+1)&gt;(CONFIG!$E21+CONFIG!$F21),(COLUMN(AP26)-COLUMN($C26)+1)-(CONFIG!$E21+CONFIG!$F21),0)+1):INDEX(Commandes!$C16:$BJ16,,(COLUMN(AP26)-COLUMN($C26)+1)-CONFIG!$F21)),0)</f>
        <v>0</v>
      </c>
      <c r="AQ26" s="158">
        <f>IF(AND(ROUND((AQ$18-CONFIG!$C$7)/31,0)&gt;=ROUND(CONFIG!$F21,0),CONFIG!$D21&lt;&gt;0),SUM(INDEX(Commandes!$C16:$BJ16,,IF((COLUMN(AQ26)-COLUMN($C26)+1)&gt;(CONFIG!$E21+CONFIG!$F21),(COLUMN(AQ26)-COLUMN($C26)+1)-(CONFIG!$E21+CONFIG!$F21),0)+1):INDEX(Commandes!$C16:$BJ16,,(COLUMN(AQ26)-COLUMN($C26)+1)-CONFIG!$F21)),0)</f>
        <v>0</v>
      </c>
      <c r="AR26" s="158">
        <f>IF(AND(ROUND((AR$18-CONFIG!$C$7)/31,0)&gt;=ROUND(CONFIG!$F21,0),CONFIG!$D21&lt;&gt;0),SUM(INDEX(Commandes!$C16:$BJ16,,IF((COLUMN(AR26)-COLUMN($C26)+1)&gt;(CONFIG!$E21+CONFIG!$F21),(COLUMN(AR26)-COLUMN($C26)+1)-(CONFIG!$E21+CONFIG!$F21),0)+1):INDEX(Commandes!$C16:$BJ16,,(COLUMN(AR26)-COLUMN($C26)+1)-CONFIG!$F21)),0)</f>
        <v>0</v>
      </c>
      <c r="AS26" s="158">
        <f>IF(AND(ROUND((AS$18-CONFIG!$C$7)/31,0)&gt;=ROUND(CONFIG!$F21,0),CONFIG!$D21&lt;&gt;0),SUM(INDEX(Commandes!$C16:$BJ16,,IF((COLUMN(AS26)-COLUMN($C26)+1)&gt;(CONFIG!$E21+CONFIG!$F21),(COLUMN(AS26)-COLUMN($C26)+1)-(CONFIG!$E21+CONFIG!$F21),0)+1):INDEX(Commandes!$C16:$BJ16,,(COLUMN(AS26)-COLUMN($C26)+1)-CONFIG!$F21)),0)</f>
        <v>0</v>
      </c>
      <c r="AT26" s="158">
        <f>IF(AND(ROUND((AT$18-CONFIG!$C$7)/31,0)&gt;=ROUND(CONFIG!$F21,0),CONFIG!$D21&lt;&gt;0),SUM(INDEX(Commandes!$C16:$BJ16,,IF((COLUMN(AT26)-COLUMN($C26)+1)&gt;(CONFIG!$E21+CONFIG!$F21),(COLUMN(AT26)-COLUMN($C26)+1)-(CONFIG!$E21+CONFIG!$F21),0)+1):INDEX(Commandes!$C16:$BJ16,,(COLUMN(AT26)-COLUMN($C26)+1)-CONFIG!$F21)),0)</f>
        <v>0</v>
      </c>
      <c r="AU26" s="158">
        <f>IF(AND(ROUND((AU$18-CONFIG!$C$7)/31,0)&gt;=ROUND(CONFIG!$F21,0),CONFIG!$D21&lt;&gt;0),SUM(INDEX(Commandes!$C16:$BJ16,,IF((COLUMN(AU26)-COLUMN($C26)+1)&gt;(CONFIG!$E21+CONFIG!$F21),(COLUMN(AU26)-COLUMN($C26)+1)-(CONFIG!$E21+CONFIG!$F21),0)+1):INDEX(Commandes!$C16:$BJ16,,(COLUMN(AU26)-COLUMN($C26)+1)-CONFIG!$F21)),0)</f>
        <v>0</v>
      </c>
      <c r="AV26" s="158">
        <f>IF(AND(ROUND((AV$18-CONFIG!$C$7)/31,0)&gt;=ROUND(CONFIG!$F21,0),CONFIG!$D21&lt;&gt;0),SUM(INDEX(Commandes!$C16:$BJ16,,IF((COLUMN(AV26)-COLUMN($C26)+1)&gt;(CONFIG!$E21+CONFIG!$F21),(COLUMN(AV26)-COLUMN($C26)+1)-(CONFIG!$E21+CONFIG!$F21),0)+1):INDEX(Commandes!$C16:$BJ16,,(COLUMN(AV26)-COLUMN($C26)+1)-CONFIG!$F21)),0)</f>
        <v>0</v>
      </c>
      <c r="AW26" s="158">
        <f>IF(AND(ROUND((AW$18-CONFIG!$C$7)/31,0)&gt;=ROUND(CONFIG!$F21,0),CONFIG!$D21&lt;&gt;0),SUM(INDEX(Commandes!$C16:$BJ16,,IF((COLUMN(AW26)-COLUMN($C26)+1)&gt;(CONFIG!$E21+CONFIG!$F21),(COLUMN(AW26)-COLUMN($C26)+1)-(CONFIG!$E21+CONFIG!$F21),0)+1):INDEX(Commandes!$C16:$BJ16,,(COLUMN(AW26)-COLUMN($C26)+1)-CONFIG!$F21)),0)</f>
        <v>0</v>
      </c>
      <c r="AX26" s="158">
        <f>IF(AND(ROUND((AX$18-CONFIG!$C$7)/31,0)&gt;=ROUND(CONFIG!$F21,0),CONFIG!$D21&lt;&gt;0),SUM(INDEX(Commandes!$C16:$BJ16,,IF((COLUMN(AX26)-COLUMN($C26)+1)&gt;(CONFIG!$E21+CONFIG!$F21),(COLUMN(AX26)-COLUMN($C26)+1)-(CONFIG!$E21+CONFIG!$F21),0)+1):INDEX(Commandes!$C16:$BJ16,,(COLUMN(AX26)-COLUMN($C26)+1)-CONFIG!$F21)),0)</f>
        <v>0</v>
      </c>
      <c r="AY26" s="158">
        <f>IF(AND(ROUND((AY$18-CONFIG!$C$7)/31,0)&gt;=ROUND(CONFIG!$F21,0),CONFIG!$D21&lt;&gt;0),SUM(INDEX(Commandes!$C16:$BJ16,,IF((COLUMN(AY26)-COLUMN($C26)+1)&gt;(CONFIG!$E21+CONFIG!$F21),(COLUMN(AY26)-COLUMN($C26)+1)-(CONFIG!$E21+CONFIG!$F21),0)+1):INDEX(Commandes!$C16:$BJ16,,(COLUMN(AY26)-COLUMN($C26)+1)-CONFIG!$F21)),0)</f>
        <v>0</v>
      </c>
      <c r="AZ26" s="158">
        <f>IF(AND(ROUND((AZ$18-CONFIG!$C$7)/31,0)&gt;=ROUND(CONFIG!$F21,0),CONFIG!$D21&lt;&gt;0),SUM(INDEX(Commandes!$C16:$BJ16,,IF((COLUMN(AZ26)-COLUMN($C26)+1)&gt;(CONFIG!$E21+CONFIG!$F21),(COLUMN(AZ26)-COLUMN($C26)+1)-(CONFIG!$E21+CONFIG!$F21),0)+1):INDEX(Commandes!$C16:$BJ16,,(COLUMN(AZ26)-COLUMN($C26)+1)-CONFIG!$F21)),0)</f>
        <v>0</v>
      </c>
      <c r="BA26" s="158">
        <f>IF(AND(ROUND((BA$18-CONFIG!$C$7)/31,0)&gt;=ROUND(CONFIG!$F21,0),CONFIG!$D21&lt;&gt;0),SUM(INDEX(Commandes!$C16:$BJ16,,IF((COLUMN(BA26)-COLUMN($C26)+1)&gt;(CONFIG!$E21+CONFIG!$F21),(COLUMN(BA26)-COLUMN($C26)+1)-(CONFIG!$E21+CONFIG!$F21),0)+1):INDEX(Commandes!$C16:$BJ16,,(COLUMN(BA26)-COLUMN($C26)+1)-CONFIG!$F21)),0)</f>
        <v>0</v>
      </c>
      <c r="BB26" s="158">
        <f>IF(AND(ROUND((BB$18-CONFIG!$C$7)/31,0)&gt;=ROUND(CONFIG!$F21,0),CONFIG!$D21&lt;&gt;0),SUM(INDEX(Commandes!$C16:$BJ16,,IF((COLUMN(BB26)-COLUMN($C26)+1)&gt;(CONFIG!$E21+CONFIG!$F21),(COLUMN(BB26)-COLUMN($C26)+1)-(CONFIG!$E21+CONFIG!$F21),0)+1):INDEX(Commandes!$C16:$BJ16,,(COLUMN(BB26)-COLUMN($C26)+1)-CONFIG!$F21)),0)</f>
        <v>0</v>
      </c>
      <c r="BC26" s="158">
        <f>IF(AND(ROUND((BC$18-CONFIG!$C$7)/31,0)&gt;=ROUND(CONFIG!$F21,0),CONFIG!$D21&lt;&gt;0),SUM(INDEX(Commandes!$C16:$BJ16,,IF((COLUMN(BC26)-COLUMN($C26)+1)&gt;(CONFIG!$E21+CONFIG!$F21),(COLUMN(BC26)-COLUMN($C26)+1)-(CONFIG!$E21+CONFIG!$F21),0)+1):INDEX(Commandes!$C16:$BJ16,,(COLUMN(BC26)-COLUMN($C26)+1)-CONFIG!$F21)),0)</f>
        <v>0</v>
      </c>
      <c r="BD26" s="158">
        <f>IF(AND(ROUND((BD$18-CONFIG!$C$7)/31,0)&gt;=ROUND(CONFIG!$F21,0),CONFIG!$D21&lt;&gt;0),SUM(INDEX(Commandes!$C16:$BJ16,,IF((COLUMN(BD26)-COLUMN($C26)+1)&gt;(CONFIG!$E21+CONFIG!$F21),(COLUMN(BD26)-COLUMN($C26)+1)-(CONFIG!$E21+CONFIG!$F21),0)+1):INDEX(Commandes!$C16:$BJ16,,(COLUMN(BD26)-COLUMN($C26)+1)-CONFIG!$F21)),0)</f>
        <v>0</v>
      </c>
      <c r="BE26" s="158">
        <f>IF(AND(ROUND((BE$18-CONFIG!$C$7)/31,0)&gt;=ROUND(CONFIG!$F21,0),CONFIG!$D21&lt;&gt;0),SUM(INDEX(Commandes!$C16:$BJ16,,IF((COLUMN(BE26)-COLUMN($C26)+1)&gt;(CONFIG!$E21+CONFIG!$F21),(COLUMN(BE26)-COLUMN($C26)+1)-(CONFIG!$E21+CONFIG!$F21),0)+1):INDEX(Commandes!$C16:$BJ16,,(COLUMN(BE26)-COLUMN($C26)+1)-CONFIG!$F21)),0)</f>
        <v>0</v>
      </c>
      <c r="BF26" s="158">
        <f>IF(AND(ROUND((BF$18-CONFIG!$C$7)/31,0)&gt;=ROUND(CONFIG!$F21,0),CONFIG!$D21&lt;&gt;0),SUM(INDEX(Commandes!$C16:$BJ16,,IF((COLUMN(BF26)-COLUMN($C26)+1)&gt;(CONFIG!$E21+CONFIG!$F21),(COLUMN(BF26)-COLUMN($C26)+1)-(CONFIG!$E21+CONFIG!$F21),0)+1):INDEX(Commandes!$C16:$BJ16,,(COLUMN(BF26)-COLUMN($C26)+1)-CONFIG!$F21)),0)</f>
        <v>0</v>
      </c>
      <c r="BG26" s="158">
        <f>IF(AND(ROUND((BG$18-CONFIG!$C$7)/31,0)&gt;=ROUND(CONFIG!$F21,0),CONFIG!$D21&lt;&gt;0),SUM(INDEX(Commandes!$C16:$BJ16,,IF((COLUMN(BG26)-COLUMN($C26)+1)&gt;(CONFIG!$E21+CONFIG!$F21),(COLUMN(BG26)-COLUMN($C26)+1)-(CONFIG!$E21+CONFIG!$F21),0)+1):INDEX(Commandes!$C16:$BJ16,,(COLUMN(BG26)-COLUMN($C26)+1)-CONFIG!$F21)),0)</f>
        <v>0</v>
      </c>
      <c r="BH26" s="158">
        <f>IF(AND(ROUND((BH$18-CONFIG!$C$7)/31,0)&gt;=ROUND(CONFIG!$F21,0),CONFIG!$D21&lt;&gt;0),SUM(INDEX(Commandes!$C16:$BJ16,,IF((COLUMN(BH26)-COLUMN($C26)+1)&gt;(CONFIG!$E21+CONFIG!$F21),(COLUMN(BH26)-COLUMN($C26)+1)-(CONFIG!$E21+CONFIG!$F21),0)+1):INDEX(Commandes!$C16:$BJ16,,(COLUMN(BH26)-COLUMN($C26)+1)-CONFIG!$F21)),0)</f>
        <v>0</v>
      </c>
      <c r="BI26" s="158">
        <f>IF(AND(ROUND((BI$18-CONFIG!$C$7)/31,0)&gt;=ROUND(CONFIG!$F21,0),CONFIG!$D21&lt;&gt;0),SUM(INDEX(Commandes!$C16:$BJ16,,IF((COLUMN(BI26)-COLUMN($C26)+1)&gt;(CONFIG!$E21+CONFIG!$F21),(COLUMN(BI26)-COLUMN($C26)+1)-(CONFIG!$E21+CONFIG!$F21),0)+1):INDEX(Commandes!$C16:$BJ16,,(COLUMN(BI26)-COLUMN($C26)+1)-CONFIG!$F21)),0)</f>
        <v>0</v>
      </c>
      <c r="BJ26" s="158">
        <f>IF(AND(ROUND((BJ$18-CONFIG!$C$7)/31,0)&gt;=ROUND(CONFIG!$F21,0),CONFIG!$D21&lt;&gt;0),SUM(INDEX(Commandes!$C16:$BJ16,,IF((COLUMN(BJ26)-COLUMN($C26)+1)&gt;(CONFIG!$E21+CONFIG!$F21),(COLUMN(BJ26)-COLUMN($C26)+1)-(CONFIG!$E21+CONFIG!$F21),0)+1):INDEX(Commandes!$C16:$BJ16,,(COLUMN(BJ26)-COLUMN($C26)+1)-CONFIG!$F21)),0)</f>
        <v>0</v>
      </c>
    </row>
    <row r="28" spans="2:62" ht="29" x14ac:dyDescent="0.35">
      <c r="B28" s="136" t="s">
        <v>147</v>
      </c>
      <c r="C28" s="43"/>
      <c r="E28" s="159"/>
    </row>
    <row r="30" spans="2:62" x14ac:dyDescent="0.35">
      <c r="B30" s="110"/>
      <c r="C30" s="232" t="s">
        <v>17</v>
      </c>
      <c r="D30" s="232"/>
      <c r="E30" s="232"/>
      <c r="F30" s="232"/>
      <c r="G30" s="232"/>
      <c r="H30" s="232"/>
      <c r="I30" s="232"/>
      <c r="J30" s="232"/>
      <c r="K30" s="232"/>
      <c r="L30" s="232"/>
      <c r="M30" s="232"/>
      <c r="N30" s="232"/>
      <c r="O30" s="232" t="s">
        <v>18</v>
      </c>
      <c r="P30" s="232"/>
      <c r="Q30" s="232"/>
      <c r="R30" s="232"/>
      <c r="S30" s="232"/>
      <c r="T30" s="232"/>
      <c r="U30" s="232"/>
      <c r="V30" s="232"/>
      <c r="W30" s="232"/>
      <c r="X30" s="232"/>
      <c r="Y30" s="232"/>
      <c r="Z30" s="232"/>
      <c r="AA30" s="232" t="s">
        <v>19</v>
      </c>
      <c r="AB30" s="232"/>
      <c r="AC30" s="232"/>
      <c r="AD30" s="232"/>
      <c r="AE30" s="232"/>
      <c r="AF30" s="232"/>
      <c r="AG30" s="232"/>
      <c r="AH30" s="232"/>
      <c r="AI30" s="232"/>
      <c r="AJ30" s="232"/>
      <c r="AK30" s="232"/>
      <c r="AL30" s="232"/>
      <c r="AM30" s="232" t="s">
        <v>31</v>
      </c>
      <c r="AN30" s="232"/>
      <c r="AO30" s="232"/>
      <c r="AP30" s="232"/>
      <c r="AQ30" s="232"/>
      <c r="AR30" s="232"/>
      <c r="AS30" s="232"/>
      <c r="AT30" s="232"/>
      <c r="AU30" s="232"/>
      <c r="AV30" s="232"/>
      <c r="AW30" s="232"/>
      <c r="AX30" s="232"/>
      <c r="AY30" s="232" t="s">
        <v>32</v>
      </c>
      <c r="AZ30" s="232"/>
      <c r="BA30" s="232"/>
      <c r="BB30" s="232"/>
      <c r="BC30" s="232"/>
      <c r="BD30" s="232"/>
      <c r="BE30" s="232"/>
      <c r="BF30" s="232"/>
      <c r="BG30" s="232"/>
      <c r="BH30" s="232"/>
      <c r="BI30" s="232"/>
      <c r="BJ30" s="232"/>
    </row>
    <row r="31" spans="2:62" x14ac:dyDescent="0.35">
      <c r="B31" s="21" t="s">
        <v>53</v>
      </c>
      <c r="C31" s="67">
        <f>CONFIG!$C$7</f>
        <v>43101</v>
      </c>
      <c r="D31" s="67">
        <f>DATE(YEAR(C31),MONTH(C31)+1,DAY(C31))</f>
        <v>43132</v>
      </c>
      <c r="E31" s="67">
        <f t="shared" ref="E31:BJ31" si="1">DATE(YEAR(D31),MONTH(D31)+1,DAY(D31))</f>
        <v>43160</v>
      </c>
      <c r="F31" s="67">
        <f t="shared" si="1"/>
        <v>43191</v>
      </c>
      <c r="G31" s="67">
        <f t="shared" si="1"/>
        <v>43221</v>
      </c>
      <c r="H31" s="67">
        <f t="shared" si="1"/>
        <v>43252</v>
      </c>
      <c r="I31" s="67">
        <f t="shared" si="1"/>
        <v>43282</v>
      </c>
      <c r="J31" s="67">
        <f t="shared" si="1"/>
        <v>43313</v>
      </c>
      <c r="K31" s="67">
        <f t="shared" si="1"/>
        <v>43344</v>
      </c>
      <c r="L31" s="67">
        <f t="shared" si="1"/>
        <v>43374</v>
      </c>
      <c r="M31" s="67">
        <f t="shared" si="1"/>
        <v>43405</v>
      </c>
      <c r="N31" s="67">
        <f t="shared" si="1"/>
        <v>43435</v>
      </c>
      <c r="O31" s="67">
        <f t="shared" si="1"/>
        <v>43466</v>
      </c>
      <c r="P31" s="67">
        <f t="shared" si="1"/>
        <v>43497</v>
      </c>
      <c r="Q31" s="67">
        <f t="shared" si="1"/>
        <v>43525</v>
      </c>
      <c r="R31" s="67">
        <f t="shared" si="1"/>
        <v>43556</v>
      </c>
      <c r="S31" s="67">
        <f t="shared" si="1"/>
        <v>43586</v>
      </c>
      <c r="T31" s="67">
        <f t="shared" si="1"/>
        <v>43617</v>
      </c>
      <c r="U31" s="67">
        <f t="shared" si="1"/>
        <v>43647</v>
      </c>
      <c r="V31" s="67">
        <f t="shared" si="1"/>
        <v>43678</v>
      </c>
      <c r="W31" s="67">
        <f t="shared" si="1"/>
        <v>43709</v>
      </c>
      <c r="X31" s="67">
        <f t="shared" si="1"/>
        <v>43739</v>
      </c>
      <c r="Y31" s="67">
        <f t="shared" si="1"/>
        <v>43770</v>
      </c>
      <c r="Z31" s="67">
        <f t="shared" si="1"/>
        <v>43800</v>
      </c>
      <c r="AA31" s="67">
        <f t="shared" si="1"/>
        <v>43831</v>
      </c>
      <c r="AB31" s="67">
        <f t="shared" si="1"/>
        <v>43862</v>
      </c>
      <c r="AC31" s="67">
        <f t="shared" si="1"/>
        <v>43891</v>
      </c>
      <c r="AD31" s="67">
        <f t="shared" si="1"/>
        <v>43922</v>
      </c>
      <c r="AE31" s="67">
        <f t="shared" si="1"/>
        <v>43952</v>
      </c>
      <c r="AF31" s="67">
        <f t="shared" si="1"/>
        <v>43983</v>
      </c>
      <c r="AG31" s="67">
        <f t="shared" si="1"/>
        <v>44013</v>
      </c>
      <c r="AH31" s="67">
        <f t="shared" si="1"/>
        <v>44044</v>
      </c>
      <c r="AI31" s="67">
        <f t="shared" si="1"/>
        <v>44075</v>
      </c>
      <c r="AJ31" s="67">
        <f t="shared" si="1"/>
        <v>44105</v>
      </c>
      <c r="AK31" s="67">
        <f t="shared" si="1"/>
        <v>44136</v>
      </c>
      <c r="AL31" s="67">
        <f t="shared" si="1"/>
        <v>44166</v>
      </c>
      <c r="AM31" s="67">
        <f t="shared" si="1"/>
        <v>44197</v>
      </c>
      <c r="AN31" s="67">
        <f t="shared" si="1"/>
        <v>44228</v>
      </c>
      <c r="AO31" s="67">
        <f t="shared" si="1"/>
        <v>44256</v>
      </c>
      <c r="AP31" s="67">
        <f t="shared" si="1"/>
        <v>44287</v>
      </c>
      <c r="AQ31" s="67">
        <f t="shared" si="1"/>
        <v>44317</v>
      </c>
      <c r="AR31" s="67">
        <f t="shared" si="1"/>
        <v>44348</v>
      </c>
      <c r="AS31" s="67">
        <f t="shared" si="1"/>
        <v>44378</v>
      </c>
      <c r="AT31" s="67">
        <f t="shared" si="1"/>
        <v>44409</v>
      </c>
      <c r="AU31" s="67">
        <f t="shared" si="1"/>
        <v>44440</v>
      </c>
      <c r="AV31" s="67">
        <f t="shared" si="1"/>
        <v>44470</v>
      </c>
      <c r="AW31" s="67">
        <f t="shared" si="1"/>
        <v>44501</v>
      </c>
      <c r="AX31" s="67">
        <f t="shared" si="1"/>
        <v>44531</v>
      </c>
      <c r="AY31" s="67">
        <f t="shared" si="1"/>
        <v>44562</v>
      </c>
      <c r="AZ31" s="67">
        <f t="shared" si="1"/>
        <v>44593</v>
      </c>
      <c r="BA31" s="67">
        <f t="shared" si="1"/>
        <v>44621</v>
      </c>
      <c r="BB31" s="67">
        <f t="shared" si="1"/>
        <v>44652</v>
      </c>
      <c r="BC31" s="67">
        <f t="shared" si="1"/>
        <v>44682</v>
      </c>
      <c r="BD31" s="67">
        <f t="shared" si="1"/>
        <v>44713</v>
      </c>
      <c r="BE31" s="67">
        <f t="shared" si="1"/>
        <v>44743</v>
      </c>
      <c r="BF31" s="67">
        <f t="shared" si="1"/>
        <v>44774</v>
      </c>
      <c r="BG31" s="67">
        <f t="shared" si="1"/>
        <v>44805</v>
      </c>
      <c r="BH31" s="67">
        <f t="shared" si="1"/>
        <v>44835</v>
      </c>
      <c r="BI31" s="67">
        <f t="shared" si="1"/>
        <v>44866</v>
      </c>
      <c r="BJ31" s="67">
        <f t="shared" si="1"/>
        <v>44896</v>
      </c>
    </row>
    <row r="32" spans="2:62" x14ac:dyDescent="0.35">
      <c r="B32" s="57" t="str">
        <f>CONFIG!$B$14</f>
        <v>Activité / Projet 1</v>
      </c>
      <c r="C32" s="82">
        <f>((CONFIG!$H14*Commandes!C9)+IF(ROUND((C$31-CONFIG!$C$7)/31,0)&gt;=ROUND(CONFIG!$F14/2+CONFIG!$G14,0),INDEX(Commandes!$C9:$BJ9,,COLUMN(C$31)-COLUMN($C$31)+1-ROUND(CONFIG!$F14/2+CONFIG!$G14,0)),0)*CONFIG!$I14+IF(ROUND((C$31-CONFIG!$C$7)/31,0)&gt;=(CONFIG!$F14+CONFIG!$G14),INDEX(Commandes!$C9:$BJ9,,COLUMN(C$31)-COLUMN($C$31)+1-(CONFIG!$F14+CONFIG!$G14)),0)*CONFIG!$J14)*CONFIG!$C14</f>
        <v>0</v>
      </c>
      <c r="D32" s="82">
        <f>((CONFIG!$H14*Commandes!D9)+IF(ROUND((D$31-CONFIG!$C$7)/31,0)&gt;=ROUND(CONFIG!$F14/2+CONFIG!$G14,0),INDEX(Commandes!$C9:$BJ9,,COLUMN(D$31)-COLUMN($C$31)+1-ROUND(CONFIG!$F14/2+CONFIG!$G14,0)),0)*CONFIG!$I14+IF(ROUND((D$31-CONFIG!$C$7)/31,0)&gt;=(CONFIG!$F14+CONFIG!$G14),INDEX(Commandes!$C9:$BJ9,,COLUMN(D$31)-COLUMN($C$31)+1-(CONFIG!$F14+CONFIG!$G14)),0)*CONFIG!$J14)*CONFIG!$C14</f>
        <v>0</v>
      </c>
      <c r="E32" s="82">
        <f>((CONFIG!$H14*Commandes!E9)+IF(ROUND((E$31-CONFIG!$C$7)/31,0)&gt;=ROUND(CONFIG!$F14/2+CONFIG!$G14,0),INDEX(Commandes!$C9:$BJ9,,COLUMN(E$31)-COLUMN($C$31)+1-ROUND(CONFIG!$F14/2+CONFIG!$G14,0)),0)*CONFIG!$I14+IF(ROUND((E$31-CONFIG!$C$7)/31,0)&gt;=(CONFIG!$F14+CONFIG!$G14),INDEX(Commandes!$C9:$BJ9,,COLUMN(E$31)-COLUMN($C$31)+1-(CONFIG!$F14+CONFIG!$G14)),0)*CONFIG!$J14)*CONFIG!$C14</f>
        <v>0</v>
      </c>
      <c r="F32" s="82">
        <f>((CONFIG!$H14*Commandes!F9)+IF(ROUND((F$31-CONFIG!$C$7)/31,0)&gt;=ROUND(CONFIG!$F14/2+CONFIG!$G14,0),INDEX(Commandes!$C9:$BJ9,,COLUMN(F$31)-COLUMN($C$31)+1-ROUND(CONFIG!$F14/2+CONFIG!$G14,0)),0)*CONFIG!$I14+IF(ROUND((F$31-CONFIG!$C$7)/31,0)&gt;=(CONFIG!$F14+CONFIG!$G14),INDEX(Commandes!$C9:$BJ9,,COLUMN(F$31)-COLUMN($C$31)+1-(CONFIG!$F14+CONFIG!$G14)),0)*CONFIG!$J14)*CONFIG!$C14</f>
        <v>0</v>
      </c>
      <c r="G32" s="82">
        <f>((CONFIG!$H14*Commandes!G9)+IF(ROUND((G$31-CONFIG!$C$7)/31,0)&gt;=ROUND(CONFIG!$F14/2+CONFIG!$G14,0),INDEX(Commandes!$C9:$BJ9,,COLUMN(G$31)-COLUMN($C$31)+1-ROUND(CONFIG!$F14/2+CONFIG!$G14,0)),0)*CONFIG!$I14+IF(ROUND((G$31-CONFIG!$C$7)/31,0)&gt;=(CONFIG!$F14+CONFIG!$G14),INDEX(Commandes!$C9:$BJ9,,COLUMN(G$31)-COLUMN($C$31)+1-(CONFIG!$F14+CONFIG!$G14)),0)*CONFIG!$J14)*CONFIG!$C14</f>
        <v>0</v>
      </c>
      <c r="H32" s="82">
        <f>((CONFIG!$H14*Commandes!H9)+IF(ROUND((H$31-CONFIG!$C$7)/31,0)&gt;=ROUND(CONFIG!$F14/2+CONFIG!$G14,0),INDEX(Commandes!$C9:$BJ9,,COLUMN(H$31)-COLUMN($C$31)+1-ROUND(CONFIG!$F14/2+CONFIG!$G14,0)),0)*CONFIG!$I14+IF(ROUND((H$31-CONFIG!$C$7)/31,0)&gt;=(CONFIG!$F14+CONFIG!$G14),INDEX(Commandes!$C9:$BJ9,,COLUMN(H$31)-COLUMN($C$31)+1-(CONFIG!$F14+CONFIG!$G14)),0)*CONFIG!$J14)*CONFIG!$C14</f>
        <v>0</v>
      </c>
      <c r="I32" s="82">
        <f>((CONFIG!$H14*Commandes!I9)+IF(ROUND((I$31-CONFIG!$C$7)/31,0)&gt;=ROUND(CONFIG!$F14/2+CONFIG!$G14,0),INDEX(Commandes!$C9:$BJ9,,COLUMN(I$31)-COLUMN($C$31)+1-ROUND(CONFIG!$F14/2+CONFIG!$G14,0)),0)*CONFIG!$I14+IF(ROUND((I$31-CONFIG!$C$7)/31,0)&gt;=(CONFIG!$F14+CONFIG!$G14),INDEX(Commandes!$C9:$BJ9,,COLUMN(I$31)-COLUMN($C$31)+1-(CONFIG!$F14+CONFIG!$G14)),0)*CONFIG!$J14)*CONFIG!$C14</f>
        <v>0</v>
      </c>
      <c r="J32" s="82">
        <f>((CONFIG!$H14*Commandes!J9)+IF(ROUND((J$31-CONFIG!$C$7)/31,0)&gt;=ROUND(CONFIG!$F14/2+CONFIG!$G14,0),INDEX(Commandes!$C9:$BJ9,,COLUMN(J$31)-COLUMN($C$31)+1-ROUND(CONFIG!$F14/2+CONFIG!$G14,0)),0)*CONFIG!$I14+IF(ROUND((J$31-CONFIG!$C$7)/31,0)&gt;=(CONFIG!$F14+CONFIG!$G14),INDEX(Commandes!$C9:$BJ9,,COLUMN(J$31)-COLUMN($C$31)+1-(CONFIG!$F14+CONFIG!$G14)),0)*CONFIG!$J14)*CONFIG!$C14</f>
        <v>0</v>
      </c>
      <c r="K32" s="82">
        <f>((CONFIG!$H14*Commandes!K9)+IF(ROUND((K$31-CONFIG!$C$7)/31,0)&gt;=ROUND(CONFIG!$F14/2+CONFIG!$G14,0),INDEX(Commandes!$C9:$BJ9,,COLUMN(K$31)-COLUMN($C$31)+1-ROUND(CONFIG!$F14/2+CONFIG!$G14,0)),0)*CONFIG!$I14+IF(ROUND((K$31-CONFIG!$C$7)/31,0)&gt;=(CONFIG!$F14+CONFIG!$G14),INDEX(Commandes!$C9:$BJ9,,COLUMN(K$31)-COLUMN($C$31)+1-(CONFIG!$F14+CONFIG!$G14)),0)*CONFIG!$J14)*CONFIG!$C14</f>
        <v>0</v>
      </c>
      <c r="L32" s="82">
        <f>((CONFIG!$H14*Commandes!L9)+IF(ROUND((L$31-CONFIG!$C$7)/31,0)&gt;=ROUND(CONFIG!$F14/2+CONFIG!$G14,0),INDEX(Commandes!$C9:$BJ9,,COLUMN(L$31)-COLUMN($C$31)+1-ROUND(CONFIG!$F14/2+CONFIG!$G14,0)),0)*CONFIG!$I14+IF(ROUND((L$31-CONFIG!$C$7)/31,0)&gt;=(CONFIG!$F14+CONFIG!$G14),INDEX(Commandes!$C9:$BJ9,,COLUMN(L$31)-COLUMN($C$31)+1-(CONFIG!$F14+CONFIG!$G14)),0)*CONFIG!$J14)*CONFIG!$C14</f>
        <v>0</v>
      </c>
      <c r="M32" s="82">
        <f>((CONFIG!$H14*Commandes!M9)+IF(ROUND((M$31-CONFIG!$C$7)/31,0)&gt;=ROUND(CONFIG!$F14/2+CONFIG!$G14,0),INDEX(Commandes!$C9:$BJ9,,COLUMN(M$31)-COLUMN($C$31)+1-ROUND(CONFIG!$F14/2+CONFIG!$G14,0)),0)*CONFIG!$I14+IF(ROUND((M$31-CONFIG!$C$7)/31,0)&gt;=(CONFIG!$F14+CONFIG!$G14),INDEX(Commandes!$C9:$BJ9,,COLUMN(M$31)-COLUMN($C$31)+1-(CONFIG!$F14+CONFIG!$G14)),0)*CONFIG!$J14)*CONFIG!$C14</f>
        <v>0</v>
      </c>
      <c r="N32" s="82">
        <f>((CONFIG!$H14*Commandes!N9)+IF(ROUND((N$31-CONFIG!$C$7)/31,0)&gt;=ROUND(CONFIG!$F14/2+CONFIG!$G14,0),INDEX(Commandes!$C9:$BJ9,,COLUMN(N$31)-COLUMN($C$31)+1-ROUND(CONFIG!$F14/2+CONFIG!$G14,0)),0)*CONFIG!$I14+IF(ROUND((N$31-CONFIG!$C$7)/31,0)&gt;=(CONFIG!$F14+CONFIG!$G14),INDEX(Commandes!$C9:$BJ9,,COLUMN(N$31)-COLUMN($C$31)+1-(CONFIG!$F14+CONFIG!$G14)),0)*CONFIG!$J14)*CONFIG!$C14</f>
        <v>0</v>
      </c>
      <c r="O32" s="82">
        <f>((CONFIG!$H14*Commandes!O9)+IF(ROUND((O$31-CONFIG!$C$7)/31,0)&gt;=ROUND(CONFIG!$F14/2+CONFIG!$G14,0),INDEX(Commandes!$C9:$BJ9,,COLUMN(O$31)-COLUMN($C$31)+1-ROUND(CONFIG!$F14/2+CONFIG!$G14,0)),0)*CONFIG!$I14+IF(ROUND((O$31-CONFIG!$C$7)/31,0)&gt;=(CONFIG!$F14+CONFIG!$G14),INDEX(Commandes!$C9:$BJ9,,COLUMN(O$31)-COLUMN($C$31)+1-(CONFIG!$F14+CONFIG!$G14)),0)*CONFIG!$J14)*'Commandes - Calculs Auto'!$C8</f>
        <v>0</v>
      </c>
      <c r="P32" s="82">
        <f>((CONFIG!$H14*Commandes!P9)+IF(ROUND((P$31-CONFIG!$C$7)/31,0)&gt;=ROUND(CONFIG!$F14/2+CONFIG!$G14,0),INDEX(Commandes!$C9:$BJ9,,COLUMN(P$31)-COLUMN($C$31)+1-ROUND(CONFIG!$F14/2+CONFIG!$G14,0)),0)*CONFIG!$I14+IF(ROUND((P$31-CONFIG!$C$7)/31,0)&gt;=(CONFIG!$F14+CONFIG!$G14),INDEX(Commandes!$C9:$BJ9,,COLUMN(P$31)-COLUMN($C$31)+1-(CONFIG!$F14+CONFIG!$G14)),0)*CONFIG!$J14)*'Commandes - Calculs Auto'!$C8</f>
        <v>0</v>
      </c>
      <c r="Q32" s="82">
        <f>((CONFIG!$H14*Commandes!Q9)+IF(ROUND((Q$31-CONFIG!$C$7)/31,0)&gt;=ROUND(CONFIG!$F14/2+CONFIG!$G14,0),INDEX(Commandes!$C9:$BJ9,,COLUMN(Q$31)-COLUMN($C$31)+1-ROUND(CONFIG!$F14/2+CONFIG!$G14,0)),0)*CONFIG!$I14+IF(ROUND((Q$31-CONFIG!$C$7)/31,0)&gt;=(CONFIG!$F14+CONFIG!$G14),INDEX(Commandes!$C9:$BJ9,,COLUMN(Q$31)-COLUMN($C$31)+1-(CONFIG!$F14+CONFIG!$G14)),0)*CONFIG!$J14)*'Commandes - Calculs Auto'!$C8</f>
        <v>0</v>
      </c>
      <c r="R32" s="82">
        <f>((CONFIG!$H14*Commandes!R9)+IF(ROUND((R$31-CONFIG!$C$7)/31,0)&gt;=ROUND(CONFIG!$F14/2+CONFIG!$G14,0),INDEX(Commandes!$C9:$BJ9,,COLUMN(R$31)-COLUMN($C$31)+1-ROUND(CONFIG!$F14/2+CONFIG!$G14,0)),0)*CONFIG!$I14+IF(ROUND((R$31-CONFIG!$C$7)/31,0)&gt;=(CONFIG!$F14+CONFIG!$G14),INDEX(Commandes!$C9:$BJ9,,COLUMN(R$31)-COLUMN($C$31)+1-(CONFIG!$F14+CONFIG!$G14)),0)*CONFIG!$J14)*'Commandes - Calculs Auto'!$C8</f>
        <v>0</v>
      </c>
      <c r="S32" s="82">
        <f>((CONFIG!$H14*Commandes!S9)+IF(ROUND((S$31-CONFIG!$C$7)/31,0)&gt;=ROUND(CONFIG!$F14/2+CONFIG!$G14,0),INDEX(Commandes!$C9:$BJ9,,COLUMN(S$31)-COLUMN($C$31)+1-ROUND(CONFIG!$F14/2+CONFIG!$G14,0)),0)*CONFIG!$I14+IF(ROUND((S$31-CONFIG!$C$7)/31,0)&gt;=(CONFIG!$F14+CONFIG!$G14),INDEX(Commandes!$C9:$BJ9,,COLUMN(S$31)-COLUMN($C$31)+1-(CONFIG!$F14+CONFIG!$G14)),0)*CONFIG!$J14)*'Commandes - Calculs Auto'!$C8</f>
        <v>0</v>
      </c>
      <c r="T32" s="82">
        <f>((CONFIG!$H14*Commandes!T9)+IF(ROUND((T$31-CONFIG!$C$7)/31,0)&gt;=ROUND(CONFIG!$F14/2+CONFIG!$G14,0),INDEX(Commandes!$C9:$BJ9,,COLUMN(T$31)-COLUMN($C$31)+1-ROUND(CONFIG!$F14/2+CONFIG!$G14,0)),0)*CONFIG!$I14+IF(ROUND((T$31-CONFIG!$C$7)/31,0)&gt;=(CONFIG!$F14+CONFIG!$G14),INDEX(Commandes!$C9:$BJ9,,COLUMN(T$31)-COLUMN($C$31)+1-(CONFIG!$F14+CONFIG!$G14)),0)*CONFIG!$J14)*'Commandes - Calculs Auto'!$C8</f>
        <v>0</v>
      </c>
      <c r="U32" s="82">
        <f>((CONFIG!$H14*Commandes!U9)+IF(ROUND((U$31-CONFIG!$C$7)/31,0)&gt;=ROUND(CONFIG!$F14/2+CONFIG!$G14,0),INDEX(Commandes!$C9:$BJ9,,COLUMN(U$31)-COLUMN($C$31)+1-ROUND(CONFIG!$F14/2+CONFIG!$G14,0)),0)*CONFIG!$I14+IF(ROUND((U$31-CONFIG!$C$7)/31,0)&gt;=(CONFIG!$F14+CONFIG!$G14),INDEX(Commandes!$C9:$BJ9,,COLUMN(U$31)-COLUMN($C$31)+1-(CONFIG!$F14+CONFIG!$G14)),0)*CONFIG!$J14)*'Commandes - Calculs Auto'!$C8</f>
        <v>0</v>
      </c>
      <c r="V32" s="82">
        <f>((CONFIG!$H14*Commandes!V9)+IF(ROUND((V$31-CONFIG!$C$7)/31,0)&gt;=ROUND(CONFIG!$F14/2+CONFIG!$G14,0),INDEX(Commandes!$C9:$BJ9,,COLUMN(V$31)-COLUMN($C$31)+1-ROUND(CONFIG!$F14/2+CONFIG!$G14,0)),0)*CONFIG!$I14+IF(ROUND((V$31-CONFIG!$C$7)/31,0)&gt;=(CONFIG!$F14+CONFIG!$G14),INDEX(Commandes!$C9:$BJ9,,COLUMN(V$31)-COLUMN($C$31)+1-(CONFIG!$F14+CONFIG!$G14)),0)*CONFIG!$J14)*'Commandes - Calculs Auto'!$C8</f>
        <v>0</v>
      </c>
      <c r="W32" s="82">
        <f>((CONFIG!$H14*Commandes!W9)+IF(ROUND((W$31-CONFIG!$C$7)/31,0)&gt;=ROUND(CONFIG!$F14/2+CONFIG!$G14,0),INDEX(Commandes!$C9:$BJ9,,COLUMN(W$31)-COLUMN($C$31)+1-ROUND(CONFIG!$F14/2+CONFIG!$G14,0)),0)*CONFIG!$I14+IF(ROUND((W$31-CONFIG!$C$7)/31,0)&gt;=(CONFIG!$F14+CONFIG!$G14),INDEX(Commandes!$C9:$BJ9,,COLUMN(W$31)-COLUMN($C$31)+1-(CONFIG!$F14+CONFIG!$G14)),0)*CONFIG!$J14)*'Commandes - Calculs Auto'!$C8</f>
        <v>0</v>
      </c>
      <c r="X32" s="82">
        <f>((CONFIG!$H14*Commandes!X9)+IF(ROUND((X$31-CONFIG!$C$7)/31,0)&gt;=ROUND(CONFIG!$F14/2+CONFIG!$G14,0),INDEX(Commandes!$C9:$BJ9,,COLUMN(X$31)-COLUMN($C$31)+1-ROUND(CONFIG!$F14/2+CONFIG!$G14,0)),0)*CONFIG!$I14+IF(ROUND((X$31-CONFIG!$C$7)/31,0)&gt;=(CONFIG!$F14+CONFIG!$G14),INDEX(Commandes!$C9:$BJ9,,COLUMN(X$31)-COLUMN($C$31)+1-(CONFIG!$F14+CONFIG!$G14)),0)*CONFIG!$J14)*'Commandes - Calculs Auto'!$C8</f>
        <v>0</v>
      </c>
      <c r="Y32" s="82">
        <f>((CONFIG!$H14*Commandes!Y9)+IF(ROUND((Y$31-CONFIG!$C$7)/31,0)&gt;=ROUND(CONFIG!$F14/2+CONFIG!$G14,0),INDEX(Commandes!$C9:$BJ9,,COLUMN(Y$31)-COLUMN($C$31)+1-ROUND(CONFIG!$F14/2+CONFIG!$G14,0)),0)*CONFIG!$I14+IF(ROUND((Y$31-CONFIG!$C$7)/31,0)&gt;=(CONFIG!$F14+CONFIG!$G14),INDEX(Commandes!$C9:$BJ9,,COLUMN(Y$31)-COLUMN($C$31)+1-(CONFIG!$F14+CONFIG!$G14)),0)*CONFIG!$J14)*'Commandes - Calculs Auto'!$C8</f>
        <v>0</v>
      </c>
      <c r="Z32" s="82">
        <f>((CONFIG!$H14*Commandes!Z9)+IF(ROUND((Z$31-CONFIG!$C$7)/31,0)&gt;=ROUND(CONFIG!$F14/2+CONFIG!$G14,0),INDEX(Commandes!$C9:$BJ9,,COLUMN(Z$31)-COLUMN($C$31)+1-ROUND(CONFIG!$F14/2+CONFIG!$G14,0)),0)*CONFIG!$I14+IF(ROUND((Z$31-CONFIG!$C$7)/31,0)&gt;=(CONFIG!$F14+CONFIG!$G14),INDEX(Commandes!$C9:$BJ9,,COLUMN(Z$31)-COLUMN($C$31)+1-(CONFIG!$F14+CONFIG!$G14)),0)*CONFIG!$J14)*'Commandes - Calculs Auto'!$C8</f>
        <v>0</v>
      </c>
      <c r="AA32" s="82">
        <f>((CONFIG!$H14*Commandes!AA9)+IF(ROUND((AA$31-CONFIG!$C$7)/31,0)&gt;=ROUND(CONFIG!$F14/2+CONFIG!$G14,0),INDEX(Commandes!$C9:$BJ9,,COLUMN(AA$31)-COLUMN($C$31)+1-ROUND(CONFIG!$F14/2+CONFIG!$G14,0)),0)*CONFIG!$I14+IF(ROUND((AA$31-CONFIG!$C$7)/31,0)&gt;=(CONFIG!$F14+CONFIG!$G14),INDEX(Commandes!$C9:$BJ9,,COLUMN(AA$31)-COLUMN($C$31)+1-(CONFIG!$F14+CONFIG!$G14)),0)*CONFIG!$J14)*'Commandes - Calculs Auto'!$E8</f>
        <v>0</v>
      </c>
      <c r="AB32" s="82">
        <f>((CONFIG!$H14*Commandes!AB9)+IF(ROUND((AB$31-CONFIG!$C$7)/31,0)&gt;=ROUND(CONFIG!$F14/2+CONFIG!$G14,0),INDEX(Commandes!$C9:$BJ9,,COLUMN(AB$31)-COLUMN($C$31)+1-ROUND(CONFIG!$F14/2+CONFIG!$G14,0)),0)*CONFIG!$I14+IF(ROUND((AB$31-CONFIG!$C$7)/31,0)&gt;=(CONFIG!$F14+CONFIG!$G14),INDEX(Commandes!$C9:$BJ9,,COLUMN(AB$31)-COLUMN($C$31)+1-(CONFIG!$F14+CONFIG!$G14)),0)*CONFIG!$J14)*'Commandes - Calculs Auto'!$E8</f>
        <v>0</v>
      </c>
      <c r="AC32" s="82">
        <f>((CONFIG!$H14*Commandes!AC9)+IF(ROUND((AC$31-CONFIG!$C$7)/31,0)&gt;=ROUND(CONFIG!$F14/2+CONFIG!$G14,0),INDEX(Commandes!$C9:$BJ9,,COLUMN(AC$31)-COLUMN($C$31)+1-ROUND(CONFIG!$F14/2+CONFIG!$G14,0)),0)*CONFIG!$I14+IF(ROUND((AC$31-CONFIG!$C$7)/31,0)&gt;=(CONFIG!$F14+CONFIG!$G14),INDEX(Commandes!$C9:$BJ9,,COLUMN(AC$31)-COLUMN($C$31)+1-(CONFIG!$F14+CONFIG!$G14)),0)*CONFIG!$J14)*'Commandes - Calculs Auto'!$E8</f>
        <v>0</v>
      </c>
      <c r="AD32" s="82">
        <f>((CONFIG!$H14*Commandes!AD9)+IF(ROUND((AD$31-CONFIG!$C$7)/31,0)&gt;=ROUND(CONFIG!$F14/2+CONFIG!$G14,0),INDEX(Commandes!$C9:$BJ9,,COLUMN(AD$31)-COLUMN($C$31)+1-ROUND(CONFIG!$F14/2+CONFIG!$G14,0)),0)*CONFIG!$I14+IF(ROUND((AD$31-CONFIG!$C$7)/31,0)&gt;=(CONFIG!$F14+CONFIG!$G14),INDEX(Commandes!$C9:$BJ9,,COLUMN(AD$31)-COLUMN($C$31)+1-(CONFIG!$F14+CONFIG!$G14)),0)*CONFIG!$J14)*'Commandes - Calculs Auto'!$E8</f>
        <v>0</v>
      </c>
      <c r="AE32" s="82">
        <f>((CONFIG!$H14*Commandes!AE9)+IF(ROUND((AE$31-CONFIG!$C$7)/31,0)&gt;=ROUND(CONFIG!$F14/2+CONFIG!$G14,0),INDEX(Commandes!$C9:$BJ9,,COLUMN(AE$31)-COLUMN($C$31)+1-ROUND(CONFIG!$F14/2+CONFIG!$G14,0)),0)*CONFIG!$I14+IF(ROUND((AE$31-CONFIG!$C$7)/31,0)&gt;=(CONFIG!$F14+CONFIG!$G14),INDEX(Commandes!$C9:$BJ9,,COLUMN(AE$31)-COLUMN($C$31)+1-(CONFIG!$F14+CONFIG!$G14)),0)*CONFIG!$J14)*'Commandes - Calculs Auto'!$E8</f>
        <v>0</v>
      </c>
      <c r="AF32" s="82">
        <f>((CONFIG!$H14*Commandes!AF9)+IF(ROUND((AF$31-CONFIG!$C$7)/31,0)&gt;=ROUND(CONFIG!$F14/2+CONFIG!$G14,0),INDEX(Commandes!$C9:$BJ9,,COLUMN(AF$31)-COLUMN($C$31)+1-ROUND(CONFIG!$F14/2+CONFIG!$G14,0)),0)*CONFIG!$I14+IF(ROUND((AF$31-CONFIG!$C$7)/31,0)&gt;=(CONFIG!$F14+CONFIG!$G14),INDEX(Commandes!$C9:$BJ9,,COLUMN(AF$31)-COLUMN($C$31)+1-(CONFIG!$F14+CONFIG!$G14)),0)*CONFIG!$J14)*'Commandes - Calculs Auto'!$E8</f>
        <v>0</v>
      </c>
      <c r="AG32" s="82">
        <f>((CONFIG!$H14*Commandes!AG9)+IF(ROUND((AG$31-CONFIG!$C$7)/31,0)&gt;=ROUND(CONFIG!$F14/2+CONFIG!$G14,0),INDEX(Commandes!$C9:$BJ9,,COLUMN(AG$31)-COLUMN($C$31)+1-ROUND(CONFIG!$F14/2+CONFIG!$G14,0)),0)*CONFIG!$I14+IF(ROUND((AG$31-CONFIG!$C$7)/31,0)&gt;=(CONFIG!$F14+CONFIG!$G14),INDEX(Commandes!$C9:$BJ9,,COLUMN(AG$31)-COLUMN($C$31)+1-(CONFIG!$F14+CONFIG!$G14)),0)*CONFIG!$J14)*'Commandes - Calculs Auto'!$E8</f>
        <v>0</v>
      </c>
      <c r="AH32" s="82">
        <f>((CONFIG!$H14*Commandes!AH9)+IF(ROUND((AH$31-CONFIG!$C$7)/31,0)&gt;=ROUND(CONFIG!$F14/2+CONFIG!$G14,0),INDEX(Commandes!$C9:$BJ9,,COLUMN(AH$31)-COLUMN($C$31)+1-ROUND(CONFIG!$F14/2+CONFIG!$G14,0)),0)*CONFIG!$I14+IF(ROUND((AH$31-CONFIG!$C$7)/31,0)&gt;=(CONFIG!$F14+CONFIG!$G14),INDEX(Commandes!$C9:$BJ9,,COLUMN(AH$31)-COLUMN($C$31)+1-(CONFIG!$F14+CONFIG!$G14)),0)*CONFIG!$J14)*'Commandes - Calculs Auto'!$E8</f>
        <v>0</v>
      </c>
      <c r="AI32" s="82">
        <f>((CONFIG!$H14*Commandes!AI9)+IF(ROUND((AI$31-CONFIG!$C$7)/31,0)&gt;=ROUND(CONFIG!$F14/2+CONFIG!$G14,0),INDEX(Commandes!$C9:$BJ9,,COLUMN(AI$31)-COLUMN($C$31)+1-ROUND(CONFIG!$F14/2+CONFIG!$G14,0)),0)*CONFIG!$I14+IF(ROUND((AI$31-CONFIG!$C$7)/31,0)&gt;=(CONFIG!$F14+CONFIG!$G14),INDEX(Commandes!$C9:$BJ9,,COLUMN(AI$31)-COLUMN($C$31)+1-(CONFIG!$F14+CONFIG!$G14)),0)*CONFIG!$J14)*'Commandes - Calculs Auto'!$E8</f>
        <v>0</v>
      </c>
      <c r="AJ32" s="82">
        <f>((CONFIG!$H14*Commandes!AJ9)+IF(ROUND((AJ$31-CONFIG!$C$7)/31,0)&gt;=ROUND(CONFIG!$F14/2+CONFIG!$G14,0),INDEX(Commandes!$C9:$BJ9,,COLUMN(AJ$31)-COLUMN($C$31)+1-ROUND(CONFIG!$F14/2+CONFIG!$G14,0)),0)*CONFIG!$I14+IF(ROUND((AJ$31-CONFIG!$C$7)/31,0)&gt;=(CONFIG!$F14+CONFIG!$G14),INDEX(Commandes!$C9:$BJ9,,COLUMN(AJ$31)-COLUMN($C$31)+1-(CONFIG!$F14+CONFIG!$G14)),0)*CONFIG!$J14)*'Commandes - Calculs Auto'!$E8</f>
        <v>0</v>
      </c>
      <c r="AK32" s="82">
        <f>((CONFIG!$H14*Commandes!AK9)+IF(ROUND((AK$31-CONFIG!$C$7)/31,0)&gt;=ROUND(CONFIG!$F14/2+CONFIG!$G14,0),INDEX(Commandes!$C9:$BJ9,,COLUMN(AK$31)-COLUMN($C$31)+1-ROUND(CONFIG!$F14/2+CONFIG!$G14,0)),0)*CONFIG!$I14+IF(ROUND((AK$31-CONFIG!$C$7)/31,0)&gt;=(CONFIG!$F14+CONFIG!$G14),INDEX(Commandes!$C9:$BJ9,,COLUMN(AK$31)-COLUMN($C$31)+1-(CONFIG!$F14+CONFIG!$G14)),0)*CONFIG!$J14)*'Commandes - Calculs Auto'!$E8</f>
        <v>0</v>
      </c>
      <c r="AL32" s="82">
        <f>((CONFIG!$H14*Commandes!AL9)+IF(ROUND((AL$31-CONFIG!$C$7)/31,0)&gt;=ROUND(CONFIG!$F14/2+CONFIG!$G14,0),INDEX(Commandes!$C9:$BJ9,,COLUMN(AL$31)-COLUMN($C$31)+1-ROUND(CONFIG!$F14/2+CONFIG!$G14,0)),0)*CONFIG!$I14+IF(ROUND((AL$31-CONFIG!$C$7)/31,0)&gt;=(CONFIG!$F14+CONFIG!$G14),INDEX(Commandes!$C9:$BJ9,,COLUMN(AL$31)-COLUMN($C$31)+1-(CONFIG!$F14+CONFIG!$G14)),0)*CONFIG!$J14)*'Commandes - Calculs Auto'!$E8</f>
        <v>0</v>
      </c>
      <c r="AM32" s="82">
        <f>((CONFIG!$H14*Commandes!AM9)+IF(ROUND((AM$31-CONFIG!$C$7)/31,0)&gt;=ROUND(CONFIG!$F14/2+CONFIG!$G14,0),INDEX(Commandes!$C9:$BJ9,,COLUMN(AM$31)-COLUMN($C$31)+1-ROUND(CONFIG!$F14/2+CONFIG!$G14,0)),0)*CONFIG!$I14+IF(ROUND((AM$31-CONFIG!$C$7)/31,0)&gt;=(CONFIG!$F14+CONFIG!$G14),INDEX(Commandes!$C9:$BJ9,,COLUMN(AM$31)-COLUMN($C$31)+1-(CONFIG!$F14+CONFIG!$G14)),0)*CONFIG!$J14)*'Commandes - Calculs Auto'!$G8</f>
        <v>0</v>
      </c>
      <c r="AN32" s="82">
        <f>((CONFIG!$H14*Commandes!AN9)+IF(ROUND((AN$31-CONFIG!$C$7)/31,0)&gt;=ROUND(CONFIG!$F14/2+CONFIG!$G14,0),INDEX(Commandes!$C9:$BJ9,,COLUMN(AN$31)-COLUMN($C$31)+1-ROUND(CONFIG!$F14/2+CONFIG!$G14,0)),0)*CONFIG!$I14+IF(ROUND((AN$31-CONFIG!$C$7)/31,0)&gt;=(CONFIG!$F14+CONFIG!$G14),INDEX(Commandes!$C9:$BJ9,,COLUMN(AN$31)-COLUMN($C$31)+1-(CONFIG!$F14+CONFIG!$G14)),0)*CONFIG!$J14)*'Commandes - Calculs Auto'!$G8</f>
        <v>0</v>
      </c>
      <c r="AO32" s="82">
        <f>((CONFIG!$H14*Commandes!AO9)+IF(ROUND((AO$31-CONFIG!$C$7)/31,0)&gt;=ROUND(CONFIG!$F14/2+CONFIG!$G14,0),INDEX(Commandes!$C9:$BJ9,,COLUMN(AO$31)-COLUMN($C$31)+1-ROUND(CONFIG!$F14/2+CONFIG!$G14,0)),0)*CONFIG!$I14+IF(ROUND((AO$31-CONFIG!$C$7)/31,0)&gt;=(CONFIG!$F14+CONFIG!$G14),INDEX(Commandes!$C9:$BJ9,,COLUMN(AO$31)-COLUMN($C$31)+1-(CONFIG!$F14+CONFIG!$G14)),0)*CONFIG!$J14)*'Commandes - Calculs Auto'!$G8</f>
        <v>0</v>
      </c>
      <c r="AP32" s="82">
        <f>((CONFIG!$H14*Commandes!AP9)+IF(ROUND((AP$31-CONFIG!$C$7)/31,0)&gt;=ROUND(CONFIG!$F14/2+CONFIG!$G14,0),INDEX(Commandes!$C9:$BJ9,,COLUMN(AP$31)-COLUMN($C$31)+1-ROUND(CONFIG!$F14/2+CONFIG!$G14,0)),0)*CONFIG!$I14+IF(ROUND((AP$31-CONFIG!$C$7)/31,0)&gt;=(CONFIG!$F14+CONFIG!$G14),INDEX(Commandes!$C9:$BJ9,,COLUMN(AP$31)-COLUMN($C$31)+1-(CONFIG!$F14+CONFIG!$G14)),0)*CONFIG!$J14)*'Commandes - Calculs Auto'!$G8</f>
        <v>0</v>
      </c>
      <c r="AQ32" s="82">
        <f>((CONFIG!$H14*Commandes!AQ9)+IF(ROUND((AQ$31-CONFIG!$C$7)/31,0)&gt;=ROUND(CONFIG!$F14/2+CONFIG!$G14,0),INDEX(Commandes!$C9:$BJ9,,COLUMN(AQ$31)-COLUMN($C$31)+1-ROUND(CONFIG!$F14/2+CONFIG!$G14,0)),0)*CONFIG!$I14+IF(ROUND((AQ$31-CONFIG!$C$7)/31,0)&gt;=(CONFIG!$F14+CONFIG!$G14),INDEX(Commandes!$C9:$BJ9,,COLUMN(AQ$31)-COLUMN($C$31)+1-(CONFIG!$F14+CONFIG!$G14)),0)*CONFIG!$J14)*'Commandes - Calculs Auto'!$G8</f>
        <v>0</v>
      </c>
      <c r="AR32" s="82">
        <f>((CONFIG!$H14*Commandes!AR9)+IF(ROUND((AR$31-CONFIG!$C$7)/31,0)&gt;=ROUND(CONFIG!$F14/2+CONFIG!$G14,0),INDEX(Commandes!$C9:$BJ9,,COLUMN(AR$31)-COLUMN($C$31)+1-ROUND(CONFIG!$F14/2+CONFIG!$G14,0)),0)*CONFIG!$I14+IF(ROUND((AR$31-CONFIG!$C$7)/31,0)&gt;=(CONFIG!$F14+CONFIG!$G14),INDEX(Commandes!$C9:$BJ9,,COLUMN(AR$31)-COLUMN($C$31)+1-(CONFIG!$F14+CONFIG!$G14)),0)*CONFIG!$J14)*'Commandes - Calculs Auto'!$G8</f>
        <v>0</v>
      </c>
      <c r="AS32" s="82">
        <f>((CONFIG!$H14*Commandes!AS9)+IF(ROUND((AS$31-CONFIG!$C$7)/31,0)&gt;=ROUND(CONFIG!$F14/2+CONFIG!$G14,0),INDEX(Commandes!$C9:$BJ9,,COLUMN(AS$31)-COLUMN($C$31)+1-ROUND(CONFIG!$F14/2+CONFIG!$G14,0)),0)*CONFIG!$I14+IF(ROUND((AS$31-CONFIG!$C$7)/31,0)&gt;=(CONFIG!$F14+CONFIG!$G14),INDEX(Commandes!$C9:$BJ9,,COLUMN(AS$31)-COLUMN($C$31)+1-(CONFIG!$F14+CONFIG!$G14)),0)*CONFIG!$J14)*'Commandes - Calculs Auto'!$G8</f>
        <v>0</v>
      </c>
      <c r="AT32" s="82">
        <f>((CONFIG!$H14*Commandes!AT9)+IF(ROUND((AT$31-CONFIG!$C$7)/31,0)&gt;=ROUND(CONFIG!$F14/2+CONFIG!$G14,0),INDEX(Commandes!$C9:$BJ9,,COLUMN(AT$31)-COLUMN($C$31)+1-ROUND(CONFIG!$F14/2+CONFIG!$G14,0)),0)*CONFIG!$I14+IF(ROUND((AT$31-CONFIG!$C$7)/31,0)&gt;=(CONFIG!$F14+CONFIG!$G14),INDEX(Commandes!$C9:$BJ9,,COLUMN(AT$31)-COLUMN($C$31)+1-(CONFIG!$F14+CONFIG!$G14)),0)*CONFIG!$J14)*'Commandes - Calculs Auto'!$G8</f>
        <v>0</v>
      </c>
      <c r="AU32" s="82">
        <f>((CONFIG!$H14*Commandes!AU9)+IF(ROUND((AU$31-CONFIG!$C$7)/31,0)&gt;=ROUND(CONFIG!$F14/2+CONFIG!$G14,0),INDEX(Commandes!$C9:$BJ9,,COLUMN(AU$31)-COLUMN($C$31)+1-ROUND(CONFIG!$F14/2+CONFIG!$G14,0)),0)*CONFIG!$I14+IF(ROUND((AU$31-CONFIG!$C$7)/31,0)&gt;=(CONFIG!$F14+CONFIG!$G14),INDEX(Commandes!$C9:$BJ9,,COLUMN(AU$31)-COLUMN($C$31)+1-(CONFIG!$F14+CONFIG!$G14)),0)*CONFIG!$J14)*'Commandes - Calculs Auto'!$G8</f>
        <v>0</v>
      </c>
      <c r="AV32" s="82">
        <f>((CONFIG!$H14*Commandes!AV9)+IF(ROUND((AV$31-CONFIG!$C$7)/31,0)&gt;=ROUND(CONFIG!$F14/2+CONFIG!$G14,0),INDEX(Commandes!$C9:$BJ9,,COLUMN(AV$31)-COLUMN($C$31)+1-ROUND(CONFIG!$F14/2+CONFIG!$G14,0)),0)*CONFIG!$I14+IF(ROUND((AV$31-CONFIG!$C$7)/31,0)&gt;=(CONFIG!$F14+CONFIG!$G14),INDEX(Commandes!$C9:$BJ9,,COLUMN(AV$31)-COLUMN($C$31)+1-(CONFIG!$F14+CONFIG!$G14)),0)*CONFIG!$J14)*'Commandes - Calculs Auto'!$G8</f>
        <v>0</v>
      </c>
      <c r="AW32" s="82">
        <f>((CONFIG!$H14*Commandes!AW9)+IF(ROUND((AW$31-CONFIG!$C$7)/31,0)&gt;=ROUND(CONFIG!$F14/2+CONFIG!$G14,0),INDEX(Commandes!$C9:$BJ9,,COLUMN(AW$31)-COLUMN($C$31)+1-ROUND(CONFIG!$F14/2+CONFIG!$G14,0)),0)*CONFIG!$I14+IF(ROUND((AW$31-CONFIG!$C$7)/31,0)&gt;=(CONFIG!$F14+CONFIG!$G14),INDEX(Commandes!$C9:$BJ9,,COLUMN(AW$31)-COLUMN($C$31)+1-(CONFIG!$F14+CONFIG!$G14)),0)*CONFIG!$J14)*'Commandes - Calculs Auto'!$G8</f>
        <v>0</v>
      </c>
      <c r="AX32" s="82">
        <f>((CONFIG!$H14*Commandes!AX9)+IF(ROUND((AX$31-CONFIG!$C$7)/31,0)&gt;=ROUND(CONFIG!$F14/2+CONFIG!$G14,0),INDEX(Commandes!$C9:$BJ9,,COLUMN(AX$31)-COLUMN($C$31)+1-ROUND(CONFIG!$F14/2+CONFIG!$G14,0)),0)*CONFIG!$I14+IF(ROUND((AX$31-CONFIG!$C$7)/31,0)&gt;=(CONFIG!$F14+CONFIG!$G14),INDEX(Commandes!$C9:$BJ9,,COLUMN(AX$31)-COLUMN($C$31)+1-(CONFIG!$F14+CONFIG!$G14)),0)*CONFIG!$J14)*'Commandes - Calculs Auto'!$G8</f>
        <v>0</v>
      </c>
      <c r="AY32" s="82">
        <f>((CONFIG!$H14*Commandes!AY9)+IF(ROUND((AY$31-CONFIG!$C$7)/31,0)&gt;=ROUND(CONFIG!$F14/2+CONFIG!$G14,0),INDEX(Commandes!$C9:$BJ9,,COLUMN(AY$31)-COLUMN($C$31)+1-ROUND(CONFIG!$F14/2+CONFIG!$G14,0)),0)*CONFIG!$I14+IF(ROUND((AY$31-CONFIG!$C$7)/31,0)&gt;=(CONFIG!$F14+CONFIG!$G14),INDEX(Commandes!$C9:$BJ9,,COLUMN(AY$31)-COLUMN($C$31)+1-(CONFIG!$F14+CONFIG!$G14)),0)*CONFIG!$J14)*'Commandes - Calculs Auto'!$I8</f>
        <v>0</v>
      </c>
      <c r="AZ32" s="82">
        <f>((CONFIG!$H14*Commandes!AZ9)+IF(ROUND((AZ$31-CONFIG!$C$7)/31,0)&gt;=ROUND(CONFIG!$F14/2+CONFIG!$G14,0),INDEX(Commandes!$C9:$BJ9,,COLUMN(AZ$31)-COLUMN($C$31)+1-ROUND(CONFIG!$F14/2+CONFIG!$G14,0)),0)*CONFIG!$I14+IF(ROUND((AZ$31-CONFIG!$C$7)/31,0)&gt;=(CONFIG!$F14+CONFIG!$G14),INDEX(Commandes!$C9:$BJ9,,COLUMN(AZ$31)-COLUMN($C$31)+1-(CONFIG!$F14+CONFIG!$G14)),0)*CONFIG!$J14)*'Commandes - Calculs Auto'!$I8</f>
        <v>0</v>
      </c>
      <c r="BA32" s="82">
        <f>((CONFIG!$H14*Commandes!BA9)+IF(ROUND((BA$31-CONFIG!$C$7)/31,0)&gt;=ROUND(CONFIG!$F14/2+CONFIG!$G14,0),INDEX(Commandes!$C9:$BJ9,,COLUMN(BA$31)-COLUMN($C$31)+1-ROUND(CONFIG!$F14/2+CONFIG!$G14,0)),0)*CONFIG!$I14+IF(ROUND((BA$31-CONFIG!$C$7)/31,0)&gt;=(CONFIG!$F14+CONFIG!$G14),INDEX(Commandes!$C9:$BJ9,,COLUMN(BA$31)-COLUMN($C$31)+1-(CONFIG!$F14+CONFIG!$G14)),0)*CONFIG!$J14)*'Commandes - Calculs Auto'!$I8</f>
        <v>0</v>
      </c>
      <c r="BB32" s="82">
        <f>((CONFIG!$H14*Commandes!BB9)+IF(ROUND((BB$31-CONFIG!$C$7)/31,0)&gt;=ROUND(CONFIG!$F14/2+CONFIG!$G14,0),INDEX(Commandes!$C9:$BJ9,,COLUMN(BB$31)-COLUMN($C$31)+1-ROUND(CONFIG!$F14/2+CONFIG!$G14,0)),0)*CONFIG!$I14+IF(ROUND((BB$31-CONFIG!$C$7)/31,0)&gt;=(CONFIG!$F14+CONFIG!$G14),INDEX(Commandes!$C9:$BJ9,,COLUMN(BB$31)-COLUMN($C$31)+1-(CONFIG!$F14+CONFIG!$G14)),0)*CONFIG!$J14)*'Commandes - Calculs Auto'!$I8</f>
        <v>0</v>
      </c>
      <c r="BC32" s="82">
        <f>((CONFIG!$H14*Commandes!BC9)+IF(ROUND((BC$31-CONFIG!$C$7)/31,0)&gt;=ROUND(CONFIG!$F14/2+CONFIG!$G14,0),INDEX(Commandes!$C9:$BJ9,,COLUMN(BC$31)-COLUMN($C$31)+1-ROUND(CONFIG!$F14/2+CONFIG!$G14,0)),0)*CONFIG!$I14+IF(ROUND((BC$31-CONFIG!$C$7)/31,0)&gt;=(CONFIG!$F14+CONFIG!$G14),INDEX(Commandes!$C9:$BJ9,,COLUMN(BC$31)-COLUMN($C$31)+1-(CONFIG!$F14+CONFIG!$G14)),0)*CONFIG!$J14)*'Commandes - Calculs Auto'!$I8</f>
        <v>0</v>
      </c>
      <c r="BD32" s="82">
        <f>((CONFIG!$H14*Commandes!BD9)+IF(ROUND((BD$31-CONFIG!$C$7)/31,0)&gt;=ROUND(CONFIG!$F14/2+CONFIG!$G14,0),INDEX(Commandes!$C9:$BJ9,,COLUMN(BD$31)-COLUMN($C$31)+1-ROUND(CONFIG!$F14/2+CONFIG!$G14,0)),0)*CONFIG!$I14+IF(ROUND((BD$31-CONFIG!$C$7)/31,0)&gt;=(CONFIG!$F14+CONFIG!$G14),INDEX(Commandes!$C9:$BJ9,,COLUMN(BD$31)-COLUMN($C$31)+1-(CONFIG!$F14+CONFIG!$G14)),0)*CONFIG!$J14)*'Commandes - Calculs Auto'!$I8</f>
        <v>0</v>
      </c>
      <c r="BE32" s="82">
        <f>((CONFIG!$H14*Commandes!BE9)+IF(ROUND((BE$31-CONFIG!$C$7)/31,0)&gt;=ROUND(CONFIG!$F14/2+CONFIG!$G14,0),INDEX(Commandes!$C9:$BJ9,,COLUMN(BE$31)-COLUMN($C$31)+1-ROUND(CONFIG!$F14/2+CONFIG!$G14,0)),0)*CONFIG!$I14+IF(ROUND((BE$31-CONFIG!$C$7)/31,0)&gt;=(CONFIG!$F14+CONFIG!$G14),INDEX(Commandes!$C9:$BJ9,,COLUMN(BE$31)-COLUMN($C$31)+1-(CONFIG!$F14+CONFIG!$G14)),0)*CONFIG!$J14)*'Commandes - Calculs Auto'!$I8</f>
        <v>0</v>
      </c>
      <c r="BF32" s="82">
        <f>((CONFIG!$H14*Commandes!BF9)+IF(ROUND((BF$31-CONFIG!$C$7)/31,0)&gt;=ROUND(CONFIG!$F14/2+CONFIG!$G14,0),INDEX(Commandes!$C9:$BJ9,,COLUMN(BF$31)-COLUMN($C$31)+1-ROUND(CONFIG!$F14/2+CONFIG!$G14,0)),0)*CONFIG!$I14+IF(ROUND((BF$31-CONFIG!$C$7)/31,0)&gt;=(CONFIG!$F14+CONFIG!$G14),INDEX(Commandes!$C9:$BJ9,,COLUMN(BF$31)-COLUMN($C$31)+1-(CONFIG!$F14+CONFIG!$G14)),0)*CONFIG!$J14)*'Commandes - Calculs Auto'!$I8</f>
        <v>0</v>
      </c>
      <c r="BG32" s="82">
        <f>((CONFIG!$H14*Commandes!BG9)+IF(ROUND((BG$31-CONFIG!$C$7)/31,0)&gt;=ROUND(CONFIG!$F14/2+CONFIG!$G14,0),INDEX(Commandes!$C9:$BJ9,,COLUMN(BG$31)-COLUMN($C$31)+1-ROUND(CONFIG!$F14/2+CONFIG!$G14,0)),0)*CONFIG!$I14+IF(ROUND((BG$31-CONFIG!$C$7)/31,0)&gt;=(CONFIG!$F14+CONFIG!$G14),INDEX(Commandes!$C9:$BJ9,,COLUMN(BG$31)-COLUMN($C$31)+1-(CONFIG!$F14+CONFIG!$G14)),0)*CONFIG!$J14)*'Commandes - Calculs Auto'!$I8</f>
        <v>0</v>
      </c>
      <c r="BH32" s="82">
        <f>((CONFIG!$H14*Commandes!BH9)+IF(ROUND((BH$31-CONFIG!$C$7)/31,0)&gt;=ROUND(CONFIG!$F14/2+CONFIG!$G14,0),INDEX(Commandes!$C9:$BJ9,,COLUMN(BH$31)-COLUMN($C$31)+1-ROUND(CONFIG!$F14/2+CONFIG!$G14,0)),0)*CONFIG!$I14+IF(ROUND((BH$31-CONFIG!$C$7)/31,0)&gt;=(CONFIG!$F14+CONFIG!$G14),INDEX(Commandes!$C9:$BJ9,,COLUMN(BH$31)-COLUMN($C$31)+1-(CONFIG!$F14+CONFIG!$G14)),0)*CONFIG!$J14)*'Commandes - Calculs Auto'!$I8</f>
        <v>0</v>
      </c>
      <c r="BI32" s="82">
        <f>((CONFIG!$H14*Commandes!BI9)+IF(ROUND((BI$31-CONFIG!$C$7)/31,0)&gt;=ROUND(CONFIG!$F14/2+CONFIG!$G14,0),INDEX(Commandes!$C9:$BJ9,,COLUMN(BI$31)-COLUMN($C$31)+1-ROUND(CONFIG!$F14/2+CONFIG!$G14,0)),0)*CONFIG!$I14+IF(ROUND((BI$31-CONFIG!$C$7)/31,0)&gt;=(CONFIG!$F14+CONFIG!$G14),INDEX(Commandes!$C9:$BJ9,,COLUMN(BI$31)-COLUMN($C$31)+1-(CONFIG!$F14+CONFIG!$G14)),0)*CONFIG!$J14)*'Commandes - Calculs Auto'!$I8</f>
        <v>0</v>
      </c>
      <c r="BJ32" s="82">
        <f>((CONFIG!$H14*Commandes!BJ9)+IF(ROUND((BJ$31-CONFIG!$C$7)/31,0)&gt;=ROUND(CONFIG!$F14/2+CONFIG!$G14,0),INDEX(Commandes!$C9:$BJ9,,COLUMN(BJ$31)-COLUMN($C$31)+1-ROUND(CONFIG!$F14/2+CONFIG!$G14,0)),0)*CONFIG!$I14+IF(ROUND((BJ$31-CONFIG!$C$7)/31,0)&gt;=(CONFIG!$F14+CONFIG!$G14),INDEX(Commandes!$C9:$BJ9,,COLUMN(BJ$31)-COLUMN($C$31)+1-(CONFIG!$F14+CONFIG!$G14)),0)*CONFIG!$J14)*'Commandes - Calculs Auto'!$I8</f>
        <v>0</v>
      </c>
    </row>
    <row r="33" spans="2:62" x14ac:dyDescent="0.35">
      <c r="B33" s="57" t="str">
        <f>CONFIG!$B$15</f>
        <v>Activité / Projet 2</v>
      </c>
      <c r="C33" s="82">
        <f>((CONFIG!$H15*Commandes!C10)+IF(ROUND((C$31-CONFIG!$C$7)/31,0)&gt;=ROUND(CONFIG!$F15/2+CONFIG!$G15,0),INDEX(Commandes!$C10:$BJ10,,COLUMN(C$31)-COLUMN($C$31)+1-ROUND(CONFIG!$F15/2+CONFIG!$G15,0)),0)*CONFIG!$I15+IF(ROUND((C$31-CONFIG!$C$7)/31,0)&gt;=(CONFIG!$F15+CONFIG!$G15),INDEX(Commandes!$C10:$BJ10,,COLUMN(C$31)-COLUMN($C$31)+1-(CONFIG!$F15+CONFIG!$G15)),0)*CONFIG!$J15)*CONFIG!$C15</f>
        <v>0</v>
      </c>
      <c r="D33" s="82">
        <f>((CONFIG!$H15*Commandes!D10)+IF(ROUND((D$31-CONFIG!$C$7)/31,0)&gt;=ROUND(CONFIG!$F15/2+CONFIG!$G15,0),INDEX(Commandes!$C10:$BJ10,,COLUMN(D$31)-COLUMN($C$31)+1-ROUND(CONFIG!$F15/2+CONFIG!$G15,0)),0)*CONFIG!$I15+IF(ROUND((D$31-CONFIG!$C$7)/31,0)&gt;=(CONFIG!$F15+CONFIG!$G15),INDEX(Commandes!$C10:$BJ10,,COLUMN(D$31)-COLUMN($C$31)+1-(CONFIG!$F15+CONFIG!$G15)),0)*CONFIG!$J15)*CONFIG!$C15</f>
        <v>0</v>
      </c>
      <c r="E33" s="82">
        <f>((CONFIG!$H15*Commandes!E10)+IF(ROUND((E$31-CONFIG!$C$7)/31,0)&gt;=ROUND(CONFIG!$F15/2+CONFIG!$G15,0),INDEX(Commandes!$C10:$BJ10,,COLUMN(E$31)-COLUMN($C$31)+1-ROUND(CONFIG!$F15/2+CONFIG!$G15,0)),0)*CONFIG!$I15+IF(ROUND((E$31-CONFIG!$C$7)/31,0)&gt;=(CONFIG!$F15+CONFIG!$G15),INDEX(Commandes!$C10:$BJ10,,COLUMN(E$31)-COLUMN($C$31)+1-(CONFIG!$F15+CONFIG!$G15)),0)*CONFIG!$J15)*CONFIG!$C15</f>
        <v>0</v>
      </c>
      <c r="F33" s="82">
        <f>((CONFIG!$H15*Commandes!F10)+IF(ROUND((F$31-CONFIG!$C$7)/31,0)&gt;=ROUND(CONFIG!$F15/2+CONFIG!$G15,0),INDEX(Commandes!$C10:$BJ10,,COLUMN(F$31)-COLUMN($C$31)+1-ROUND(CONFIG!$F15/2+CONFIG!$G15,0)),0)*CONFIG!$I15+IF(ROUND((F$31-CONFIG!$C$7)/31,0)&gt;=(CONFIG!$F15+CONFIG!$G15),INDEX(Commandes!$C10:$BJ10,,COLUMN(F$31)-COLUMN($C$31)+1-(CONFIG!$F15+CONFIG!$G15)),0)*CONFIG!$J15)*CONFIG!$C15</f>
        <v>0</v>
      </c>
      <c r="G33" s="82">
        <f>((CONFIG!$H15*Commandes!G10)+IF(ROUND((G$31-CONFIG!$C$7)/31,0)&gt;=ROUND(CONFIG!$F15/2+CONFIG!$G15,0),INDEX(Commandes!$C10:$BJ10,,COLUMN(G$31)-COLUMN($C$31)+1-ROUND(CONFIG!$F15/2+CONFIG!$G15,0)),0)*CONFIG!$I15+IF(ROUND((G$31-CONFIG!$C$7)/31,0)&gt;=(CONFIG!$F15+CONFIG!$G15),INDEX(Commandes!$C10:$BJ10,,COLUMN(G$31)-COLUMN($C$31)+1-(CONFIG!$F15+CONFIG!$G15)),0)*CONFIG!$J15)*CONFIG!$C15</f>
        <v>0</v>
      </c>
      <c r="H33" s="82">
        <f>((CONFIG!$H15*Commandes!H10)+IF(ROUND((H$31-CONFIG!$C$7)/31,0)&gt;=ROUND(CONFIG!$F15/2+CONFIG!$G15,0),INDEX(Commandes!$C10:$BJ10,,COLUMN(H$31)-COLUMN($C$31)+1-ROUND(CONFIG!$F15/2+CONFIG!$G15,0)),0)*CONFIG!$I15+IF(ROUND((H$31-CONFIG!$C$7)/31,0)&gt;=(CONFIG!$F15+CONFIG!$G15),INDEX(Commandes!$C10:$BJ10,,COLUMN(H$31)-COLUMN($C$31)+1-(CONFIG!$F15+CONFIG!$G15)),0)*CONFIG!$J15)*CONFIG!$C15</f>
        <v>0</v>
      </c>
      <c r="I33" s="82">
        <f>((CONFIG!$H15*Commandes!I10)+IF(ROUND((I$31-CONFIG!$C$7)/31,0)&gt;=ROUND(CONFIG!$F15/2+CONFIG!$G15,0),INDEX(Commandes!$C10:$BJ10,,COLUMN(I$31)-COLUMN($C$31)+1-ROUND(CONFIG!$F15/2+CONFIG!$G15,0)),0)*CONFIG!$I15+IF(ROUND((I$31-CONFIG!$C$7)/31,0)&gt;=(CONFIG!$F15+CONFIG!$G15),INDEX(Commandes!$C10:$BJ10,,COLUMN(I$31)-COLUMN($C$31)+1-(CONFIG!$F15+CONFIG!$G15)),0)*CONFIG!$J15)*CONFIG!$C15</f>
        <v>0</v>
      </c>
      <c r="J33" s="82">
        <f>((CONFIG!$H15*Commandes!J10)+IF(ROUND((J$31-CONFIG!$C$7)/31,0)&gt;=ROUND(CONFIG!$F15/2+CONFIG!$G15,0),INDEX(Commandes!$C10:$BJ10,,COLUMN(J$31)-COLUMN($C$31)+1-ROUND(CONFIG!$F15/2+CONFIG!$G15,0)),0)*CONFIG!$I15+IF(ROUND((J$31-CONFIG!$C$7)/31,0)&gt;=(CONFIG!$F15+CONFIG!$G15),INDEX(Commandes!$C10:$BJ10,,COLUMN(J$31)-COLUMN($C$31)+1-(CONFIG!$F15+CONFIG!$G15)),0)*CONFIG!$J15)*CONFIG!$C15</f>
        <v>0</v>
      </c>
      <c r="K33" s="82">
        <f>((CONFIG!$H15*Commandes!K10)+IF(ROUND((K$31-CONFIG!$C$7)/31,0)&gt;=ROUND(CONFIG!$F15/2+CONFIG!$G15,0),INDEX(Commandes!$C10:$BJ10,,COLUMN(K$31)-COLUMN($C$31)+1-ROUND(CONFIG!$F15/2+CONFIG!$G15,0)),0)*CONFIG!$I15+IF(ROUND((K$31-CONFIG!$C$7)/31,0)&gt;=(CONFIG!$F15+CONFIG!$G15),INDEX(Commandes!$C10:$BJ10,,COLUMN(K$31)-COLUMN($C$31)+1-(CONFIG!$F15+CONFIG!$G15)),0)*CONFIG!$J15)*CONFIG!$C15</f>
        <v>0</v>
      </c>
      <c r="L33" s="82">
        <f>((CONFIG!$H15*Commandes!L10)+IF(ROUND((L$31-CONFIG!$C$7)/31,0)&gt;=ROUND(CONFIG!$F15/2+CONFIG!$G15,0),INDEX(Commandes!$C10:$BJ10,,COLUMN(L$31)-COLUMN($C$31)+1-ROUND(CONFIG!$F15/2+CONFIG!$G15,0)),0)*CONFIG!$I15+IF(ROUND((L$31-CONFIG!$C$7)/31,0)&gt;=(CONFIG!$F15+CONFIG!$G15),INDEX(Commandes!$C10:$BJ10,,COLUMN(L$31)-COLUMN($C$31)+1-(CONFIG!$F15+CONFIG!$G15)),0)*CONFIG!$J15)*CONFIG!$C15</f>
        <v>0</v>
      </c>
      <c r="M33" s="82">
        <f>((CONFIG!$H15*Commandes!M10)+IF(ROUND((M$31-CONFIG!$C$7)/31,0)&gt;=ROUND(CONFIG!$F15/2+CONFIG!$G15,0),INDEX(Commandes!$C10:$BJ10,,COLUMN(M$31)-COLUMN($C$31)+1-ROUND(CONFIG!$F15/2+CONFIG!$G15,0)),0)*CONFIG!$I15+IF(ROUND((M$31-CONFIG!$C$7)/31,0)&gt;=(CONFIG!$F15+CONFIG!$G15),INDEX(Commandes!$C10:$BJ10,,COLUMN(M$31)-COLUMN($C$31)+1-(CONFIG!$F15+CONFIG!$G15)),0)*CONFIG!$J15)*CONFIG!$C15</f>
        <v>0</v>
      </c>
      <c r="N33" s="82">
        <f>((CONFIG!$H15*Commandes!N10)+IF(ROUND((N$31-CONFIG!$C$7)/31,0)&gt;=ROUND(CONFIG!$F15/2+CONFIG!$G15,0),INDEX(Commandes!$C10:$BJ10,,COLUMN(N$31)-COLUMN($C$31)+1-ROUND(CONFIG!$F15/2+CONFIG!$G15,0)),0)*CONFIG!$I15+IF(ROUND((N$31-CONFIG!$C$7)/31,0)&gt;=(CONFIG!$F15+CONFIG!$G15),INDEX(Commandes!$C10:$BJ10,,COLUMN(N$31)-COLUMN($C$31)+1-(CONFIG!$F15+CONFIG!$G15)),0)*CONFIG!$J15)*CONFIG!$C15</f>
        <v>0</v>
      </c>
      <c r="O33" s="82">
        <f>((CONFIG!$H15*Commandes!O10)+IF(ROUND((O$31-CONFIG!$C$7)/31,0)&gt;=ROUND(CONFIG!$F15/2+CONFIG!$G15,0),INDEX(Commandes!$C10:$BJ10,,COLUMN(O$31)-COLUMN($C$31)+1-ROUND(CONFIG!$F15/2+CONFIG!$G15,0)),0)*CONFIG!$I15+IF(ROUND((O$31-CONFIG!$C$7)/31,0)&gt;=(CONFIG!$F15+CONFIG!$G15),INDEX(Commandes!$C10:$BJ10,,COLUMN(O$31)-COLUMN($C$31)+1-(CONFIG!$F15+CONFIG!$G15)),0)*CONFIG!$J15)*'Commandes - Calculs Auto'!$C9</f>
        <v>0</v>
      </c>
      <c r="P33" s="82">
        <f>((CONFIG!$H15*Commandes!P10)+IF(ROUND((P$31-CONFIG!$C$7)/31,0)&gt;=ROUND(CONFIG!$F15/2+CONFIG!$G15,0),INDEX(Commandes!$C10:$BJ10,,COLUMN(P$31)-COLUMN($C$31)+1-ROUND(CONFIG!$F15/2+CONFIG!$G15,0)),0)*CONFIG!$I15+IF(ROUND((P$31-CONFIG!$C$7)/31,0)&gt;=(CONFIG!$F15+CONFIG!$G15),INDEX(Commandes!$C10:$BJ10,,COLUMN(P$31)-COLUMN($C$31)+1-(CONFIG!$F15+CONFIG!$G15)),0)*CONFIG!$J15)*'Commandes - Calculs Auto'!$C9</f>
        <v>0</v>
      </c>
      <c r="Q33" s="82">
        <f>((CONFIG!$H15*Commandes!Q10)+IF(ROUND((Q$31-CONFIG!$C$7)/31,0)&gt;=ROUND(CONFIG!$F15/2+CONFIG!$G15,0),INDEX(Commandes!$C10:$BJ10,,COLUMN(Q$31)-COLUMN($C$31)+1-ROUND(CONFIG!$F15/2+CONFIG!$G15,0)),0)*CONFIG!$I15+IF(ROUND((Q$31-CONFIG!$C$7)/31,0)&gt;=(CONFIG!$F15+CONFIG!$G15),INDEX(Commandes!$C10:$BJ10,,COLUMN(Q$31)-COLUMN($C$31)+1-(CONFIG!$F15+CONFIG!$G15)),0)*CONFIG!$J15)*'Commandes - Calculs Auto'!$C9</f>
        <v>0</v>
      </c>
      <c r="R33" s="82">
        <f>((CONFIG!$H15*Commandes!R10)+IF(ROUND((R$31-CONFIG!$C$7)/31,0)&gt;=ROUND(CONFIG!$F15/2+CONFIG!$G15,0),INDEX(Commandes!$C10:$BJ10,,COLUMN(R$31)-COLUMN($C$31)+1-ROUND(CONFIG!$F15/2+CONFIG!$G15,0)),0)*CONFIG!$I15+IF(ROUND((R$31-CONFIG!$C$7)/31,0)&gt;=(CONFIG!$F15+CONFIG!$G15),INDEX(Commandes!$C10:$BJ10,,COLUMN(R$31)-COLUMN($C$31)+1-(CONFIG!$F15+CONFIG!$G15)),0)*CONFIG!$J15)*'Commandes - Calculs Auto'!$C9</f>
        <v>0</v>
      </c>
      <c r="S33" s="82">
        <f>((CONFIG!$H15*Commandes!S10)+IF(ROUND((S$31-CONFIG!$C$7)/31,0)&gt;=ROUND(CONFIG!$F15/2+CONFIG!$G15,0),INDEX(Commandes!$C10:$BJ10,,COLUMN(S$31)-COLUMN($C$31)+1-ROUND(CONFIG!$F15/2+CONFIG!$G15,0)),0)*CONFIG!$I15+IF(ROUND((S$31-CONFIG!$C$7)/31,0)&gt;=(CONFIG!$F15+CONFIG!$G15),INDEX(Commandes!$C10:$BJ10,,COLUMN(S$31)-COLUMN($C$31)+1-(CONFIG!$F15+CONFIG!$G15)),0)*CONFIG!$J15)*'Commandes - Calculs Auto'!$C9</f>
        <v>0</v>
      </c>
      <c r="T33" s="82">
        <f>((CONFIG!$H15*Commandes!T10)+IF(ROUND((T$31-CONFIG!$C$7)/31,0)&gt;=ROUND(CONFIG!$F15/2+CONFIG!$G15,0),INDEX(Commandes!$C10:$BJ10,,COLUMN(T$31)-COLUMN($C$31)+1-ROUND(CONFIG!$F15/2+CONFIG!$G15,0)),0)*CONFIG!$I15+IF(ROUND((T$31-CONFIG!$C$7)/31,0)&gt;=(CONFIG!$F15+CONFIG!$G15),INDEX(Commandes!$C10:$BJ10,,COLUMN(T$31)-COLUMN($C$31)+1-(CONFIG!$F15+CONFIG!$G15)),0)*CONFIG!$J15)*'Commandes - Calculs Auto'!$C9</f>
        <v>0</v>
      </c>
      <c r="U33" s="82">
        <f>((CONFIG!$H15*Commandes!U10)+IF(ROUND((U$31-CONFIG!$C$7)/31,0)&gt;=ROUND(CONFIG!$F15/2+CONFIG!$G15,0),INDEX(Commandes!$C10:$BJ10,,COLUMN(U$31)-COLUMN($C$31)+1-ROUND(CONFIG!$F15/2+CONFIG!$G15,0)),0)*CONFIG!$I15+IF(ROUND((U$31-CONFIG!$C$7)/31,0)&gt;=(CONFIG!$F15+CONFIG!$G15),INDEX(Commandes!$C10:$BJ10,,COLUMN(U$31)-COLUMN($C$31)+1-(CONFIG!$F15+CONFIG!$G15)),0)*CONFIG!$J15)*'Commandes - Calculs Auto'!$C9</f>
        <v>0</v>
      </c>
      <c r="V33" s="82">
        <f>((CONFIG!$H15*Commandes!V10)+IF(ROUND((V$31-CONFIG!$C$7)/31,0)&gt;=ROUND(CONFIG!$F15/2+CONFIG!$G15,0),INDEX(Commandes!$C10:$BJ10,,COLUMN(V$31)-COLUMN($C$31)+1-ROUND(CONFIG!$F15/2+CONFIG!$G15,0)),0)*CONFIG!$I15+IF(ROUND((V$31-CONFIG!$C$7)/31,0)&gt;=(CONFIG!$F15+CONFIG!$G15),INDEX(Commandes!$C10:$BJ10,,COLUMN(V$31)-COLUMN($C$31)+1-(CONFIG!$F15+CONFIG!$G15)),0)*CONFIG!$J15)*'Commandes - Calculs Auto'!$C9</f>
        <v>0</v>
      </c>
      <c r="W33" s="82">
        <f>((CONFIG!$H15*Commandes!W10)+IF(ROUND((W$31-CONFIG!$C$7)/31,0)&gt;=ROUND(CONFIG!$F15/2+CONFIG!$G15,0),INDEX(Commandes!$C10:$BJ10,,COLUMN(W$31)-COLUMN($C$31)+1-ROUND(CONFIG!$F15/2+CONFIG!$G15,0)),0)*CONFIG!$I15+IF(ROUND((W$31-CONFIG!$C$7)/31,0)&gt;=(CONFIG!$F15+CONFIG!$G15),INDEX(Commandes!$C10:$BJ10,,COLUMN(W$31)-COLUMN($C$31)+1-(CONFIG!$F15+CONFIG!$G15)),0)*CONFIG!$J15)*'Commandes - Calculs Auto'!$C9</f>
        <v>0</v>
      </c>
      <c r="X33" s="82">
        <f>((CONFIG!$H15*Commandes!X10)+IF(ROUND((X$31-CONFIG!$C$7)/31,0)&gt;=ROUND(CONFIG!$F15/2+CONFIG!$G15,0),INDEX(Commandes!$C10:$BJ10,,COLUMN(X$31)-COLUMN($C$31)+1-ROUND(CONFIG!$F15/2+CONFIG!$G15,0)),0)*CONFIG!$I15+IF(ROUND((X$31-CONFIG!$C$7)/31,0)&gt;=(CONFIG!$F15+CONFIG!$G15),INDEX(Commandes!$C10:$BJ10,,COLUMN(X$31)-COLUMN($C$31)+1-(CONFIG!$F15+CONFIG!$G15)),0)*CONFIG!$J15)*'Commandes - Calculs Auto'!$C9</f>
        <v>0</v>
      </c>
      <c r="Y33" s="82">
        <f>((CONFIG!$H15*Commandes!Y10)+IF(ROUND((Y$31-CONFIG!$C$7)/31,0)&gt;=ROUND(CONFIG!$F15/2+CONFIG!$G15,0),INDEX(Commandes!$C10:$BJ10,,COLUMN(Y$31)-COLUMN($C$31)+1-ROUND(CONFIG!$F15/2+CONFIG!$G15,0)),0)*CONFIG!$I15+IF(ROUND((Y$31-CONFIG!$C$7)/31,0)&gt;=(CONFIG!$F15+CONFIG!$G15),INDEX(Commandes!$C10:$BJ10,,COLUMN(Y$31)-COLUMN($C$31)+1-(CONFIG!$F15+CONFIG!$G15)),0)*CONFIG!$J15)*'Commandes - Calculs Auto'!$C9</f>
        <v>0</v>
      </c>
      <c r="Z33" s="82">
        <f>((CONFIG!$H15*Commandes!Z10)+IF(ROUND((Z$31-CONFIG!$C$7)/31,0)&gt;=ROUND(CONFIG!$F15/2+CONFIG!$G15,0),INDEX(Commandes!$C10:$BJ10,,COLUMN(Z$31)-COLUMN($C$31)+1-ROUND(CONFIG!$F15/2+CONFIG!$G15,0)),0)*CONFIG!$I15+IF(ROUND((Z$31-CONFIG!$C$7)/31,0)&gt;=(CONFIG!$F15+CONFIG!$G15),INDEX(Commandes!$C10:$BJ10,,COLUMN(Z$31)-COLUMN($C$31)+1-(CONFIG!$F15+CONFIG!$G15)),0)*CONFIG!$J15)*'Commandes - Calculs Auto'!$C9</f>
        <v>0</v>
      </c>
      <c r="AA33" s="82">
        <f>((CONFIG!$H15*Commandes!AA10)+IF(ROUND((AA$31-CONFIG!$C$7)/31,0)&gt;=ROUND(CONFIG!$F15/2+CONFIG!$G15,0),INDEX(Commandes!$C10:$BJ10,,COLUMN(AA$31)-COLUMN($C$31)+1-ROUND(CONFIG!$F15/2+CONFIG!$G15,0)),0)*CONFIG!$I15+IF(ROUND((AA$31-CONFIG!$C$7)/31,0)&gt;=(CONFIG!$F15+CONFIG!$G15),INDEX(Commandes!$C10:$BJ10,,COLUMN(AA$31)-COLUMN($C$31)+1-(CONFIG!$F15+CONFIG!$G15)),0)*CONFIG!$J15)*'Commandes - Calculs Auto'!$E9</f>
        <v>0</v>
      </c>
      <c r="AB33" s="82">
        <f>((CONFIG!$H15*Commandes!AB10)+IF(ROUND((AB$31-CONFIG!$C$7)/31,0)&gt;=ROUND(CONFIG!$F15/2+CONFIG!$G15,0),INDEX(Commandes!$C10:$BJ10,,COLUMN(AB$31)-COLUMN($C$31)+1-ROUND(CONFIG!$F15/2+CONFIG!$G15,0)),0)*CONFIG!$I15+IF(ROUND((AB$31-CONFIG!$C$7)/31,0)&gt;=(CONFIG!$F15+CONFIG!$G15),INDEX(Commandes!$C10:$BJ10,,COLUMN(AB$31)-COLUMN($C$31)+1-(CONFIG!$F15+CONFIG!$G15)),0)*CONFIG!$J15)*'Commandes - Calculs Auto'!$E9</f>
        <v>0</v>
      </c>
      <c r="AC33" s="82">
        <f>((CONFIG!$H15*Commandes!AC10)+IF(ROUND((AC$31-CONFIG!$C$7)/31,0)&gt;=ROUND(CONFIG!$F15/2+CONFIG!$G15,0),INDEX(Commandes!$C10:$BJ10,,COLUMN(AC$31)-COLUMN($C$31)+1-ROUND(CONFIG!$F15/2+CONFIG!$G15,0)),0)*CONFIG!$I15+IF(ROUND((AC$31-CONFIG!$C$7)/31,0)&gt;=(CONFIG!$F15+CONFIG!$G15),INDEX(Commandes!$C10:$BJ10,,COLUMN(AC$31)-COLUMN($C$31)+1-(CONFIG!$F15+CONFIG!$G15)),0)*CONFIG!$J15)*'Commandes - Calculs Auto'!$E9</f>
        <v>0</v>
      </c>
      <c r="AD33" s="82">
        <f>((CONFIG!$H15*Commandes!AD10)+IF(ROUND((AD$31-CONFIG!$C$7)/31,0)&gt;=ROUND(CONFIG!$F15/2+CONFIG!$G15,0),INDEX(Commandes!$C10:$BJ10,,COLUMN(AD$31)-COLUMN($C$31)+1-ROUND(CONFIG!$F15/2+CONFIG!$G15,0)),0)*CONFIG!$I15+IF(ROUND((AD$31-CONFIG!$C$7)/31,0)&gt;=(CONFIG!$F15+CONFIG!$G15),INDEX(Commandes!$C10:$BJ10,,COLUMN(AD$31)-COLUMN($C$31)+1-(CONFIG!$F15+CONFIG!$G15)),0)*CONFIG!$J15)*'Commandes - Calculs Auto'!$E9</f>
        <v>0</v>
      </c>
      <c r="AE33" s="82">
        <f>((CONFIG!$H15*Commandes!AE10)+IF(ROUND((AE$31-CONFIG!$C$7)/31,0)&gt;=ROUND(CONFIG!$F15/2+CONFIG!$G15,0),INDEX(Commandes!$C10:$BJ10,,COLUMN(AE$31)-COLUMN($C$31)+1-ROUND(CONFIG!$F15/2+CONFIG!$G15,0)),0)*CONFIG!$I15+IF(ROUND((AE$31-CONFIG!$C$7)/31,0)&gt;=(CONFIG!$F15+CONFIG!$G15),INDEX(Commandes!$C10:$BJ10,,COLUMN(AE$31)-COLUMN($C$31)+1-(CONFIG!$F15+CONFIG!$G15)),0)*CONFIG!$J15)*'Commandes - Calculs Auto'!$E9</f>
        <v>0</v>
      </c>
      <c r="AF33" s="82">
        <f>((CONFIG!$H15*Commandes!AF10)+IF(ROUND((AF$31-CONFIG!$C$7)/31,0)&gt;=ROUND(CONFIG!$F15/2+CONFIG!$G15,0),INDEX(Commandes!$C10:$BJ10,,COLUMN(AF$31)-COLUMN($C$31)+1-ROUND(CONFIG!$F15/2+CONFIG!$G15,0)),0)*CONFIG!$I15+IF(ROUND((AF$31-CONFIG!$C$7)/31,0)&gt;=(CONFIG!$F15+CONFIG!$G15),INDEX(Commandes!$C10:$BJ10,,COLUMN(AF$31)-COLUMN($C$31)+1-(CONFIG!$F15+CONFIG!$G15)),0)*CONFIG!$J15)*'Commandes - Calculs Auto'!$E9</f>
        <v>0</v>
      </c>
      <c r="AG33" s="82">
        <f>((CONFIG!$H15*Commandes!AG10)+IF(ROUND((AG$31-CONFIG!$C$7)/31,0)&gt;=ROUND(CONFIG!$F15/2+CONFIG!$G15,0),INDEX(Commandes!$C10:$BJ10,,COLUMN(AG$31)-COLUMN($C$31)+1-ROUND(CONFIG!$F15/2+CONFIG!$G15,0)),0)*CONFIG!$I15+IF(ROUND((AG$31-CONFIG!$C$7)/31,0)&gt;=(CONFIG!$F15+CONFIG!$G15),INDEX(Commandes!$C10:$BJ10,,COLUMN(AG$31)-COLUMN($C$31)+1-(CONFIG!$F15+CONFIG!$G15)),0)*CONFIG!$J15)*'Commandes - Calculs Auto'!$E9</f>
        <v>0</v>
      </c>
      <c r="AH33" s="82">
        <f>((CONFIG!$H15*Commandes!AH10)+IF(ROUND((AH$31-CONFIG!$C$7)/31,0)&gt;=ROUND(CONFIG!$F15/2+CONFIG!$G15,0),INDEX(Commandes!$C10:$BJ10,,COLUMN(AH$31)-COLUMN($C$31)+1-ROUND(CONFIG!$F15/2+CONFIG!$G15,0)),0)*CONFIG!$I15+IF(ROUND((AH$31-CONFIG!$C$7)/31,0)&gt;=(CONFIG!$F15+CONFIG!$G15),INDEX(Commandes!$C10:$BJ10,,COLUMN(AH$31)-COLUMN($C$31)+1-(CONFIG!$F15+CONFIG!$G15)),0)*CONFIG!$J15)*'Commandes - Calculs Auto'!$E9</f>
        <v>0</v>
      </c>
      <c r="AI33" s="82">
        <f>((CONFIG!$H15*Commandes!AI10)+IF(ROUND((AI$31-CONFIG!$C$7)/31,0)&gt;=ROUND(CONFIG!$F15/2+CONFIG!$G15,0),INDEX(Commandes!$C10:$BJ10,,COLUMN(AI$31)-COLUMN($C$31)+1-ROUND(CONFIG!$F15/2+CONFIG!$G15,0)),0)*CONFIG!$I15+IF(ROUND((AI$31-CONFIG!$C$7)/31,0)&gt;=(CONFIG!$F15+CONFIG!$G15),INDEX(Commandes!$C10:$BJ10,,COLUMN(AI$31)-COLUMN($C$31)+1-(CONFIG!$F15+CONFIG!$G15)),0)*CONFIG!$J15)*'Commandes - Calculs Auto'!$E9</f>
        <v>0</v>
      </c>
      <c r="AJ33" s="82">
        <f>((CONFIG!$H15*Commandes!AJ10)+IF(ROUND((AJ$31-CONFIG!$C$7)/31,0)&gt;=ROUND(CONFIG!$F15/2+CONFIG!$G15,0),INDEX(Commandes!$C10:$BJ10,,COLUMN(AJ$31)-COLUMN($C$31)+1-ROUND(CONFIG!$F15/2+CONFIG!$G15,0)),0)*CONFIG!$I15+IF(ROUND((AJ$31-CONFIG!$C$7)/31,0)&gt;=(CONFIG!$F15+CONFIG!$G15),INDEX(Commandes!$C10:$BJ10,,COLUMN(AJ$31)-COLUMN($C$31)+1-(CONFIG!$F15+CONFIG!$G15)),0)*CONFIG!$J15)*'Commandes - Calculs Auto'!$E9</f>
        <v>0</v>
      </c>
      <c r="AK33" s="82">
        <f>((CONFIG!$H15*Commandes!AK10)+IF(ROUND((AK$31-CONFIG!$C$7)/31,0)&gt;=ROUND(CONFIG!$F15/2+CONFIG!$G15,0),INDEX(Commandes!$C10:$BJ10,,COLUMN(AK$31)-COLUMN($C$31)+1-ROUND(CONFIG!$F15/2+CONFIG!$G15,0)),0)*CONFIG!$I15+IF(ROUND((AK$31-CONFIG!$C$7)/31,0)&gt;=(CONFIG!$F15+CONFIG!$G15),INDEX(Commandes!$C10:$BJ10,,COLUMN(AK$31)-COLUMN($C$31)+1-(CONFIG!$F15+CONFIG!$G15)),0)*CONFIG!$J15)*'Commandes - Calculs Auto'!$E9</f>
        <v>0</v>
      </c>
      <c r="AL33" s="82">
        <f>((CONFIG!$H15*Commandes!AL10)+IF(ROUND((AL$31-CONFIG!$C$7)/31,0)&gt;=ROUND(CONFIG!$F15/2+CONFIG!$G15,0),INDEX(Commandes!$C10:$BJ10,,COLUMN(AL$31)-COLUMN($C$31)+1-ROUND(CONFIG!$F15/2+CONFIG!$G15,0)),0)*CONFIG!$I15+IF(ROUND((AL$31-CONFIG!$C$7)/31,0)&gt;=(CONFIG!$F15+CONFIG!$G15),INDEX(Commandes!$C10:$BJ10,,COLUMN(AL$31)-COLUMN($C$31)+1-(CONFIG!$F15+CONFIG!$G15)),0)*CONFIG!$J15)*'Commandes - Calculs Auto'!$E9</f>
        <v>0</v>
      </c>
      <c r="AM33" s="82">
        <f>((CONFIG!$H15*Commandes!AM10)+IF(ROUND((AM$31-CONFIG!$C$7)/31,0)&gt;=ROUND(CONFIG!$F15/2+CONFIG!$G15,0),INDEX(Commandes!$C10:$BJ10,,COLUMN(AM$31)-COLUMN($C$31)+1-ROUND(CONFIG!$F15/2+CONFIG!$G15,0)),0)*CONFIG!$I15+IF(ROUND((AM$31-CONFIG!$C$7)/31,0)&gt;=(CONFIG!$F15+CONFIG!$G15),INDEX(Commandes!$C10:$BJ10,,COLUMN(AM$31)-COLUMN($C$31)+1-(CONFIG!$F15+CONFIG!$G15)),0)*CONFIG!$J15)*'Commandes - Calculs Auto'!$G9</f>
        <v>0</v>
      </c>
      <c r="AN33" s="82">
        <f>((CONFIG!$H15*Commandes!AN10)+IF(ROUND((AN$31-CONFIG!$C$7)/31,0)&gt;=ROUND(CONFIG!$F15/2+CONFIG!$G15,0),INDEX(Commandes!$C10:$BJ10,,COLUMN(AN$31)-COLUMN($C$31)+1-ROUND(CONFIG!$F15/2+CONFIG!$G15,0)),0)*CONFIG!$I15+IF(ROUND((AN$31-CONFIG!$C$7)/31,0)&gt;=(CONFIG!$F15+CONFIG!$G15),INDEX(Commandes!$C10:$BJ10,,COLUMN(AN$31)-COLUMN($C$31)+1-(CONFIG!$F15+CONFIG!$G15)),0)*CONFIG!$J15)*'Commandes - Calculs Auto'!$G9</f>
        <v>0</v>
      </c>
      <c r="AO33" s="82">
        <f>((CONFIG!$H15*Commandes!AO10)+IF(ROUND((AO$31-CONFIG!$C$7)/31,0)&gt;=ROUND(CONFIG!$F15/2+CONFIG!$G15,0),INDEX(Commandes!$C10:$BJ10,,COLUMN(AO$31)-COLUMN($C$31)+1-ROUND(CONFIG!$F15/2+CONFIG!$G15,0)),0)*CONFIG!$I15+IF(ROUND((AO$31-CONFIG!$C$7)/31,0)&gt;=(CONFIG!$F15+CONFIG!$G15),INDEX(Commandes!$C10:$BJ10,,COLUMN(AO$31)-COLUMN($C$31)+1-(CONFIG!$F15+CONFIG!$G15)),0)*CONFIG!$J15)*'Commandes - Calculs Auto'!$G9</f>
        <v>0</v>
      </c>
      <c r="AP33" s="82">
        <f>((CONFIG!$H15*Commandes!AP10)+IF(ROUND((AP$31-CONFIG!$C$7)/31,0)&gt;=ROUND(CONFIG!$F15/2+CONFIG!$G15,0),INDEX(Commandes!$C10:$BJ10,,COLUMN(AP$31)-COLUMN($C$31)+1-ROUND(CONFIG!$F15/2+CONFIG!$G15,0)),0)*CONFIG!$I15+IF(ROUND((AP$31-CONFIG!$C$7)/31,0)&gt;=(CONFIG!$F15+CONFIG!$G15),INDEX(Commandes!$C10:$BJ10,,COLUMN(AP$31)-COLUMN($C$31)+1-(CONFIG!$F15+CONFIG!$G15)),0)*CONFIG!$J15)*'Commandes - Calculs Auto'!$G9</f>
        <v>0</v>
      </c>
      <c r="AQ33" s="82">
        <f>((CONFIG!$H15*Commandes!AQ10)+IF(ROUND((AQ$31-CONFIG!$C$7)/31,0)&gt;=ROUND(CONFIG!$F15/2+CONFIG!$G15,0),INDEX(Commandes!$C10:$BJ10,,COLUMN(AQ$31)-COLUMN($C$31)+1-ROUND(CONFIG!$F15/2+CONFIG!$G15,0)),0)*CONFIG!$I15+IF(ROUND((AQ$31-CONFIG!$C$7)/31,0)&gt;=(CONFIG!$F15+CONFIG!$G15),INDEX(Commandes!$C10:$BJ10,,COLUMN(AQ$31)-COLUMN($C$31)+1-(CONFIG!$F15+CONFIG!$G15)),0)*CONFIG!$J15)*'Commandes - Calculs Auto'!$G9</f>
        <v>0</v>
      </c>
      <c r="AR33" s="82">
        <f>((CONFIG!$H15*Commandes!AR10)+IF(ROUND((AR$31-CONFIG!$C$7)/31,0)&gt;=ROUND(CONFIG!$F15/2+CONFIG!$G15,0),INDEX(Commandes!$C10:$BJ10,,COLUMN(AR$31)-COLUMN($C$31)+1-ROUND(CONFIG!$F15/2+CONFIG!$G15,0)),0)*CONFIG!$I15+IF(ROUND((AR$31-CONFIG!$C$7)/31,0)&gt;=(CONFIG!$F15+CONFIG!$G15),INDEX(Commandes!$C10:$BJ10,,COLUMN(AR$31)-COLUMN($C$31)+1-(CONFIG!$F15+CONFIG!$G15)),0)*CONFIG!$J15)*'Commandes - Calculs Auto'!$G9</f>
        <v>0</v>
      </c>
      <c r="AS33" s="82">
        <f>((CONFIG!$H15*Commandes!AS10)+IF(ROUND((AS$31-CONFIG!$C$7)/31,0)&gt;=ROUND(CONFIG!$F15/2+CONFIG!$G15,0),INDEX(Commandes!$C10:$BJ10,,COLUMN(AS$31)-COLUMN($C$31)+1-ROUND(CONFIG!$F15/2+CONFIG!$G15,0)),0)*CONFIG!$I15+IF(ROUND((AS$31-CONFIG!$C$7)/31,0)&gt;=(CONFIG!$F15+CONFIG!$G15),INDEX(Commandes!$C10:$BJ10,,COLUMN(AS$31)-COLUMN($C$31)+1-(CONFIG!$F15+CONFIG!$G15)),0)*CONFIG!$J15)*'Commandes - Calculs Auto'!$G9</f>
        <v>0</v>
      </c>
      <c r="AT33" s="82">
        <f>((CONFIG!$H15*Commandes!AT10)+IF(ROUND((AT$31-CONFIG!$C$7)/31,0)&gt;=ROUND(CONFIG!$F15/2+CONFIG!$G15,0),INDEX(Commandes!$C10:$BJ10,,COLUMN(AT$31)-COLUMN($C$31)+1-ROUND(CONFIG!$F15/2+CONFIG!$G15,0)),0)*CONFIG!$I15+IF(ROUND((AT$31-CONFIG!$C$7)/31,0)&gt;=(CONFIG!$F15+CONFIG!$G15),INDEX(Commandes!$C10:$BJ10,,COLUMN(AT$31)-COLUMN($C$31)+1-(CONFIG!$F15+CONFIG!$G15)),0)*CONFIG!$J15)*'Commandes - Calculs Auto'!$G9</f>
        <v>0</v>
      </c>
      <c r="AU33" s="82">
        <f>((CONFIG!$H15*Commandes!AU10)+IF(ROUND((AU$31-CONFIG!$C$7)/31,0)&gt;=ROUND(CONFIG!$F15/2+CONFIG!$G15,0),INDEX(Commandes!$C10:$BJ10,,COLUMN(AU$31)-COLUMN($C$31)+1-ROUND(CONFIG!$F15/2+CONFIG!$G15,0)),0)*CONFIG!$I15+IF(ROUND((AU$31-CONFIG!$C$7)/31,0)&gt;=(CONFIG!$F15+CONFIG!$G15),INDEX(Commandes!$C10:$BJ10,,COLUMN(AU$31)-COLUMN($C$31)+1-(CONFIG!$F15+CONFIG!$G15)),0)*CONFIG!$J15)*'Commandes - Calculs Auto'!$G9</f>
        <v>0</v>
      </c>
      <c r="AV33" s="82">
        <f>((CONFIG!$H15*Commandes!AV10)+IF(ROUND((AV$31-CONFIG!$C$7)/31,0)&gt;=ROUND(CONFIG!$F15/2+CONFIG!$G15,0),INDEX(Commandes!$C10:$BJ10,,COLUMN(AV$31)-COLUMN($C$31)+1-ROUND(CONFIG!$F15/2+CONFIG!$G15,0)),0)*CONFIG!$I15+IF(ROUND((AV$31-CONFIG!$C$7)/31,0)&gt;=(CONFIG!$F15+CONFIG!$G15),INDEX(Commandes!$C10:$BJ10,,COLUMN(AV$31)-COLUMN($C$31)+1-(CONFIG!$F15+CONFIG!$G15)),0)*CONFIG!$J15)*'Commandes - Calculs Auto'!$G9</f>
        <v>0</v>
      </c>
      <c r="AW33" s="82">
        <f>((CONFIG!$H15*Commandes!AW10)+IF(ROUND((AW$31-CONFIG!$C$7)/31,0)&gt;=ROUND(CONFIG!$F15/2+CONFIG!$G15,0),INDEX(Commandes!$C10:$BJ10,,COLUMN(AW$31)-COLUMN($C$31)+1-ROUND(CONFIG!$F15/2+CONFIG!$G15,0)),0)*CONFIG!$I15+IF(ROUND((AW$31-CONFIG!$C$7)/31,0)&gt;=(CONFIG!$F15+CONFIG!$G15),INDEX(Commandes!$C10:$BJ10,,COLUMN(AW$31)-COLUMN($C$31)+1-(CONFIG!$F15+CONFIG!$G15)),0)*CONFIG!$J15)*'Commandes - Calculs Auto'!$G9</f>
        <v>0</v>
      </c>
      <c r="AX33" s="82">
        <f>((CONFIG!$H15*Commandes!AX10)+IF(ROUND((AX$31-CONFIG!$C$7)/31,0)&gt;=ROUND(CONFIG!$F15/2+CONFIG!$G15,0),INDEX(Commandes!$C10:$BJ10,,COLUMN(AX$31)-COLUMN($C$31)+1-ROUND(CONFIG!$F15/2+CONFIG!$G15,0)),0)*CONFIG!$I15+IF(ROUND((AX$31-CONFIG!$C$7)/31,0)&gt;=(CONFIG!$F15+CONFIG!$G15),INDEX(Commandes!$C10:$BJ10,,COLUMN(AX$31)-COLUMN($C$31)+1-(CONFIG!$F15+CONFIG!$G15)),0)*CONFIG!$J15)*'Commandes - Calculs Auto'!$G9</f>
        <v>0</v>
      </c>
      <c r="AY33" s="82">
        <f>((CONFIG!$H15*Commandes!AY10)+IF(ROUND((AY$31-CONFIG!$C$7)/31,0)&gt;=ROUND(CONFIG!$F15/2+CONFIG!$G15,0),INDEX(Commandes!$C10:$BJ10,,COLUMN(AY$31)-COLUMN($C$31)+1-ROUND(CONFIG!$F15/2+CONFIG!$G15,0)),0)*CONFIG!$I15+IF(ROUND((AY$31-CONFIG!$C$7)/31,0)&gt;=(CONFIG!$F15+CONFIG!$G15),INDEX(Commandes!$C10:$BJ10,,COLUMN(AY$31)-COLUMN($C$31)+1-(CONFIG!$F15+CONFIG!$G15)),0)*CONFIG!$J15)*'Commandes - Calculs Auto'!$I9</f>
        <v>0</v>
      </c>
      <c r="AZ33" s="82">
        <f>((CONFIG!$H15*Commandes!AZ10)+IF(ROUND((AZ$31-CONFIG!$C$7)/31,0)&gt;=ROUND(CONFIG!$F15/2+CONFIG!$G15,0),INDEX(Commandes!$C10:$BJ10,,COLUMN(AZ$31)-COLUMN($C$31)+1-ROUND(CONFIG!$F15/2+CONFIG!$G15,0)),0)*CONFIG!$I15+IF(ROUND((AZ$31-CONFIG!$C$7)/31,0)&gt;=(CONFIG!$F15+CONFIG!$G15),INDEX(Commandes!$C10:$BJ10,,COLUMN(AZ$31)-COLUMN($C$31)+1-(CONFIG!$F15+CONFIG!$G15)),0)*CONFIG!$J15)*'Commandes - Calculs Auto'!$I9</f>
        <v>0</v>
      </c>
      <c r="BA33" s="82">
        <f>((CONFIG!$H15*Commandes!BA10)+IF(ROUND((BA$31-CONFIG!$C$7)/31,0)&gt;=ROUND(CONFIG!$F15/2+CONFIG!$G15,0),INDEX(Commandes!$C10:$BJ10,,COLUMN(BA$31)-COLUMN($C$31)+1-ROUND(CONFIG!$F15/2+CONFIG!$G15,0)),0)*CONFIG!$I15+IF(ROUND((BA$31-CONFIG!$C$7)/31,0)&gt;=(CONFIG!$F15+CONFIG!$G15),INDEX(Commandes!$C10:$BJ10,,COLUMN(BA$31)-COLUMN($C$31)+1-(CONFIG!$F15+CONFIG!$G15)),0)*CONFIG!$J15)*'Commandes - Calculs Auto'!$I9</f>
        <v>0</v>
      </c>
      <c r="BB33" s="82">
        <f>((CONFIG!$H15*Commandes!BB10)+IF(ROUND((BB$31-CONFIG!$C$7)/31,0)&gt;=ROUND(CONFIG!$F15/2+CONFIG!$G15,0),INDEX(Commandes!$C10:$BJ10,,COLUMN(BB$31)-COLUMN($C$31)+1-ROUND(CONFIG!$F15/2+CONFIG!$G15,0)),0)*CONFIG!$I15+IF(ROUND((BB$31-CONFIG!$C$7)/31,0)&gt;=(CONFIG!$F15+CONFIG!$G15),INDEX(Commandes!$C10:$BJ10,,COLUMN(BB$31)-COLUMN($C$31)+1-(CONFIG!$F15+CONFIG!$G15)),0)*CONFIG!$J15)*'Commandes - Calculs Auto'!$I9</f>
        <v>0</v>
      </c>
      <c r="BC33" s="82">
        <f>((CONFIG!$H15*Commandes!BC10)+IF(ROUND((BC$31-CONFIG!$C$7)/31,0)&gt;=ROUND(CONFIG!$F15/2+CONFIG!$G15,0),INDEX(Commandes!$C10:$BJ10,,COLUMN(BC$31)-COLUMN($C$31)+1-ROUND(CONFIG!$F15/2+CONFIG!$G15,0)),0)*CONFIG!$I15+IF(ROUND((BC$31-CONFIG!$C$7)/31,0)&gt;=(CONFIG!$F15+CONFIG!$G15),INDEX(Commandes!$C10:$BJ10,,COLUMN(BC$31)-COLUMN($C$31)+1-(CONFIG!$F15+CONFIG!$G15)),0)*CONFIG!$J15)*'Commandes - Calculs Auto'!$I9</f>
        <v>0</v>
      </c>
      <c r="BD33" s="82">
        <f>((CONFIG!$H15*Commandes!BD10)+IF(ROUND((BD$31-CONFIG!$C$7)/31,0)&gt;=ROUND(CONFIG!$F15/2+CONFIG!$G15,0),INDEX(Commandes!$C10:$BJ10,,COLUMN(BD$31)-COLUMN($C$31)+1-ROUND(CONFIG!$F15/2+CONFIG!$G15,0)),0)*CONFIG!$I15+IF(ROUND((BD$31-CONFIG!$C$7)/31,0)&gt;=(CONFIG!$F15+CONFIG!$G15),INDEX(Commandes!$C10:$BJ10,,COLUMN(BD$31)-COLUMN($C$31)+1-(CONFIG!$F15+CONFIG!$G15)),0)*CONFIG!$J15)*'Commandes - Calculs Auto'!$I9</f>
        <v>0</v>
      </c>
      <c r="BE33" s="82">
        <f>((CONFIG!$H15*Commandes!BE10)+IF(ROUND((BE$31-CONFIG!$C$7)/31,0)&gt;=ROUND(CONFIG!$F15/2+CONFIG!$G15,0),INDEX(Commandes!$C10:$BJ10,,COLUMN(BE$31)-COLUMN($C$31)+1-ROUND(CONFIG!$F15/2+CONFIG!$G15,0)),0)*CONFIG!$I15+IF(ROUND((BE$31-CONFIG!$C$7)/31,0)&gt;=(CONFIG!$F15+CONFIG!$G15),INDEX(Commandes!$C10:$BJ10,,COLUMN(BE$31)-COLUMN($C$31)+1-(CONFIG!$F15+CONFIG!$G15)),0)*CONFIG!$J15)*'Commandes - Calculs Auto'!$I9</f>
        <v>0</v>
      </c>
      <c r="BF33" s="82">
        <f>((CONFIG!$H15*Commandes!BF10)+IF(ROUND((BF$31-CONFIG!$C$7)/31,0)&gt;=ROUND(CONFIG!$F15/2+CONFIG!$G15,0),INDEX(Commandes!$C10:$BJ10,,COLUMN(BF$31)-COLUMN($C$31)+1-ROUND(CONFIG!$F15/2+CONFIG!$G15,0)),0)*CONFIG!$I15+IF(ROUND((BF$31-CONFIG!$C$7)/31,0)&gt;=(CONFIG!$F15+CONFIG!$G15),INDEX(Commandes!$C10:$BJ10,,COLUMN(BF$31)-COLUMN($C$31)+1-(CONFIG!$F15+CONFIG!$G15)),0)*CONFIG!$J15)*'Commandes - Calculs Auto'!$I9</f>
        <v>0</v>
      </c>
      <c r="BG33" s="82">
        <f>((CONFIG!$H15*Commandes!BG10)+IF(ROUND((BG$31-CONFIG!$C$7)/31,0)&gt;=ROUND(CONFIG!$F15/2+CONFIG!$G15,0),INDEX(Commandes!$C10:$BJ10,,COLUMN(BG$31)-COLUMN($C$31)+1-ROUND(CONFIG!$F15/2+CONFIG!$G15,0)),0)*CONFIG!$I15+IF(ROUND((BG$31-CONFIG!$C$7)/31,0)&gt;=(CONFIG!$F15+CONFIG!$G15),INDEX(Commandes!$C10:$BJ10,,COLUMN(BG$31)-COLUMN($C$31)+1-(CONFIG!$F15+CONFIG!$G15)),0)*CONFIG!$J15)*'Commandes - Calculs Auto'!$I9</f>
        <v>0</v>
      </c>
      <c r="BH33" s="82">
        <f>((CONFIG!$H15*Commandes!BH10)+IF(ROUND((BH$31-CONFIG!$C$7)/31,0)&gt;=ROUND(CONFIG!$F15/2+CONFIG!$G15,0),INDEX(Commandes!$C10:$BJ10,,COLUMN(BH$31)-COLUMN($C$31)+1-ROUND(CONFIG!$F15/2+CONFIG!$G15,0)),0)*CONFIG!$I15+IF(ROUND((BH$31-CONFIG!$C$7)/31,0)&gt;=(CONFIG!$F15+CONFIG!$G15),INDEX(Commandes!$C10:$BJ10,,COLUMN(BH$31)-COLUMN($C$31)+1-(CONFIG!$F15+CONFIG!$G15)),0)*CONFIG!$J15)*'Commandes - Calculs Auto'!$I9</f>
        <v>0</v>
      </c>
      <c r="BI33" s="82">
        <f>((CONFIG!$H15*Commandes!BI10)+IF(ROUND((BI$31-CONFIG!$C$7)/31,0)&gt;=ROUND(CONFIG!$F15/2+CONFIG!$G15,0),INDEX(Commandes!$C10:$BJ10,,COLUMN(BI$31)-COLUMN($C$31)+1-ROUND(CONFIG!$F15/2+CONFIG!$G15,0)),0)*CONFIG!$I15+IF(ROUND((BI$31-CONFIG!$C$7)/31,0)&gt;=(CONFIG!$F15+CONFIG!$G15),INDEX(Commandes!$C10:$BJ10,,COLUMN(BI$31)-COLUMN($C$31)+1-(CONFIG!$F15+CONFIG!$G15)),0)*CONFIG!$J15)*'Commandes - Calculs Auto'!$I9</f>
        <v>0</v>
      </c>
      <c r="BJ33" s="82">
        <f>((CONFIG!$H15*Commandes!BJ10)+IF(ROUND((BJ$31-CONFIG!$C$7)/31,0)&gt;=ROUND(CONFIG!$F15/2+CONFIG!$G15,0),INDEX(Commandes!$C10:$BJ10,,COLUMN(BJ$31)-COLUMN($C$31)+1-ROUND(CONFIG!$F15/2+CONFIG!$G15,0)),0)*CONFIG!$I15+IF(ROUND((BJ$31-CONFIG!$C$7)/31,0)&gt;=(CONFIG!$F15+CONFIG!$G15),INDEX(Commandes!$C10:$BJ10,,COLUMN(BJ$31)-COLUMN($C$31)+1-(CONFIG!$F15+CONFIG!$G15)),0)*CONFIG!$J15)*'Commandes - Calculs Auto'!$I9</f>
        <v>0</v>
      </c>
    </row>
    <row r="34" spans="2:62" x14ac:dyDescent="0.35">
      <c r="B34" s="57" t="str">
        <f>CONFIG!$B$16</f>
        <v>…</v>
      </c>
      <c r="C34" s="82">
        <f>((CONFIG!$H16*Commandes!C11)+IF(ROUND((C$31-CONFIG!$C$7)/31,0)&gt;=ROUND(CONFIG!$F16/2+CONFIG!$G16,0),INDEX(Commandes!$C11:$BJ11,,COLUMN(C$31)-COLUMN($C$31)+1-ROUND(CONFIG!$F16/2+CONFIG!$G16,0)),0)*CONFIG!$I16+IF(ROUND((C$31-CONFIG!$C$7)/31,0)&gt;=(CONFIG!$F16+CONFIG!$G16),INDEX(Commandes!$C11:$BJ11,,COLUMN(C$31)-COLUMN($C$31)+1-(CONFIG!$F16+CONFIG!$G16)),0)*CONFIG!$J16)*CONFIG!$C16</f>
        <v>0</v>
      </c>
      <c r="D34" s="82">
        <f>((CONFIG!$H16*Commandes!D11)+IF(ROUND((D$31-CONFIG!$C$7)/31,0)&gt;=ROUND(CONFIG!$F16/2+CONFIG!$G16,0),INDEX(Commandes!$C11:$BJ11,,COLUMN(D$31)-COLUMN($C$31)+1-ROUND(CONFIG!$F16/2+CONFIG!$G16,0)),0)*CONFIG!$I16+IF(ROUND((D$31-CONFIG!$C$7)/31,0)&gt;=(CONFIG!$F16+CONFIG!$G16),INDEX(Commandes!$C11:$BJ11,,COLUMN(D$31)-COLUMN($C$31)+1-(CONFIG!$F16+CONFIG!$G16)),0)*CONFIG!$J16)*CONFIG!$C16</f>
        <v>0</v>
      </c>
      <c r="E34" s="82">
        <f>((CONFIG!$H16*Commandes!E11)+IF(ROUND((E$31-CONFIG!$C$7)/31,0)&gt;=ROUND(CONFIG!$F16/2+CONFIG!$G16,0),INDEX(Commandes!$C11:$BJ11,,COLUMN(E$31)-COLUMN($C$31)+1-ROUND(CONFIG!$F16/2+CONFIG!$G16,0)),0)*CONFIG!$I16+IF(ROUND((E$31-CONFIG!$C$7)/31,0)&gt;=(CONFIG!$F16+CONFIG!$G16),INDEX(Commandes!$C11:$BJ11,,COLUMN(E$31)-COLUMN($C$31)+1-(CONFIG!$F16+CONFIG!$G16)),0)*CONFIG!$J16)*CONFIG!$C16</f>
        <v>0</v>
      </c>
      <c r="F34" s="82">
        <f>((CONFIG!$H16*Commandes!F11)+IF(ROUND((F$31-CONFIG!$C$7)/31,0)&gt;=ROUND(CONFIG!$F16/2+CONFIG!$G16,0),INDEX(Commandes!$C11:$BJ11,,COLUMN(F$31)-COLUMN($C$31)+1-ROUND(CONFIG!$F16/2+CONFIG!$G16,0)),0)*CONFIG!$I16+IF(ROUND((F$31-CONFIG!$C$7)/31,0)&gt;=(CONFIG!$F16+CONFIG!$G16),INDEX(Commandes!$C11:$BJ11,,COLUMN(F$31)-COLUMN($C$31)+1-(CONFIG!$F16+CONFIG!$G16)),0)*CONFIG!$J16)*CONFIG!$C16</f>
        <v>0</v>
      </c>
      <c r="G34" s="82">
        <f>((CONFIG!$H16*Commandes!G11)+IF(ROUND((G$31-CONFIG!$C$7)/31,0)&gt;=ROUND(CONFIG!$F16/2+CONFIG!$G16,0),INDEX(Commandes!$C11:$BJ11,,COLUMN(G$31)-COLUMN($C$31)+1-ROUND(CONFIG!$F16/2+CONFIG!$G16,0)),0)*CONFIG!$I16+IF(ROUND((G$31-CONFIG!$C$7)/31,0)&gt;=(CONFIG!$F16+CONFIG!$G16),INDEX(Commandes!$C11:$BJ11,,COLUMN(G$31)-COLUMN($C$31)+1-(CONFIG!$F16+CONFIG!$G16)),0)*CONFIG!$J16)*CONFIG!$C16</f>
        <v>0</v>
      </c>
      <c r="H34" s="82">
        <f>((CONFIG!$H16*Commandes!H11)+IF(ROUND((H$31-CONFIG!$C$7)/31,0)&gt;=ROUND(CONFIG!$F16/2+CONFIG!$G16,0),INDEX(Commandes!$C11:$BJ11,,COLUMN(H$31)-COLUMN($C$31)+1-ROUND(CONFIG!$F16/2+CONFIG!$G16,0)),0)*CONFIG!$I16+IF(ROUND((H$31-CONFIG!$C$7)/31,0)&gt;=(CONFIG!$F16+CONFIG!$G16),INDEX(Commandes!$C11:$BJ11,,COLUMN(H$31)-COLUMN($C$31)+1-(CONFIG!$F16+CONFIG!$G16)),0)*CONFIG!$J16)*CONFIG!$C16</f>
        <v>0</v>
      </c>
      <c r="I34" s="82">
        <f>((CONFIG!$H16*Commandes!I11)+IF(ROUND((I$31-CONFIG!$C$7)/31,0)&gt;=ROUND(CONFIG!$F16/2+CONFIG!$G16,0),INDEX(Commandes!$C11:$BJ11,,COLUMN(I$31)-COLUMN($C$31)+1-ROUND(CONFIG!$F16/2+CONFIG!$G16,0)),0)*CONFIG!$I16+IF(ROUND((I$31-CONFIG!$C$7)/31,0)&gt;=(CONFIG!$F16+CONFIG!$G16),INDEX(Commandes!$C11:$BJ11,,COLUMN(I$31)-COLUMN($C$31)+1-(CONFIG!$F16+CONFIG!$G16)),0)*CONFIG!$J16)*CONFIG!$C16</f>
        <v>0</v>
      </c>
      <c r="J34" s="82">
        <f>((CONFIG!$H16*Commandes!J11)+IF(ROUND((J$31-CONFIG!$C$7)/31,0)&gt;=ROUND(CONFIG!$F16/2+CONFIG!$G16,0),INDEX(Commandes!$C11:$BJ11,,COLUMN(J$31)-COLUMN($C$31)+1-ROUND(CONFIG!$F16/2+CONFIG!$G16,0)),0)*CONFIG!$I16+IF(ROUND((J$31-CONFIG!$C$7)/31,0)&gt;=(CONFIG!$F16+CONFIG!$G16),INDEX(Commandes!$C11:$BJ11,,COLUMN(J$31)-COLUMN($C$31)+1-(CONFIG!$F16+CONFIG!$G16)),0)*CONFIG!$J16)*CONFIG!$C16</f>
        <v>0</v>
      </c>
      <c r="K34" s="82">
        <f>((CONFIG!$H16*Commandes!K11)+IF(ROUND((K$31-CONFIG!$C$7)/31,0)&gt;=ROUND(CONFIG!$F16/2+CONFIG!$G16,0),INDEX(Commandes!$C11:$BJ11,,COLUMN(K$31)-COLUMN($C$31)+1-ROUND(CONFIG!$F16/2+CONFIG!$G16,0)),0)*CONFIG!$I16+IF(ROUND((K$31-CONFIG!$C$7)/31,0)&gt;=(CONFIG!$F16+CONFIG!$G16),INDEX(Commandes!$C11:$BJ11,,COLUMN(K$31)-COLUMN($C$31)+1-(CONFIG!$F16+CONFIG!$G16)),0)*CONFIG!$J16)*CONFIG!$C16</f>
        <v>0</v>
      </c>
      <c r="L34" s="82">
        <f>((CONFIG!$H16*Commandes!L11)+IF(ROUND((L$31-CONFIG!$C$7)/31,0)&gt;=ROUND(CONFIG!$F16/2+CONFIG!$G16,0),INDEX(Commandes!$C11:$BJ11,,COLUMN(L$31)-COLUMN($C$31)+1-ROUND(CONFIG!$F16/2+CONFIG!$G16,0)),0)*CONFIG!$I16+IF(ROUND((L$31-CONFIG!$C$7)/31,0)&gt;=(CONFIG!$F16+CONFIG!$G16),INDEX(Commandes!$C11:$BJ11,,COLUMN(L$31)-COLUMN($C$31)+1-(CONFIG!$F16+CONFIG!$G16)),0)*CONFIG!$J16)*CONFIG!$C16</f>
        <v>0</v>
      </c>
      <c r="M34" s="82">
        <f>((CONFIG!$H16*Commandes!M11)+IF(ROUND((M$31-CONFIG!$C$7)/31,0)&gt;=ROUND(CONFIG!$F16/2+CONFIG!$G16,0),INDEX(Commandes!$C11:$BJ11,,COLUMN(M$31)-COLUMN($C$31)+1-ROUND(CONFIG!$F16/2+CONFIG!$G16,0)),0)*CONFIG!$I16+IF(ROUND((M$31-CONFIG!$C$7)/31,0)&gt;=(CONFIG!$F16+CONFIG!$G16),INDEX(Commandes!$C11:$BJ11,,COLUMN(M$31)-COLUMN($C$31)+1-(CONFIG!$F16+CONFIG!$G16)),0)*CONFIG!$J16)*CONFIG!$C16</f>
        <v>0</v>
      </c>
      <c r="N34" s="82">
        <f>((CONFIG!$H16*Commandes!N11)+IF(ROUND((N$31-CONFIG!$C$7)/31,0)&gt;=ROUND(CONFIG!$F16/2+CONFIG!$G16,0),INDEX(Commandes!$C11:$BJ11,,COLUMN(N$31)-COLUMN($C$31)+1-ROUND(CONFIG!$F16/2+CONFIG!$G16,0)),0)*CONFIG!$I16+IF(ROUND((N$31-CONFIG!$C$7)/31,0)&gt;=(CONFIG!$F16+CONFIG!$G16),INDEX(Commandes!$C11:$BJ11,,COLUMN(N$31)-COLUMN($C$31)+1-(CONFIG!$F16+CONFIG!$G16)),0)*CONFIG!$J16)*CONFIG!$C16</f>
        <v>0</v>
      </c>
      <c r="O34" s="82">
        <f>((CONFIG!$H16*Commandes!O11)+IF(ROUND((O$31-CONFIG!$C$7)/31,0)&gt;=ROUND(CONFIG!$F16/2+CONFIG!$G16,0),INDEX(Commandes!$C11:$BJ11,,COLUMN(O$31)-COLUMN($C$31)+1-ROUND(CONFIG!$F16/2+CONFIG!$G16,0)),0)*CONFIG!$I16+IF(ROUND((O$31-CONFIG!$C$7)/31,0)&gt;=(CONFIG!$F16+CONFIG!$G16),INDEX(Commandes!$C11:$BJ11,,COLUMN(O$31)-COLUMN($C$31)+1-(CONFIG!$F16+CONFIG!$G16)),0)*CONFIG!$J16)*'Commandes - Calculs Auto'!$C10</f>
        <v>0</v>
      </c>
      <c r="P34" s="82">
        <f>((CONFIG!$H16*Commandes!P11)+IF(ROUND((P$31-CONFIG!$C$7)/31,0)&gt;=ROUND(CONFIG!$F16/2+CONFIG!$G16,0),INDEX(Commandes!$C11:$BJ11,,COLUMN(P$31)-COLUMN($C$31)+1-ROUND(CONFIG!$F16/2+CONFIG!$G16,0)),0)*CONFIG!$I16+IF(ROUND((P$31-CONFIG!$C$7)/31,0)&gt;=(CONFIG!$F16+CONFIG!$G16),INDEX(Commandes!$C11:$BJ11,,COLUMN(P$31)-COLUMN($C$31)+1-(CONFIG!$F16+CONFIG!$G16)),0)*CONFIG!$J16)*'Commandes - Calculs Auto'!$C10</f>
        <v>0</v>
      </c>
      <c r="Q34" s="82">
        <f>((CONFIG!$H16*Commandes!Q11)+IF(ROUND((Q$31-CONFIG!$C$7)/31,0)&gt;=ROUND(CONFIG!$F16/2+CONFIG!$G16,0),INDEX(Commandes!$C11:$BJ11,,COLUMN(Q$31)-COLUMN($C$31)+1-ROUND(CONFIG!$F16/2+CONFIG!$G16,0)),0)*CONFIG!$I16+IF(ROUND((Q$31-CONFIG!$C$7)/31,0)&gt;=(CONFIG!$F16+CONFIG!$G16),INDEX(Commandes!$C11:$BJ11,,COLUMN(Q$31)-COLUMN($C$31)+1-(CONFIG!$F16+CONFIG!$G16)),0)*CONFIG!$J16)*'Commandes - Calculs Auto'!$C10</f>
        <v>0</v>
      </c>
      <c r="R34" s="82">
        <f>((CONFIG!$H16*Commandes!R11)+IF(ROUND((R$31-CONFIG!$C$7)/31,0)&gt;=ROUND(CONFIG!$F16/2+CONFIG!$G16,0),INDEX(Commandes!$C11:$BJ11,,COLUMN(R$31)-COLUMN($C$31)+1-ROUND(CONFIG!$F16/2+CONFIG!$G16,0)),0)*CONFIG!$I16+IF(ROUND((R$31-CONFIG!$C$7)/31,0)&gt;=(CONFIG!$F16+CONFIG!$G16),INDEX(Commandes!$C11:$BJ11,,COLUMN(R$31)-COLUMN($C$31)+1-(CONFIG!$F16+CONFIG!$G16)),0)*CONFIG!$J16)*'Commandes - Calculs Auto'!$C10</f>
        <v>0</v>
      </c>
      <c r="S34" s="82">
        <f>((CONFIG!$H16*Commandes!S11)+IF(ROUND((S$31-CONFIG!$C$7)/31,0)&gt;=ROUND(CONFIG!$F16/2+CONFIG!$G16,0),INDEX(Commandes!$C11:$BJ11,,COLUMN(S$31)-COLUMN($C$31)+1-ROUND(CONFIG!$F16/2+CONFIG!$G16,0)),0)*CONFIG!$I16+IF(ROUND((S$31-CONFIG!$C$7)/31,0)&gt;=(CONFIG!$F16+CONFIG!$G16),INDEX(Commandes!$C11:$BJ11,,COLUMN(S$31)-COLUMN($C$31)+1-(CONFIG!$F16+CONFIG!$G16)),0)*CONFIG!$J16)*'Commandes - Calculs Auto'!$C10</f>
        <v>0</v>
      </c>
      <c r="T34" s="82">
        <f>((CONFIG!$H16*Commandes!T11)+IF(ROUND((T$31-CONFIG!$C$7)/31,0)&gt;=ROUND(CONFIG!$F16/2+CONFIG!$G16,0),INDEX(Commandes!$C11:$BJ11,,COLUMN(T$31)-COLUMN($C$31)+1-ROUND(CONFIG!$F16/2+CONFIG!$G16,0)),0)*CONFIG!$I16+IF(ROUND((T$31-CONFIG!$C$7)/31,0)&gt;=(CONFIG!$F16+CONFIG!$G16),INDEX(Commandes!$C11:$BJ11,,COLUMN(T$31)-COLUMN($C$31)+1-(CONFIG!$F16+CONFIG!$G16)),0)*CONFIG!$J16)*'Commandes - Calculs Auto'!$C10</f>
        <v>0</v>
      </c>
      <c r="U34" s="82">
        <f>((CONFIG!$H16*Commandes!U11)+IF(ROUND((U$31-CONFIG!$C$7)/31,0)&gt;=ROUND(CONFIG!$F16/2+CONFIG!$G16,0),INDEX(Commandes!$C11:$BJ11,,COLUMN(U$31)-COLUMN($C$31)+1-ROUND(CONFIG!$F16/2+CONFIG!$G16,0)),0)*CONFIG!$I16+IF(ROUND((U$31-CONFIG!$C$7)/31,0)&gt;=(CONFIG!$F16+CONFIG!$G16),INDEX(Commandes!$C11:$BJ11,,COLUMN(U$31)-COLUMN($C$31)+1-(CONFIG!$F16+CONFIG!$G16)),0)*CONFIG!$J16)*'Commandes - Calculs Auto'!$C10</f>
        <v>0</v>
      </c>
      <c r="V34" s="82">
        <f>((CONFIG!$H16*Commandes!V11)+IF(ROUND((V$31-CONFIG!$C$7)/31,0)&gt;=ROUND(CONFIG!$F16/2+CONFIG!$G16,0),INDEX(Commandes!$C11:$BJ11,,COLUMN(V$31)-COLUMN($C$31)+1-ROUND(CONFIG!$F16/2+CONFIG!$G16,0)),0)*CONFIG!$I16+IF(ROUND((V$31-CONFIG!$C$7)/31,0)&gt;=(CONFIG!$F16+CONFIG!$G16),INDEX(Commandes!$C11:$BJ11,,COLUMN(V$31)-COLUMN($C$31)+1-(CONFIG!$F16+CONFIG!$G16)),0)*CONFIG!$J16)*'Commandes - Calculs Auto'!$C10</f>
        <v>0</v>
      </c>
      <c r="W34" s="82">
        <f>((CONFIG!$H16*Commandes!W11)+IF(ROUND((W$31-CONFIG!$C$7)/31,0)&gt;=ROUND(CONFIG!$F16/2+CONFIG!$G16,0),INDEX(Commandes!$C11:$BJ11,,COLUMN(W$31)-COLUMN($C$31)+1-ROUND(CONFIG!$F16/2+CONFIG!$G16,0)),0)*CONFIG!$I16+IF(ROUND((W$31-CONFIG!$C$7)/31,0)&gt;=(CONFIG!$F16+CONFIG!$G16),INDEX(Commandes!$C11:$BJ11,,COLUMN(W$31)-COLUMN($C$31)+1-(CONFIG!$F16+CONFIG!$G16)),0)*CONFIG!$J16)*'Commandes - Calculs Auto'!$C10</f>
        <v>0</v>
      </c>
      <c r="X34" s="82">
        <f>((CONFIG!$H16*Commandes!X11)+IF(ROUND((X$31-CONFIG!$C$7)/31,0)&gt;=ROUND(CONFIG!$F16/2+CONFIG!$G16,0),INDEX(Commandes!$C11:$BJ11,,COLUMN(X$31)-COLUMN($C$31)+1-ROUND(CONFIG!$F16/2+CONFIG!$G16,0)),0)*CONFIG!$I16+IF(ROUND((X$31-CONFIG!$C$7)/31,0)&gt;=(CONFIG!$F16+CONFIG!$G16),INDEX(Commandes!$C11:$BJ11,,COLUMN(X$31)-COLUMN($C$31)+1-(CONFIG!$F16+CONFIG!$G16)),0)*CONFIG!$J16)*'Commandes - Calculs Auto'!$C10</f>
        <v>0</v>
      </c>
      <c r="Y34" s="82">
        <f>((CONFIG!$H16*Commandes!Y11)+IF(ROUND((Y$31-CONFIG!$C$7)/31,0)&gt;=ROUND(CONFIG!$F16/2+CONFIG!$G16,0),INDEX(Commandes!$C11:$BJ11,,COLUMN(Y$31)-COLUMN($C$31)+1-ROUND(CONFIG!$F16/2+CONFIG!$G16,0)),0)*CONFIG!$I16+IF(ROUND((Y$31-CONFIG!$C$7)/31,0)&gt;=(CONFIG!$F16+CONFIG!$G16),INDEX(Commandes!$C11:$BJ11,,COLUMN(Y$31)-COLUMN($C$31)+1-(CONFIG!$F16+CONFIG!$G16)),0)*CONFIG!$J16)*'Commandes - Calculs Auto'!$C10</f>
        <v>0</v>
      </c>
      <c r="Z34" s="82">
        <f>((CONFIG!$H16*Commandes!Z11)+IF(ROUND((Z$31-CONFIG!$C$7)/31,0)&gt;=ROUND(CONFIG!$F16/2+CONFIG!$G16,0),INDEX(Commandes!$C11:$BJ11,,COLUMN(Z$31)-COLUMN($C$31)+1-ROUND(CONFIG!$F16/2+CONFIG!$G16,0)),0)*CONFIG!$I16+IF(ROUND((Z$31-CONFIG!$C$7)/31,0)&gt;=(CONFIG!$F16+CONFIG!$G16),INDEX(Commandes!$C11:$BJ11,,COLUMN(Z$31)-COLUMN($C$31)+1-(CONFIG!$F16+CONFIG!$G16)),0)*CONFIG!$J16)*'Commandes - Calculs Auto'!$C10</f>
        <v>0</v>
      </c>
      <c r="AA34" s="82">
        <f>((CONFIG!$H16*Commandes!AA11)+IF(ROUND((AA$31-CONFIG!$C$7)/31,0)&gt;=ROUND(CONFIG!$F16/2+CONFIG!$G16,0),INDEX(Commandes!$C11:$BJ11,,COLUMN(AA$31)-COLUMN($C$31)+1-ROUND(CONFIG!$F16/2+CONFIG!$G16,0)),0)*CONFIG!$I16+IF(ROUND((AA$31-CONFIG!$C$7)/31,0)&gt;=(CONFIG!$F16+CONFIG!$G16),INDEX(Commandes!$C11:$BJ11,,COLUMN(AA$31)-COLUMN($C$31)+1-(CONFIG!$F16+CONFIG!$G16)),0)*CONFIG!$J16)*'Commandes - Calculs Auto'!$E10</f>
        <v>0</v>
      </c>
      <c r="AB34" s="82">
        <f>((CONFIG!$H16*Commandes!AB11)+IF(ROUND((AB$31-CONFIG!$C$7)/31,0)&gt;=ROUND(CONFIG!$F16/2+CONFIG!$G16,0),INDEX(Commandes!$C11:$BJ11,,COLUMN(AB$31)-COLUMN($C$31)+1-ROUND(CONFIG!$F16/2+CONFIG!$G16,0)),0)*CONFIG!$I16+IF(ROUND((AB$31-CONFIG!$C$7)/31,0)&gt;=(CONFIG!$F16+CONFIG!$G16),INDEX(Commandes!$C11:$BJ11,,COLUMN(AB$31)-COLUMN($C$31)+1-(CONFIG!$F16+CONFIG!$G16)),0)*CONFIG!$J16)*'Commandes - Calculs Auto'!$E10</f>
        <v>0</v>
      </c>
      <c r="AC34" s="82">
        <f>((CONFIG!$H16*Commandes!AC11)+IF(ROUND((AC$31-CONFIG!$C$7)/31,0)&gt;=ROUND(CONFIG!$F16/2+CONFIG!$G16,0),INDEX(Commandes!$C11:$BJ11,,COLUMN(AC$31)-COLUMN($C$31)+1-ROUND(CONFIG!$F16/2+CONFIG!$G16,0)),0)*CONFIG!$I16+IF(ROUND((AC$31-CONFIG!$C$7)/31,0)&gt;=(CONFIG!$F16+CONFIG!$G16),INDEX(Commandes!$C11:$BJ11,,COLUMN(AC$31)-COLUMN($C$31)+1-(CONFIG!$F16+CONFIG!$G16)),0)*CONFIG!$J16)*'Commandes - Calculs Auto'!$E10</f>
        <v>0</v>
      </c>
      <c r="AD34" s="82">
        <f>((CONFIG!$H16*Commandes!AD11)+IF(ROUND((AD$31-CONFIG!$C$7)/31,0)&gt;=ROUND(CONFIG!$F16/2+CONFIG!$G16,0),INDEX(Commandes!$C11:$BJ11,,COLUMN(AD$31)-COLUMN($C$31)+1-ROUND(CONFIG!$F16/2+CONFIG!$G16,0)),0)*CONFIG!$I16+IF(ROUND((AD$31-CONFIG!$C$7)/31,0)&gt;=(CONFIG!$F16+CONFIG!$G16),INDEX(Commandes!$C11:$BJ11,,COLUMN(AD$31)-COLUMN($C$31)+1-(CONFIG!$F16+CONFIG!$G16)),0)*CONFIG!$J16)*'Commandes - Calculs Auto'!$E10</f>
        <v>0</v>
      </c>
      <c r="AE34" s="82">
        <f>((CONFIG!$H16*Commandes!AE11)+IF(ROUND((AE$31-CONFIG!$C$7)/31,0)&gt;=ROUND(CONFIG!$F16/2+CONFIG!$G16,0),INDEX(Commandes!$C11:$BJ11,,COLUMN(AE$31)-COLUMN($C$31)+1-ROUND(CONFIG!$F16/2+CONFIG!$G16,0)),0)*CONFIG!$I16+IF(ROUND((AE$31-CONFIG!$C$7)/31,0)&gt;=(CONFIG!$F16+CONFIG!$G16),INDEX(Commandes!$C11:$BJ11,,COLUMN(AE$31)-COLUMN($C$31)+1-(CONFIG!$F16+CONFIG!$G16)),0)*CONFIG!$J16)*'Commandes - Calculs Auto'!$E10</f>
        <v>0</v>
      </c>
      <c r="AF34" s="82">
        <f>((CONFIG!$H16*Commandes!AF11)+IF(ROUND((AF$31-CONFIG!$C$7)/31,0)&gt;=ROUND(CONFIG!$F16/2+CONFIG!$G16,0),INDEX(Commandes!$C11:$BJ11,,COLUMN(AF$31)-COLUMN($C$31)+1-ROUND(CONFIG!$F16/2+CONFIG!$G16,0)),0)*CONFIG!$I16+IF(ROUND((AF$31-CONFIG!$C$7)/31,0)&gt;=(CONFIG!$F16+CONFIG!$G16),INDEX(Commandes!$C11:$BJ11,,COLUMN(AF$31)-COLUMN($C$31)+1-(CONFIG!$F16+CONFIG!$G16)),0)*CONFIG!$J16)*'Commandes - Calculs Auto'!$E10</f>
        <v>0</v>
      </c>
      <c r="AG34" s="82">
        <f>((CONFIG!$H16*Commandes!AG11)+IF(ROUND((AG$31-CONFIG!$C$7)/31,0)&gt;=ROUND(CONFIG!$F16/2+CONFIG!$G16,0),INDEX(Commandes!$C11:$BJ11,,COLUMN(AG$31)-COLUMN($C$31)+1-ROUND(CONFIG!$F16/2+CONFIG!$G16,0)),0)*CONFIG!$I16+IF(ROUND((AG$31-CONFIG!$C$7)/31,0)&gt;=(CONFIG!$F16+CONFIG!$G16),INDEX(Commandes!$C11:$BJ11,,COLUMN(AG$31)-COLUMN($C$31)+1-(CONFIG!$F16+CONFIG!$G16)),0)*CONFIG!$J16)*'Commandes - Calculs Auto'!$E10</f>
        <v>0</v>
      </c>
      <c r="AH34" s="82">
        <f>((CONFIG!$H16*Commandes!AH11)+IF(ROUND((AH$31-CONFIG!$C$7)/31,0)&gt;=ROUND(CONFIG!$F16/2+CONFIG!$G16,0),INDEX(Commandes!$C11:$BJ11,,COLUMN(AH$31)-COLUMN($C$31)+1-ROUND(CONFIG!$F16/2+CONFIG!$G16,0)),0)*CONFIG!$I16+IF(ROUND((AH$31-CONFIG!$C$7)/31,0)&gt;=(CONFIG!$F16+CONFIG!$G16),INDEX(Commandes!$C11:$BJ11,,COLUMN(AH$31)-COLUMN($C$31)+1-(CONFIG!$F16+CONFIG!$G16)),0)*CONFIG!$J16)*'Commandes - Calculs Auto'!$E10</f>
        <v>0</v>
      </c>
      <c r="AI34" s="82">
        <f>((CONFIG!$H16*Commandes!AI11)+IF(ROUND((AI$31-CONFIG!$C$7)/31,0)&gt;=ROUND(CONFIG!$F16/2+CONFIG!$G16,0),INDEX(Commandes!$C11:$BJ11,,COLUMN(AI$31)-COLUMN($C$31)+1-ROUND(CONFIG!$F16/2+CONFIG!$G16,0)),0)*CONFIG!$I16+IF(ROUND((AI$31-CONFIG!$C$7)/31,0)&gt;=(CONFIG!$F16+CONFIG!$G16),INDEX(Commandes!$C11:$BJ11,,COLUMN(AI$31)-COLUMN($C$31)+1-(CONFIG!$F16+CONFIG!$G16)),0)*CONFIG!$J16)*'Commandes - Calculs Auto'!$E10</f>
        <v>0</v>
      </c>
      <c r="AJ34" s="82">
        <f>((CONFIG!$H16*Commandes!AJ11)+IF(ROUND((AJ$31-CONFIG!$C$7)/31,0)&gt;=ROUND(CONFIG!$F16/2+CONFIG!$G16,0),INDEX(Commandes!$C11:$BJ11,,COLUMN(AJ$31)-COLUMN($C$31)+1-ROUND(CONFIG!$F16/2+CONFIG!$G16,0)),0)*CONFIG!$I16+IF(ROUND((AJ$31-CONFIG!$C$7)/31,0)&gt;=(CONFIG!$F16+CONFIG!$G16),INDEX(Commandes!$C11:$BJ11,,COLUMN(AJ$31)-COLUMN($C$31)+1-(CONFIG!$F16+CONFIG!$G16)),0)*CONFIG!$J16)*'Commandes - Calculs Auto'!$E10</f>
        <v>0</v>
      </c>
      <c r="AK34" s="82">
        <f>((CONFIG!$H16*Commandes!AK11)+IF(ROUND((AK$31-CONFIG!$C$7)/31,0)&gt;=ROUND(CONFIG!$F16/2+CONFIG!$G16,0),INDEX(Commandes!$C11:$BJ11,,COLUMN(AK$31)-COLUMN($C$31)+1-ROUND(CONFIG!$F16/2+CONFIG!$G16,0)),0)*CONFIG!$I16+IF(ROUND((AK$31-CONFIG!$C$7)/31,0)&gt;=(CONFIG!$F16+CONFIG!$G16),INDEX(Commandes!$C11:$BJ11,,COLUMN(AK$31)-COLUMN($C$31)+1-(CONFIG!$F16+CONFIG!$G16)),0)*CONFIG!$J16)*'Commandes - Calculs Auto'!$E10</f>
        <v>0</v>
      </c>
      <c r="AL34" s="82">
        <f>((CONFIG!$H16*Commandes!AL11)+IF(ROUND((AL$31-CONFIG!$C$7)/31,0)&gt;=ROUND(CONFIG!$F16/2+CONFIG!$G16,0),INDEX(Commandes!$C11:$BJ11,,COLUMN(AL$31)-COLUMN($C$31)+1-ROUND(CONFIG!$F16/2+CONFIG!$G16,0)),0)*CONFIG!$I16+IF(ROUND((AL$31-CONFIG!$C$7)/31,0)&gt;=(CONFIG!$F16+CONFIG!$G16),INDEX(Commandes!$C11:$BJ11,,COLUMN(AL$31)-COLUMN($C$31)+1-(CONFIG!$F16+CONFIG!$G16)),0)*CONFIG!$J16)*'Commandes - Calculs Auto'!$E10</f>
        <v>0</v>
      </c>
      <c r="AM34" s="82">
        <f>((CONFIG!$H16*Commandes!AM11)+IF(ROUND((AM$31-CONFIG!$C$7)/31,0)&gt;=ROUND(CONFIG!$F16/2+CONFIG!$G16,0),INDEX(Commandes!$C11:$BJ11,,COLUMN(AM$31)-COLUMN($C$31)+1-ROUND(CONFIG!$F16/2+CONFIG!$G16,0)),0)*CONFIG!$I16+IF(ROUND((AM$31-CONFIG!$C$7)/31,0)&gt;=(CONFIG!$F16+CONFIG!$G16),INDEX(Commandes!$C11:$BJ11,,COLUMN(AM$31)-COLUMN($C$31)+1-(CONFIG!$F16+CONFIG!$G16)),0)*CONFIG!$J16)*'Commandes - Calculs Auto'!$G10</f>
        <v>0</v>
      </c>
      <c r="AN34" s="82">
        <f>((CONFIG!$H16*Commandes!AN11)+IF(ROUND((AN$31-CONFIG!$C$7)/31,0)&gt;=ROUND(CONFIG!$F16/2+CONFIG!$G16,0),INDEX(Commandes!$C11:$BJ11,,COLUMN(AN$31)-COLUMN($C$31)+1-ROUND(CONFIG!$F16/2+CONFIG!$G16,0)),0)*CONFIG!$I16+IF(ROUND((AN$31-CONFIG!$C$7)/31,0)&gt;=(CONFIG!$F16+CONFIG!$G16),INDEX(Commandes!$C11:$BJ11,,COLUMN(AN$31)-COLUMN($C$31)+1-(CONFIG!$F16+CONFIG!$G16)),0)*CONFIG!$J16)*'Commandes - Calculs Auto'!$G10</f>
        <v>0</v>
      </c>
      <c r="AO34" s="82">
        <f>((CONFIG!$H16*Commandes!AO11)+IF(ROUND((AO$31-CONFIG!$C$7)/31,0)&gt;=ROUND(CONFIG!$F16/2+CONFIG!$G16,0),INDEX(Commandes!$C11:$BJ11,,COLUMN(AO$31)-COLUMN($C$31)+1-ROUND(CONFIG!$F16/2+CONFIG!$G16,0)),0)*CONFIG!$I16+IF(ROUND((AO$31-CONFIG!$C$7)/31,0)&gt;=(CONFIG!$F16+CONFIG!$G16),INDEX(Commandes!$C11:$BJ11,,COLUMN(AO$31)-COLUMN($C$31)+1-(CONFIG!$F16+CONFIG!$G16)),0)*CONFIG!$J16)*'Commandes - Calculs Auto'!$G10</f>
        <v>0</v>
      </c>
      <c r="AP34" s="82">
        <f>((CONFIG!$H16*Commandes!AP11)+IF(ROUND((AP$31-CONFIG!$C$7)/31,0)&gt;=ROUND(CONFIG!$F16/2+CONFIG!$G16,0),INDEX(Commandes!$C11:$BJ11,,COLUMN(AP$31)-COLUMN($C$31)+1-ROUND(CONFIG!$F16/2+CONFIG!$G16,0)),0)*CONFIG!$I16+IF(ROUND((AP$31-CONFIG!$C$7)/31,0)&gt;=(CONFIG!$F16+CONFIG!$G16),INDEX(Commandes!$C11:$BJ11,,COLUMN(AP$31)-COLUMN($C$31)+1-(CONFIG!$F16+CONFIG!$G16)),0)*CONFIG!$J16)*'Commandes - Calculs Auto'!$G10</f>
        <v>0</v>
      </c>
      <c r="AQ34" s="82">
        <f>((CONFIG!$H16*Commandes!AQ11)+IF(ROUND((AQ$31-CONFIG!$C$7)/31,0)&gt;=ROUND(CONFIG!$F16/2+CONFIG!$G16,0),INDEX(Commandes!$C11:$BJ11,,COLUMN(AQ$31)-COLUMN($C$31)+1-ROUND(CONFIG!$F16/2+CONFIG!$G16,0)),0)*CONFIG!$I16+IF(ROUND((AQ$31-CONFIG!$C$7)/31,0)&gt;=(CONFIG!$F16+CONFIG!$G16),INDEX(Commandes!$C11:$BJ11,,COLUMN(AQ$31)-COLUMN($C$31)+1-(CONFIG!$F16+CONFIG!$G16)),0)*CONFIG!$J16)*'Commandes - Calculs Auto'!$G10</f>
        <v>0</v>
      </c>
      <c r="AR34" s="82">
        <f>((CONFIG!$H16*Commandes!AR11)+IF(ROUND((AR$31-CONFIG!$C$7)/31,0)&gt;=ROUND(CONFIG!$F16/2+CONFIG!$G16,0),INDEX(Commandes!$C11:$BJ11,,COLUMN(AR$31)-COLUMN($C$31)+1-ROUND(CONFIG!$F16/2+CONFIG!$G16,0)),0)*CONFIG!$I16+IF(ROUND((AR$31-CONFIG!$C$7)/31,0)&gt;=(CONFIG!$F16+CONFIG!$G16),INDEX(Commandes!$C11:$BJ11,,COLUMN(AR$31)-COLUMN($C$31)+1-(CONFIG!$F16+CONFIG!$G16)),0)*CONFIG!$J16)*'Commandes - Calculs Auto'!$G10</f>
        <v>0</v>
      </c>
      <c r="AS34" s="82">
        <f>((CONFIG!$H16*Commandes!AS11)+IF(ROUND((AS$31-CONFIG!$C$7)/31,0)&gt;=ROUND(CONFIG!$F16/2+CONFIG!$G16,0),INDEX(Commandes!$C11:$BJ11,,COLUMN(AS$31)-COLUMN($C$31)+1-ROUND(CONFIG!$F16/2+CONFIG!$G16,0)),0)*CONFIG!$I16+IF(ROUND((AS$31-CONFIG!$C$7)/31,0)&gt;=(CONFIG!$F16+CONFIG!$G16),INDEX(Commandes!$C11:$BJ11,,COLUMN(AS$31)-COLUMN($C$31)+1-(CONFIG!$F16+CONFIG!$G16)),0)*CONFIG!$J16)*'Commandes - Calculs Auto'!$G10</f>
        <v>0</v>
      </c>
      <c r="AT34" s="82">
        <f>((CONFIG!$H16*Commandes!AT11)+IF(ROUND((AT$31-CONFIG!$C$7)/31,0)&gt;=ROUND(CONFIG!$F16/2+CONFIG!$G16,0),INDEX(Commandes!$C11:$BJ11,,COLUMN(AT$31)-COLUMN($C$31)+1-ROUND(CONFIG!$F16/2+CONFIG!$G16,0)),0)*CONFIG!$I16+IF(ROUND((AT$31-CONFIG!$C$7)/31,0)&gt;=(CONFIG!$F16+CONFIG!$G16),INDEX(Commandes!$C11:$BJ11,,COLUMN(AT$31)-COLUMN($C$31)+1-(CONFIG!$F16+CONFIG!$G16)),0)*CONFIG!$J16)*'Commandes - Calculs Auto'!$G10</f>
        <v>0</v>
      </c>
      <c r="AU34" s="82">
        <f>((CONFIG!$H16*Commandes!AU11)+IF(ROUND((AU$31-CONFIG!$C$7)/31,0)&gt;=ROUND(CONFIG!$F16/2+CONFIG!$G16,0),INDEX(Commandes!$C11:$BJ11,,COLUMN(AU$31)-COLUMN($C$31)+1-ROUND(CONFIG!$F16/2+CONFIG!$G16,0)),0)*CONFIG!$I16+IF(ROUND((AU$31-CONFIG!$C$7)/31,0)&gt;=(CONFIG!$F16+CONFIG!$G16),INDEX(Commandes!$C11:$BJ11,,COLUMN(AU$31)-COLUMN($C$31)+1-(CONFIG!$F16+CONFIG!$G16)),0)*CONFIG!$J16)*'Commandes - Calculs Auto'!$G10</f>
        <v>0</v>
      </c>
      <c r="AV34" s="82">
        <f>((CONFIG!$H16*Commandes!AV11)+IF(ROUND((AV$31-CONFIG!$C$7)/31,0)&gt;=ROUND(CONFIG!$F16/2+CONFIG!$G16,0),INDEX(Commandes!$C11:$BJ11,,COLUMN(AV$31)-COLUMN($C$31)+1-ROUND(CONFIG!$F16/2+CONFIG!$G16,0)),0)*CONFIG!$I16+IF(ROUND((AV$31-CONFIG!$C$7)/31,0)&gt;=(CONFIG!$F16+CONFIG!$G16),INDEX(Commandes!$C11:$BJ11,,COLUMN(AV$31)-COLUMN($C$31)+1-(CONFIG!$F16+CONFIG!$G16)),0)*CONFIG!$J16)*'Commandes - Calculs Auto'!$G10</f>
        <v>0</v>
      </c>
      <c r="AW34" s="82">
        <f>((CONFIG!$H16*Commandes!AW11)+IF(ROUND((AW$31-CONFIG!$C$7)/31,0)&gt;=ROUND(CONFIG!$F16/2+CONFIG!$G16,0),INDEX(Commandes!$C11:$BJ11,,COLUMN(AW$31)-COLUMN($C$31)+1-ROUND(CONFIG!$F16/2+CONFIG!$G16,0)),0)*CONFIG!$I16+IF(ROUND((AW$31-CONFIG!$C$7)/31,0)&gt;=(CONFIG!$F16+CONFIG!$G16),INDEX(Commandes!$C11:$BJ11,,COLUMN(AW$31)-COLUMN($C$31)+1-(CONFIG!$F16+CONFIG!$G16)),0)*CONFIG!$J16)*'Commandes - Calculs Auto'!$G10</f>
        <v>0</v>
      </c>
      <c r="AX34" s="82">
        <f>((CONFIG!$H16*Commandes!AX11)+IF(ROUND((AX$31-CONFIG!$C$7)/31,0)&gt;=ROUND(CONFIG!$F16/2+CONFIG!$G16,0),INDEX(Commandes!$C11:$BJ11,,COLUMN(AX$31)-COLUMN($C$31)+1-ROUND(CONFIG!$F16/2+CONFIG!$G16,0)),0)*CONFIG!$I16+IF(ROUND((AX$31-CONFIG!$C$7)/31,0)&gt;=(CONFIG!$F16+CONFIG!$G16),INDEX(Commandes!$C11:$BJ11,,COLUMN(AX$31)-COLUMN($C$31)+1-(CONFIG!$F16+CONFIG!$G16)),0)*CONFIG!$J16)*'Commandes - Calculs Auto'!$G10</f>
        <v>0</v>
      </c>
      <c r="AY34" s="82">
        <f>((CONFIG!$H16*Commandes!AY11)+IF(ROUND((AY$31-CONFIG!$C$7)/31,0)&gt;=ROUND(CONFIG!$F16/2+CONFIG!$G16,0),INDEX(Commandes!$C11:$BJ11,,COLUMN(AY$31)-COLUMN($C$31)+1-ROUND(CONFIG!$F16/2+CONFIG!$G16,0)),0)*CONFIG!$I16+IF(ROUND((AY$31-CONFIG!$C$7)/31,0)&gt;=(CONFIG!$F16+CONFIG!$G16),INDEX(Commandes!$C11:$BJ11,,COLUMN(AY$31)-COLUMN($C$31)+1-(CONFIG!$F16+CONFIG!$G16)),0)*CONFIG!$J16)*'Commandes - Calculs Auto'!$I10</f>
        <v>0</v>
      </c>
      <c r="AZ34" s="82">
        <f>((CONFIG!$H16*Commandes!AZ11)+IF(ROUND((AZ$31-CONFIG!$C$7)/31,0)&gt;=ROUND(CONFIG!$F16/2+CONFIG!$G16,0),INDEX(Commandes!$C11:$BJ11,,COLUMN(AZ$31)-COLUMN($C$31)+1-ROUND(CONFIG!$F16/2+CONFIG!$G16,0)),0)*CONFIG!$I16+IF(ROUND((AZ$31-CONFIG!$C$7)/31,0)&gt;=(CONFIG!$F16+CONFIG!$G16),INDEX(Commandes!$C11:$BJ11,,COLUMN(AZ$31)-COLUMN($C$31)+1-(CONFIG!$F16+CONFIG!$G16)),0)*CONFIG!$J16)*'Commandes - Calculs Auto'!$I10</f>
        <v>0</v>
      </c>
      <c r="BA34" s="82">
        <f>((CONFIG!$H16*Commandes!BA11)+IF(ROUND((BA$31-CONFIG!$C$7)/31,0)&gt;=ROUND(CONFIG!$F16/2+CONFIG!$G16,0),INDEX(Commandes!$C11:$BJ11,,COLUMN(BA$31)-COLUMN($C$31)+1-ROUND(CONFIG!$F16/2+CONFIG!$G16,0)),0)*CONFIG!$I16+IF(ROUND((BA$31-CONFIG!$C$7)/31,0)&gt;=(CONFIG!$F16+CONFIG!$G16),INDEX(Commandes!$C11:$BJ11,,COLUMN(BA$31)-COLUMN($C$31)+1-(CONFIG!$F16+CONFIG!$G16)),0)*CONFIG!$J16)*'Commandes - Calculs Auto'!$I10</f>
        <v>0</v>
      </c>
      <c r="BB34" s="82">
        <f>((CONFIG!$H16*Commandes!BB11)+IF(ROUND((BB$31-CONFIG!$C$7)/31,0)&gt;=ROUND(CONFIG!$F16/2+CONFIG!$G16,0),INDEX(Commandes!$C11:$BJ11,,COLUMN(BB$31)-COLUMN($C$31)+1-ROUND(CONFIG!$F16/2+CONFIG!$G16,0)),0)*CONFIG!$I16+IF(ROUND((BB$31-CONFIG!$C$7)/31,0)&gt;=(CONFIG!$F16+CONFIG!$G16),INDEX(Commandes!$C11:$BJ11,,COLUMN(BB$31)-COLUMN($C$31)+1-(CONFIG!$F16+CONFIG!$G16)),0)*CONFIG!$J16)*'Commandes - Calculs Auto'!$I10</f>
        <v>0</v>
      </c>
      <c r="BC34" s="82">
        <f>((CONFIG!$H16*Commandes!BC11)+IF(ROUND((BC$31-CONFIG!$C$7)/31,0)&gt;=ROUND(CONFIG!$F16/2+CONFIG!$G16,0),INDEX(Commandes!$C11:$BJ11,,COLUMN(BC$31)-COLUMN($C$31)+1-ROUND(CONFIG!$F16/2+CONFIG!$G16,0)),0)*CONFIG!$I16+IF(ROUND((BC$31-CONFIG!$C$7)/31,0)&gt;=(CONFIG!$F16+CONFIG!$G16),INDEX(Commandes!$C11:$BJ11,,COLUMN(BC$31)-COLUMN($C$31)+1-(CONFIG!$F16+CONFIG!$G16)),0)*CONFIG!$J16)*'Commandes - Calculs Auto'!$I10</f>
        <v>0</v>
      </c>
      <c r="BD34" s="82">
        <f>((CONFIG!$H16*Commandes!BD11)+IF(ROUND((BD$31-CONFIG!$C$7)/31,0)&gt;=ROUND(CONFIG!$F16/2+CONFIG!$G16,0),INDEX(Commandes!$C11:$BJ11,,COLUMN(BD$31)-COLUMN($C$31)+1-ROUND(CONFIG!$F16/2+CONFIG!$G16,0)),0)*CONFIG!$I16+IF(ROUND((BD$31-CONFIG!$C$7)/31,0)&gt;=(CONFIG!$F16+CONFIG!$G16),INDEX(Commandes!$C11:$BJ11,,COLUMN(BD$31)-COLUMN($C$31)+1-(CONFIG!$F16+CONFIG!$G16)),0)*CONFIG!$J16)*'Commandes - Calculs Auto'!$I10</f>
        <v>0</v>
      </c>
      <c r="BE34" s="82">
        <f>((CONFIG!$H16*Commandes!BE11)+IF(ROUND((BE$31-CONFIG!$C$7)/31,0)&gt;=ROUND(CONFIG!$F16/2+CONFIG!$G16,0),INDEX(Commandes!$C11:$BJ11,,COLUMN(BE$31)-COLUMN($C$31)+1-ROUND(CONFIG!$F16/2+CONFIG!$G16,0)),0)*CONFIG!$I16+IF(ROUND((BE$31-CONFIG!$C$7)/31,0)&gt;=(CONFIG!$F16+CONFIG!$G16),INDEX(Commandes!$C11:$BJ11,,COLUMN(BE$31)-COLUMN($C$31)+1-(CONFIG!$F16+CONFIG!$G16)),0)*CONFIG!$J16)*'Commandes - Calculs Auto'!$I10</f>
        <v>0</v>
      </c>
      <c r="BF34" s="82">
        <f>((CONFIG!$H16*Commandes!BF11)+IF(ROUND((BF$31-CONFIG!$C$7)/31,0)&gt;=ROUND(CONFIG!$F16/2+CONFIG!$G16,0),INDEX(Commandes!$C11:$BJ11,,COLUMN(BF$31)-COLUMN($C$31)+1-ROUND(CONFIG!$F16/2+CONFIG!$G16,0)),0)*CONFIG!$I16+IF(ROUND((BF$31-CONFIG!$C$7)/31,0)&gt;=(CONFIG!$F16+CONFIG!$G16),INDEX(Commandes!$C11:$BJ11,,COLUMN(BF$31)-COLUMN($C$31)+1-(CONFIG!$F16+CONFIG!$G16)),0)*CONFIG!$J16)*'Commandes - Calculs Auto'!$I10</f>
        <v>0</v>
      </c>
      <c r="BG34" s="82">
        <f>((CONFIG!$H16*Commandes!BG11)+IF(ROUND((BG$31-CONFIG!$C$7)/31,0)&gt;=ROUND(CONFIG!$F16/2+CONFIG!$G16,0),INDEX(Commandes!$C11:$BJ11,,COLUMN(BG$31)-COLUMN($C$31)+1-ROUND(CONFIG!$F16/2+CONFIG!$G16,0)),0)*CONFIG!$I16+IF(ROUND((BG$31-CONFIG!$C$7)/31,0)&gt;=(CONFIG!$F16+CONFIG!$G16),INDEX(Commandes!$C11:$BJ11,,COLUMN(BG$31)-COLUMN($C$31)+1-(CONFIG!$F16+CONFIG!$G16)),0)*CONFIG!$J16)*'Commandes - Calculs Auto'!$I10</f>
        <v>0</v>
      </c>
      <c r="BH34" s="82">
        <f>((CONFIG!$H16*Commandes!BH11)+IF(ROUND((BH$31-CONFIG!$C$7)/31,0)&gt;=ROUND(CONFIG!$F16/2+CONFIG!$G16,0),INDEX(Commandes!$C11:$BJ11,,COLUMN(BH$31)-COLUMN($C$31)+1-ROUND(CONFIG!$F16/2+CONFIG!$G16,0)),0)*CONFIG!$I16+IF(ROUND((BH$31-CONFIG!$C$7)/31,0)&gt;=(CONFIG!$F16+CONFIG!$G16),INDEX(Commandes!$C11:$BJ11,,COLUMN(BH$31)-COLUMN($C$31)+1-(CONFIG!$F16+CONFIG!$G16)),0)*CONFIG!$J16)*'Commandes - Calculs Auto'!$I10</f>
        <v>0</v>
      </c>
      <c r="BI34" s="82">
        <f>((CONFIG!$H16*Commandes!BI11)+IF(ROUND((BI$31-CONFIG!$C$7)/31,0)&gt;=ROUND(CONFIG!$F16/2+CONFIG!$G16,0),INDEX(Commandes!$C11:$BJ11,,COLUMN(BI$31)-COLUMN($C$31)+1-ROUND(CONFIG!$F16/2+CONFIG!$G16,0)),0)*CONFIG!$I16+IF(ROUND((BI$31-CONFIG!$C$7)/31,0)&gt;=(CONFIG!$F16+CONFIG!$G16),INDEX(Commandes!$C11:$BJ11,,COLUMN(BI$31)-COLUMN($C$31)+1-(CONFIG!$F16+CONFIG!$G16)),0)*CONFIG!$J16)*'Commandes - Calculs Auto'!$I10</f>
        <v>0</v>
      </c>
      <c r="BJ34" s="82">
        <f>((CONFIG!$H16*Commandes!BJ11)+IF(ROUND((BJ$31-CONFIG!$C$7)/31,0)&gt;=ROUND(CONFIG!$F16/2+CONFIG!$G16,0),INDEX(Commandes!$C11:$BJ11,,COLUMN(BJ$31)-COLUMN($C$31)+1-ROUND(CONFIG!$F16/2+CONFIG!$G16,0)),0)*CONFIG!$I16+IF(ROUND((BJ$31-CONFIG!$C$7)/31,0)&gt;=(CONFIG!$F16+CONFIG!$G16),INDEX(Commandes!$C11:$BJ11,,COLUMN(BJ$31)-COLUMN($C$31)+1-(CONFIG!$F16+CONFIG!$G16)),0)*CONFIG!$J16)*'Commandes - Calculs Auto'!$I10</f>
        <v>0</v>
      </c>
    </row>
    <row r="35" spans="2:62" x14ac:dyDescent="0.35">
      <c r="B35" s="57">
        <f>CONFIG!$B$17</f>
        <v>0</v>
      </c>
      <c r="C35" s="82">
        <f>((CONFIG!$H17*Commandes!C12)+IF(ROUND((C$31-CONFIG!$C$7)/31,0)&gt;=ROUND(CONFIG!$F17/2+CONFIG!$G17,0),INDEX(Commandes!$C12:$BJ12,,COLUMN(C$31)-COLUMN($C$31)+1-ROUND(CONFIG!$F17/2+CONFIG!$G17,0)),0)*CONFIG!$I17+IF(ROUND((C$31-CONFIG!$C$7)/31,0)&gt;=(CONFIG!$F17+CONFIG!$G17),INDEX(Commandes!$C12:$BJ12,,COLUMN(C$31)-COLUMN($C$31)+1-(CONFIG!$F17+CONFIG!$G17)),0)*CONFIG!$J17)*CONFIG!$C17</f>
        <v>0</v>
      </c>
      <c r="D35" s="82">
        <f>((CONFIG!$H17*Commandes!D12)+IF(ROUND((D$31-CONFIG!$C$7)/31,0)&gt;=ROUND(CONFIG!$F17/2+CONFIG!$G17,0),INDEX(Commandes!$C12:$BJ12,,COLUMN(D$31)-COLUMN($C$31)+1-ROUND(CONFIG!$F17/2+CONFIG!$G17,0)),0)*CONFIG!$I17+IF(ROUND((D$31-CONFIG!$C$7)/31,0)&gt;=(CONFIG!$F17+CONFIG!$G17),INDEX(Commandes!$C12:$BJ12,,COLUMN(D$31)-COLUMN($C$31)+1-(CONFIG!$F17+CONFIG!$G17)),0)*CONFIG!$J17)*CONFIG!$C17</f>
        <v>0</v>
      </c>
      <c r="E35" s="82">
        <f>((CONFIG!$H17*Commandes!E12)+IF(ROUND((E$31-CONFIG!$C$7)/31,0)&gt;=ROUND(CONFIG!$F17/2+CONFIG!$G17,0),INDEX(Commandes!$C12:$BJ12,,COLUMN(E$31)-COLUMN($C$31)+1-ROUND(CONFIG!$F17/2+CONFIG!$G17,0)),0)*CONFIG!$I17+IF(ROUND((E$31-CONFIG!$C$7)/31,0)&gt;=(CONFIG!$F17+CONFIG!$G17),INDEX(Commandes!$C12:$BJ12,,COLUMN(E$31)-COLUMN($C$31)+1-(CONFIG!$F17+CONFIG!$G17)),0)*CONFIG!$J17)*CONFIG!$C17</f>
        <v>0</v>
      </c>
      <c r="F35" s="82">
        <f>((CONFIG!$H17*Commandes!F12)+IF(ROUND((F$31-CONFIG!$C$7)/31,0)&gt;=ROUND(CONFIG!$F17/2+CONFIG!$G17,0),INDEX(Commandes!$C12:$BJ12,,COLUMN(F$31)-COLUMN($C$31)+1-ROUND(CONFIG!$F17/2+CONFIG!$G17,0)),0)*CONFIG!$I17+IF(ROUND((F$31-CONFIG!$C$7)/31,0)&gt;=(CONFIG!$F17+CONFIG!$G17),INDEX(Commandes!$C12:$BJ12,,COLUMN(F$31)-COLUMN($C$31)+1-(CONFIG!$F17+CONFIG!$G17)),0)*CONFIG!$J17)*CONFIG!$C17</f>
        <v>0</v>
      </c>
      <c r="G35" s="82">
        <f>((CONFIG!$H17*Commandes!G12)+IF(ROUND((G$31-CONFIG!$C$7)/31,0)&gt;=ROUND(CONFIG!$F17/2+CONFIG!$G17,0),INDEX(Commandes!$C12:$BJ12,,COLUMN(G$31)-COLUMN($C$31)+1-ROUND(CONFIG!$F17/2+CONFIG!$G17,0)),0)*CONFIG!$I17+IF(ROUND((G$31-CONFIG!$C$7)/31,0)&gt;=(CONFIG!$F17+CONFIG!$G17),INDEX(Commandes!$C12:$BJ12,,COLUMN(G$31)-COLUMN($C$31)+1-(CONFIG!$F17+CONFIG!$G17)),0)*CONFIG!$J17)*CONFIG!$C17</f>
        <v>0</v>
      </c>
      <c r="H35" s="82">
        <f>((CONFIG!$H17*Commandes!H12)+IF(ROUND((H$31-CONFIG!$C$7)/31,0)&gt;=ROUND(CONFIG!$F17/2+CONFIG!$G17,0),INDEX(Commandes!$C12:$BJ12,,COLUMN(H$31)-COLUMN($C$31)+1-ROUND(CONFIG!$F17/2+CONFIG!$G17,0)),0)*CONFIG!$I17+IF(ROUND((H$31-CONFIG!$C$7)/31,0)&gt;=(CONFIG!$F17+CONFIG!$G17),INDEX(Commandes!$C12:$BJ12,,COLUMN(H$31)-COLUMN($C$31)+1-(CONFIG!$F17+CONFIG!$G17)),0)*CONFIG!$J17)*CONFIG!$C17</f>
        <v>0</v>
      </c>
      <c r="I35" s="82">
        <f>((CONFIG!$H17*Commandes!I12)+IF(ROUND((I$31-CONFIG!$C$7)/31,0)&gt;=ROUND(CONFIG!$F17/2+CONFIG!$G17,0),INDEX(Commandes!$C12:$BJ12,,COLUMN(I$31)-COLUMN($C$31)+1-ROUND(CONFIG!$F17/2+CONFIG!$G17,0)),0)*CONFIG!$I17+IF(ROUND((I$31-CONFIG!$C$7)/31,0)&gt;=(CONFIG!$F17+CONFIG!$G17),INDEX(Commandes!$C12:$BJ12,,COLUMN(I$31)-COLUMN($C$31)+1-(CONFIG!$F17+CONFIG!$G17)),0)*CONFIG!$J17)*CONFIG!$C17</f>
        <v>0</v>
      </c>
      <c r="J35" s="82">
        <f>((CONFIG!$H17*Commandes!J12)+IF(ROUND((J$31-CONFIG!$C$7)/31,0)&gt;=ROUND(CONFIG!$F17/2+CONFIG!$G17,0),INDEX(Commandes!$C12:$BJ12,,COLUMN(J$31)-COLUMN($C$31)+1-ROUND(CONFIG!$F17/2+CONFIG!$G17,0)),0)*CONFIG!$I17+IF(ROUND((J$31-CONFIG!$C$7)/31,0)&gt;=(CONFIG!$F17+CONFIG!$G17),INDEX(Commandes!$C12:$BJ12,,COLUMN(J$31)-COLUMN($C$31)+1-(CONFIG!$F17+CONFIG!$G17)),0)*CONFIG!$J17)*CONFIG!$C17</f>
        <v>0</v>
      </c>
      <c r="K35" s="82">
        <f>((CONFIG!$H17*Commandes!K12)+IF(ROUND((K$31-CONFIG!$C$7)/31,0)&gt;=ROUND(CONFIG!$F17/2+CONFIG!$G17,0),INDEX(Commandes!$C12:$BJ12,,COLUMN(K$31)-COLUMN($C$31)+1-ROUND(CONFIG!$F17/2+CONFIG!$G17,0)),0)*CONFIG!$I17+IF(ROUND((K$31-CONFIG!$C$7)/31,0)&gt;=(CONFIG!$F17+CONFIG!$G17),INDEX(Commandes!$C12:$BJ12,,COLUMN(K$31)-COLUMN($C$31)+1-(CONFIG!$F17+CONFIG!$G17)),0)*CONFIG!$J17)*CONFIG!$C17</f>
        <v>0</v>
      </c>
      <c r="L35" s="82">
        <f>((CONFIG!$H17*Commandes!L12)+IF(ROUND((L$31-CONFIG!$C$7)/31,0)&gt;=ROUND(CONFIG!$F17/2+CONFIG!$G17,0),INDEX(Commandes!$C12:$BJ12,,COLUMN(L$31)-COLUMN($C$31)+1-ROUND(CONFIG!$F17/2+CONFIG!$G17,0)),0)*CONFIG!$I17+IF(ROUND((L$31-CONFIG!$C$7)/31,0)&gt;=(CONFIG!$F17+CONFIG!$G17),INDEX(Commandes!$C12:$BJ12,,COLUMN(L$31)-COLUMN($C$31)+1-(CONFIG!$F17+CONFIG!$G17)),0)*CONFIG!$J17)*CONFIG!$C17</f>
        <v>0</v>
      </c>
      <c r="M35" s="82">
        <f>((CONFIG!$H17*Commandes!M12)+IF(ROUND((M$31-CONFIG!$C$7)/31,0)&gt;=ROUND(CONFIG!$F17/2+CONFIG!$G17,0),INDEX(Commandes!$C12:$BJ12,,COLUMN(M$31)-COLUMN($C$31)+1-ROUND(CONFIG!$F17/2+CONFIG!$G17,0)),0)*CONFIG!$I17+IF(ROUND((M$31-CONFIG!$C$7)/31,0)&gt;=(CONFIG!$F17+CONFIG!$G17),INDEX(Commandes!$C12:$BJ12,,COLUMN(M$31)-COLUMN($C$31)+1-(CONFIG!$F17+CONFIG!$G17)),0)*CONFIG!$J17)*CONFIG!$C17</f>
        <v>0</v>
      </c>
      <c r="N35" s="82">
        <f>((CONFIG!$H17*Commandes!N12)+IF(ROUND((N$31-CONFIG!$C$7)/31,0)&gt;=ROUND(CONFIG!$F17/2+CONFIG!$G17,0),INDEX(Commandes!$C12:$BJ12,,COLUMN(N$31)-COLUMN($C$31)+1-ROUND(CONFIG!$F17/2+CONFIG!$G17,0)),0)*CONFIG!$I17+IF(ROUND((N$31-CONFIG!$C$7)/31,0)&gt;=(CONFIG!$F17+CONFIG!$G17),INDEX(Commandes!$C12:$BJ12,,COLUMN(N$31)-COLUMN($C$31)+1-(CONFIG!$F17+CONFIG!$G17)),0)*CONFIG!$J17)*CONFIG!$C17</f>
        <v>0</v>
      </c>
      <c r="O35" s="82">
        <f>((CONFIG!$H17*Commandes!O12)+IF(ROUND((O$31-CONFIG!$C$7)/31,0)&gt;=ROUND(CONFIG!$F17/2+CONFIG!$G17,0),INDEX(Commandes!$C12:$BJ12,,COLUMN(O$31)-COLUMN($C$31)+1-ROUND(CONFIG!$F17/2+CONFIG!$G17,0)),0)*CONFIG!$I17+IF(ROUND((O$31-CONFIG!$C$7)/31,0)&gt;=(CONFIG!$F17+CONFIG!$G17),INDEX(Commandes!$C12:$BJ12,,COLUMN(O$31)-COLUMN($C$31)+1-(CONFIG!$F17+CONFIG!$G17)),0)*CONFIG!$J17)*'Commandes - Calculs Auto'!$C11</f>
        <v>0</v>
      </c>
      <c r="P35" s="82">
        <f>((CONFIG!$H17*Commandes!P12)+IF(ROUND((P$31-CONFIG!$C$7)/31,0)&gt;=ROUND(CONFIG!$F17/2+CONFIG!$G17,0),INDEX(Commandes!$C12:$BJ12,,COLUMN(P$31)-COLUMN($C$31)+1-ROUND(CONFIG!$F17/2+CONFIG!$G17,0)),0)*CONFIG!$I17+IF(ROUND((P$31-CONFIG!$C$7)/31,0)&gt;=(CONFIG!$F17+CONFIG!$G17),INDEX(Commandes!$C12:$BJ12,,COLUMN(P$31)-COLUMN($C$31)+1-(CONFIG!$F17+CONFIG!$G17)),0)*CONFIG!$J17)*'Commandes - Calculs Auto'!$C11</f>
        <v>0</v>
      </c>
      <c r="Q35" s="82">
        <f>((CONFIG!$H17*Commandes!Q12)+IF(ROUND((Q$31-CONFIG!$C$7)/31,0)&gt;=ROUND(CONFIG!$F17/2+CONFIG!$G17,0),INDEX(Commandes!$C12:$BJ12,,COLUMN(Q$31)-COLUMN($C$31)+1-ROUND(CONFIG!$F17/2+CONFIG!$G17,0)),0)*CONFIG!$I17+IF(ROUND((Q$31-CONFIG!$C$7)/31,0)&gt;=(CONFIG!$F17+CONFIG!$G17),INDEX(Commandes!$C12:$BJ12,,COLUMN(Q$31)-COLUMN($C$31)+1-(CONFIG!$F17+CONFIG!$G17)),0)*CONFIG!$J17)*'Commandes - Calculs Auto'!$C11</f>
        <v>0</v>
      </c>
      <c r="R35" s="82">
        <f>((CONFIG!$H17*Commandes!R12)+IF(ROUND((R$31-CONFIG!$C$7)/31,0)&gt;=ROUND(CONFIG!$F17/2+CONFIG!$G17,0),INDEX(Commandes!$C12:$BJ12,,COLUMN(R$31)-COLUMN($C$31)+1-ROUND(CONFIG!$F17/2+CONFIG!$G17,0)),0)*CONFIG!$I17+IF(ROUND((R$31-CONFIG!$C$7)/31,0)&gt;=(CONFIG!$F17+CONFIG!$G17),INDEX(Commandes!$C12:$BJ12,,COLUMN(R$31)-COLUMN($C$31)+1-(CONFIG!$F17+CONFIG!$G17)),0)*CONFIG!$J17)*'Commandes - Calculs Auto'!$C11</f>
        <v>0</v>
      </c>
      <c r="S35" s="82">
        <f>((CONFIG!$H17*Commandes!S12)+IF(ROUND((S$31-CONFIG!$C$7)/31,0)&gt;=ROUND(CONFIG!$F17/2+CONFIG!$G17,0),INDEX(Commandes!$C12:$BJ12,,COLUMN(S$31)-COLUMN($C$31)+1-ROUND(CONFIG!$F17/2+CONFIG!$G17,0)),0)*CONFIG!$I17+IF(ROUND((S$31-CONFIG!$C$7)/31,0)&gt;=(CONFIG!$F17+CONFIG!$G17),INDEX(Commandes!$C12:$BJ12,,COLUMN(S$31)-COLUMN($C$31)+1-(CONFIG!$F17+CONFIG!$G17)),0)*CONFIG!$J17)*'Commandes - Calculs Auto'!$C11</f>
        <v>0</v>
      </c>
      <c r="T35" s="82">
        <f>((CONFIG!$H17*Commandes!T12)+IF(ROUND((T$31-CONFIG!$C$7)/31,0)&gt;=ROUND(CONFIG!$F17/2+CONFIG!$G17,0),INDEX(Commandes!$C12:$BJ12,,COLUMN(T$31)-COLUMN($C$31)+1-ROUND(CONFIG!$F17/2+CONFIG!$G17,0)),0)*CONFIG!$I17+IF(ROUND((T$31-CONFIG!$C$7)/31,0)&gt;=(CONFIG!$F17+CONFIG!$G17),INDEX(Commandes!$C12:$BJ12,,COLUMN(T$31)-COLUMN($C$31)+1-(CONFIG!$F17+CONFIG!$G17)),0)*CONFIG!$J17)*'Commandes - Calculs Auto'!$C11</f>
        <v>0</v>
      </c>
      <c r="U35" s="82">
        <f>((CONFIG!$H17*Commandes!U12)+IF(ROUND((U$31-CONFIG!$C$7)/31,0)&gt;=ROUND(CONFIG!$F17/2+CONFIG!$G17,0),INDEX(Commandes!$C12:$BJ12,,COLUMN(U$31)-COLUMN($C$31)+1-ROUND(CONFIG!$F17/2+CONFIG!$G17,0)),0)*CONFIG!$I17+IF(ROUND((U$31-CONFIG!$C$7)/31,0)&gt;=(CONFIG!$F17+CONFIG!$G17),INDEX(Commandes!$C12:$BJ12,,COLUMN(U$31)-COLUMN($C$31)+1-(CONFIG!$F17+CONFIG!$G17)),0)*CONFIG!$J17)*'Commandes - Calculs Auto'!$C11</f>
        <v>0</v>
      </c>
      <c r="V35" s="82">
        <f>((CONFIG!$H17*Commandes!V12)+IF(ROUND((V$31-CONFIG!$C$7)/31,0)&gt;=ROUND(CONFIG!$F17/2+CONFIG!$G17,0),INDEX(Commandes!$C12:$BJ12,,COLUMN(V$31)-COLUMN($C$31)+1-ROUND(CONFIG!$F17/2+CONFIG!$G17,0)),0)*CONFIG!$I17+IF(ROUND((V$31-CONFIG!$C$7)/31,0)&gt;=(CONFIG!$F17+CONFIG!$G17),INDEX(Commandes!$C12:$BJ12,,COLUMN(V$31)-COLUMN($C$31)+1-(CONFIG!$F17+CONFIG!$G17)),0)*CONFIG!$J17)*'Commandes - Calculs Auto'!$C11</f>
        <v>0</v>
      </c>
      <c r="W35" s="82">
        <f>((CONFIG!$H17*Commandes!W12)+IF(ROUND((W$31-CONFIG!$C$7)/31,0)&gt;=ROUND(CONFIG!$F17/2+CONFIG!$G17,0),INDEX(Commandes!$C12:$BJ12,,COLUMN(W$31)-COLUMN($C$31)+1-ROUND(CONFIG!$F17/2+CONFIG!$G17,0)),0)*CONFIG!$I17+IF(ROUND((W$31-CONFIG!$C$7)/31,0)&gt;=(CONFIG!$F17+CONFIG!$G17),INDEX(Commandes!$C12:$BJ12,,COLUMN(W$31)-COLUMN($C$31)+1-(CONFIG!$F17+CONFIG!$G17)),0)*CONFIG!$J17)*'Commandes - Calculs Auto'!$C11</f>
        <v>0</v>
      </c>
      <c r="X35" s="82">
        <f>((CONFIG!$H17*Commandes!X12)+IF(ROUND((X$31-CONFIG!$C$7)/31,0)&gt;=ROUND(CONFIG!$F17/2+CONFIG!$G17,0),INDEX(Commandes!$C12:$BJ12,,COLUMN(X$31)-COLUMN($C$31)+1-ROUND(CONFIG!$F17/2+CONFIG!$G17,0)),0)*CONFIG!$I17+IF(ROUND((X$31-CONFIG!$C$7)/31,0)&gt;=(CONFIG!$F17+CONFIG!$G17),INDEX(Commandes!$C12:$BJ12,,COLUMN(X$31)-COLUMN($C$31)+1-(CONFIG!$F17+CONFIG!$G17)),0)*CONFIG!$J17)*'Commandes - Calculs Auto'!$C11</f>
        <v>0</v>
      </c>
      <c r="Y35" s="82">
        <f>((CONFIG!$H17*Commandes!Y12)+IF(ROUND((Y$31-CONFIG!$C$7)/31,0)&gt;=ROUND(CONFIG!$F17/2+CONFIG!$G17,0),INDEX(Commandes!$C12:$BJ12,,COLUMN(Y$31)-COLUMN($C$31)+1-ROUND(CONFIG!$F17/2+CONFIG!$G17,0)),0)*CONFIG!$I17+IF(ROUND((Y$31-CONFIG!$C$7)/31,0)&gt;=(CONFIG!$F17+CONFIG!$G17),INDEX(Commandes!$C12:$BJ12,,COLUMN(Y$31)-COLUMN($C$31)+1-(CONFIG!$F17+CONFIG!$G17)),0)*CONFIG!$J17)*'Commandes - Calculs Auto'!$C11</f>
        <v>0</v>
      </c>
      <c r="Z35" s="82">
        <f>((CONFIG!$H17*Commandes!Z12)+IF(ROUND((Z$31-CONFIG!$C$7)/31,0)&gt;=ROUND(CONFIG!$F17/2+CONFIG!$G17,0),INDEX(Commandes!$C12:$BJ12,,COLUMN(Z$31)-COLUMN($C$31)+1-ROUND(CONFIG!$F17/2+CONFIG!$G17,0)),0)*CONFIG!$I17+IF(ROUND((Z$31-CONFIG!$C$7)/31,0)&gt;=(CONFIG!$F17+CONFIG!$G17),INDEX(Commandes!$C12:$BJ12,,COLUMN(Z$31)-COLUMN($C$31)+1-(CONFIG!$F17+CONFIG!$G17)),0)*CONFIG!$J17)*'Commandes - Calculs Auto'!$C11</f>
        <v>0</v>
      </c>
      <c r="AA35" s="82">
        <f>((CONFIG!$H17*Commandes!AA12)+IF(ROUND((AA$31-CONFIG!$C$7)/31,0)&gt;=ROUND(CONFIG!$F17/2+CONFIG!$G17,0),INDEX(Commandes!$C12:$BJ12,,COLUMN(AA$31)-COLUMN($C$31)+1-ROUND(CONFIG!$F17/2+CONFIG!$G17,0)),0)*CONFIG!$I17+IF(ROUND((AA$31-CONFIG!$C$7)/31,0)&gt;=(CONFIG!$F17+CONFIG!$G17),INDEX(Commandes!$C12:$BJ12,,COLUMN(AA$31)-COLUMN($C$31)+1-(CONFIG!$F17+CONFIG!$G17)),0)*CONFIG!$J17)*'Commandes - Calculs Auto'!$E11</f>
        <v>0</v>
      </c>
      <c r="AB35" s="82">
        <f>((CONFIG!$H17*Commandes!AB12)+IF(ROUND((AB$31-CONFIG!$C$7)/31,0)&gt;=ROUND(CONFIG!$F17/2+CONFIG!$G17,0),INDEX(Commandes!$C12:$BJ12,,COLUMN(AB$31)-COLUMN($C$31)+1-ROUND(CONFIG!$F17/2+CONFIG!$G17,0)),0)*CONFIG!$I17+IF(ROUND((AB$31-CONFIG!$C$7)/31,0)&gt;=(CONFIG!$F17+CONFIG!$G17),INDEX(Commandes!$C12:$BJ12,,COLUMN(AB$31)-COLUMN($C$31)+1-(CONFIG!$F17+CONFIG!$G17)),0)*CONFIG!$J17)*'Commandes - Calculs Auto'!$E11</f>
        <v>0</v>
      </c>
      <c r="AC35" s="82">
        <f>((CONFIG!$H17*Commandes!AC12)+IF(ROUND((AC$31-CONFIG!$C$7)/31,0)&gt;=ROUND(CONFIG!$F17/2+CONFIG!$G17,0),INDEX(Commandes!$C12:$BJ12,,COLUMN(AC$31)-COLUMN($C$31)+1-ROUND(CONFIG!$F17/2+CONFIG!$G17,0)),0)*CONFIG!$I17+IF(ROUND((AC$31-CONFIG!$C$7)/31,0)&gt;=(CONFIG!$F17+CONFIG!$G17),INDEX(Commandes!$C12:$BJ12,,COLUMN(AC$31)-COLUMN($C$31)+1-(CONFIG!$F17+CONFIG!$G17)),0)*CONFIG!$J17)*'Commandes - Calculs Auto'!$E11</f>
        <v>0</v>
      </c>
      <c r="AD35" s="82">
        <f>((CONFIG!$H17*Commandes!AD12)+IF(ROUND((AD$31-CONFIG!$C$7)/31,0)&gt;=ROUND(CONFIG!$F17/2+CONFIG!$G17,0),INDEX(Commandes!$C12:$BJ12,,COLUMN(AD$31)-COLUMN($C$31)+1-ROUND(CONFIG!$F17/2+CONFIG!$G17,0)),0)*CONFIG!$I17+IF(ROUND((AD$31-CONFIG!$C$7)/31,0)&gt;=(CONFIG!$F17+CONFIG!$G17),INDEX(Commandes!$C12:$BJ12,,COLUMN(AD$31)-COLUMN($C$31)+1-(CONFIG!$F17+CONFIG!$G17)),0)*CONFIG!$J17)*'Commandes - Calculs Auto'!$E11</f>
        <v>0</v>
      </c>
      <c r="AE35" s="82">
        <f>((CONFIG!$H17*Commandes!AE12)+IF(ROUND((AE$31-CONFIG!$C$7)/31,0)&gt;=ROUND(CONFIG!$F17/2+CONFIG!$G17,0),INDEX(Commandes!$C12:$BJ12,,COLUMN(AE$31)-COLUMN($C$31)+1-ROUND(CONFIG!$F17/2+CONFIG!$G17,0)),0)*CONFIG!$I17+IF(ROUND((AE$31-CONFIG!$C$7)/31,0)&gt;=(CONFIG!$F17+CONFIG!$G17),INDEX(Commandes!$C12:$BJ12,,COLUMN(AE$31)-COLUMN($C$31)+1-(CONFIG!$F17+CONFIG!$G17)),0)*CONFIG!$J17)*'Commandes - Calculs Auto'!$E11</f>
        <v>0</v>
      </c>
      <c r="AF35" s="82">
        <f>((CONFIG!$H17*Commandes!AF12)+IF(ROUND((AF$31-CONFIG!$C$7)/31,0)&gt;=ROUND(CONFIG!$F17/2+CONFIG!$G17,0),INDEX(Commandes!$C12:$BJ12,,COLUMN(AF$31)-COLUMN($C$31)+1-ROUND(CONFIG!$F17/2+CONFIG!$G17,0)),0)*CONFIG!$I17+IF(ROUND((AF$31-CONFIG!$C$7)/31,0)&gt;=(CONFIG!$F17+CONFIG!$G17),INDEX(Commandes!$C12:$BJ12,,COLUMN(AF$31)-COLUMN($C$31)+1-(CONFIG!$F17+CONFIG!$G17)),0)*CONFIG!$J17)*'Commandes - Calculs Auto'!$E11</f>
        <v>0</v>
      </c>
      <c r="AG35" s="82">
        <f>((CONFIG!$H17*Commandes!AG12)+IF(ROUND((AG$31-CONFIG!$C$7)/31,0)&gt;=ROUND(CONFIG!$F17/2+CONFIG!$G17,0),INDEX(Commandes!$C12:$BJ12,,COLUMN(AG$31)-COLUMN($C$31)+1-ROUND(CONFIG!$F17/2+CONFIG!$G17,0)),0)*CONFIG!$I17+IF(ROUND((AG$31-CONFIG!$C$7)/31,0)&gt;=(CONFIG!$F17+CONFIG!$G17),INDEX(Commandes!$C12:$BJ12,,COLUMN(AG$31)-COLUMN($C$31)+1-(CONFIG!$F17+CONFIG!$G17)),0)*CONFIG!$J17)*'Commandes - Calculs Auto'!$E11</f>
        <v>0</v>
      </c>
      <c r="AH35" s="82">
        <f>((CONFIG!$H17*Commandes!AH12)+IF(ROUND((AH$31-CONFIG!$C$7)/31,0)&gt;=ROUND(CONFIG!$F17/2+CONFIG!$G17,0),INDEX(Commandes!$C12:$BJ12,,COLUMN(AH$31)-COLUMN($C$31)+1-ROUND(CONFIG!$F17/2+CONFIG!$G17,0)),0)*CONFIG!$I17+IF(ROUND((AH$31-CONFIG!$C$7)/31,0)&gt;=(CONFIG!$F17+CONFIG!$G17),INDEX(Commandes!$C12:$BJ12,,COLUMN(AH$31)-COLUMN($C$31)+1-(CONFIG!$F17+CONFIG!$G17)),0)*CONFIG!$J17)*'Commandes - Calculs Auto'!$E11</f>
        <v>0</v>
      </c>
      <c r="AI35" s="82">
        <f>((CONFIG!$H17*Commandes!AI12)+IF(ROUND((AI$31-CONFIG!$C$7)/31,0)&gt;=ROUND(CONFIG!$F17/2+CONFIG!$G17,0),INDEX(Commandes!$C12:$BJ12,,COLUMN(AI$31)-COLUMN($C$31)+1-ROUND(CONFIG!$F17/2+CONFIG!$G17,0)),0)*CONFIG!$I17+IF(ROUND((AI$31-CONFIG!$C$7)/31,0)&gt;=(CONFIG!$F17+CONFIG!$G17),INDEX(Commandes!$C12:$BJ12,,COLUMN(AI$31)-COLUMN($C$31)+1-(CONFIG!$F17+CONFIG!$G17)),0)*CONFIG!$J17)*'Commandes - Calculs Auto'!$E11</f>
        <v>0</v>
      </c>
      <c r="AJ35" s="82">
        <f>((CONFIG!$H17*Commandes!AJ12)+IF(ROUND((AJ$31-CONFIG!$C$7)/31,0)&gt;=ROUND(CONFIG!$F17/2+CONFIG!$G17,0),INDEX(Commandes!$C12:$BJ12,,COLUMN(AJ$31)-COLUMN($C$31)+1-ROUND(CONFIG!$F17/2+CONFIG!$G17,0)),0)*CONFIG!$I17+IF(ROUND((AJ$31-CONFIG!$C$7)/31,0)&gt;=(CONFIG!$F17+CONFIG!$G17),INDEX(Commandes!$C12:$BJ12,,COLUMN(AJ$31)-COLUMN($C$31)+1-(CONFIG!$F17+CONFIG!$G17)),0)*CONFIG!$J17)*'Commandes - Calculs Auto'!$E11</f>
        <v>0</v>
      </c>
      <c r="AK35" s="82">
        <f>((CONFIG!$H17*Commandes!AK12)+IF(ROUND((AK$31-CONFIG!$C$7)/31,0)&gt;=ROUND(CONFIG!$F17/2+CONFIG!$G17,0),INDEX(Commandes!$C12:$BJ12,,COLUMN(AK$31)-COLUMN($C$31)+1-ROUND(CONFIG!$F17/2+CONFIG!$G17,0)),0)*CONFIG!$I17+IF(ROUND((AK$31-CONFIG!$C$7)/31,0)&gt;=(CONFIG!$F17+CONFIG!$G17),INDEX(Commandes!$C12:$BJ12,,COLUMN(AK$31)-COLUMN($C$31)+1-(CONFIG!$F17+CONFIG!$G17)),0)*CONFIG!$J17)*'Commandes - Calculs Auto'!$E11</f>
        <v>0</v>
      </c>
      <c r="AL35" s="82">
        <f>((CONFIG!$H17*Commandes!AL12)+IF(ROUND((AL$31-CONFIG!$C$7)/31,0)&gt;=ROUND(CONFIG!$F17/2+CONFIG!$G17,0),INDEX(Commandes!$C12:$BJ12,,COLUMN(AL$31)-COLUMN($C$31)+1-ROUND(CONFIG!$F17/2+CONFIG!$G17,0)),0)*CONFIG!$I17+IF(ROUND((AL$31-CONFIG!$C$7)/31,0)&gt;=(CONFIG!$F17+CONFIG!$G17),INDEX(Commandes!$C12:$BJ12,,COLUMN(AL$31)-COLUMN($C$31)+1-(CONFIG!$F17+CONFIG!$G17)),0)*CONFIG!$J17)*'Commandes - Calculs Auto'!$E11</f>
        <v>0</v>
      </c>
      <c r="AM35" s="82">
        <f>((CONFIG!$H17*Commandes!AM12)+IF(ROUND((AM$31-CONFIG!$C$7)/31,0)&gt;=ROUND(CONFIG!$F17/2+CONFIG!$G17,0),INDEX(Commandes!$C12:$BJ12,,COLUMN(AM$31)-COLUMN($C$31)+1-ROUND(CONFIG!$F17/2+CONFIG!$G17,0)),0)*CONFIG!$I17+IF(ROUND((AM$31-CONFIG!$C$7)/31,0)&gt;=(CONFIG!$F17+CONFIG!$G17),INDEX(Commandes!$C12:$BJ12,,COLUMN(AM$31)-COLUMN($C$31)+1-(CONFIG!$F17+CONFIG!$G17)),0)*CONFIG!$J17)*'Commandes - Calculs Auto'!$G11</f>
        <v>0</v>
      </c>
      <c r="AN35" s="82">
        <f>((CONFIG!$H17*Commandes!AN12)+IF(ROUND((AN$31-CONFIG!$C$7)/31,0)&gt;=ROUND(CONFIG!$F17/2+CONFIG!$G17,0),INDEX(Commandes!$C12:$BJ12,,COLUMN(AN$31)-COLUMN($C$31)+1-ROUND(CONFIG!$F17/2+CONFIG!$G17,0)),0)*CONFIG!$I17+IF(ROUND((AN$31-CONFIG!$C$7)/31,0)&gt;=(CONFIG!$F17+CONFIG!$G17),INDEX(Commandes!$C12:$BJ12,,COLUMN(AN$31)-COLUMN($C$31)+1-(CONFIG!$F17+CONFIG!$G17)),0)*CONFIG!$J17)*'Commandes - Calculs Auto'!$G11</f>
        <v>0</v>
      </c>
      <c r="AO35" s="82">
        <f>((CONFIG!$H17*Commandes!AO12)+IF(ROUND((AO$31-CONFIG!$C$7)/31,0)&gt;=ROUND(CONFIG!$F17/2+CONFIG!$G17,0),INDEX(Commandes!$C12:$BJ12,,COLUMN(AO$31)-COLUMN($C$31)+1-ROUND(CONFIG!$F17/2+CONFIG!$G17,0)),0)*CONFIG!$I17+IF(ROUND((AO$31-CONFIG!$C$7)/31,0)&gt;=(CONFIG!$F17+CONFIG!$G17),INDEX(Commandes!$C12:$BJ12,,COLUMN(AO$31)-COLUMN($C$31)+1-(CONFIG!$F17+CONFIG!$G17)),0)*CONFIG!$J17)*'Commandes - Calculs Auto'!$G11</f>
        <v>0</v>
      </c>
      <c r="AP35" s="82">
        <f>((CONFIG!$H17*Commandes!AP12)+IF(ROUND((AP$31-CONFIG!$C$7)/31,0)&gt;=ROUND(CONFIG!$F17/2+CONFIG!$G17,0),INDEX(Commandes!$C12:$BJ12,,COLUMN(AP$31)-COLUMN($C$31)+1-ROUND(CONFIG!$F17/2+CONFIG!$G17,0)),0)*CONFIG!$I17+IF(ROUND((AP$31-CONFIG!$C$7)/31,0)&gt;=(CONFIG!$F17+CONFIG!$G17),INDEX(Commandes!$C12:$BJ12,,COLUMN(AP$31)-COLUMN($C$31)+1-(CONFIG!$F17+CONFIG!$G17)),0)*CONFIG!$J17)*'Commandes - Calculs Auto'!$G11</f>
        <v>0</v>
      </c>
      <c r="AQ35" s="82">
        <f>((CONFIG!$H17*Commandes!AQ12)+IF(ROUND((AQ$31-CONFIG!$C$7)/31,0)&gt;=ROUND(CONFIG!$F17/2+CONFIG!$G17,0),INDEX(Commandes!$C12:$BJ12,,COLUMN(AQ$31)-COLUMN($C$31)+1-ROUND(CONFIG!$F17/2+CONFIG!$G17,0)),0)*CONFIG!$I17+IF(ROUND((AQ$31-CONFIG!$C$7)/31,0)&gt;=(CONFIG!$F17+CONFIG!$G17),INDEX(Commandes!$C12:$BJ12,,COLUMN(AQ$31)-COLUMN($C$31)+1-(CONFIG!$F17+CONFIG!$G17)),0)*CONFIG!$J17)*'Commandes - Calculs Auto'!$G11</f>
        <v>0</v>
      </c>
      <c r="AR35" s="82">
        <f>((CONFIG!$H17*Commandes!AR12)+IF(ROUND((AR$31-CONFIG!$C$7)/31,0)&gt;=ROUND(CONFIG!$F17/2+CONFIG!$G17,0),INDEX(Commandes!$C12:$BJ12,,COLUMN(AR$31)-COLUMN($C$31)+1-ROUND(CONFIG!$F17/2+CONFIG!$G17,0)),0)*CONFIG!$I17+IF(ROUND((AR$31-CONFIG!$C$7)/31,0)&gt;=(CONFIG!$F17+CONFIG!$G17),INDEX(Commandes!$C12:$BJ12,,COLUMN(AR$31)-COLUMN($C$31)+1-(CONFIG!$F17+CONFIG!$G17)),0)*CONFIG!$J17)*'Commandes - Calculs Auto'!$G11</f>
        <v>0</v>
      </c>
      <c r="AS35" s="82">
        <f>((CONFIG!$H17*Commandes!AS12)+IF(ROUND((AS$31-CONFIG!$C$7)/31,0)&gt;=ROUND(CONFIG!$F17/2+CONFIG!$G17,0),INDEX(Commandes!$C12:$BJ12,,COLUMN(AS$31)-COLUMN($C$31)+1-ROUND(CONFIG!$F17/2+CONFIG!$G17,0)),0)*CONFIG!$I17+IF(ROUND((AS$31-CONFIG!$C$7)/31,0)&gt;=(CONFIG!$F17+CONFIG!$G17),INDEX(Commandes!$C12:$BJ12,,COLUMN(AS$31)-COLUMN($C$31)+1-(CONFIG!$F17+CONFIG!$G17)),0)*CONFIG!$J17)*'Commandes - Calculs Auto'!$G11</f>
        <v>0</v>
      </c>
      <c r="AT35" s="82">
        <f>((CONFIG!$H17*Commandes!AT12)+IF(ROUND((AT$31-CONFIG!$C$7)/31,0)&gt;=ROUND(CONFIG!$F17/2+CONFIG!$G17,0),INDEX(Commandes!$C12:$BJ12,,COLUMN(AT$31)-COLUMN($C$31)+1-ROUND(CONFIG!$F17/2+CONFIG!$G17,0)),0)*CONFIG!$I17+IF(ROUND((AT$31-CONFIG!$C$7)/31,0)&gt;=(CONFIG!$F17+CONFIG!$G17),INDEX(Commandes!$C12:$BJ12,,COLUMN(AT$31)-COLUMN($C$31)+1-(CONFIG!$F17+CONFIG!$G17)),0)*CONFIG!$J17)*'Commandes - Calculs Auto'!$G11</f>
        <v>0</v>
      </c>
      <c r="AU35" s="82">
        <f>((CONFIG!$H17*Commandes!AU12)+IF(ROUND((AU$31-CONFIG!$C$7)/31,0)&gt;=ROUND(CONFIG!$F17/2+CONFIG!$G17,0),INDEX(Commandes!$C12:$BJ12,,COLUMN(AU$31)-COLUMN($C$31)+1-ROUND(CONFIG!$F17/2+CONFIG!$G17,0)),0)*CONFIG!$I17+IF(ROUND((AU$31-CONFIG!$C$7)/31,0)&gt;=(CONFIG!$F17+CONFIG!$G17),INDEX(Commandes!$C12:$BJ12,,COLUMN(AU$31)-COLUMN($C$31)+1-(CONFIG!$F17+CONFIG!$G17)),0)*CONFIG!$J17)*'Commandes - Calculs Auto'!$G11</f>
        <v>0</v>
      </c>
      <c r="AV35" s="82">
        <f>((CONFIG!$H17*Commandes!AV12)+IF(ROUND((AV$31-CONFIG!$C$7)/31,0)&gt;=ROUND(CONFIG!$F17/2+CONFIG!$G17,0),INDEX(Commandes!$C12:$BJ12,,COLUMN(AV$31)-COLUMN($C$31)+1-ROUND(CONFIG!$F17/2+CONFIG!$G17,0)),0)*CONFIG!$I17+IF(ROUND((AV$31-CONFIG!$C$7)/31,0)&gt;=(CONFIG!$F17+CONFIG!$G17),INDEX(Commandes!$C12:$BJ12,,COLUMN(AV$31)-COLUMN($C$31)+1-(CONFIG!$F17+CONFIG!$G17)),0)*CONFIG!$J17)*'Commandes - Calculs Auto'!$G11</f>
        <v>0</v>
      </c>
      <c r="AW35" s="82">
        <f>((CONFIG!$H17*Commandes!AW12)+IF(ROUND((AW$31-CONFIG!$C$7)/31,0)&gt;=ROUND(CONFIG!$F17/2+CONFIG!$G17,0),INDEX(Commandes!$C12:$BJ12,,COLUMN(AW$31)-COLUMN($C$31)+1-ROUND(CONFIG!$F17/2+CONFIG!$G17,0)),0)*CONFIG!$I17+IF(ROUND((AW$31-CONFIG!$C$7)/31,0)&gt;=(CONFIG!$F17+CONFIG!$G17),INDEX(Commandes!$C12:$BJ12,,COLUMN(AW$31)-COLUMN($C$31)+1-(CONFIG!$F17+CONFIG!$G17)),0)*CONFIG!$J17)*'Commandes - Calculs Auto'!$G11</f>
        <v>0</v>
      </c>
      <c r="AX35" s="82">
        <f>((CONFIG!$H17*Commandes!AX12)+IF(ROUND((AX$31-CONFIG!$C$7)/31,0)&gt;=ROUND(CONFIG!$F17/2+CONFIG!$G17,0),INDEX(Commandes!$C12:$BJ12,,COLUMN(AX$31)-COLUMN($C$31)+1-ROUND(CONFIG!$F17/2+CONFIG!$G17,0)),0)*CONFIG!$I17+IF(ROUND((AX$31-CONFIG!$C$7)/31,0)&gt;=(CONFIG!$F17+CONFIG!$G17),INDEX(Commandes!$C12:$BJ12,,COLUMN(AX$31)-COLUMN($C$31)+1-(CONFIG!$F17+CONFIG!$G17)),0)*CONFIG!$J17)*'Commandes - Calculs Auto'!$G11</f>
        <v>0</v>
      </c>
      <c r="AY35" s="82">
        <f>((CONFIG!$H17*Commandes!AY12)+IF(ROUND((AY$31-CONFIG!$C$7)/31,0)&gt;=ROUND(CONFIG!$F17/2+CONFIG!$G17,0),INDEX(Commandes!$C12:$BJ12,,COLUMN(AY$31)-COLUMN($C$31)+1-ROUND(CONFIG!$F17/2+CONFIG!$G17,0)),0)*CONFIG!$I17+IF(ROUND((AY$31-CONFIG!$C$7)/31,0)&gt;=(CONFIG!$F17+CONFIG!$G17),INDEX(Commandes!$C12:$BJ12,,COLUMN(AY$31)-COLUMN($C$31)+1-(CONFIG!$F17+CONFIG!$G17)),0)*CONFIG!$J17)*'Commandes - Calculs Auto'!$I11</f>
        <v>0</v>
      </c>
      <c r="AZ35" s="82">
        <f>((CONFIG!$H17*Commandes!AZ12)+IF(ROUND((AZ$31-CONFIG!$C$7)/31,0)&gt;=ROUND(CONFIG!$F17/2+CONFIG!$G17,0),INDEX(Commandes!$C12:$BJ12,,COLUMN(AZ$31)-COLUMN($C$31)+1-ROUND(CONFIG!$F17/2+CONFIG!$G17,0)),0)*CONFIG!$I17+IF(ROUND((AZ$31-CONFIG!$C$7)/31,0)&gt;=(CONFIG!$F17+CONFIG!$G17),INDEX(Commandes!$C12:$BJ12,,COLUMN(AZ$31)-COLUMN($C$31)+1-(CONFIG!$F17+CONFIG!$G17)),0)*CONFIG!$J17)*'Commandes - Calculs Auto'!$I11</f>
        <v>0</v>
      </c>
      <c r="BA35" s="82">
        <f>((CONFIG!$H17*Commandes!BA12)+IF(ROUND((BA$31-CONFIG!$C$7)/31,0)&gt;=ROUND(CONFIG!$F17/2+CONFIG!$G17,0),INDEX(Commandes!$C12:$BJ12,,COLUMN(BA$31)-COLUMN($C$31)+1-ROUND(CONFIG!$F17/2+CONFIG!$G17,0)),0)*CONFIG!$I17+IF(ROUND((BA$31-CONFIG!$C$7)/31,0)&gt;=(CONFIG!$F17+CONFIG!$G17),INDEX(Commandes!$C12:$BJ12,,COLUMN(BA$31)-COLUMN($C$31)+1-(CONFIG!$F17+CONFIG!$G17)),0)*CONFIG!$J17)*'Commandes - Calculs Auto'!$I11</f>
        <v>0</v>
      </c>
      <c r="BB35" s="82">
        <f>((CONFIG!$H17*Commandes!BB12)+IF(ROUND((BB$31-CONFIG!$C$7)/31,0)&gt;=ROUND(CONFIG!$F17/2+CONFIG!$G17,0),INDEX(Commandes!$C12:$BJ12,,COLUMN(BB$31)-COLUMN($C$31)+1-ROUND(CONFIG!$F17/2+CONFIG!$G17,0)),0)*CONFIG!$I17+IF(ROUND((BB$31-CONFIG!$C$7)/31,0)&gt;=(CONFIG!$F17+CONFIG!$G17),INDEX(Commandes!$C12:$BJ12,,COLUMN(BB$31)-COLUMN($C$31)+1-(CONFIG!$F17+CONFIG!$G17)),0)*CONFIG!$J17)*'Commandes - Calculs Auto'!$I11</f>
        <v>0</v>
      </c>
      <c r="BC35" s="82">
        <f>((CONFIG!$H17*Commandes!BC12)+IF(ROUND((BC$31-CONFIG!$C$7)/31,0)&gt;=ROUND(CONFIG!$F17/2+CONFIG!$G17,0),INDEX(Commandes!$C12:$BJ12,,COLUMN(BC$31)-COLUMN($C$31)+1-ROUND(CONFIG!$F17/2+CONFIG!$G17,0)),0)*CONFIG!$I17+IF(ROUND((BC$31-CONFIG!$C$7)/31,0)&gt;=(CONFIG!$F17+CONFIG!$G17),INDEX(Commandes!$C12:$BJ12,,COLUMN(BC$31)-COLUMN($C$31)+1-(CONFIG!$F17+CONFIG!$G17)),0)*CONFIG!$J17)*'Commandes - Calculs Auto'!$I11</f>
        <v>0</v>
      </c>
      <c r="BD35" s="82">
        <f>((CONFIG!$H17*Commandes!BD12)+IF(ROUND((BD$31-CONFIG!$C$7)/31,0)&gt;=ROUND(CONFIG!$F17/2+CONFIG!$G17,0),INDEX(Commandes!$C12:$BJ12,,COLUMN(BD$31)-COLUMN($C$31)+1-ROUND(CONFIG!$F17/2+CONFIG!$G17,0)),0)*CONFIG!$I17+IF(ROUND((BD$31-CONFIG!$C$7)/31,0)&gt;=(CONFIG!$F17+CONFIG!$G17),INDEX(Commandes!$C12:$BJ12,,COLUMN(BD$31)-COLUMN($C$31)+1-(CONFIG!$F17+CONFIG!$G17)),0)*CONFIG!$J17)*'Commandes - Calculs Auto'!$I11</f>
        <v>0</v>
      </c>
      <c r="BE35" s="82">
        <f>((CONFIG!$H17*Commandes!BE12)+IF(ROUND((BE$31-CONFIG!$C$7)/31,0)&gt;=ROUND(CONFIG!$F17/2+CONFIG!$G17,0),INDEX(Commandes!$C12:$BJ12,,COLUMN(BE$31)-COLUMN($C$31)+1-ROUND(CONFIG!$F17/2+CONFIG!$G17,0)),0)*CONFIG!$I17+IF(ROUND((BE$31-CONFIG!$C$7)/31,0)&gt;=(CONFIG!$F17+CONFIG!$G17),INDEX(Commandes!$C12:$BJ12,,COLUMN(BE$31)-COLUMN($C$31)+1-(CONFIG!$F17+CONFIG!$G17)),0)*CONFIG!$J17)*'Commandes - Calculs Auto'!$I11</f>
        <v>0</v>
      </c>
      <c r="BF35" s="82">
        <f>((CONFIG!$H17*Commandes!BF12)+IF(ROUND((BF$31-CONFIG!$C$7)/31,0)&gt;=ROUND(CONFIG!$F17/2+CONFIG!$G17,0),INDEX(Commandes!$C12:$BJ12,,COLUMN(BF$31)-COLUMN($C$31)+1-ROUND(CONFIG!$F17/2+CONFIG!$G17,0)),0)*CONFIG!$I17+IF(ROUND((BF$31-CONFIG!$C$7)/31,0)&gt;=(CONFIG!$F17+CONFIG!$G17),INDEX(Commandes!$C12:$BJ12,,COLUMN(BF$31)-COLUMN($C$31)+1-(CONFIG!$F17+CONFIG!$G17)),0)*CONFIG!$J17)*'Commandes - Calculs Auto'!$I11</f>
        <v>0</v>
      </c>
      <c r="BG35" s="82">
        <f>((CONFIG!$H17*Commandes!BG12)+IF(ROUND((BG$31-CONFIG!$C$7)/31,0)&gt;=ROUND(CONFIG!$F17/2+CONFIG!$G17,0),INDEX(Commandes!$C12:$BJ12,,COLUMN(BG$31)-COLUMN($C$31)+1-ROUND(CONFIG!$F17/2+CONFIG!$G17,0)),0)*CONFIG!$I17+IF(ROUND((BG$31-CONFIG!$C$7)/31,0)&gt;=(CONFIG!$F17+CONFIG!$G17),INDEX(Commandes!$C12:$BJ12,,COLUMN(BG$31)-COLUMN($C$31)+1-(CONFIG!$F17+CONFIG!$G17)),0)*CONFIG!$J17)*'Commandes - Calculs Auto'!$I11</f>
        <v>0</v>
      </c>
      <c r="BH35" s="82">
        <f>((CONFIG!$H17*Commandes!BH12)+IF(ROUND((BH$31-CONFIG!$C$7)/31,0)&gt;=ROUND(CONFIG!$F17/2+CONFIG!$G17,0),INDEX(Commandes!$C12:$BJ12,,COLUMN(BH$31)-COLUMN($C$31)+1-ROUND(CONFIG!$F17/2+CONFIG!$G17,0)),0)*CONFIG!$I17+IF(ROUND((BH$31-CONFIG!$C$7)/31,0)&gt;=(CONFIG!$F17+CONFIG!$G17),INDEX(Commandes!$C12:$BJ12,,COLUMN(BH$31)-COLUMN($C$31)+1-(CONFIG!$F17+CONFIG!$G17)),0)*CONFIG!$J17)*'Commandes - Calculs Auto'!$I11</f>
        <v>0</v>
      </c>
      <c r="BI35" s="82">
        <f>((CONFIG!$H17*Commandes!BI12)+IF(ROUND((BI$31-CONFIG!$C$7)/31,0)&gt;=ROUND(CONFIG!$F17/2+CONFIG!$G17,0),INDEX(Commandes!$C12:$BJ12,,COLUMN(BI$31)-COLUMN($C$31)+1-ROUND(CONFIG!$F17/2+CONFIG!$G17,0)),0)*CONFIG!$I17+IF(ROUND((BI$31-CONFIG!$C$7)/31,0)&gt;=(CONFIG!$F17+CONFIG!$G17),INDEX(Commandes!$C12:$BJ12,,COLUMN(BI$31)-COLUMN($C$31)+1-(CONFIG!$F17+CONFIG!$G17)),0)*CONFIG!$J17)*'Commandes - Calculs Auto'!$I11</f>
        <v>0</v>
      </c>
      <c r="BJ35" s="82">
        <f>((CONFIG!$H17*Commandes!BJ12)+IF(ROUND((BJ$31-CONFIG!$C$7)/31,0)&gt;=ROUND(CONFIG!$F17/2+CONFIG!$G17,0),INDEX(Commandes!$C12:$BJ12,,COLUMN(BJ$31)-COLUMN($C$31)+1-ROUND(CONFIG!$F17/2+CONFIG!$G17,0)),0)*CONFIG!$I17+IF(ROUND((BJ$31-CONFIG!$C$7)/31,0)&gt;=(CONFIG!$F17+CONFIG!$G17),INDEX(Commandes!$C12:$BJ12,,COLUMN(BJ$31)-COLUMN($C$31)+1-(CONFIG!$F17+CONFIG!$G17)),0)*CONFIG!$J17)*'Commandes - Calculs Auto'!$I11</f>
        <v>0</v>
      </c>
    </row>
    <row r="36" spans="2:62" x14ac:dyDescent="0.35">
      <c r="B36" s="57">
        <f>CONFIG!$B$18</f>
        <v>0</v>
      </c>
      <c r="C36" s="82">
        <f>((CONFIG!$H18*Commandes!C13)+IF(ROUND((C$31-CONFIG!$C$7)/31,0)&gt;=ROUND(CONFIG!$F18/2+CONFIG!$G18,0),INDEX(Commandes!$C13:$BJ13,,COLUMN(C$31)-COLUMN($C$31)+1-ROUND(CONFIG!$F18/2+CONFIG!$G18,0)),0)*CONFIG!$I18+IF(ROUND((C$31-CONFIG!$C$7)/31,0)&gt;=(CONFIG!$F18+CONFIG!$G18),INDEX(Commandes!$C13:$BJ13,,COLUMN(C$31)-COLUMN($C$31)+1-(CONFIG!$F18+CONFIG!$G18)),0)*CONFIG!$J18)*CONFIG!$C18</f>
        <v>0</v>
      </c>
      <c r="D36" s="82">
        <f>((CONFIG!$H18*Commandes!D13)+IF(ROUND((D$31-CONFIG!$C$7)/31,0)&gt;=ROUND(CONFIG!$F18/2+CONFIG!$G18,0),INDEX(Commandes!$C13:$BJ13,,COLUMN(D$31)-COLUMN($C$31)+1-ROUND(CONFIG!$F18/2+CONFIG!$G18,0)),0)*CONFIG!$I18+IF(ROUND((D$31-CONFIG!$C$7)/31,0)&gt;=(CONFIG!$F18+CONFIG!$G18),INDEX(Commandes!$C13:$BJ13,,COLUMN(D$31)-COLUMN($C$31)+1-(CONFIG!$F18+CONFIG!$G18)),0)*CONFIG!$J18)*CONFIG!$C18</f>
        <v>0</v>
      </c>
      <c r="E36" s="82">
        <f>((CONFIG!$H18*Commandes!E13)+IF(ROUND((E$31-CONFIG!$C$7)/31,0)&gt;=ROUND(CONFIG!$F18/2+CONFIG!$G18,0),INDEX(Commandes!$C13:$BJ13,,COLUMN(E$31)-COLUMN($C$31)+1-ROUND(CONFIG!$F18/2+CONFIG!$G18,0)),0)*CONFIG!$I18+IF(ROUND((E$31-CONFIG!$C$7)/31,0)&gt;=(CONFIG!$F18+CONFIG!$G18),INDEX(Commandes!$C13:$BJ13,,COLUMN(E$31)-COLUMN($C$31)+1-(CONFIG!$F18+CONFIG!$G18)),0)*CONFIG!$J18)*CONFIG!$C18</f>
        <v>0</v>
      </c>
      <c r="F36" s="82">
        <f>((CONFIG!$H18*Commandes!F13)+IF(ROUND((F$31-CONFIG!$C$7)/31,0)&gt;=ROUND(CONFIG!$F18/2+CONFIG!$G18,0),INDEX(Commandes!$C13:$BJ13,,COLUMN(F$31)-COLUMN($C$31)+1-ROUND(CONFIG!$F18/2+CONFIG!$G18,0)),0)*CONFIG!$I18+IF(ROUND((F$31-CONFIG!$C$7)/31,0)&gt;=(CONFIG!$F18+CONFIG!$G18),INDEX(Commandes!$C13:$BJ13,,COLUMN(F$31)-COLUMN($C$31)+1-(CONFIG!$F18+CONFIG!$G18)),0)*CONFIG!$J18)*CONFIG!$C18</f>
        <v>0</v>
      </c>
      <c r="G36" s="82">
        <f>((CONFIG!$H18*Commandes!G13)+IF(ROUND((G$31-CONFIG!$C$7)/31,0)&gt;=ROUND(CONFIG!$F18/2+CONFIG!$G18,0),INDEX(Commandes!$C13:$BJ13,,COLUMN(G$31)-COLUMN($C$31)+1-ROUND(CONFIG!$F18/2+CONFIG!$G18,0)),0)*CONFIG!$I18+IF(ROUND((G$31-CONFIG!$C$7)/31,0)&gt;=(CONFIG!$F18+CONFIG!$G18),INDEX(Commandes!$C13:$BJ13,,COLUMN(G$31)-COLUMN($C$31)+1-(CONFIG!$F18+CONFIG!$G18)),0)*CONFIG!$J18)*CONFIG!$C18</f>
        <v>0</v>
      </c>
      <c r="H36" s="82">
        <f>((CONFIG!$H18*Commandes!H13)+IF(ROUND((H$31-CONFIG!$C$7)/31,0)&gt;=ROUND(CONFIG!$F18/2+CONFIG!$G18,0),INDEX(Commandes!$C13:$BJ13,,COLUMN(H$31)-COLUMN($C$31)+1-ROUND(CONFIG!$F18/2+CONFIG!$G18,0)),0)*CONFIG!$I18+IF(ROUND((H$31-CONFIG!$C$7)/31,0)&gt;=(CONFIG!$F18+CONFIG!$G18),INDEX(Commandes!$C13:$BJ13,,COLUMN(H$31)-COLUMN($C$31)+1-(CONFIG!$F18+CONFIG!$G18)),0)*CONFIG!$J18)*CONFIG!$C18</f>
        <v>0</v>
      </c>
      <c r="I36" s="82">
        <f>((CONFIG!$H18*Commandes!I13)+IF(ROUND((I$31-CONFIG!$C$7)/31,0)&gt;=ROUND(CONFIG!$F18/2+CONFIG!$G18,0),INDEX(Commandes!$C13:$BJ13,,COLUMN(I$31)-COLUMN($C$31)+1-ROUND(CONFIG!$F18/2+CONFIG!$G18,0)),0)*CONFIG!$I18+IF(ROUND((I$31-CONFIG!$C$7)/31,0)&gt;=(CONFIG!$F18+CONFIG!$G18),INDEX(Commandes!$C13:$BJ13,,COLUMN(I$31)-COLUMN($C$31)+1-(CONFIG!$F18+CONFIG!$G18)),0)*CONFIG!$J18)*CONFIG!$C18</f>
        <v>0</v>
      </c>
      <c r="J36" s="82">
        <f>((CONFIG!$H18*Commandes!J13)+IF(ROUND((J$31-CONFIG!$C$7)/31,0)&gt;=ROUND(CONFIG!$F18/2+CONFIG!$G18,0),INDEX(Commandes!$C13:$BJ13,,COLUMN(J$31)-COLUMN($C$31)+1-ROUND(CONFIG!$F18/2+CONFIG!$G18,0)),0)*CONFIG!$I18+IF(ROUND((J$31-CONFIG!$C$7)/31,0)&gt;=(CONFIG!$F18+CONFIG!$G18),INDEX(Commandes!$C13:$BJ13,,COLUMN(J$31)-COLUMN($C$31)+1-(CONFIG!$F18+CONFIG!$G18)),0)*CONFIG!$J18)*CONFIG!$C18</f>
        <v>0</v>
      </c>
      <c r="K36" s="82">
        <f>((CONFIG!$H18*Commandes!K13)+IF(ROUND((K$31-CONFIG!$C$7)/31,0)&gt;=ROUND(CONFIG!$F18/2+CONFIG!$G18,0),INDEX(Commandes!$C13:$BJ13,,COLUMN(K$31)-COLUMN($C$31)+1-ROUND(CONFIG!$F18/2+CONFIG!$G18,0)),0)*CONFIG!$I18+IF(ROUND((K$31-CONFIG!$C$7)/31,0)&gt;=(CONFIG!$F18+CONFIG!$G18),INDEX(Commandes!$C13:$BJ13,,COLUMN(K$31)-COLUMN($C$31)+1-(CONFIG!$F18+CONFIG!$G18)),0)*CONFIG!$J18)*CONFIG!$C18</f>
        <v>0</v>
      </c>
      <c r="L36" s="82">
        <f>((CONFIG!$H18*Commandes!L13)+IF(ROUND((L$31-CONFIG!$C$7)/31,0)&gt;=ROUND(CONFIG!$F18/2+CONFIG!$G18,0),INDEX(Commandes!$C13:$BJ13,,COLUMN(L$31)-COLUMN($C$31)+1-ROUND(CONFIG!$F18/2+CONFIG!$G18,0)),0)*CONFIG!$I18+IF(ROUND((L$31-CONFIG!$C$7)/31,0)&gt;=(CONFIG!$F18+CONFIG!$G18),INDEX(Commandes!$C13:$BJ13,,COLUMN(L$31)-COLUMN($C$31)+1-(CONFIG!$F18+CONFIG!$G18)),0)*CONFIG!$J18)*CONFIG!$C18</f>
        <v>0</v>
      </c>
      <c r="M36" s="82">
        <f>((CONFIG!$H18*Commandes!M13)+IF(ROUND((M$31-CONFIG!$C$7)/31,0)&gt;=ROUND(CONFIG!$F18/2+CONFIG!$G18,0),INDEX(Commandes!$C13:$BJ13,,COLUMN(M$31)-COLUMN($C$31)+1-ROUND(CONFIG!$F18/2+CONFIG!$G18,0)),0)*CONFIG!$I18+IF(ROUND((M$31-CONFIG!$C$7)/31,0)&gt;=(CONFIG!$F18+CONFIG!$G18),INDEX(Commandes!$C13:$BJ13,,COLUMN(M$31)-COLUMN($C$31)+1-(CONFIG!$F18+CONFIG!$G18)),0)*CONFIG!$J18)*CONFIG!$C18</f>
        <v>0</v>
      </c>
      <c r="N36" s="82">
        <f>((CONFIG!$H18*Commandes!N13)+IF(ROUND((N$31-CONFIG!$C$7)/31,0)&gt;=ROUND(CONFIG!$F18/2+CONFIG!$G18,0),INDEX(Commandes!$C13:$BJ13,,COLUMN(N$31)-COLUMN($C$31)+1-ROUND(CONFIG!$F18/2+CONFIG!$G18,0)),0)*CONFIG!$I18+IF(ROUND((N$31-CONFIG!$C$7)/31,0)&gt;=(CONFIG!$F18+CONFIG!$G18),INDEX(Commandes!$C13:$BJ13,,COLUMN(N$31)-COLUMN($C$31)+1-(CONFIG!$F18+CONFIG!$G18)),0)*CONFIG!$J18)*CONFIG!$C18</f>
        <v>0</v>
      </c>
      <c r="O36" s="82">
        <f>((CONFIG!$H18*Commandes!O13)+IF(ROUND((O$31-CONFIG!$C$7)/31,0)&gt;=ROUND(CONFIG!$F18/2+CONFIG!$G18,0),INDEX(Commandes!$C13:$BJ13,,COLUMN(O$31)-COLUMN($C$31)+1-ROUND(CONFIG!$F18/2+CONFIG!$G18,0)),0)*CONFIG!$I18+IF(ROUND((O$31-CONFIG!$C$7)/31,0)&gt;=(CONFIG!$F18+CONFIG!$G18),INDEX(Commandes!$C13:$BJ13,,COLUMN(O$31)-COLUMN($C$31)+1-(CONFIG!$F18+CONFIG!$G18)),0)*CONFIG!$J18)*'Commandes - Calculs Auto'!$C12</f>
        <v>0</v>
      </c>
      <c r="P36" s="82">
        <f>((CONFIG!$H18*Commandes!P13)+IF(ROUND((P$31-CONFIG!$C$7)/31,0)&gt;=ROUND(CONFIG!$F18/2+CONFIG!$G18,0),INDEX(Commandes!$C13:$BJ13,,COLUMN(P$31)-COLUMN($C$31)+1-ROUND(CONFIG!$F18/2+CONFIG!$G18,0)),0)*CONFIG!$I18+IF(ROUND((P$31-CONFIG!$C$7)/31,0)&gt;=(CONFIG!$F18+CONFIG!$G18),INDEX(Commandes!$C13:$BJ13,,COLUMN(P$31)-COLUMN($C$31)+1-(CONFIG!$F18+CONFIG!$G18)),0)*CONFIG!$J18)*'Commandes - Calculs Auto'!$C12</f>
        <v>0</v>
      </c>
      <c r="Q36" s="82">
        <f>((CONFIG!$H18*Commandes!Q13)+IF(ROUND((Q$31-CONFIG!$C$7)/31,0)&gt;=ROUND(CONFIG!$F18/2+CONFIG!$G18,0),INDEX(Commandes!$C13:$BJ13,,COLUMN(Q$31)-COLUMN($C$31)+1-ROUND(CONFIG!$F18/2+CONFIG!$G18,0)),0)*CONFIG!$I18+IF(ROUND((Q$31-CONFIG!$C$7)/31,0)&gt;=(CONFIG!$F18+CONFIG!$G18),INDEX(Commandes!$C13:$BJ13,,COLUMN(Q$31)-COLUMN($C$31)+1-(CONFIG!$F18+CONFIG!$G18)),0)*CONFIG!$J18)*'Commandes - Calculs Auto'!$C12</f>
        <v>0</v>
      </c>
      <c r="R36" s="82">
        <f>((CONFIG!$H18*Commandes!R13)+IF(ROUND((R$31-CONFIG!$C$7)/31,0)&gt;=ROUND(CONFIG!$F18/2+CONFIG!$G18,0),INDEX(Commandes!$C13:$BJ13,,COLUMN(R$31)-COLUMN($C$31)+1-ROUND(CONFIG!$F18/2+CONFIG!$G18,0)),0)*CONFIG!$I18+IF(ROUND((R$31-CONFIG!$C$7)/31,0)&gt;=(CONFIG!$F18+CONFIG!$G18),INDEX(Commandes!$C13:$BJ13,,COLUMN(R$31)-COLUMN($C$31)+1-(CONFIG!$F18+CONFIG!$G18)),0)*CONFIG!$J18)*'Commandes - Calculs Auto'!$C12</f>
        <v>0</v>
      </c>
      <c r="S36" s="82">
        <f>((CONFIG!$H18*Commandes!S13)+IF(ROUND((S$31-CONFIG!$C$7)/31,0)&gt;=ROUND(CONFIG!$F18/2+CONFIG!$G18,0),INDEX(Commandes!$C13:$BJ13,,COLUMN(S$31)-COLUMN($C$31)+1-ROUND(CONFIG!$F18/2+CONFIG!$G18,0)),0)*CONFIG!$I18+IF(ROUND((S$31-CONFIG!$C$7)/31,0)&gt;=(CONFIG!$F18+CONFIG!$G18),INDEX(Commandes!$C13:$BJ13,,COLUMN(S$31)-COLUMN($C$31)+1-(CONFIG!$F18+CONFIG!$G18)),0)*CONFIG!$J18)*'Commandes - Calculs Auto'!$C12</f>
        <v>0</v>
      </c>
      <c r="T36" s="82">
        <f>((CONFIG!$H18*Commandes!T13)+IF(ROUND((T$31-CONFIG!$C$7)/31,0)&gt;=ROUND(CONFIG!$F18/2+CONFIG!$G18,0),INDEX(Commandes!$C13:$BJ13,,COLUMN(T$31)-COLUMN($C$31)+1-ROUND(CONFIG!$F18/2+CONFIG!$G18,0)),0)*CONFIG!$I18+IF(ROUND((T$31-CONFIG!$C$7)/31,0)&gt;=(CONFIG!$F18+CONFIG!$G18),INDEX(Commandes!$C13:$BJ13,,COLUMN(T$31)-COLUMN($C$31)+1-(CONFIG!$F18+CONFIG!$G18)),0)*CONFIG!$J18)*'Commandes - Calculs Auto'!$C12</f>
        <v>0</v>
      </c>
      <c r="U36" s="82">
        <f>((CONFIG!$H18*Commandes!U13)+IF(ROUND((U$31-CONFIG!$C$7)/31,0)&gt;=ROUND(CONFIG!$F18/2+CONFIG!$G18,0),INDEX(Commandes!$C13:$BJ13,,COLUMN(U$31)-COLUMN($C$31)+1-ROUND(CONFIG!$F18/2+CONFIG!$G18,0)),0)*CONFIG!$I18+IF(ROUND((U$31-CONFIG!$C$7)/31,0)&gt;=(CONFIG!$F18+CONFIG!$G18),INDEX(Commandes!$C13:$BJ13,,COLUMN(U$31)-COLUMN($C$31)+1-(CONFIG!$F18+CONFIG!$G18)),0)*CONFIG!$J18)*'Commandes - Calculs Auto'!$C12</f>
        <v>0</v>
      </c>
      <c r="V36" s="82">
        <f>((CONFIG!$H18*Commandes!V13)+IF(ROUND((V$31-CONFIG!$C$7)/31,0)&gt;=ROUND(CONFIG!$F18/2+CONFIG!$G18,0),INDEX(Commandes!$C13:$BJ13,,COLUMN(V$31)-COLUMN($C$31)+1-ROUND(CONFIG!$F18/2+CONFIG!$G18,0)),0)*CONFIG!$I18+IF(ROUND((V$31-CONFIG!$C$7)/31,0)&gt;=(CONFIG!$F18+CONFIG!$G18),INDEX(Commandes!$C13:$BJ13,,COLUMN(V$31)-COLUMN($C$31)+1-(CONFIG!$F18+CONFIG!$G18)),0)*CONFIG!$J18)*'Commandes - Calculs Auto'!$C12</f>
        <v>0</v>
      </c>
      <c r="W36" s="82">
        <f>((CONFIG!$H18*Commandes!W13)+IF(ROUND((W$31-CONFIG!$C$7)/31,0)&gt;=ROUND(CONFIG!$F18/2+CONFIG!$G18,0),INDEX(Commandes!$C13:$BJ13,,COLUMN(W$31)-COLUMN($C$31)+1-ROUND(CONFIG!$F18/2+CONFIG!$G18,0)),0)*CONFIG!$I18+IF(ROUND((W$31-CONFIG!$C$7)/31,0)&gt;=(CONFIG!$F18+CONFIG!$G18),INDEX(Commandes!$C13:$BJ13,,COLUMN(W$31)-COLUMN($C$31)+1-(CONFIG!$F18+CONFIG!$G18)),0)*CONFIG!$J18)*'Commandes - Calculs Auto'!$C12</f>
        <v>0</v>
      </c>
      <c r="X36" s="82">
        <f>((CONFIG!$H18*Commandes!X13)+IF(ROUND((X$31-CONFIG!$C$7)/31,0)&gt;=ROUND(CONFIG!$F18/2+CONFIG!$G18,0),INDEX(Commandes!$C13:$BJ13,,COLUMN(X$31)-COLUMN($C$31)+1-ROUND(CONFIG!$F18/2+CONFIG!$G18,0)),0)*CONFIG!$I18+IF(ROUND((X$31-CONFIG!$C$7)/31,0)&gt;=(CONFIG!$F18+CONFIG!$G18),INDEX(Commandes!$C13:$BJ13,,COLUMN(X$31)-COLUMN($C$31)+1-(CONFIG!$F18+CONFIG!$G18)),0)*CONFIG!$J18)*'Commandes - Calculs Auto'!$C12</f>
        <v>0</v>
      </c>
      <c r="Y36" s="82">
        <f>((CONFIG!$H18*Commandes!Y13)+IF(ROUND((Y$31-CONFIG!$C$7)/31,0)&gt;=ROUND(CONFIG!$F18/2+CONFIG!$G18,0),INDEX(Commandes!$C13:$BJ13,,COLUMN(Y$31)-COLUMN($C$31)+1-ROUND(CONFIG!$F18/2+CONFIG!$G18,0)),0)*CONFIG!$I18+IF(ROUND((Y$31-CONFIG!$C$7)/31,0)&gt;=(CONFIG!$F18+CONFIG!$G18),INDEX(Commandes!$C13:$BJ13,,COLUMN(Y$31)-COLUMN($C$31)+1-(CONFIG!$F18+CONFIG!$G18)),0)*CONFIG!$J18)*'Commandes - Calculs Auto'!$C12</f>
        <v>0</v>
      </c>
      <c r="Z36" s="82">
        <f>((CONFIG!$H18*Commandes!Z13)+IF(ROUND((Z$31-CONFIG!$C$7)/31,0)&gt;=ROUND(CONFIG!$F18/2+CONFIG!$G18,0),INDEX(Commandes!$C13:$BJ13,,COLUMN(Z$31)-COLUMN($C$31)+1-ROUND(CONFIG!$F18/2+CONFIG!$G18,0)),0)*CONFIG!$I18+IF(ROUND((Z$31-CONFIG!$C$7)/31,0)&gt;=(CONFIG!$F18+CONFIG!$G18),INDEX(Commandes!$C13:$BJ13,,COLUMN(Z$31)-COLUMN($C$31)+1-(CONFIG!$F18+CONFIG!$G18)),0)*CONFIG!$J18)*'Commandes - Calculs Auto'!$C12</f>
        <v>0</v>
      </c>
      <c r="AA36" s="82">
        <f>((CONFIG!$H18*Commandes!AA13)+IF(ROUND((AA$31-CONFIG!$C$7)/31,0)&gt;=ROUND(CONFIG!$F18/2+CONFIG!$G18,0),INDEX(Commandes!$C13:$BJ13,,COLUMN(AA$31)-COLUMN($C$31)+1-ROUND(CONFIG!$F18/2+CONFIG!$G18,0)),0)*CONFIG!$I18+IF(ROUND((AA$31-CONFIG!$C$7)/31,0)&gt;=(CONFIG!$F18+CONFIG!$G18),INDEX(Commandes!$C13:$BJ13,,COLUMN(AA$31)-COLUMN($C$31)+1-(CONFIG!$F18+CONFIG!$G18)),0)*CONFIG!$J18)*'Commandes - Calculs Auto'!$E12</f>
        <v>0</v>
      </c>
      <c r="AB36" s="82">
        <f>((CONFIG!$H18*Commandes!AB13)+IF(ROUND((AB$31-CONFIG!$C$7)/31,0)&gt;=ROUND(CONFIG!$F18/2+CONFIG!$G18,0),INDEX(Commandes!$C13:$BJ13,,COLUMN(AB$31)-COLUMN($C$31)+1-ROUND(CONFIG!$F18/2+CONFIG!$G18,0)),0)*CONFIG!$I18+IF(ROUND((AB$31-CONFIG!$C$7)/31,0)&gt;=(CONFIG!$F18+CONFIG!$G18),INDEX(Commandes!$C13:$BJ13,,COLUMN(AB$31)-COLUMN($C$31)+1-(CONFIG!$F18+CONFIG!$G18)),0)*CONFIG!$J18)*'Commandes - Calculs Auto'!$E12</f>
        <v>0</v>
      </c>
      <c r="AC36" s="82">
        <f>((CONFIG!$H18*Commandes!AC13)+IF(ROUND((AC$31-CONFIG!$C$7)/31,0)&gt;=ROUND(CONFIG!$F18/2+CONFIG!$G18,0),INDEX(Commandes!$C13:$BJ13,,COLUMN(AC$31)-COLUMN($C$31)+1-ROUND(CONFIG!$F18/2+CONFIG!$G18,0)),0)*CONFIG!$I18+IF(ROUND((AC$31-CONFIG!$C$7)/31,0)&gt;=(CONFIG!$F18+CONFIG!$G18),INDEX(Commandes!$C13:$BJ13,,COLUMN(AC$31)-COLUMN($C$31)+1-(CONFIG!$F18+CONFIG!$G18)),0)*CONFIG!$J18)*'Commandes - Calculs Auto'!$E12</f>
        <v>0</v>
      </c>
      <c r="AD36" s="82">
        <f>((CONFIG!$H18*Commandes!AD13)+IF(ROUND((AD$31-CONFIG!$C$7)/31,0)&gt;=ROUND(CONFIG!$F18/2+CONFIG!$G18,0),INDEX(Commandes!$C13:$BJ13,,COLUMN(AD$31)-COLUMN($C$31)+1-ROUND(CONFIG!$F18/2+CONFIG!$G18,0)),0)*CONFIG!$I18+IF(ROUND((AD$31-CONFIG!$C$7)/31,0)&gt;=(CONFIG!$F18+CONFIG!$G18),INDEX(Commandes!$C13:$BJ13,,COLUMN(AD$31)-COLUMN($C$31)+1-(CONFIG!$F18+CONFIG!$G18)),0)*CONFIG!$J18)*'Commandes - Calculs Auto'!$E12</f>
        <v>0</v>
      </c>
      <c r="AE36" s="82">
        <f>((CONFIG!$H18*Commandes!AE13)+IF(ROUND((AE$31-CONFIG!$C$7)/31,0)&gt;=ROUND(CONFIG!$F18/2+CONFIG!$G18,0),INDEX(Commandes!$C13:$BJ13,,COLUMN(AE$31)-COLUMN($C$31)+1-ROUND(CONFIG!$F18/2+CONFIG!$G18,0)),0)*CONFIG!$I18+IF(ROUND((AE$31-CONFIG!$C$7)/31,0)&gt;=(CONFIG!$F18+CONFIG!$G18),INDEX(Commandes!$C13:$BJ13,,COLUMN(AE$31)-COLUMN($C$31)+1-(CONFIG!$F18+CONFIG!$G18)),0)*CONFIG!$J18)*'Commandes - Calculs Auto'!$E12</f>
        <v>0</v>
      </c>
      <c r="AF36" s="82">
        <f>((CONFIG!$H18*Commandes!AF13)+IF(ROUND((AF$31-CONFIG!$C$7)/31,0)&gt;=ROUND(CONFIG!$F18/2+CONFIG!$G18,0),INDEX(Commandes!$C13:$BJ13,,COLUMN(AF$31)-COLUMN($C$31)+1-ROUND(CONFIG!$F18/2+CONFIG!$G18,0)),0)*CONFIG!$I18+IF(ROUND((AF$31-CONFIG!$C$7)/31,0)&gt;=(CONFIG!$F18+CONFIG!$G18),INDEX(Commandes!$C13:$BJ13,,COLUMN(AF$31)-COLUMN($C$31)+1-(CONFIG!$F18+CONFIG!$G18)),0)*CONFIG!$J18)*'Commandes - Calculs Auto'!$E12</f>
        <v>0</v>
      </c>
      <c r="AG36" s="82">
        <f>((CONFIG!$H18*Commandes!AG13)+IF(ROUND((AG$31-CONFIG!$C$7)/31,0)&gt;=ROUND(CONFIG!$F18/2+CONFIG!$G18,0),INDEX(Commandes!$C13:$BJ13,,COLUMN(AG$31)-COLUMN($C$31)+1-ROUND(CONFIG!$F18/2+CONFIG!$G18,0)),0)*CONFIG!$I18+IF(ROUND((AG$31-CONFIG!$C$7)/31,0)&gt;=(CONFIG!$F18+CONFIG!$G18),INDEX(Commandes!$C13:$BJ13,,COLUMN(AG$31)-COLUMN($C$31)+1-(CONFIG!$F18+CONFIG!$G18)),0)*CONFIG!$J18)*'Commandes - Calculs Auto'!$E12</f>
        <v>0</v>
      </c>
      <c r="AH36" s="82">
        <f>((CONFIG!$H18*Commandes!AH13)+IF(ROUND((AH$31-CONFIG!$C$7)/31,0)&gt;=ROUND(CONFIG!$F18/2+CONFIG!$G18,0),INDEX(Commandes!$C13:$BJ13,,COLUMN(AH$31)-COLUMN($C$31)+1-ROUND(CONFIG!$F18/2+CONFIG!$G18,0)),0)*CONFIG!$I18+IF(ROUND((AH$31-CONFIG!$C$7)/31,0)&gt;=(CONFIG!$F18+CONFIG!$G18),INDEX(Commandes!$C13:$BJ13,,COLUMN(AH$31)-COLUMN($C$31)+1-(CONFIG!$F18+CONFIG!$G18)),0)*CONFIG!$J18)*'Commandes - Calculs Auto'!$E12</f>
        <v>0</v>
      </c>
      <c r="AI36" s="82">
        <f>((CONFIG!$H18*Commandes!AI13)+IF(ROUND((AI$31-CONFIG!$C$7)/31,0)&gt;=ROUND(CONFIG!$F18/2+CONFIG!$G18,0),INDEX(Commandes!$C13:$BJ13,,COLUMN(AI$31)-COLUMN($C$31)+1-ROUND(CONFIG!$F18/2+CONFIG!$G18,0)),0)*CONFIG!$I18+IF(ROUND((AI$31-CONFIG!$C$7)/31,0)&gt;=(CONFIG!$F18+CONFIG!$G18),INDEX(Commandes!$C13:$BJ13,,COLUMN(AI$31)-COLUMN($C$31)+1-(CONFIG!$F18+CONFIG!$G18)),0)*CONFIG!$J18)*'Commandes - Calculs Auto'!$E12</f>
        <v>0</v>
      </c>
      <c r="AJ36" s="82">
        <f>((CONFIG!$H18*Commandes!AJ13)+IF(ROUND((AJ$31-CONFIG!$C$7)/31,0)&gt;=ROUND(CONFIG!$F18/2+CONFIG!$G18,0),INDEX(Commandes!$C13:$BJ13,,COLUMN(AJ$31)-COLUMN($C$31)+1-ROUND(CONFIG!$F18/2+CONFIG!$G18,0)),0)*CONFIG!$I18+IF(ROUND((AJ$31-CONFIG!$C$7)/31,0)&gt;=(CONFIG!$F18+CONFIG!$G18),INDEX(Commandes!$C13:$BJ13,,COLUMN(AJ$31)-COLUMN($C$31)+1-(CONFIG!$F18+CONFIG!$G18)),0)*CONFIG!$J18)*'Commandes - Calculs Auto'!$E12</f>
        <v>0</v>
      </c>
      <c r="AK36" s="82">
        <f>((CONFIG!$H18*Commandes!AK13)+IF(ROUND((AK$31-CONFIG!$C$7)/31,0)&gt;=ROUND(CONFIG!$F18/2+CONFIG!$G18,0),INDEX(Commandes!$C13:$BJ13,,COLUMN(AK$31)-COLUMN($C$31)+1-ROUND(CONFIG!$F18/2+CONFIG!$G18,0)),0)*CONFIG!$I18+IF(ROUND((AK$31-CONFIG!$C$7)/31,0)&gt;=(CONFIG!$F18+CONFIG!$G18),INDEX(Commandes!$C13:$BJ13,,COLUMN(AK$31)-COLUMN($C$31)+1-(CONFIG!$F18+CONFIG!$G18)),0)*CONFIG!$J18)*'Commandes - Calculs Auto'!$E12</f>
        <v>0</v>
      </c>
      <c r="AL36" s="82">
        <f>((CONFIG!$H18*Commandes!AL13)+IF(ROUND((AL$31-CONFIG!$C$7)/31,0)&gt;=ROUND(CONFIG!$F18/2+CONFIG!$G18,0),INDEX(Commandes!$C13:$BJ13,,COLUMN(AL$31)-COLUMN($C$31)+1-ROUND(CONFIG!$F18/2+CONFIG!$G18,0)),0)*CONFIG!$I18+IF(ROUND((AL$31-CONFIG!$C$7)/31,0)&gt;=(CONFIG!$F18+CONFIG!$G18),INDEX(Commandes!$C13:$BJ13,,COLUMN(AL$31)-COLUMN($C$31)+1-(CONFIG!$F18+CONFIG!$G18)),0)*CONFIG!$J18)*'Commandes - Calculs Auto'!$E12</f>
        <v>0</v>
      </c>
      <c r="AM36" s="82">
        <f>((CONFIG!$H18*Commandes!AM13)+IF(ROUND((AM$31-CONFIG!$C$7)/31,0)&gt;=ROUND(CONFIG!$F18/2+CONFIG!$G18,0),INDEX(Commandes!$C13:$BJ13,,COLUMN(AM$31)-COLUMN($C$31)+1-ROUND(CONFIG!$F18/2+CONFIG!$G18,0)),0)*CONFIG!$I18+IF(ROUND((AM$31-CONFIG!$C$7)/31,0)&gt;=(CONFIG!$F18+CONFIG!$G18),INDEX(Commandes!$C13:$BJ13,,COLUMN(AM$31)-COLUMN($C$31)+1-(CONFIG!$F18+CONFIG!$G18)),0)*CONFIG!$J18)*'Commandes - Calculs Auto'!$G12</f>
        <v>0</v>
      </c>
      <c r="AN36" s="82">
        <f>((CONFIG!$H18*Commandes!AN13)+IF(ROUND((AN$31-CONFIG!$C$7)/31,0)&gt;=ROUND(CONFIG!$F18/2+CONFIG!$G18,0),INDEX(Commandes!$C13:$BJ13,,COLUMN(AN$31)-COLUMN($C$31)+1-ROUND(CONFIG!$F18/2+CONFIG!$G18,0)),0)*CONFIG!$I18+IF(ROUND((AN$31-CONFIG!$C$7)/31,0)&gt;=(CONFIG!$F18+CONFIG!$G18),INDEX(Commandes!$C13:$BJ13,,COLUMN(AN$31)-COLUMN($C$31)+1-(CONFIG!$F18+CONFIG!$G18)),0)*CONFIG!$J18)*'Commandes - Calculs Auto'!$G12</f>
        <v>0</v>
      </c>
      <c r="AO36" s="82">
        <f>((CONFIG!$H18*Commandes!AO13)+IF(ROUND((AO$31-CONFIG!$C$7)/31,0)&gt;=ROUND(CONFIG!$F18/2+CONFIG!$G18,0),INDEX(Commandes!$C13:$BJ13,,COLUMN(AO$31)-COLUMN($C$31)+1-ROUND(CONFIG!$F18/2+CONFIG!$G18,0)),0)*CONFIG!$I18+IF(ROUND((AO$31-CONFIG!$C$7)/31,0)&gt;=(CONFIG!$F18+CONFIG!$G18),INDEX(Commandes!$C13:$BJ13,,COLUMN(AO$31)-COLUMN($C$31)+1-(CONFIG!$F18+CONFIG!$G18)),0)*CONFIG!$J18)*'Commandes - Calculs Auto'!$G12</f>
        <v>0</v>
      </c>
      <c r="AP36" s="82">
        <f>((CONFIG!$H18*Commandes!AP13)+IF(ROUND((AP$31-CONFIG!$C$7)/31,0)&gt;=ROUND(CONFIG!$F18/2+CONFIG!$G18,0),INDEX(Commandes!$C13:$BJ13,,COLUMN(AP$31)-COLUMN($C$31)+1-ROUND(CONFIG!$F18/2+CONFIG!$G18,0)),0)*CONFIG!$I18+IF(ROUND((AP$31-CONFIG!$C$7)/31,0)&gt;=(CONFIG!$F18+CONFIG!$G18),INDEX(Commandes!$C13:$BJ13,,COLUMN(AP$31)-COLUMN($C$31)+1-(CONFIG!$F18+CONFIG!$G18)),0)*CONFIG!$J18)*'Commandes - Calculs Auto'!$G12</f>
        <v>0</v>
      </c>
      <c r="AQ36" s="82">
        <f>((CONFIG!$H18*Commandes!AQ13)+IF(ROUND((AQ$31-CONFIG!$C$7)/31,0)&gt;=ROUND(CONFIG!$F18/2+CONFIG!$G18,0),INDEX(Commandes!$C13:$BJ13,,COLUMN(AQ$31)-COLUMN($C$31)+1-ROUND(CONFIG!$F18/2+CONFIG!$G18,0)),0)*CONFIG!$I18+IF(ROUND((AQ$31-CONFIG!$C$7)/31,0)&gt;=(CONFIG!$F18+CONFIG!$G18),INDEX(Commandes!$C13:$BJ13,,COLUMN(AQ$31)-COLUMN($C$31)+1-(CONFIG!$F18+CONFIG!$G18)),0)*CONFIG!$J18)*'Commandes - Calculs Auto'!$G12</f>
        <v>0</v>
      </c>
      <c r="AR36" s="82">
        <f>((CONFIG!$H18*Commandes!AR13)+IF(ROUND((AR$31-CONFIG!$C$7)/31,0)&gt;=ROUND(CONFIG!$F18/2+CONFIG!$G18,0),INDEX(Commandes!$C13:$BJ13,,COLUMN(AR$31)-COLUMN($C$31)+1-ROUND(CONFIG!$F18/2+CONFIG!$G18,0)),0)*CONFIG!$I18+IF(ROUND((AR$31-CONFIG!$C$7)/31,0)&gt;=(CONFIG!$F18+CONFIG!$G18),INDEX(Commandes!$C13:$BJ13,,COLUMN(AR$31)-COLUMN($C$31)+1-(CONFIG!$F18+CONFIG!$G18)),0)*CONFIG!$J18)*'Commandes - Calculs Auto'!$G12</f>
        <v>0</v>
      </c>
      <c r="AS36" s="82">
        <f>((CONFIG!$H18*Commandes!AS13)+IF(ROUND((AS$31-CONFIG!$C$7)/31,0)&gt;=ROUND(CONFIG!$F18/2+CONFIG!$G18,0),INDEX(Commandes!$C13:$BJ13,,COLUMN(AS$31)-COLUMN($C$31)+1-ROUND(CONFIG!$F18/2+CONFIG!$G18,0)),0)*CONFIG!$I18+IF(ROUND((AS$31-CONFIG!$C$7)/31,0)&gt;=(CONFIG!$F18+CONFIG!$G18),INDEX(Commandes!$C13:$BJ13,,COLUMN(AS$31)-COLUMN($C$31)+1-(CONFIG!$F18+CONFIG!$G18)),0)*CONFIG!$J18)*'Commandes - Calculs Auto'!$G12</f>
        <v>0</v>
      </c>
      <c r="AT36" s="82">
        <f>((CONFIG!$H18*Commandes!AT13)+IF(ROUND((AT$31-CONFIG!$C$7)/31,0)&gt;=ROUND(CONFIG!$F18/2+CONFIG!$G18,0),INDEX(Commandes!$C13:$BJ13,,COLUMN(AT$31)-COLUMN($C$31)+1-ROUND(CONFIG!$F18/2+CONFIG!$G18,0)),0)*CONFIG!$I18+IF(ROUND((AT$31-CONFIG!$C$7)/31,0)&gt;=(CONFIG!$F18+CONFIG!$G18),INDEX(Commandes!$C13:$BJ13,,COLUMN(AT$31)-COLUMN($C$31)+1-(CONFIG!$F18+CONFIG!$G18)),0)*CONFIG!$J18)*'Commandes - Calculs Auto'!$G12</f>
        <v>0</v>
      </c>
      <c r="AU36" s="82">
        <f>((CONFIG!$H18*Commandes!AU13)+IF(ROUND((AU$31-CONFIG!$C$7)/31,0)&gt;=ROUND(CONFIG!$F18/2+CONFIG!$G18,0),INDEX(Commandes!$C13:$BJ13,,COLUMN(AU$31)-COLUMN($C$31)+1-ROUND(CONFIG!$F18/2+CONFIG!$G18,0)),0)*CONFIG!$I18+IF(ROUND((AU$31-CONFIG!$C$7)/31,0)&gt;=(CONFIG!$F18+CONFIG!$G18),INDEX(Commandes!$C13:$BJ13,,COLUMN(AU$31)-COLUMN($C$31)+1-(CONFIG!$F18+CONFIG!$G18)),0)*CONFIG!$J18)*'Commandes - Calculs Auto'!$G12</f>
        <v>0</v>
      </c>
      <c r="AV36" s="82">
        <f>((CONFIG!$H18*Commandes!AV13)+IF(ROUND((AV$31-CONFIG!$C$7)/31,0)&gt;=ROUND(CONFIG!$F18/2+CONFIG!$G18,0),INDEX(Commandes!$C13:$BJ13,,COLUMN(AV$31)-COLUMN($C$31)+1-ROUND(CONFIG!$F18/2+CONFIG!$G18,0)),0)*CONFIG!$I18+IF(ROUND((AV$31-CONFIG!$C$7)/31,0)&gt;=(CONFIG!$F18+CONFIG!$G18),INDEX(Commandes!$C13:$BJ13,,COLUMN(AV$31)-COLUMN($C$31)+1-(CONFIG!$F18+CONFIG!$G18)),0)*CONFIG!$J18)*'Commandes - Calculs Auto'!$G12</f>
        <v>0</v>
      </c>
      <c r="AW36" s="82">
        <f>((CONFIG!$H18*Commandes!AW13)+IF(ROUND((AW$31-CONFIG!$C$7)/31,0)&gt;=ROUND(CONFIG!$F18/2+CONFIG!$G18,0),INDEX(Commandes!$C13:$BJ13,,COLUMN(AW$31)-COLUMN($C$31)+1-ROUND(CONFIG!$F18/2+CONFIG!$G18,0)),0)*CONFIG!$I18+IF(ROUND((AW$31-CONFIG!$C$7)/31,0)&gt;=(CONFIG!$F18+CONFIG!$G18),INDEX(Commandes!$C13:$BJ13,,COLUMN(AW$31)-COLUMN($C$31)+1-(CONFIG!$F18+CONFIG!$G18)),0)*CONFIG!$J18)*'Commandes - Calculs Auto'!$G12</f>
        <v>0</v>
      </c>
      <c r="AX36" s="82">
        <f>((CONFIG!$H18*Commandes!AX13)+IF(ROUND((AX$31-CONFIG!$C$7)/31,0)&gt;=ROUND(CONFIG!$F18/2+CONFIG!$G18,0),INDEX(Commandes!$C13:$BJ13,,COLUMN(AX$31)-COLUMN($C$31)+1-ROUND(CONFIG!$F18/2+CONFIG!$G18,0)),0)*CONFIG!$I18+IF(ROUND((AX$31-CONFIG!$C$7)/31,0)&gt;=(CONFIG!$F18+CONFIG!$G18),INDEX(Commandes!$C13:$BJ13,,COLUMN(AX$31)-COLUMN($C$31)+1-(CONFIG!$F18+CONFIG!$G18)),0)*CONFIG!$J18)*'Commandes - Calculs Auto'!$G12</f>
        <v>0</v>
      </c>
      <c r="AY36" s="82">
        <f>((CONFIG!$H18*Commandes!AY13)+IF(ROUND((AY$31-CONFIG!$C$7)/31,0)&gt;=ROUND(CONFIG!$F18/2+CONFIG!$G18,0),INDEX(Commandes!$C13:$BJ13,,COLUMN(AY$31)-COLUMN($C$31)+1-ROUND(CONFIG!$F18/2+CONFIG!$G18,0)),0)*CONFIG!$I18+IF(ROUND((AY$31-CONFIG!$C$7)/31,0)&gt;=(CONFIG!$F18+CONFIG!$G18),INDEX(Commandes!$C13:$BJ13,,COLUMN(AY$31)-COLUMN($C$31)+1-(CONFIG!$F18+CONFIG!$G18)),0)*CONFIG!$J18)*'Commandes - Calculs Auto'!$I12</f>
        <v>0</v>
      </c>
      <c r="AZ36" s="82">
        <f>((CONFIG!$H18*Commandes!AZ13)+IF(ROUND((AZ$31-CONFIG!$C$7)/31,0)&gt;=ROUND(CONFIG!$F18/2+CONFIG!$G18,0),INDEX(Commandes!$C13:$BJ13,,COLUMN(AZ$31)-COLUMN($C$31)+1-ROUND(CONFIG!$F18/2+CONFIG!$G18,0)),0)*CONFIG!$I18+IF(ROUND((AZ$31-CONFIG!$C$7)/31,0)&gt;=(CONFIG!$F18+CONFIG!$G18),INDEX(Commandes!$C13:$BJ13,,COLUMN(AZ$31)-COLUMN($C$31)+1-(CONFIG!$F18+CONFIG!$G18)),0)*CONFIG!$J18)*'Commandes - Calculs Auto'!$I12</f>
        <v>0</v>
      </c>
      <c r="BA36" s="82">
        <f>((CONFIG!$H18*Commandes!BA13)+IF(ROUND((BA$31-CONFIG!$C$7)/31,0)&gt;=ROUND(CONFIG!$F18/2+CONFIG!$G18,0),INDEX(Commandes!$C13:$BJ13,,COLUMN(BA$31)-COLUMN($C$31)+1-ROUND(CONFIG!$F18/2+CONFIG!$G18,0)),0)*CONFIG!$I18+IF(ROUND((BA$31-CONFIG!$C$7)/31,0)&gt;=(CONFIG!$F18+CONFIG!$G18),INDEX(Commandes!$C13:$BJ13,,COLUMN(BA$31)-COLUMN($C$31)+1-(CONFIG!$F18+CONFIG!$G18)),0)*CONFIG!$J18)*'Commandes - Calculs Auto'!$I12</f>
        <v>0</v>
      </c>
      <c r="BB36" s="82">
        <f>((CONFIG!$H18*Commandes!BB13)+IF(ROUND((BB$31-CONFIG!$C$7)/31,0)&gt;=ROUND(CONFIG!$F18/2+CONFIG!$G18,0),INDEX(Commandes!$C13:$BJ13,,COLUMN(BB$31)-COLUMN($C$31)+1-ROUND(CONFIG!$F18/2+CONFIG!$G18,0)),0)*CONFIG!$I18+IF(ROUND((BB$31-CONFIG!$C$7)/31,0)&gt;=(CONFIG!$F18+CONFIG!$G18),INDEX(Commandes!$C13:$BJ13,,COLUMN(BB$31)-COLUMN($C$31)+1-(CONFIG!$F18+CONFIG!$G18)),0)*CONFIG!$J18)*'Commandes - Calculs Auto'!$I12</f>
        <v>0</v>
      </c>
      <c r="BC36" s="82">
        <f>((CONFIG!$H18*Commandes!BC13)+IF(ROUND((BC$31-CONFIG!$C$7)/31,0)&gt;=ROUND(CONFIG!$F18/2+CONFIG!$G18,0),INDEX(Commandes!$C13:$BJ13,,COLUMN(BC$31)-COLUMN($C$31)+1-ROUND(CONFIG!$F18/2+CONFIG!$G18,0)),0)*CONFIG!$I18+IF(ROUND((BC$31-CONFIG!$C$7)/31,0)&gt;=(CONFIG!$F18+CONFIG!$G18),INDEX(Commandes!$C13:$BJ13,,COLUMN(BC$31)-COLUMN($C$31)+1-(CONFIG!$F18+CONFIG!$G18)),0)*CONFIG!$J18)*'Commandes - Calculs Auto'!$I12</f>
        <v>0</v>
      </c>
      <c r="BD36" s="82">
        <f>((CONFIG!$H18*Commandes!BD13)+IF(ROUND((BD$31-CONFIG!$C$7)/31,0)&gt;=ROUND(CONFIG!$F18/2+CONFIG!$G18,0),INDEX(Commandes!$C13:$BJ13,,COLUMN(BD$31)-COLUMN($C$31)+1-ROUND(CONFIG!$F18/2+CONFIG!$G18,0)),0)*CONFIG!$I18+IF(ROUND((BD$31-CONFIG!$C$7)/31,0)&gt;=(CONFIG!$F18+CONFIG!$G18),INDEX(Commandes!$C13:$BJ13,,COLUMN(BD$31)-COLUMN($C$31)+1-(CONFIG!$F18+CONFIG!$G18)),0)*CONFIG!$J18)*'Commandes - Calculs Auto'!$I12</f>
        <v>0</v>
      </c>
      <c r="BE36" s="82">
        <f>((CONFIG!$H18*Commandes!BE13)+IF(ROUND((BE$31-CONFIG!$C$7)/31,0)&gt;=ROUND(CONFIG!$F18/2+CONFIG!$G18,0),INDEX(Commandes!$C13:$BJ13,,COLUMN(BE$31)-COLUMN($C$31)+1-ROUND(CONFIG!$F18/2+CONFIG!$G18,0)),0)*CONFIG!$I18+IF(ROUND((BE$31-CONFIG!$C$7)/31,0)&gt;=(CONFIG!$F18+CONFIG!$G18),INDEX(Commandes!$C13:$BJ13,,COLUMN(BE$31)-COLUMN($C$31)+1-(CONFIG!$F18+CONFIG!$G18)),0)*CONFIG!$J18)*'Commandes - Calculs Auto'!$I12</f>
        <v>0</v>
      </c>
      <c r="BF36" s="82">
        <f>((CONFIG!$H18*Commandes!BF13)+IF(ROUND((BF$31-CONFIG!$C$7)/31,0)&gt;=ROUND(CONFIG!$F18/2+CONFIG!$G18,0),INDEX(Commandes!$C13:$BJ13,,COLUMN(BF$31)-COLUMN($C$31)+1-ROUND(CONFIG!$F18/2+CONFIG!$G18,0)),0)*CONFIG!$I18+IF(ROUND((BF$31-CONFIG!$C$7)/31,0)&gt;=(CONFIG!$F18+CONFIG!$G18),INDEX(Commandes!$C13:$BJ13,,COLUMN(BF$31)-COLUMN($C$31)+1-(CONFIG!$F18+CONFIG!$G18)),0)*CONFIG!$J18)*'Commandes - Calculs Auto'!$I12</f>
        <v>0</v>
      </c>
      <c r="BG36" s="82">
        <f>((CONFIG!$H18*Commandes!BG13)+IF(ROUND((BG$31-CONFIG!$C$7)/31,0)&gt;=ROUND(CONFIG!$F18/2+CONFIG!$G18,0),INDEX(Commandes!$C13:$BJ13,,COLUMN(BG$31)-COLUMN($C$31)+1-ROUND(CONFIG!$F18/2+CONFIG!$G18,0)),0)*CONFIG!$I18+IF(ROUND((BG$31-CONFIG!$C$7)/31,0)&gt;=(CONFIG!$F18+CONFIG!$G18),INDEX(Commandes!$C13:$BJ13,,COLUMN(BG$31)-COLUMN($C$31)+1-(CONFIG!$F18+CONFIG!$G18)),0)*CONFIG!$J18)*'Commandes - Calculs Auto'!$I12</f>
        <v>0</v>
      </c>
      <c r="BH36" s="82">
        <f>((CONFIG!$H18*Commandes!BH13)+IF(ROUND((BH$31-CONFIG!$C$7)/31,0)&gt;=ROUND(CONFIG!$F18/2+CONFIG!$G18,0),INDEX(Commandes!$C13:$BJ13,,COLUMN(BH$31)-COLUMN($C$31)+1-ROUND(CONFIG!$F18/2+CONFIG!$G18,0)),0)*CONFIG!$I18+IF(ROUND((BH$31-CONFIG!$C$7)/31,0)&gt;=(CONFIG!$F18+CONFIG!$G18),INDEX(Commandes!$C13:$BJ13,,COLUMN(BH$31)-COLUMN($C$31)+1-(CONFIG!$F18+CONFIG!$G18)),0)*CONFIG!$J18)*'Commandes - Calculs Auto'!$I12</f>
        <v>0</v>
      </c>
      <c r="BI36" s="82">
        <f>((CONFIG!$H18*Commandes!BI13)+IF(ROUND((BI$31-CONFIG!$C$7)/31,0)&gt;=ROUND(CONFIG!$F18/2+CONFIG!$G18,0),INDEX(Commandes!$C13:$BJ13,,COLUMN(BI$31)-COLUMN($C$31)+1-ROUND(CONFIG!$F18/2+CONFIG!$G18,0)),0)*CONFIG!$I18+IF(ROUND((BI$31-CONFIG!$C$7)/31,0)&gt;=(CONFIG!$F18+CONFIG!$G18),INDEX(Commandes!$C13:$BJ13,,COLUMN(BI$31)-COLUMN($C$31)+1-(CONFIG!$F18+CONFIG!$G18)),0)*CONFIG!$J18)*'Commandes - Calculs Auto'!$I12</f>
        <v>0</v>
      </c>
      <c r="BJ36" s="82">
        <f>((CONFIG!$H18*Commandes!BJ13)+IF(ROUND((BJ$31-CONFIG!$C$7)/31,0)&gt;=ROUND(CONFIG!$F18/2+CONFIG!$G18,0),INDEX(Commandes!$C13:$BJ13,,COLUMN(BJ$31)-COLUMN($C$31)+1-ROUND(CONFIG!$F18/2+CONFIG!$G18,0)),0)*CONFIG!$I18+IF(ROUND((BJ$31-CONFIG!$C$7)/31,0)&gt;=(CONFIG!$F18+CONFIG!$G18),INDEX(Commandes!$C13:$BJ13,,COLUMN(BJ$31)-COLUMN($C$31)+1-(CONFIG!$F18+CONFIG!$G18)),0)*CONFIG!$J18)*'Commandes - Calculs Auto'!$I12</f>
        <v>0</v>
      </c>
    </row>
    <row r="37" spans="2:62" x14ac:dyDescent="0.35">
      <c r="B37" s="57">
        <f>CONFIG!$B$19</f>
        <v>0</v>
      </c>
      <c r="C37" s="82">
        <f>((CONFIG!$H19*Commandes!C14)+IF(ROUND((C$31-CONFIG!$C$7)/31,0)&gt;=ROUND(CONFIG!$F19/2+CONFIG!$G19,0),INDEX(Commandes!$C14:$BJ14,,COLUMN(C$31)-COLUMN($C$31)+1-ROUND(CONFIG!$F19/2+CONFIG!$G19,0)),0)*CONFIG!$I19+IF(ROUND((C$31-CONFIG!$C$7)/31,0)&gt;=(CONFIG!$F19+CONFIG!$G19),INDEX(Commandes!$C14:$BJ14,,COLUMN(C$31)-COLUMN($C$31)+1-(CONFIG!$F19+CONFIG!$G19)),0)*CONFIG!$J19)*CONFIG!$C19</f>
        <v>0</v>
      </c>
      <c r="D37" s="82">
        <f>((CONFIG!$H19*Commandes!D14)+IF(ROUND((D$31-CONFIG!$C$7)/31,0)&gt;=ROUND(CONFIG!$F19/2+CONFIG!$G19,0),INDEX(Commandes!$C14:$BJ14,,COLUMN(D$31)-COLUMN($C$31)+1-ROUND(CONFIG!$F19/2+CONFIG!$G19,0)),0)*CONFIG!$I19+IF(ROUND((D$31-CONFIG!$C$7)/31,0)&gt;=(CONFIG!$F19+CONFIG!$G19),INDEX(Commandes!$C14:$BJ14,,COLUMN(D$31)-COLUMN($C$31)+1-(CONFIG!$F19+CONFIG!$G19)),0)*CONFIG!$J19)*CONFIG!$C19</f>
        <v>0</v>
      </c>
      <c r="E37" s="82">
        <f>((CONFIG!$H19*Commandes!E14)+IF(ROUND((E$31-CONFIG!$C$7)/31,0)&gt;=ROUND(CONFIG!$F19/2+CONFIG!$G19,0),INDEX(Commandes!$C14:$BJ14,,COLUMN(E$31)-COLUMN($C$31)+1-ROUND(CONFIG!$F19/2+CONFIG!$G19,0)),0)*CONFIG!$I19+IF(ROUND((E$31-CONFIG!$C$7)/31,0)&gt;=(CONFIG!$F19+CONFIG!$G19),INDEX(Commandes!$C14:$BJ14,,COLUMN(E$31)-COLUMN($C$31)+1-(CONFIG!$F19+CONFIG!$G19)),0)*CONFIG!$J19)*CONFIG!$C19</f>
        <v>0</v>
      </c>
      <c r="F37" s="82">
        <f>((CONFIG!$H19*Commandes!F14)+IF(ROUND((F$31-CONFIG!$C$7)/31,0)&gt;=ROUND(CONFIG!$F19/2+CONFIG!$G19,0),INDEX(Commandes!$C14:$BJ14,,COLUMN(F$31)-COLUMN($C$31)+1-ROUND(CONFIG!$F19/2+CONFIG!$G19,0)),0)*CONFIG!$I19+IF(ROUND((F$31-CONFIG!$C$7)/31,0)&gt;=(CONFIG!$F19+CONFIG!$G19),INDEX(Commandes!$C14:$BJ14,,COLUMN(F$31)-COLUMN($C$31)+1-(CONFIG!$F19+CONFIG!$G19)),0)*CONFIG!$J19)*CONFIG!$C19</f>
        <v>0</v>
      </c>
      <c r="G37" s="82">
        <f>((CONFIG!$H19*Commandes!G14)+IF(ROUND((G$31-CONFIG!$C$7)/31,0)&gt;=ROUND(CONFIG!$F19/2+CONFIG!$G19,0),INDEX(Commandes!$C14:$BJ14,,COLUMN(G$31)-COLUMN($C$31)+1-ROUND(CONFIG!$F19/2+CONFIG!$G19,0)),0)*CONFIG!$I19+IF(ROUND((G$31-CONFIG!$C$7)/31,0)&gt;=(CONFIG!$F19+CONFIG!$G19),INDEX(Commandes!$C14:$BJ14,,COLUMN(G$31)-COLUMN($C$31)+1-(CONFIG!$F19+CONFIG!$G19)),0)*CONFIG!$J19)*CONFIG!$C19</f>
        <v>0</v>
      </c>
      <c r="H37" s="82">
        <f>((CONFIG!$H19*Commandes!H14)+IF(ROUND((H$31-CONFIG!$C$7)/31,0)&gt;=ROUND(CONFIG!$F19/2+CONFIG!$G19,0),INDEX(Commandes!$C14:$BJ14,,COLUMN(H$31)-COLUMN($C$31)+1-ROUND(CONFIG!$F19/2+CONFIG!$G19,0)),0)*CONFIG!$I19+IF(ROUND((H$31-CONFIG!$C$7)/31,0)&gt;=(CONFIG!$F19+CONFIG!$G19),INDEX(Commandes!$C14:$BJ14,,COLUMN(H$31)-COLUMN($C$31)+1-(CONFIG!$F19+CONFIG!$G19)),0)*CONFIG!$J19)*CONFIG!$C19</f>
        <v>0</v>
      </c>
      <c r="I37" s="82">
        <f>((CONFIG!$H19*Commandes!I14)+IF(ROUND((I$31-CONFIG!$C$7)/31,0)&gt;=ROUND(CONFIG!$F19/2+CONFIG!$G19,0),INDEX(Commandes!$C14:$BJ14,,COLUMN(I$31)-COLUMN($C$31)+1-ROUND(CONFIG!$F19/2+CONFIG!$G19,0)),0)*CONFIG!$I19+IF(ROUND((I$31-CONFIG!$C$7)/31,0)&gt;=(CONFIG!$F19+CONFIG!$G19),INDEX(Commandes!$C14:$BJ14,,COLUMN(I$31)-COLUMN($C$31)+1-(CONFIG!$F19+CONFIG!$G19)),0)*CONFIG!$J19)*CONFIG!$C19</f>
        <v>0</v>
      </c>
      <c r="J37" s="82">
        <f>((CONFIG!$H19*Commandes!J14)+IF(ROUND((J$31-CONFIG!$C$7)/31,0)&gt;=ROUND(CONFIG!$F19/2+CONFIG!$G19,0),INDEX(Commandes!$C14:$BJ14,,COLUMN(J$31)-COLUMN($C$31)+1-ROUND(CONFIG!$F19/2+CONFIG!$G19,0)),0)*CONFIG!$I19+IF(ROUND((J$31-CONFIG!$C$7)/31,0)&gt;=(CONFIG!$F19+CONFIG!$G19),INDEX(Commandes!$C14:$BJ14,,COLUMN(J$31)-COLUMN($C$31)+1-(CONFIG!$F19+CONFIG!$G19)),0)*CONFIG!$J19)*CONFIG!$C19</f>
        <v>0</v>
      </c>
      <c r="K37" s="82">
        <f>((CONFIG!$H19*Commandes!K14)+IF(ROUND((K$31-CONFIG!$C$7)/31,0)&gt;=ROUND(CONFIG!$F19/2+CONFIG!$G19,0),INDEX(Commandes!$C14:$BJ14,,COLUMN(K$31)-COLUMN($C$31)+1-ROUND(CONFIG!$F19/2+CONFIG!$G19,0)),0)*CONFIG!$I19+IF(ROUND((K$31-CONFIG!$C$7)/31,0)&gt;=(CONFIG!$F19+CONFIG!$G19),INDEX(Commandes!$C14:$BJ14,,COLUMN(K$31)-COLUMN($C$31)+1-(CONFIG!$F19+CONFIG!$G19)),0)*CONFIG!$J19)*CONFIG!$C19</f>
        <v>0</v>
      </c>
      <c r="L37" s="82">
        <f>((CONFIG!$H19*Commandes!L14)+IF(ROUND((L$31-CONFIG!$C$7)/31,0)&gt;=ROUND(CONFIG!$F19/2+CONFIG!$G19,0),INDEX(Commandes!$C14:$BJ14,,COLUMN(L$31)-COLUMN($C$31)+1-ROUND(CONFIG!$F19/2+CONFIG!$G19,0)),0)*CONFIG!$I19+IF(ROUND((L$31-CONFIG!$C$7)/31,0)&gt;=(CONFIG!$F19+CONFIG!$G19),INDEX(Commandes!$C14:$BJ14,,COLUMN(L$31)-COLUMN($C$31)+1-(CONFIG!$F19+CONFIG!$G19)),0)*CONFIG!$J19)*CONFIG!$C19</f>
        <v>0</v>
      </c>
      <c r="M37" s="82">
        <f>((CONFIG!$H19*Commandes!M14)+IF(ROUND((M$31-CONFIG!$C$7)/31,0)&gt;=ROUND(CONFIG!$F19/2+CONFIG!$G19,0),INDEX(Commandes!$C14:$BJ14,,COLUMN(M$31)-COLUMN($C$31)+1-ROUND(CONFIG!$F19/2+CONFIG!$G19,0)),0)*CONFIG!$I19+IF(ROUND((M$31-CONFIG!$C$7)/31,0)&gt;=(CONFIG!$F19+CONFIG!$G19),INDEX(Commandes!$C14:$BJ14,,COLUMN(M$31)-COLUMN($C$31)+1-(CONFIG!$F19+CONFIG!$G19)),0)*CONFIG!$J19)*CONFIG!$C19</f>
        <v>0</v>
      </c>
      <c r="N37" s="82">
        <f>((CONFIG!$H19*Commandes!N14)+IF(ROUND((N$31-CONFIG!$C$7)/31,0)&gt;=ROUND(CONFIG!$F19/2+CONFIG!$G19,0),INDEX(Commandes!$C14:$BJ14,,COLUMN(N$31)-COLUMN($C$31)+1-ROUND(CONFIG!$F19/2+CONFIG!$G19,0)),0)*CONFIG!$I19+IF(ROUND((N$31-CONFIG!$C$7)/31,0)&gt;=(CONFIG!$F19+CONFIG!$G19),INDEX(Commandes!$C14:$BJ14,,COLUMN(N$31)-COLUMN($C$31)+1-(CONFIG!$F19+CONFIG!$G19)),0)*CONFIG!$J19)*CONFIG!$C19</f>
        <v>0</v>
      </c>
      <c r="O37" s="82">
        <f>((CONFIG!$H19*Commandes!O14)+IF(ROUND((O$31-CONFIG!$C$7)/31,0)&gt;=ROUND(CONFIG!$F19/2+CONFIG!$G19,0),INDEX(Commandes!$C14:$BJ14,,COLUMN(O$31)-COLUMN($C$31)+1-ROUND(CONFIG!$F19/2+CONFIG!$G19,0)),0)*CONFIG!$I19+IF(ROUND((O$31-CONFIG!$C$7)/31,0)&gt;=(CONFIG!$F19+CONFIG!$G19),INDEX(Commandes!$C14:$BJ14,,COLUMN(O$31)-COLUMN($C$31)+1-(CONFIG!$F19+CONFIG!$G19)),0)*CONFIG!$J19)*'Commandes - Calculs Auto'!$C13</f>
        <v>0</v>
      </c>
      <c r="P37" s="82">
        <f>((CONFIG!$H19*Commandes!P14)+IF(ROUND((P$31-CONFIG!$C$7)/31,0)&gt;=ROUND(CONFIG!$F19/2+CONFIG!$G19,0),INDEX(Commandes!$C14:$BJ14,,COLUMN(P$31)-COLUMN($C$31)+1-ROUND(CONFIG!$F19/2+CONFIG!$G19,0)),0)*CONFIG!$I19+IF(ROUND((P$31-CONFIG!$C$7)/31,0)&gt;=(CONFIG!$F19+CONFIG!$G19),INDEX(Commandes!$C14:$BJ14,,COLUMN(P$31)-COLUMN($C$31)+1-(CONFIG!$F19+CONFIG!$G19)),0)*CONFIG!$J19)*'Commandes - Calculs Auto'!$C13</f>
        <v>0</v>
      </c>
      <c r="Q37" s="82">
        <f>((CONFIG!$H19*Commandes!Q14)+IF(ROUND((Q$31-CONFIG!$C$7)/31,0)&gt;=ROUND(CONFIG!$F19/2+CONFIG!$G19,0),INDEX(Commandes!$C14:$BJ14,,COLUMN(Q$31)-COLUMN($C$31)+1-ROUND(CONFIG!$F19/2+CONFIG!$G19,0)),0)*CONFIG!$I19+IF(ROUND((Q$31-CONFIG!$C$7)/31,0)&gt;=(CONFIG!$F19+CONFIG!$G19),INDEX(Commandes!$C14:$BJ14,,COLUMN(Q$31)-COLUMN($C$31)+1-(CONFIG!$F19+CONFIG!$G19)),0)*CONFIG!$J19)*'Commandes - Calculs Auto'!$C13</f>
        <v>0</v>
      </c>
      <c r="R37" s="82">
        <f>((CONFIG!$H19*Commandes!R14)+IF(ROUND((R$31-CONFIG!$C$7)/31,0)&gt;=ROUND(CONFIG!$F19/2+CONFIG!$G19,0),INDEX(Commandes!$C14:$BJ14,,COLUMN(R$31)-COLUMN($C$31)+1-ROUND(CONFIG!$F19/2+CONFIG!$G19,0)),0)*CONFIG!$I19+IF(ROUND((R$31-CONFIG!$C$7)/31,0)&gt;=(CONFIG!$F19+CONFIG!$G19),INDEX(Commandes!$C14:$BJ14,,COLUMN(R$31)-COLUMN($C$31)+1-(CONFIG!$F19+CONFIG!$G19)),0)*CONFIG!$J19)*'Commandes - Calculs Auto'!$C13</f>
        <v>0</v>
      </c>
      <c r="S37" s="82">
        <f>((CONFIG!$H19*Commandes!S14)+IF(ROUND((S$31-CONFIG!$C$7)/31,0)&gt;=ROUND(CONFIG!$F19/2+CONFIG!$G19,0),INDEX(Commandes!$C14:$BJ14,,COLUMN(S$31)-COLUMN($C$31)+1-ROUND(CONFIG!$F19/2+CONFIG!$G19,0)),0)*CONFIG!$I19+IF(ROUND((S$31-CONFIG!$C$7)/31,0)&gt;=(CONFIG!$F19+CONFIG!$G19),INDEX(Commandes!$C14:$BJ14,,COLUMN(S$31)-COLUMN($C$31)+1-(CONFIG!$F19+CONFIG!$G19)),0)*CONFIG!$J19)*'Commandes - Calculs Auto'!$C13</f>
        <v>0</v>
      </c>
      <c r="T37" s="82">
        <f>((CONFIG!$H19*Commandes!T14)+IF(ROUND((T$31-CONFIG!$C$7)/31,0)&gt;=ROUND(CONFIG!$F19/2+CONFIG!$G19,0),INDEX(Commandes!$C14:$BJ14,,COLUMN(T$31)-COLUMN($C$31)+1-ROUND(CONFIG!$F19/2+CONFIG!$G19,0)),0)*CONFIG!$I19+IF(ROUND((T$31-CONFIG!$C$7)/31,0)&gt;=(CONFIG!$F19+CONFIG!$G19),INDEX(Commandes!$C14:$BJ14,,COLUMN(T$31)-COLUMN($C$31)+1-(CONFIG!$F19+CONFIG!$G19)),0)*CONFIG!$J19)*'Commandes - Calculs Auto'!$C13</f>
        <v>0</v>
      </c>
      <c r="U37" s="82">
        <f>((CONFIG!$H19*Commandes!U14)+IF(ROUND((U$31-CONFIG!$C$7)/31,0)&gt;=ROUND(CONFIG!$F19/2+CONFIG!$G19,0),INDEX(Commandes!$C14:$BJ14,,COLUMN(U$31)-COLUMN($C$31)+1-ROUND(CONFIG!$F19/2+CONFIG!$G19,0)),0)*CONFIG!$I19+IF(ROUND((U$31-CONFIG!$C$7)/31,0)&gt;=(CONFIG!$F19+CONFIG!$G19),INDEX(Commandes!$C14:$BJ14,,COLUMN(U$31)-COLUMN($C$31)+1-(CONFIG!$F19+CONFIG!$G19)),0)*CONFIG!$J19)*'Commandes - Calculs Auto'!$C13</f>
        <v>0</v>
      </c>
      <c r="V37" s="82">
        <f>((CONFIG!$H19*Commandes!V14)+IF(ROUND((V$31-CONFIG!$C$7)/31,0)&gt;=ROUND(CONFIG!$F19/2+CONFIG!$G19,0),INDEX(Commandes!$C14:$BJ14,,COLUMN(V$31)-COLUMN($C$31)+1-ROUND(CONFIG!$F19/2+CONFIG!$G19,0)),0)*CONFIG!$I19+IF(ROUND((V$31-CONFIG!$C$7)/31,0)&gt;=(CONFIG!$F19+CONFIG!$G19),INDEX(Commandes!$C14:$BJ14,,COLUMN(V$31)-COLUMN($C$31)+1-(CONFIG!$F19+CONFIG!$G19)),0)*CONFIG!$J19)*'Commandes - Calculs Auto'!$C13</f>
        <v>0</v>
      </c>
      <c r="W37" s="82">
        <f>((CONFIG!$H19*Commandes!W14)+IF(ROUND((W$31-CONFIG!$C$7)/31,0)&gt;=ROUND(CONFIG!$F19/2+CONFIG!$G19,0),INDEX(Commandes!$C14:$BJ14,,COLUMN(W$31)-COLUMN($C$31)+1-ROUND(CONFIG!$F19/2+CONFIG!$G19,0)),0)*CONFIG!$I19+IF(ROUND((W$31-CONFIG!$C$7)/31,0)&gt;=(CONFIG!$F19+CONFIG!$G19),INDEX(Commandes!$C14:$BJ14,,COLUMN(W$31)-COLUMN($C$31)+1-(CONFIG!$F19+CONFIG!$G19)),0)*CONFIG!$J19)*'Commandes - Calculs Auto'!$C13</f>
        <v>0</v>
      </c>
      <c r="X37" s="82">
        <f>((CONFIG!$H19*Commandes!X14)+IF(ROUND((X$31-CONFIG!$C$7)/31,0)&gt;=ROUND(CONFIG!$F19/2+CONFIG!$G19,0),INDEX(Commandes!$C14:$BJ14,,COLUMN(X$31)-COLUMN($C$31)+1-ROUND(CONFIG!$F19/2+CONFIG!$G19,0)),0)*CONFIG!$I19+IF(ROUND((X$31-CONFIG!$C$7)/31,0)&gt;=(CONFIG!$F19+CONFIG!$G19),INDEX(Commandes!$C14:$BJ14,,COLUMN(X$31)-COLUMN($C$31)+1-(CONFIG!$F19+CONFIG!$G19)),0)*CONFIG!$J19)*'Commandes - Calculs Auto'!$C13</f>
        <v>0</v>
      </c>
      <c r="Y37" s="82">
        <f>((CONFIG!$H19*Commandes!Y14)+IF(ROUND((Y$31-CONFIG!$C$7)/31,0)&gt;=ROUND(CONFIG!$F19/2+CONFIG!$G19,0),INDEX(Commandes!$C14:$BJ14,,COLUMN(Y$31)-COLUMN($C$31)+1-ROUND(CONFIG!$F19/2+CONFIG!$G19,0)),0)*CONFIG!$I19+IF(ROUND((Y$31-CONFIG!$C$7)/31,0)&gt;=(CONFIG!$F19+CONFIG!$G19),INDEX(Commandes!$C14:$BJ14,,COLUMN(Y$31)-COLUMN($C$31)+1-(CONFIG!$F19+CONFIG!$G19)),0)*CONFIG!$J19)*'Commandes - Calculs Auto'!$C13</f>
        <v>0</v>
      </c>
      <c r="Z37" s="82">
        <f>((CONFIG!$H19*Commandes!Z14)+IF(ROUND((Z$31-CONFIG!$C$7)/31,0)&gt;=ROUND(CONFIG!$F19/2+CONFIG!$G19,0),INDEX(Commandes!$C14:$BJ14,,COLUMN(Z$31)-COLUMN($C$31)+1-ROUND(CONFIG!$F19/2+CONFIG!$G19,0)),0)*CONFIG!$I19+IF(ROUND((Z$31-CONFIG!$C$7)/31,0)&gt;=(CONFIG!$F19+CONFIG!$G19),INDEX(Commandes!$C14:$BJ14,,COLUMN(Z$31)-COLUMN($C$31)+1-(CONFIG!$F19+CONFIG!$G19)),0)*CONFIG!$J19)*'Commandes - Calculs Auto'!$C13</f>
        <v>0</v>
      </c>
      <c r="AA37" s="82">
        <f>((CONFIG!$H19*Commandes!AA14)+IF(ROUND((AA$31-CONFIG!$C$7)/31,0)&gt;=ROUND(CONFIG!$F19/2+CONFIG!$G19,0),INDEX(Commandes!$C14:$BJ14,,COLUMN(AA$31)-COLUMN($C$31)+1-ROUND(CONFIG!$F19/2+CONFIG!$G19,0)),0)*CONFIG!$I19+IF(ROUND((AA$31-CONFIG!$C$7)/31,0)&gt;=(CONFIG!$F19+CONFIG!$G19),INDEX(Commandes!$C14:$BJ14,,COLUMN(AA$31)-COLUMN($C$31)+1-(CONFIG!$F19+CONFIG!$G19)),0)*CONFIG!$J19)*'Commandes - Calculs Auto'!$E13</f>
        <v>0</v>
      </c>
      <c r="AB37" s="82">
        <f>((CONFIG!$H19*Commandes!AB14)+IF(ROUND((AB$31-CONFIG!$C$7)/31,0)&gt;=ROUND(CONFIG!$F19/2+CONFIG!$G19,0),INDEX(Commandes!$C14:$BJ14,,COLUMN(AB$31)-COLUMN($C$31)+1-ROUND(CONFIG!$F19/2+CONFIG!$G19,0)),0)*CONFIG!$I19+IF(ROUND((AB$31-CONFIG!$C$7)/31,0)&gt;=(CONFIG!$F19+CONFIG!$G19),INDEX(Commandes!$C14:$BJ14,,COLUMN(AB$31)-COLUMN($C$31)+1-(CONFIG!$F19+CONFIG!$G19)),0)*CONFIG!$J19)*'Commandes - Calculs Auto'!$E13</f>
        <v>0</v>
      </c>
      <c r="AC37" s="82">
        <f>((CONFIG!$H19*Commandes!AC14)+IF(ROUND((AC$31-CONFIG!$C$7)/31,0)&gt;=ROUND(CONFIG!$F19/2+CONFIG!$G19,0),INDEX(Commandes!$C14:$BJ14,,COLUMN(AC$31)-COLUMN($C$31)+1-ROUND(CONFIG!$F19/2+CONFIG!$G19,0)),0)*CONFIG!$I19+IF(ROUND((AC$31-CONFIG!$C$7)/31,0)&gt;=(CONFIG!$F19+CONFIG!$G19),INDEX(Commandes!$C14:$BJ14,,COLUMN(AC$31)-COLUMN($C$31)+1-(CONFIG!$F19+CONFIG!$G19)),0)*CONFIG!$J19)*'Commandes - Calculs Auto'!$E13</f>
        <v>0</v>
      </c>
      <c r="AD37" s="82">
        <f>((CONFIG!$H19*Commandes!AD14)+IF(ROUND((AD$31-CONFIG!$C$7)/31,0)&gt;=ROUND(CONFIG!$F19/2+CONFIG!$G19,0),INDEX(Commandes!$C14:$BJ14,,COLUMN(AD$31)-COLUMN($C$31)+1-ROUND(CONFIG!$F19/2+CONFIG!$G19,0)),0)*CONFIG!$I19+IF(ROUND((AD$31-CONFIG!$C$7)/31,0)&gt;=(CONFIG!$F19+CONFIG!$G19),INDEX(Commandes!$C14:$BJ14,,COLUMN(AD$31)-COLUMN($C$31)+1-(CONFIG!$F19+CONFIG!$G19)),0)*CONFIG!$J19)*'Commandes - Calculs Auto'!$E13</f>
        <v>0</v>
      </c>
      <c r="AE37" s="82">
        <f>((CONFIG!$H19*Commandes!AE14)+IF(ROUND((AE$31-CONFIG!$C$7)/31,0)&gt;=ROUND(CONFIG!$F19/2+CONFIG!$G19,0),INDEX(Commandes!$C14:$BJ14,,COLUMN(AE$31)-COLUMN($C$31)+1-ROUND(CONFIG!$F19/2+CONFIG!$G19,0)),0)*CONFIG!$I19+IF(ROUND((AE$31-CONFIG!$C$7)/31,0)&gt;=(CONFIG!$F19+CONFIG!$G19),INDEX(Commandes!$C14:$BJ14,,COLUMN(AE$31)-COLUMN($C$31)+1-(CONFIG!$F19+CONFIG!$G19)),0)*CONFIG!$J19)*'Commandes - Calculs Auto'!$E13</f>
        <v>0</v>
      </c>
      <c r="AF37" s="82">
        <f>((CONFIG!$H19*Commandes!AF14)+IF(ROUND((AF$31-CONFIG!$C$7)/31,0)&gt;=ROUND(CONFIG!$F19/2+CONFIG!$G19,0),INDEX(Commandes!$C14:$BJ14,,COLUMN(AF$31)-COLUMN($C$31)+1-ROUND(CONFIG!$F19/2+CONFIG!$G19,0)),0)*CONFIG!$I19+IF(ROUND((AF$31-CONFIG!$C$7)/31,0)&gt;=(CONFIG!$F19+CONFIG!$G19),INDEX(Commandes!$C14:$BJ14,,COLUMN(AF$31)-COLUMN($C$31)+1-(CONFIG!$F19+CONFIG!$G19)),0)*CONFIG!$J19)*'Commandes - Calculs Auto'!$E13</f>
        <v>0</v>
      </c>
      <c r="AG37" s="82">
        <f>((CONFIG!$H19*Commandes!AG14)+IF(ROUND((AG$31-CONFIG!$C$7)/31,0)&gt;=ROUND(CONFIG!$F19/2+CONFIG!$G19,0),INDEX(Commandes!$C14:$BJ14,,COLUMN(AG$31)-COLUMN($C$31)+1-ROUND(CONFIG!$F19/2+CONFIG!$G19,0)),0)*CONFIG!$I19+IF(ROUND((AG$31-CONFIG!$C$7)/31,0)&gt;=(CONFIG!$F19+CONFIG!$G19),INDEX(Commandes!$C14:$BJ14,,COLUMN(AG$31)-COLUMN($C$31)+1-(CONFIG!$F19+CONFIG!$G19)),0)*CONFIG!$J19)*'Commandes - Calculs Auto'!$E13</f>
        <v>0</v>
      </c>
      <c r="AH37" s="82">
        <f>((CONFIG!$H19*Commandes!AH14)+IF(ROUND((AH$31-CONFIG!$C$7)/31,0)&gt;=ROUND(CONFIG!$F19/2+CONFIG!$G19,0),INDEX(Commandes!$C14:$BJ14,,COLUMN(AH$31)-COLUMN($C$31)+1-ROUND(CONFIG!$F19/2+CONFIG!$G19,0)),0)*CONFIG!$I19+IF(ROUND((AH$31-CONFIG!$C$7)/31,0)&gt;=(CONFIG!$F19+CONFIG!$G19),INDEX(Commandes!$C14:$BJ14,,COLUMN(AH$31)-COLUMN($C$31)+1-(CONFIG!$F19+CONFIG!$G19)),0)*CONFIG!$J19)*'Commandes - Calculs Auto'!$E13</f>
        <v>0</v>
      </c>
      <c r="AI37" s="82">
        <f>((CONFIG!$H19*Commandes!AI14)+IF(ROUND((AI$31-CONFIG!$C$7)/31,0)&gt;=ROUND(CONFIG!$F19/2+CONFIG!$G19,0),INDEX(Commandes!$C14:$BJ14,,COLUMN(AI$31)-COLUMN($C$31)+1-ROUND(CONFIG!$F19/2+CONFIG!$G19,0)),0)*CONFIG!$I19+IF(ROUND((AI$31-CONFIG!$C$7)/31,0)&gt;=(CONFIG!$F19+CONFIG!$G19),INDEX(Commandes!$C14:$BJ14,,COLUMN(AI$31)-COLUMN($C$31)+1-(CONFIG!$F19+CONFIG!$G19)),0)*CONFIG!$J19)*'Commandes - Calculs Auto'!$E13</f>
        <v>0</v>
      </c>
      <c r="AJ37" s="82">
        <f>((CONFIG!$H19*Commandes!AJ14)+IF(ROUND((AJ$31-CONFIG!$C$7)/31,0)&gt;=ROUND(CONFIG!$F19/2+CONFIG!$G19,0),INDEX(Commandes!$C14:$BJ14,,COLUMN(AJ$31)-COLUMN($C$31)+1-ROUND(CONFIG!$F19/2+CONFIG!$G19,0)),0)*CONFIG!$I19+IF(ROUND((AJ$31-CONFIG!$C$7)/31,0)&gt;=(CONFIG!$F19+CONFIG!$G19),INDEX(Commandes!$C14:$BJ14,,COLUMN(AJ$31)-COLUMN($C$31)+1-(CONFIG!$F19+CONFIG!$G19)),0)*CONFIG!$J19)*'Commandes - Calculs Auto'!$E13</f>
        <v>0</v>
      </c>
      <c r="AK37" s="82">
        <f>((CONFIG!$H19*Commandes!AK14)+IF(ROUND((AK$31-CONFIG!$C$7)/31,0)&gt;=ROUND(CONFIG!$F19/2+CONFIG!$G19,0),INDEX(Commandes!$C14:$BJ14,,COLUMN(AK$31)-COLUMN($C$31)+1-ROUND(CONFIG!$F19/2+CONFIG!$G19,0)),0)*CONFIG!$I19+IF(ROUND((AK$31-CONFIG!$C$7)/31,0)&gt;=(CONFIG!$F19+CONFIG!$G19),INDEX(Commandes!$C14:$BJ14,,COLUMN(AK$31)-COLUMN($C$31)+1-(CONFIG!$F19+CONFIG!$G19)),0)*CONFIG!$J19)*'Commandes - Calculs Auto'!$E13</f>
        <v>0</v>
      </c>
      <c r="AL37" s="82">
        <f>((CONFIG!$H19*Commandes!AL14)+IF(ROUND((AL$31-CONFIG!$C$7)/31,0)&gt;=ROUND(CONFIG!$F19/2+CONFIG!$G19,0),INDEX(Commandes!$C14:$BJ14,,COLUMN(AL$31)-COLUMN($C$31)+1-ROUND(CONFIG!$F19/2+CONFIG!$G19,0)),0)*CONFIG!$I19+IF(ROUND((AL$31-CONFIG!$C$7)/31,0)&gt;=(CONFIG!$F19+CONFIG!$G19),INDEX(Commandes!$C14:$BJ14,,COLUMN(AL$31)-COLUMN($C$31)+1-(CONFIG!$F19+CONFIG!$G19)),0)*CONFIG!$J19)*'Commandes - Calculs Auto'!$E13</f>
        <v>0</v>
      </c>
      <c r="AM37" s="82">
        <f>((CONFIG!$H19*Commandes!AM14)+IF(ROUND((AM$31-CONFIG!$C$7)/31,0)&gt;=ROUND(CONFIG!$F19/2+CONFIG!$G19,0),INDEX(Commandes!$C14:$BJ14,,COLUMN(AM$31)-COLUMN($C$31)+1-ROUND(CONFIG!$F19/2+CONFIG!$G19,0)),0)*CONFIG!$I19+IF(ROUND((AM$31-CONFIG!$C$7)/31,0)&gt;=(CONFIG!$F19+CONFIG!$G19),INDEX(Commandes!$C14:$BJ14,,COLUMN(AM$31)-COLUMN($C$31)+1-(CONFIG!$F19+CONFIG!$G19)),0)*CONFIG!$J19)*'Commandes - Calculs Auto'!$G13</f>
        <v>0</v>
      </c>
      <c r="AN37" s="82">
        <f>((CONFIG!$H19*Commandes!AN14)+IF(ROUND((AN$31-CONFIG!$C$7)/31,0)&gt;=ROUND(CONFIG!$F19/2+CONFIG!$G19,0),INDEX(Commandes!$C14:$BJ14,,COLUMN(AN$31)-COLUMN($C$31)+1-ROUND(CONFIG!$F19/2+CONFIG!$G19,0)),0)*CONFIG!$I19+IF(ROUND((AN$31-CONFIG!$C$7)/31,0)&gt;=(CONFIG!$F19+CONFIG!$G19),INDEX(Commandes!$C14:$BJ14,,COLUMN(AN$31)-COLUMN($C$31)+1-(CONFIG!$F19+CONFIG!$G19)),0)*CONFIG!$J19)*'Commandes - Calculs Auto'!$G13</f>
        <v>0</v>
      </c>
      <c r="AO37" s="82">
        <f>((CONFIG!$H19*Commandes!AO14)+IF(ROUND((AO$31-CONFIG!$C$7)/31,0)&gt;=ROUND(CONFIG!$F19/2+CONFIG!$G19,0),INDEX(Commandes!$C14:$BJ14,,COLUMN(AO$31)-COLUMN($C$31)+1-ROUND(CONFIG!$F19/2+CONFIG!$G19,0)),0)*CONFIG!$I19+IF(ROUND((AO$31-CONFIG!$C$7)/31,0)&gt;=(CONFIG!$F19+CONFIG!$G19),INDEX(Commandes!$C14:$BJ14,,COLUMN(AO$31)-COLUMN($C$31)+1-(CONFIG!$F19+CONFIG!$G19)),0)*CONFIG!$J19)*'Commandes - Calculs Auto'!$G13</f>
        <v>0</v>
      </c>
      <c r="AP37" s="82">
        <f>((CONFIG!$H19*Commandes!AP14)+IF(ROUND((AP$31-CONFIG!$C$7)/31,0)&gt;=ROUND(CONFIG!$F19/2+CONFIG!$G19,0),INDEX(Commandes!$C14:$BJ14,,COLUMN(AP$31)-COLUMN($C$31)+1-ROUND(CONFIG!$F19/2+CONFIG!$G19,0)),0)*CONFIG!$I19+IF(ROUND((AP$31-CONFIG!$C$7)/31,0)&gt;=(CONFIG!$F19+CONFIG!$G19),INDEX(Commandes!$C14:$BJ14,,COLUMN(AP$31)-COLUMN($C$31)+1-(CONFIG!$F19+CONFIG!$G19)),0)*CONFIG!$J19)*'Commandes - Calculs Auto'!$G13</f>
        <v>0</v>
      </c>
      <c r="AQ37" s="82">
        <f>((CONFIG!$H19*Commandes!AQ14)+IF(ROUND((AQ$31-CONFIG!$C$7)/31,0)&gt;=ROUND(CONFIG!$F19/2+CONFIG!$G19,0),INDEX(Commandes!$C14:$BJ14,,COLUMN(AQ$31)-COLUMN($C$31)+1-ROUND(CONFIG!$F19/2+CONFIG!$G19,0)),0)*CONFIG!$I19+IF(ROUND((AQ$31-CONFIG!$C$7)/31,0)&gt;=(CONFIG!$F19+CONFIG!$G19),INDEX(Commandes!$C14:$BJ14,,COLUMN(AQ$31)-COLUMN($C$31)+1-(CONFIG!$F19+CONFIG!$G19)),0)*CONFIG!$J19)*'Commandes - Calculs Auto'!$G13</f>
        <v>0</v>
      </c>
      <c r="AR37" s="82">
        <f>((CONFIG!$H19*Commandes!AR14)+IF(ROUND((AR$31-CONFIG!$C$7)/31,0)&gt;=ROUND(CONFIG!$F19/2+CONFIG!$G19,0),INDEX(Commandes!$C14:$BJ14,,COLUMN(AR$31)-COLUMN($C$31)+1-ROUND(CONFIG!$F19/2+CONFIG!$G19,0)),0)*CONFIG!$I19+IF(ROUND((AR$31-CONFIG!$C$7)/31,0)&gt;=(CONFIG!$F19+CONFIG!$G19),INDEX(Commandes!$C14:$BJ14,,COLUMN(AR$31)-COLUMN($C$31)+1-(CONFIG!$F19+CONFIG!$G19)),0)*CONFIG!$J19)*'Commandes - Calculs Auto'!$G13</f>
        <v>0</v>
      </c>
      <c r="AS37" s="82">
        <f>((CONFIG!$H19*Commandes!AS14)+IF(ROUND((AS$31-CONFIG!$C$7)/31,0)&gt;=ROUND(CONFIG!$F19/2+CONFIG!$G19,0),INDEX(Commandes!$C14:$BJ14,,COLUMN(AS$31)-COLUMN($C$31)+1-ROUND(CONFIG!$F19/2+CONFIG!$G19,0)),0)*CONFIG!$I19+IF(ROUND((AS$31-CONFIG!$C$7)/31,0)&gt;=(CONFIG!$F19+CONFIG!$G19),INDEX(Commandes!$C14:$BJ14,,COLUMN(AS$31)-COLUMN($C$31)+1-(CONFIG!$F19+CONFIG!$G19)),0)*CONFIG!$J19)*'Commandes - Calculs Auto'!$G13</f>
        <v>0</v>
      </c>
      <c r="AT37" s="82">
        <f>((CONFIG!$H19*Commandes!AT14)+IF(ROUND((AT$31-CONFIG!$C$7)/31,0)&gt;=ROUND(CONFIG!$F19/2+CONFIG!$G19,0),INDEX(Commandes!$C14:$BJ14,,COLUMN(AT$31)-COLUMN($C$31)+1-ROUND(CONFIG!$F19/2+CONFIG!$G19,0)),0)*CONFIG!$I19+IF(ROUND((AT$31-CONFIG!$C$7)/31,0)&gt;=(CONFIG!$F19+CONFIG!$G19),INDEX(Commandes!$C14:$BJ14,,COLUMN(AT$31)-COLUMN($C$31)+1-(CONFIG!$F19+CONFIG!$G19)),0)*CONFIG!$J19)*'Commandes - Calculs Auto'!$G13</f>
        <v>0</v>
      </c>
      <c r="AU37" s="82">
        <f>((CONFIG!$H19*Commandes!AU14)+IF(ROUND((AU$31-CONFIG!$C$7)/31,0)&gt;=ROUND(CONFIG!$F19/2+CONFIG!$G19,0),INDEX(Commandes!$C14:$BJ14,,COLUMN(AU$31)-COLUMN($C$31)+1-ROUND(CONFIG!$F19/2+CONFIG!$G19,0)),0)*CONFIG!$I19+IF(ROUND((AU$31-CONFIG!$C$7)/31,0)&gt;=(CONFIG!$F19+CONFIG!$G19),INDEX(Commandes!$C14:$BJ14,,COLUMN(AU$31)-COLUMN($C$31)+1-(CONFIG!$F19+CONFIG!$G19)),0)*CONFIG!$J19)*'Commandes - Calculs Auto'!$G13</f>
        <v>0</v>
      </c>
      <c r="AV37" s="82">
        <f>((CONFIG!$H19*Commandes!AV14)+IF(ROUND((AV$31-CONFIG!$C$7)/31,0)&gt;=ROUND(CONFIG!$F19/2+CONFIG!$G19,0),INDEX(Commandes!$C14:$BJ14,,COLUMN(AV$31)-COLUMN($C$31)+1-ROUND(CONFIG!$F19/2+CONFIG!$G19,0)),0)*CONFIG!$I19+IF(ROUND((AV$31-CONFIG!$C$7)/31,0)&gt;=(CONFIG!$F19+CONFIG!$G19),INDEX(Commandes!$C14:$BJ14,,COLUMN(AV$31)-COLUMN($C$31)+1-(CONFIG!$F19+CONFIG!$G19)),0)*CONFIG!$J19)*'Commandes - Calculs Auto'!$G13</f>
        <v>0</v>
      </c>
      <c r="AW37" s="82">
        <f>((CONFIG!$H19*Commandes!AW14)+IF(ROUND((AW$31-CONFIG!$C$7)/31,0)&gt;=ROUND(CONFIG!$F19/2+CONFIG!$G19,0),INDEX(Commandes!$C14:$BJ14,,COLUMN(AW$31)-COLUMN($C$31)+1-ROUND(CONFIG!$F19/2+CONFIG!$G19,0)),0)*CONFIG!$I19+IF(ROUND((AW$31-CONFIG!$C$7)/31,0)&gt;=(CONFIG!$F19+CONFIG!$G19),INDEX(Commandes!$C14:$BJ14,,COLUMN(AW$31)-COLUMN($C$31)+1-(CONFIG!$F19+CONFIG!$G19)),0)*CONFIG!$J19)*'Commandes - Calculs Auto'!$G13</f>
        <v>0</v>
      </c>
      <c r="AX37" s="82">
        <f>((CONFIG!$H19*Commandes!AX14)+IF(ROUND((AX$31-CONFIG!$C$7)/31,0)&gt;=ROUND(CONFIG!$F19/2+CONFIG!$G19,0),INDEX(Commandes!$C14:$BJ14,,COLUMN(AX$31)-COLUMN($C$31)+1-ROUND(CONFIG!$F19/2+CONFIG!$G19,0)),0)*CONFIG!$I19+IF(ROUND((AX$31-CONFIG!$C$7)/31,0)&gt;=(CONFIG!$F19+CONFIG!$G19),INDEX(Commandes!$C14:$BJ14,,COLUMN(AX$31)-COLUMN($C$31)+1-(CONFIG!$F19+CONFIG!$G19)),0)*CONFIG!$J19)*'Commandes - Calculs Auto'!$G13</f>
        <v>0</v>
      </c>
      <c r="AY37" s="82">
        <f>((CONFIG!$H19*Commandes!AY14)+IF(ROUND((AY$31-CONFIG!$C$7)/31,0)&gt;=ROUND(CONFIG!$F19/2+CONFIG!$G19,0),INDEX(Commandes!$C14:$BJ14,,COLUMN(AY$31)-COLUMN($C$31)+1-ROUND(CONFIG!$F19/2+CONFIG!$G19,0)),0)*CONFIG!$I19+IF(ROUND((AY$31-CONFIG!$C$7)/31,0)&gt;=(CONFIG!$F19+CONFIG!$G19),INDEX(Commandes!$C14:$BJ14,,COLUMN(AY$31)-COLUMN($C$31)+1-(CONFIG!$F19+CONFIG!$G19)),0)*CONFIG!$J19)*'Commandes - Calculs Auto'!$I13</f>
        <v>0</v>
      </c>
      <c r="AZ37" s="82">
        <f>((CONFIG!$H19*Commandes!AZ14)+IF(ROUND((AZ$31-CONFIG!$C$7)/31,0)&gt;=ROUND(CONFIG!$F19/2+CONFIG!$G19,0),INDEX(Commandes!$C14:$BJ14,,COLUMN(AZ$31)-COLUMN($C$31)+1-ROUND(CONFIG!$F19/2+CONFIG!$G19,0)),0)*CONFIG!$I19+IF(ROUND((AZ$31-CONFIG!$C$7)/31,0)&gt;=(CONFIG!$F19+CONFIG!$G19),INDEX(Commandes!$C14:$BJ14,,COLUMN(AZ$31)-COLUMN($C$31)+1-(CONFIG!$F19+CONFIG!$G19)),0)*CONFIG!$J19)*'Commandes - Calculs Auto'!$I13</f>
        <v>0</v>
      </c>
      <c r="BA37" s="82">
        <f>((CONFIG!$H19*Commandes!BA14)+IF(ROUND((BA$31-CONFIG!$C$7)/31,0)&gt;=ROUND(CONFIG!$F19/2+CONFIG!$G19,0),INDEX(Commandes!$C14:$BJ14,,COLUMN(BA$31)-COLUMN($C$31)+1-ROUND(CONFIG!$F19/2+CONFIG!$G19,0)),0)*CONFIG!$I19+IF(ROUND((BA$31-CONFIG!$C$7)/31,0)&gt;=(CONFIG!$F19+CONFIG!$G19),INDEX(Commandes!$C14:$BJ14,,COLUMN(BA$31)-COLUMN($C$31)+1-(CONFIG!$F19+CONFIG!$G19)),0)*CONFIG!$J19)*'Commandes - Calculs Auto'!$I13</f>
        <v>0</v>
      </c>
      <c r="BB37" s="82">
        <f>((CONFIG!$H19*Commandes!BB14)+IF(ROUND((BB$31-CONFIG!$C$7)/31,0)&gt;=ROUND(CONFIG!$F19/2+CONFIG!$G19,0),INDEX(Commandes!$C14:$BJ14,,COLUMN(BB$31)-COLUMN($C$31)+1-ROUND(CONFIG!$F19/2+CONFIG!$G19,0)),0)*CONFIG!$I19+IF(ROUND((BB$31-CONFIG!$C$7)/31,0)&gt;=(CONFIG!$F19+CONFIG!$G19),INDEX(Commandes!$C14:$BJ14,,COLUMN(BB$31)-COLUMN($C$31)+1-(CONFIG!$F19+CONFIG!$G19)),0)*CONFIG!$J19)*'Commandes - Calculs Auto'!$I13</f>
        <v>0</v>
      </c>
      <c r="BC37" s="82">
        <f>((CONFIG!$H19*Commandes!BC14)+IF(ROUND((BC$31-CONFIG!$C$7)/31,0)&gt;=ROUND(CONFIG!$F19/2+CONFIG!$G19,0),INDEX(Commandes!$C14:$BJ14,,COLUMN(BC$31)-COLUMN($C$31)+1-ROUND(CONFIG!$F19/2+CONFIG!$G19,0)),0)*CONFIG!$I19+IF(ROUND((BC$31-CONFIG!$C$7)/31,0)&gt;=(CONFIG!$F19+CONFIG!$G19),INDEX(Commandes!$C14:$BJ14,,COLUMN(BC$31)-COLUMN($C$31)+1-(CONFIG!$F19+CONFIG!$G19)),0)*CONFIG!$J19)*'Commandes - Calculs Auto'!$I13</f>
        <v>0</v>
      </c>
      <c r="BD37" s="82">
        <f>((CONFIG!$H19*Commandes!BD14)+IF(ROUND((BD$31-CONFIG!$C$7)/31,0)&gt;=ROUND(CONFIG!$F19/2+CONFIG!$G19,0),INDEX(Commandes!$C14:$BJ14,,COLUMN(BD$31)-COLUMN($C$31)+1-ROUND(CONFIG!$F19/2+CONFIG!$G19,0)),0)*CONFIG!$I19+IF(ROUND((BD$31-CONFIG!$C$7)/31,0)&gt;=(CONFIG!$F19+CONFIG!$G19),INDEX(Commandes!$C14:$BJ14,,COLUMN(BD$31)-COLUMN($C$31)+1-(CONFIG!$F19+CONFIG!$G19)),0)*CONFIG!$J19)*'Commandes - Calculs Auto'!$I13</f>
        <v>0</v>
      </c>
      <c r="BE37" s="82">
        <f>((CONFIG!$H19*Commandes!BE14)+IF(ROUND((BE$31-CONFIG!$C$7)/31,0)&gt;=ROUND(CONFIG!$F19/2+CONFIG!$G19,0),INDEX(Commandes!$C14:$BJ14,,COLUMN(BE$31)-COLUMN($C$31)+1-ROUND(CONFIG!$F19/2+CONFIG!$G19,0)),0)*CONFIG!$I19+IF(ROUND((BE$31-CONFIG!$C$7)/31,0)&gt;=(CONFIG!$F19+CONFIG!$G19),INDEX(Commandes!$C14:$BJ14,,COLUMN(BE$31)-COLUMN($C$31)+1-(CONFIG!$F19+CONFIG!$G19)),0)*CONFIG!$J19)*'Commandes - Calculs Auto'!$I13</f>
        <v>0</v>
      </c>
      <c r="BF37" s="82">
        <f>((CONFIG!$H19*Commandes!BF14)+IF(ROUND((BF$31-CONFIG!$C$7)/31,0)&gt;=ROUND(CONFIG!$F19/2+CONFIG!$G19,0),INDEX(Commandes!$C14:$BJ14,,COLUMN(BF$31)-COLUMN($C$31)+1-ROUND(CONFIG!$F19/2+CONFIG!$G19,0)),0)*CONFIG!$I19+IF(ROUND((BF$31-CONFIG!$C$7)/31,0)&gt;=(CONFIG!$F19+CONFIG!$G19),INDEX(Commandes!$C14:$BJ14,,COLUMN(BF$31)-COLUMN($C$31)+1-(CONFIG!$F19+CONFIG!$G19)),0)*CONFIG!$J19)*'Commandes - Calculs Auto'!$I13</f>
        <v>0</v>
      </c>
      <c r="BG37" s="82">
        <f>((CONFIG!$H19*Commandes!BG14)+IF(ROUND((BG$31-CONFIG!$C$7)/31,0)&gt;=ROUND(CONFIG!$F19/2+CONFIG!$G19,0),INDEX(Commandes!$C14:$BJ14,,COLUMN(BG$31)-COLUMN($C$31)+1-ROUND(CONFIG!$F19/2+CONFIG!$G19,0)),0)*CONFIG!$I19+IF(ROUND((BG$31-CONFIG!$C$7)/31,0)&gt;=(CONFIG!$F19+CONFIG!$G19),INDEX(Commandes!$C14:$BJ14,,COLUMN(BG$31)-COLUMN($C$31)+1-(CONFIG!$F19+CONFIG!$G19)),0)*CONFIG!$J19)*'Commandes - Calculs Auto'!$I13</f>
        <v>0</v>
      </c>
      <c r="BH37" s="82">
        <f>((CONFIG!$H19*Commandes!BH14)+IF(ROUND((BH$31-CONFIG!$C$7)/31,0)&gt;=ROUND(CONFIG!$F19/2+CONFIG!$G19,0),INDEX(Commandes!$C14:$BJ14,,COLUMN(BH$31)-COLUMN($C$31)+1-ROUND(CONFIG!$F19/2+CONFIG!$G19,0)),0)*CONFIG!$I19+IF(ROUND((BH$31-CONFIG!$C$7)/31,0)&gt;=(CONFIG!$F19+CONFIG!$G19),INDEX(Commandes!$C14:$BJ14,,COLUMN(BH$31)-COLUMN($C$31)+1-(CONFIG!$F19+CONFIG!$G19)),0)*CONFIG!$J19)*'Commandes - Calculs Auto'!$I13</f>
        <v>0</v>
      </c>
      <c r="BI37" s="82">
        <f>((CONFIG!$H19*Commandes!BI14)+IF(ROUND((BI$31-CONFIG!$C$7)/31,0)&gt;=ROUND(CONFIG!$F19/2+CONFIG!$G19,0),INDEX(Commandes!$C14:$BJ14,,COLUMN(BI$31)-COLUMN($C$31)+1-ROUND(CONFIG!$F19/2+CONFIG!$G19,0)),0)*CONFIG!$I19+IF(ROUND((BI$31-CONFIG!$C$7)/31,0)&gt;=(CONFIG!$F19+CONFIG!$G19),INDEX(Commandes!$C14:$BJ14,,COLUMN(BI$31)-COLUMN($C$31)+1-(CONFIG!$F19+CONFIG!$G19)),0)*CONFIG!$J19)*'Commandes - Calculs Auto'!$I13</f>
        <v>0</v>
      </c>
      <c r="BJ37" s="82">
        <f>((CONFIG!$H19*Commandes!BJ14)+IF(ROUND((BJ$31-CONFIG!$C$7)/31,0)&gt;=ROUND(CONFIG!$F19/2+CONFIG!$G19,0),INDEX(Commandes!$C14:$BJ14,,COLUMN(BJ$31)-COLUMN($C$31)+1-ROUND(CONFIG!$F19/2+CONFIG!$G19,0)),0)*CONFIG!$I19+IF(ROUND((BJ$31-CONFIG!$C$7)/31,0)&gt;=(CONFIG!$F19+CONFIG!$G19),INDEX(Commandes!$C14:$BJ14,,COLUMN(BJ$31)-COLUMN($C$31)+1-(CONFIG!$F19+CONFIG!$G19)),0)*CONFIG!$J19)*'Commandes - Calculs Auto'!$I13</f>
        <v>0</v>
      </c>
    </row>
    <row r="38" spans="2:62" x14ac:dyDescent="0.35">
      <c r="B38" s="57">
        <f>CONFIG!$B$20</f>
        <v>0</v>
      </c>
      <c r="C38" s="82">
        <f>((CONFIG!$H20*Commandes!C15)+IF(ROUND((C$31-CONFIG!$C$7)/31,0)&gt;=ROUND(CONFIG!$F20/2+CONFIG!$G20,0),INDEX(Commandes!$C15:$BJ15,,COLUMN(C$31)-COLUMN($C$31)+1-ROUND(CONFIG!$F20/2+CONFIG!$G20,0)),0)*CONFIG!$I20+IF(ROUND((C$31-CONFIG!$C$7)/31,0)&gt;=(CONFIG!$F20+CONFIG!$G20),INDEX(Commandes!$C15:$BJ15,,COLUMN(C$31)-COLUMN($C$31)+1-(CONFIG!$F20+CONFIG!$G20)),0)*CONFIG!$J20)*CONFIG!$C20</f>
        <v>0</v>
      </c>
      <c r="D38" s="82">
        <f>((CONFIG!$H20*Commandes!D15)+IF(ROUND((D$31-CONFIG!$C$7)/31,0)&gt;=ROUND(CONFIG!$F20/2+CONFIG!$G20,0),INDEX(Commandes!$C15:$BJ15,,COLUMN(D$31)-COLUMN($C$31)+1-ROUND(CONFIG!$F20/2+CONFIG!$G20,0)),0)*CONFIG!$I20+IF(ROUND((D$31-CONFIG!$C$7)/31,0)&gt;=(CONFIG!$F20+CONFIG!$G20),INDEX(Commandes!$C15:$BJ15,,COLUMN(D$31)-COLUMN($C$31)+1-(CONFIG!$F20+CONFIG!$G20)),0)*CONFIG!$J20)*CONFIG!$C20</f>
        <v>0</v>
      </c>
      <c r="E38" s="82">
        <f>((CONFIG!$H20*Commandes!E15)+IF(ROUND((E$31-CONFIG!$C$7)/31,0)&gt;=ROUND(CONFIG!$F20/2+CONFIG!$G20,0),INDEX(Commandes!$C15:$BJ15,,COLUMN(E$31)-COLUMN($C$31)+1-ROUND(CONFIG!$F20/2+CONFIG!$G20,0)),0)*CONFIG!$I20+IF(ROUND((E$31-CONFIG!$C$7)/31,0)&gt;=(CONFIG!$F20+CONFIG!$G20),INDEX(Commandes!$C15:$BJ15,,COLUMN(E$31)-COLUMN($C$31)+1-(CONFIG!$F20+CONFIG!$G20)),0)*CONFIG!$J20)*CONFIG!$C20</f>
        <v>0</v>
      </c>
      <c r="F38" s="82">
        <f>((CONFIG!$H20*Commandes!F15)+IF(ROUND((F$31-CONFIG!$C$7)/31,0)&gt;=ROUND(CONFIG!$F20/2+CONFIG!$G20,0),INDEX(Commandes!$C15:$BJ15,,COLUMN(F$31)-COLUMN($C$31)+1-ROUND(CONFIG!$F20/2+CONFIG!$G20,0)),0)*CONFIG!$I20+IF(ROUND((F$31-CONFIG!$C$7)/31,0)&gt;=(CONFIG!$F20+CONFIG!$G20),INDEX(Commandes!$C15:$BJ15,,COLUMN(F$31)-COLUMN($C$31)+1-(CONFIG!$F20+CONFIG!$G20)),0)*CONFIG!$J20)*CONFIG!$C20</f>
        <v>0</v>
      </c>
      <c r="G38" s="82">
        <f>((CONFIG!$H20*Commandes!G15)+IF(ROUND((G$31-CONFIG!$C$7)/31,0)&gt;=ROUND(CONFIG!$F20/2+CONFIG!$G20,0),INDEX(Commandes!$C15:$BJ15,,COLUMN(G$31)-COLUMN($C$31)+1-ROUND(CONFIG!$F20/2+CONFIG!$G20,0)),0)*CONFIG!$I20+IF(ROUND((G$31-CONFIG!$C$7)/31,0)&gt;=(CONFIG!$F20+CONFIG!$G20),INDEX(Commandes!$C15:$BJ15,,COLUMN(G$31)-COLUMN($C$31)+1-(CONFIG!$F20+CONFIG!$G20)),0)*CONFIG!$J20)*CONFIG!$C20</f>
        <v>0</v>
      </c>
      <c r="H38" s="82">
        <f>((CONFIG!$H20*Commandes!H15)+IF(ROUND((H$31-CONFIG!$C$7)/31,0)&gt;=ROUND(CONFIG!$F20/2+CONFIG!$G20,0),INDEX(Commandes!$C15:$BJ15,,COLUMN(H$31)-COLUMN($C$31)+1-ROUND(CONFIG!$F20/2+CONFIG!$G20,0)),0)*CONFIG!$I20+IF(ROUND((H$31-CONFIG!$C$7)/31,0)&gt;=(CONFIG!$F20+CONFIG!$G20),INDEX(Commandes!$C15:$BJ15,,COLUMN(H$31)-COLUMN($C$31)+1-(CONFIG!$F20+CONFIG!$G20)),0)*CONFIG!$J20)*CONFIG!$C20</f>
        <v>0</v>
      </c>
      <c r="I38" s="82">
        <f>((CONFIG!$H20*Commandes!I15)+IF(ROUND((I$31-CONFIG!$C$7)/31,0)&gt;=ROUND(CONFIG!$F20/2+CONFIG!$G20,0),INDEX(Commandes!$C15:$BJ15,,COLUMN(I$31)-COLUMN($C$31)+1-ROUND(CONFIG!$F20/2+CONFIG!$G20,0)),0)*CONFIG!$I20+IF(ROUND((I$31-CONFIG!$C$7)/31,0)&gt;=(CONFIG!$F20+CONFIG!$G20),INDEX(Commandes!$C15:$BJ15,,COLUMN(I$31)-COLUMN($C$31)+1-(CONFIG!$F20+CONFIG!$G20)),0)*CONFIG!$J20)*CONFIG!$C20</f>
        <v>0</v>
      </c>
      <c r="J38" s="82">
        <f>((CONFIG!$H20*Commandes!J15)+IF(ROUND((J$31-CONFIG!$C$7)/31,0)&gt;=ROUND(CONFIG!$F20/2+CONFIG!$G20,0),INDEX(Commandes!$C15:$BJ15,,COLUMN(J$31)-COLUMN($C$31)+1-ROUND(CONFIG!$F20/2+CONFIG!$G20,0)),0)*CONFIG!$I20+IF(ROUND((J$31-CONFIG!$C$7)/31,0)&gt;=(CONFIG!$F20+CONFIG!$G20),INDEX(Commandes!$C15:$BJ15,,COLUMN(J$31)-COLUMN($C$31)+1-(CONFIG!$F20+CONFIG!$G20)),0)*CONFIG!$J20)*CONFIG!$C20</f>
        <v>0</v>
      </c>
      <c r="K38" s="82">
        <f>((CONFIG!$H20*Commandes!K15)+IF(ROUND((K$31-CONFIG!$C$7)/31,0)&gt;=ROUND(CONFIG!$F20/2+CONFIG!$G20,0),INDEX(Commandes!$C15:$BJ15,,COLUMN(K$31)-COLUMN($C$31)+1-ROUND(CONFIG!$F20/2+CONFIG!$G20,0)),0)*CONFIG!$I20+IF(ROUND((K$31-CONFIG!$C$7)/31,0)&gt;=(CONFIG!$F20+CONFIG!$G20),INDEX(Commandes!$C15:$BJ15,,COLUMN(K$31)-COLUMN($C$31)+1-(CONFIG!$F20+CONFIG!$G20)),0)*CONFIG!$J20)*CONFIG!$C20</f>
        <v>0</v>
      </c>
      <c r="L38" s="82">
        <f>((CONFIG!$H20*Commandes!L15)+IF(ROUND((L$31-CONFIG!$C$7)/31,0)&gt;=ROUND(CONFIG!$F20/2+CONFIG!$G20,0),INDEX(Commandes!$C15:$BJ15,,COLUMN(L$31)-COLUMN($C$31)+1-ROUND(CONFIG!$F20/2+CONFIG!$G20,0)),0)*CONFIG!$I20+IF(ROUND((L$31-CONFIG!$C$7)/31,0)&gt;=(CONFIG!$F20+CONFIG!$G20),INDEX(Commandes!$C15:$BJ15,,COLUMN(L$31)-COLUMN($C$31)+1-(CONFIG!$F20+CONFIG!$G20)),0)*CONFIG!$J20)*CONFIG!$C20</f>
        <v>0</v>
      </c>
      <c r="M38" s="82">
        <f>((CONFIG!$H20*Commandes!M15)+IF(ROUND((M$31-CONFIG!$C$7)/31,0)&gt;=ROUND(CONFIG!$F20/2+CONFIG!$G20,0),INDEX(Commandes!$C15:$BJ15,,COLUMN(M$31)-COLUMN($C$31)+1-ROUND(CONFIG!$F20/2+CONFIG!$G20,0)),0)*CONFIG!$I20+IF(ROUND((M$31-CONFIG!$C$7)/31,0)&gt;=(CONFIG!$F20+CONFIG!$G20),INDEX(Commandes!$C15:$BJ15,,COLUMN(M$31)-COLUMN($C$31)+1-(CONFIG!$F20+CONFIG!$G20)),0)*CONFIG!$J20)*CONFIG!$C20</f>
        <v>0</v>
      </c>
      <c r="N38" s="82">
        <f>((CONFIG!$H20*Commandes!N15)+IF(ROUND((N$31-CONFIG!$C$7)/31,0)&gt;=ROUND(CONFIG!$F20/2+CONFIG!$G20,0),INDEX(Commandes!$C15:$BJ15,,COLUMN(N$31)-COLUMN($C$31)+1-ROUND(CONFIG!$F20/2+CONFIG!$G20,0)),0)*CONFIG!$I20+IF(ROUND((N$31-CONFIG!$C$7)/31,0)&gt;=(CONFIG!$F20+CONFIG!$G20),INDEX(Commandes!$C15:$BJ15,,COLUMN(N$31)-COLUMN($C$31)+1-(CONFIG!$F20+CONFIG!$G20)),0)*CONFIG!$J20)*CONFIG!$C20</f>
        <v>0</v>
      </c>
      <c r="O38" s="82">
        <f>((CONFIG!$H20*Commandes!O15)+IF(ROUND((O$31-CONFIG!$C$7)/31,0)&gt;=ROUND(CONFIG!$F20/2+CONFIG!$G20,0),INDEX(Commandes!$C15:$BJ15,,COLUMN(O$31)-COLUMN($C$31)+1-ROUND(CONFIG!$F20/2+CONFIG!$G20,0)),0)*CONFIG!$I20+IF(ROUND((O$31-CONFIG!$C$7)/31,0)&gt;=(CONFIG!$F20+CONFIG!$G20),INDEX(Commandes!$C15:$BJ15,,COLUMN(O$31)-COLUMN($C$31)+1-(CONFIG!$F20+CONFIG!$G20)),0)*CONFIG!$J20)*'Commandes - Calculs Auto'!$C14</f>
        <v>0</v>
      </c>
      <c r="P38" s="82">
        <f>((CONFIG!$H20*Commandes!P15)+IF(ROUND((P$31-CONFIG!$C$7)/31,0)&gt;=ROUND(CONFIG!$F20/2+CONFIG!$G20,0),INDEX(Commandes!$C15:$BJ15,,COLUMN(P$31)-COLUMN($C$31)+1-ROUND(CONFIG!$F20/2+CONFIG!$G20,0)),0)*CONFIG!$I20+IF(ROUND((P$31-CONFIG!$C$7)/31,0)&gt;=(CONFIG!$F20+CONFIG!$G20),INDEX(Commandes!$C15:$BJ15,,COLUMN(P$31)-COLUMN($C$31)+1-(CONFIG!$F20+CONFIG!$G20)),0)*CONFIG!$J20)*'Commandes - Calculs Auto'!$C14</f>
        <v>0</v>
      </c>
      <c r="Q38" s="82">
        <f>((CONFIG!$H20*Commandes!Q15)+IF(ROUND((Q$31-CONFIG!$C$7)/31,0)&gt;=ROUND(CONFIG!$F20/2+CONFIG!$G20,0),INDEX(Commandes!$C15:$BJ15,,COLUMN(Q$31)-COLUMN($C$31)+1-ROUND(CONFIG!$F20/2+CONFIG!$G20,0)),0)*CONFIG!$I20+IF(ROUND((Q$31-CONFIG!$C$7)/31,0)&gt;=(CONFIG!$F20+CONFIG!$G20),INDEX(Commandes!$C15:$BJ15,,COLUMN(Q$31)-COLUMN($C$31)+1-(CONFIG!$F20+CONFIG!$G20)),0)*CONFIG!$J20)*'Commandes - Calculs Auto'!$C14</f>
        <v>0</v>
      </c>
      <c r="R38" s="82">
        <f>((CONFIG!$H20*Commandes!R15)+IF(ROUND((R$31-CONFIG!$C$7)/31,0)&gt;=ROUND(CONFIG!$F20/2+CONFIG!$G20,0),INDEX(Commandes!$C15:$BJ15,,COLUMN(R$31)-COLUMN($C$31)+1-ROUND(CONFIG!$F20/2+CONFIG!$G20,0)),0)*CONFIG!$I20+IF(ROUND((R$31-CONFIG!$C$7)/31,0)&gt;=(CONFIG!$F20+CONFIG!$G20),INDEX(Commandes!$C15:$BJ15,,COLUMN(R$31)-COLUMN($C$31)+1-(CONFIG!$F20+CONFIG!$G20)),0)*CONFIG!$J20)*'Commandes - Calculs Auto'!$C14</f>
        <v>0</v>
      </c>
      <c r="S38" s="82">
        <f>((CONFIG!$H20*Commandes!S15)+IF(ROUND((S$31-CONFIG!$C$7)/31,0)&gt;=ROUND(CONFIG!$F20/2+CONFIG!$G20,0),INDEX(Commandes!$C15:$BJ15,,COLUMN(S$31)-COLUMN($C$31)+1-ROUND(CONFIG!$F20/2+CONFIG!$G20,0)),0)*CONFIG!$I20+IF(ROUND((S$31-CONFIG!$C$7)/31,0)&gt;=(CONFIG!$F20+CONFIG!$G20),INDEX(Commandes!$C15:$BJ15,,COLUMN(S$31)-COLUMN($C$31)+1-(CONFIG!$F20+CONFIG!$G20)),0)*CONFIG!$J20)*'Commandes - Calculs Auto'!$C14</f>
        <v>0</v>
      </c>
      <c r="T38" s="82">
        <f>((CONFIG!$H20*Commandes!T15)+IF(ROUND((T$31-CONFIG!$C$7)/31,0)&gt;=ROUND(CONFIG!$F20/2+CONFIG!$G20,0),INDEX(Commandes!$C15:$BJ15,,COLUMN(T$31)-COLUMN($C$31)+1-ROUND(CONFIG!$F20/2+CONFIG!$G20,0)),0)*CONFIG!$I20+IF(ROUND((T$31-CONFIG!$C$7)/31,0)&gt;=(CONFIG!$F20+CONFIG!$G20),INDEX(Commandes!$C15:$BJ15,,COLUMN(T$31)-COLUMN($C$31)+1-(CONFIG!$F20+CONFIG!$G20)),0)*CONFIG!$J20)*'Commandes - Calculs Auto'!$C14</f>
        <v>0</v>
      </c>
      <c r="U38" s="82">
        <f>((CONFIG!$H20*Commandes!U15)+IF(ROUND((U$31-CONFIG!$C$7)/31,0)&gt;=ROUND(CONFIG!$F20/2+CONFIG!$G20,0),INDEX(Commandes!$C15:$BJ15,,COLUMN(U$31)-COLUMN($C$31)+1-ROUND(CONFIG!$F20/2+CONFIG!$G20,0)),0)*CONFIG!$I20+IF(ROUND((U$31-CONFIG!$C$7)/31,0)&gt;=(CONFIG!$F20+CONFIG!$G20),INDEX(Commandes!$C15:$BJ15,,COLUMN(U$31)-COLUMN($C$31)+1-(CONFIG!$F20+CONFIG!$G20)),0)*CONFIG!$J20)*'Commandes - Calculs Auto'!$C14</f>
        <v>0</v>
      </c>
      <c r="V38" s="82">
        <f>((CONFIG!$H20*Commandes!V15)+IF(ROUND((V$31-CONFIG!$C$7)/31,0)&gt;=ROUND(CONFIG!$F20/2+CONFIG!$G20,0),INDEX(Commandes!$C15:$BJ15,,COLUMN(V$31)-COLUMN($C$31)+1-ROUND(CONFIG!$F20/2+CONFIG!$G20,0)),0)*CONFIG!$I20+IF(ROUND((V$31-CONFIG!$C$7)/31,0)&gt;=(CONFIG!$F20+CONFIG!$G20),INDEX(Commandes!$C15:$BJ15,,COLUMN(V$31)-COLUMN($C$31)+1-(CONFIG!$F20+CONFIG!$G20)),0)*CONFIG!$J20)*'Commandes - Calculs Auto'!$C14</f>
        <v>0</v>
      </c>
      <c r="W38" s="82">
        <f>((CONFIG!$H20*Commandes!W15)+IF(ROUND((W$31-CONFIG!$C$7)/31,0)&gt;=ROUND(CONFIG!$F20/2+CONFIG!$G20,0),INDEX(Commandes!$C15:$BJ15,,COLUMN(W$31)-COLUMN($C$31)+1-ROUND(CONFIG!$F20/2+CONFIG!$G20,0)),0)*CONFIG!$I20+IF(ROUND((W$31-CONFIG!$C$7)/31,0)&gt;=(CONFIG!$F20+CONFIG!$G20),INDEX(Commandes!$C15:$BJ15,,COLUMN(W$31)-COLUMN($C$31)+1-(CONFIG!$F20+CONFIG!$G20)),0)*CONFIG!$J20)*'Commandes - Calculs Auto'!$C14</f>
        <v>0</v>
      </c>
      <c r="X38" s="82">
        <f>((CONFIG!$H20*Commandes!X15)+IF(ROUND((X$31-CONFIG!$C$7)/31,0)&gt;=ROUND(CONFIG!$F20/2+CONFIG!$G20,0),INDEX(Commandes!$C15:$BJ15,,COLUMN(X$31)-COLUMN($C$31)+1-ROUND(CONFIG!$F20/2+CONFIG!$G20,0)),0)*CONFIG!$I20+IF(ROUND((X$31-CONFIG!$C$7)/31,0)&gt;=(CONFIG!$F20+CONFIG!$G20),INDEX(Commandes!$C15:$BJ15,,COLUMN(X$31)-COLUMN($C$31)+1-(CONFIG!$F20+CONFIG!$G20)),0)*CONFIG!$J20)*'Commandes - Calculs Auto'!$C14</f>
        <v>0</v>
      </c>
      <c r="Y38" s="82">
        <f>((CONFIG!$H20*Commandes!Y15)+IF(ROUND((Y$31-CONFIG!$C$7)/31,0)&gt;=ROUND(CONFIG!$F20/2+CONFIG!$G20,0),INDEX(Commandes!$C15:$BJ15,,COLUMN(Y$31)-COLUMN($C$31)+1-ROUND(CONFIG!$F20/2+CONFIG!$G20,0)),0)*CONFIG!$I20+IF(ROUND((Y$31-CONFIG!$C$7)/31,0)&gt;=(CONFIG!$F20+CONFIG!$G20),INDEX(Commandes!$C15:$BJ15,,COLUMN(Y$31)-COLUMN($C$31)+1-(CONFIG!$F20+CONFIG!$G20)),0)*CONFIG!$J20)*'Commandes - Calculs Auto'!$C14</f>
        <v>0</v>
      </c>
      <c r="Z38" s="82">
        <f>((CONFIG!$H20*Commandes!Z15)+IF(ROUND((Z$31-CONFIG!$C$7)/31,0)&gt;=ROUND(CONFIG!$F20/2+CONFIG!$G20,0),INDEX(Commandes!$C15:$BJ15,,COLUMN(Z$31)-COLUMN($C$31)+1-ROUND(CONFIG!$F20/2+CONFIG!$G20,0)),0)*CONFIG!$I20+IF(ROUND((Z$31-CONFIG!$C$7)/31,0)&gt;=(CONFIG!$F20+CONFIG!$G20),INDEX(Commandes!$C15:$BJ15,,COLUMN(Z$31)-COLUMN($C$31)+1-(CONFIG!$F20+CONFIG!$G20)),0)*CONFIG!$J20)*'Commandes - Calculs Auto'!$C14</f>
        <v>0</v>
      </c>
      <c r="AA38" s="82">
        <f>((CONFIG!$H20*Commandes!AA15)+IF(ROUND((AA$31-CONFIG!$C$7)/31,0)&gt;=ROUND(CONFIG!$F20/2+CONFIG!$G20,0),INDEX(Commandes!$C15:$BJ15,,COLUMN(AA$31)-COLUMN($C$31)+1-ROUND(CONFIG!$F20/2+CONFIG!$G20,0)),0)*CONFIG!$I20+IF(ROUND((AA$31-CONFIG!$C$7)/31,0)&gt;=(CONFIG!$F20+CONFIG!$G20),INDEX(Commandes!$C15:$BJ15,,COLUMN(AA$31)-COLUMN($C$31)+1-(CONFIG!$F20+CONFIG!$G20)),0)*CONFIG!$J20)*'Commandes - Calculs Auto'!$E14</f>
        <v>0</v>
      </c>
      <c r="AB38" s="82">
        <f>((CONFIG!$H20*Commandes!AB15)+IF(ROUND((AB$31-CONFIG!$C$7)/31,0)&gt;=ROUND(CONFIG!$F20/2+CONFIG!$G20,0),INDEX(Commandes!$C15:$BJ15,,COLUMN(AB$31)-COLUMN($C$31)+1-ROUND(CONFIG!$F20/2+CONFIG!$G20,0)),0)*CONFIG!$I20+IF(ROUND((AB$31-CONFIG!$C$7)/31,0)&gt;=(CONFIG!$F20+CONFIG!$G20),INDEX(Commandes!$C15:$BJ15,,COLUMN(AB$31)-COLUMN($C$31)+1-(CONFIG!$F20+CONFIG!$G20)),0)*CONFIG!$J20)*'Commandes - Calculs Auto'!$E14</f>
        <v>0</v>
      </c>
      <c r="AC38" s="82">
        <f>((CONFIG!$H20*Commandes!AC15)+IF(ROUND((AC$31-CONFIG!$C$7)/31,0)&gt;=ROUND(CONFIG!$F20/2+CONFIG!$G20,0),INDEX(Commandes!$C15:$BJ15,,COLUMN(AC$31)-COLUMN($C$31)+1-ROUND(CONFIG!$F20/2+CONFIG!$G20,0)),0)*CONFIG!$I20+IF(ROUND((AC$31-CONFIG!$C$7)/31,0)&gt;=(CONFIG!$F20+CONFIG!$G20),INDEX(Commandes!$C15:$BJ15,,COLUMN(AC$31)-COLUMN($C$31)+1-(CONFIG!$F20+CONFIG!$G20)),0)*CONFIG!$J20)*'Commandes - Calculs Auto'!$E14</f>
        <v>0</v>
      </c>
      <c r="AD38" s="82">
        <f>((CONFIG!$H20*Commandes!AD15)+IF(ROUND((AD$31-CONFIG!$C$7)/31,0)&gt;=ROUND(CONFIG!$F20/2+CONFIG!$G20,0),INDEX(Commandes!$C15:$BJ15,,COLUMN(AD$31)-COLUMN($C$31)+1-ROUND(CONFIG!$F20/2+CONFIG!$G20,0)),0)*CONFIG!$I20+IF(ROUND((AD$31-CONFIG!$C$7)/31,0)&gt;=(CONFIG!$F20+CONFIG!$G20),INDEX(Commandes!$C15:$BJ15,,COLUMN(AD$31)-COLUMN($C$31)+1-(CONFIG!$F20+CONFIG!$G20)),0)*CONFIG!$J20)*'Commandes - Calculs Auto'!$E14</f>
        <v>0</v>
      </c>
      <c r="AE38" s="82">
        <f>((CONFIG!$H20*Commandes!AE15)+IF(ROUND((AE$31-CONFIG!$C$7)/31,0)&gt;=ROUND(CONFIG!$F20/2+CONFIG!$G20,0),INDEX(Commandes!$C15:$BJ15,,COLUMN(AE$31)-COLUMN($C$31)+1-ROUND(CONFIG!$F20/2+CONFIG!$G20,0)),0)*CONFIG!$I20+IF(ROUND((AE$31-CONFIG!$C$7)/31,0)&gt;=(CONFIG!$F20+CONFIG!$G20),INDEX(Commandes!$C15:$BJ15,,COLUMN(AE$31)-COLUMN($C$31)+1-(CONFIG!$F20+CONFIG!$G20)),0)*CONFIG!$J20)*'Commandes - Calculs Auto'!$E14</f>
        <v>0</v>
      </c>
      <c r="AF38" s="82">
        <f>((CONFIG!$H20*Commandes!AF15)+IF(ROUND((AF$31-CONFIG!$C$7)/31,0)&gt;=ROUND(CONFIG!$F20/2+CONFIG!$G20,0),INDEX(Commandes!$C15:$BJ15,,COLUMN(AF$31)-COLUMN($C$31)+1-ROUND(CONFIG!$F20/2+CONFIG!$G20,0)),0)*CONFIG!$I20+IF(ROUND((AF$31-CONFIG!$C$7)/31,0)&gt;=(CONFIG!$F20+CONFIG!$G20),INDEX(Commandes!$C15:$BJ15,,COLUMN(AF$31)-COLUMN($C$31)+1-(CONFIG!$F20+CONFIG!$G20)),0)*CONFIG!$J20)*'Commandes - Calculs Auto'!$E14</f>
        <v>0</v>
      </c>
      <c r="AG38" s="82">
        <f>((CONFIG!$H20*Commandes!AG15)+IF(ROUND((AG$31-CONFIG!$C$7)/31,0)&gt;=ROUND(CONFIG!$F20/2+CONFIG!$G20,0),INDEX(Commandes!$C15:$BJ15,,COLUMN(AG$31)-COLUMN($C$31)+1-ROUND(CONFIG!$F20/2+CONFIG!$G20,0)),0)*CONFIG!$I20+IF(ROUND((AG$31-CONFIG!$C$7)/31,0)&gt;=(CONFIG!$F20+CONFIG!$G20),INDEX(Commandes!$C15:$BJ15,,COLUMN(AG$31)-COLUMN($C$31)+1-(CONFIG!$F20+CONFIG!$G20)),0)*CONFIG!$J20)*'Commandes - Calculs Auto'!$E14</f>
        <v>0</v>
      </c>
      <c r="AH38" s="82">
        <f>((CONFIG!$H20*Commandes!AH15)+IF(ROUND((AH$31-CONFIG!$C$7)/31,0)&gt;=ROUND(CONFIG!$F20/2+CONFIG!$G20,0),INDEX(Commandes!$C15:$BJ15,,COLUMN(AH$31)-COLUMN($C$31)+1-ROUND(CONFIG!$F20/2+CONFIG!$G20,0)),0)*CONFIG!$I20+IF(ROUND((AH$31-CONFIG!$C$7)/31,0)&gt;=(CONFIG!$F20+CONFIG!$G20),INDEX(Commandes!$C15:$BJ15,,COLUMN(AH$31)-COLUMN($C$31)+1-(CONFIG!$F20+CONFIG!$G20)),0)*CONFIG!$J20)*'Commandes - Calculs Auto'!$E14</f>
        <v>0</v>
      </c>
      <c r="AI38" s="82">
        <f>((CONFIG!$H20*Commandes!AI15)+IF(ROUND((AI$31-CONFIG!$C$7)/31,0)&gt;=ROUND(CONFIG!$F20/2+CONFIG!$G20,0),INDEX(Commandes!$C15:$BJ15,,COLUMN(AI$31)-COLUMN($C$31)+1-ROUND(CONFIG!$F20/2+CONFIG!$G20,0)),0)*CONFIG!$I20+IF(ROUND((AI$31-CONFIG!$C$7)/31,0)&gt;=(CONFIG!$F20+CONFIG!$G20),INDEX(Commandes!$C15:$BJ15,,COLUMN(AI$31)-COLUMN($C$31)+1-(CONFIG!$F20+CONFIG!$G20)),0)*CONFIG!$J20)*'Commandes - Calculs Auto'!$E14</f>
        <v>0</v>
      </c>
      <c r="AJ38" s="82">
        <f>((CONFIG!$H20*Commandes!AJ15)+IF(ROUND((AJ$31-CONFIG!$C$7)/31,0)&gt;=ROUND(CONFIG!$F20/2+CONFIG!$G20,0),INDEX(Commandes!$C15:$BJ15,,COLUMN(AJ$31)-COLUMN($C$31)+1-ROUND(CONFIG!$F20/2+CONFIG!$G20,0)),0)*CONFIG!$I20+IF(ROUND((AJ$31-CONFIG!$C$7)/31,0)&gt;=(CONFIG!$F20+CONFIG!$G20),INDEX(Commandes!$C15:$BJ15,,COLUMN(AJ$31)-COLUMN($C$31)+1-(CONFIG!$F20+CONFIG!$G20)),0)*CONFIG!$J20)*'Commandes - Calculs Auto'!$E14</f>
        <v>0</v>
      </c>
      <c r="AK38" s="82">
        <f>((CONFIG!$H20*Commandes!AK15)+IF(ROUND((AK$31-CONFIG!$C$7)/31,0)&gt;=ROUND(CONFIG!$F20/2+CONFIG!$G20,0),INDEX(Commandes!$C15:$BJ15,,COLUMN(AK$31)-COLUMN($C$31)+1-ROUND(CONFIG!$F20/2+CONFIG!$G20,0)),0)*CONFIG!$I20+IF(ROUND((AK$31-CONFIG!$C$7)/31,0)&gt;=(CONFIG!$F20+CONFIG!$G20),INDEX(Commandes!$C15:$BJ15,,COLUMN(AK$31)-COLUMN($C$31)+1-(CONFIG!$F20+CONFIG!$G20)),0)*CONFIG!$J20)*'Commandes - Calculs Auto'!$E14</f>
        <v>0</v>
      </c>
      <c r="AL38" s="82">
        <f>((CONFIG!$H20*Commandes!AL15)+IF(ROUND((AL$31-CONFIG!$C$7)/31,0)&gt;=ROUND(CONFIG!$F20/2+CONFIG!$G20,0),INDEX(Commandes!$C15:$BJ15,,COLUMN(AL$31)-COLUMN($C$31)+1-ROUND(CONFIG!$F20/2+CONFIG!$G20,0)),0)*CONFIG!$I20+IF(ROUND((AL$31-CONFIG!$C$7)/31,0)&gt;=(CONFIG!$F20+CONFIG!$G20),INDEX(Commandes!$C15:$BJ15,,COLUMN(AL$31)-COLUMN($C$31)+1-(CONFIG!$F20+CONFIG!$G20)),0)*CONFIG!$J20)*'Commandes - Calculs Auto'!$E14</f>
        <v>0</v>
      </c>
      <c r="AM38" s="82">
        <f>((CONFIG!$H20*Commandes!AM15)+IF(ROUND((AM$31-CONFIG!$C$7)/31,0)&gt;=ROUND(CONFIG!$F20/2+CONFIG!$G20,0),INDEX(Commandes!$C15:$BJ15,,COLUMN(AM$31)-COLUMN($C$31)+1-ROUND(CONFIG!$F20/2+CONFIG!$G20,0)),0)*CONFIG!$I20+IF(ROUND((AM$31-CONFIG!$C$7)/31,0)&gt;=(CONFIG!$F20+CONFIG!$G20),INDEX(Commandes!$C15:$BJ15,,COLUMN(AM$31)-COLUMN($C$31)+1-(CONFIG!$F20+CONFIG!$G20)),0)*CONFIG!$J20)*'Commandes - Calculs Auto'!$G14</f>
        <v>0</v>
      </c>
      <c r="AN38" s="82">
        <f>((CONFIG!$H20*Commandes!AN15)+IF(ROUND((AN$31-CONFIG!$C$7)/31,0)&gt;=ROUND(CONFIG!$F20/2+CONFIG!$G20,0),INDEX(Commandes!$C15:$BJ15,,COLUMN(AN$31)-COLUMN($C$31)+1-ROUND(CONFIG!$F20/2+CONFIG!$G20,0)),0)*CONFIG!$I20+IF(ROUND((AN$31-CONFIG!$C$7)/31,0)&gt;=(CONFIG!$F20+CONFIG!$G20),INDEX(Commandes!$C15:$BJ15,,COLUMN(AN$31)-COLUMN($C$31)+1-(CONFIG!$F20+CONFIG!$G20)),0)*CONFIG!$J20)*'Commandes - Calculs Auto'!$G14</f>
        <v>0</v>
      </c>
      <c r="AO38" s="82">
        <f>((CONFIG!$H20*Commandes!AO15)+IF(ROUND((AO$31-CONFIG!$C$7)/31,0)&gt;=ROUND(CONFIG!$F20/2+CONFIG!$G20,0),INDEX(Commandes!$C15:$BJ15,,COLUMN(AO$31)-COLUMN($C$31)+1-ROUND(CONFIG!$F20/2+CONFIG!$G20,0)),0)*CONFIG!$I20+IF(ROUND((AO$31-CONFIG!$C$7)/31,0)&gt;=(CONFIG!$F20+CONFIG!$G20),INDEX(Commandes!$C15:$BJ15,,COLUMN(AO$31)-COLUMN($C$31)+1-(CONFIG!$F20+CONFIG!$G20)),0)*CONFIG!$J20)*'Commandes - Calculs Auto'!$G14</f>
        <v>0</v>
      </c>
      <c r="AP38" s="82">
        <f>((CONFIG!$H20*Commandes!AP15)+IF(ROUND((AP$31-CONFIG!$C$7)/31,0)&gt;=ROUND(CONFIG!$F20/2+CONFIG!$G20,0),INDEX(Commandes!$C15:$BJ15,,COLUMN(AP$31)-COLUMN($C$31)+1-ROUND(CONFIG!$F20/2+CONFIG!$G20,0)),0)*CONFIG!$I20+IF(ROUND((AP$31-CONFIG!$C$7)/31,0)&gt;=(CONFIG!$F20+CONFIG!$G20),INDEX(Commandes!$C15:$BJ15,,COLUMN(AP$31)-COLUMN($C$31)+1-(CONFIG!$F20+CONFIG!$G20)),0)*CONFIG!$J20)*'Commandes - Calculs Auto'!$G14</f>
        <v>0</v>
      </c>
      <c r="AQ38" s="82">
        <f>((CONFIG!$H20*Commandes!AQ15)+IF(ROUND((AQ$31-CONFIG!$C$7)/31,0)&gt;=ROUND(CONFIG!$F20/2+CONFIG!$G20,0),INDEX(Commandes!$C15:$BJ15,,COLUMN(AQ$31)-COLUMN($C$31)+1-ROUND(CONFIG!$F20/2+CONFIG!$G20,0)),0)*CONFIG!$I20+IF(ROUND((AQ$31-CONFIG!$C$7)/31,0)&gt;=(CONFIG!$F20+CONFIG!$G20),INDEX(Commandes!$C15:$BJ15,,COLUMN(AQ$31)-COLUMN($C$31)+1-(CONFIG!$F20+CONFIG!$G20)),0)*CONFIG!$J20)*'Commandes - Calculs Auto'!$G14</f>
        <v>0</v>
      </c>
      <c r="AR38" s="82">
        <f>((CONFIG!$H20*Commandes!AR15)+IF(ROUND((AR$31-CONFIG!$C$7)/31,0)&gt;=ROUND(CONFIG!$F20/2+CONFIG!$G20,0),INDEX(Commandes!$C15:$BJ15,,COLUMN(AR$31)-COLUMN($C$31)+1-ROUND(CONFIG!$F20/2+CONFIG!$G20,0)),0)*CONFIG!$I20+IF(ROUND((AR$31-CONFIG!$C$7)/31,0)&gt;=(CONFIG!$F20+CONFIG!$G20),INDEX(Commandes!$C15:$BJ15,,COLUMN(AR$31)-COLUMN($C$31)+1-(CONFIG!$F20+CONFIG!$G20)),0)*CONFIG!$J20)*'Commandes - Calculs Auto'!$G14</f>
        <v>0</v>
      </c>
      <c r="AS38" s="82">
        <f>((CONFIG!$H20*Commandes!AS15)+IF(ROUND((AS$31-CONFIG!$C$7)/31,0)&gt;=ROUND(CONFIG!$F20/2+CONFIG!$G20,0),INDEX(Commandes!$C15:$BJ15,,COLUMN(AS$31)-COLUMN($C$31)+1-ROUND(CONFIG!$F20/2+CONFIG!$G20,0)),0)*CONFIG!$I20+IF(ROUND((AS$31-CONFIG!$C$7)/31,0)&gt;=(CONFIG!$F20+CONFIG!$G20),INDEX(Commandes!$C15:$BJ15,,COLUMN(AS$31)-COLUMN($C$31)+1-(CONFIG!$F20+CONFIG!$G20)),0)*CONFIG!$J20)*'Commandes - Calculs Auto'!$G14</f>
        <v>0</v>
      </c>
      <c r="AT38" s="82">
        <f>((CONFIG!$H20*Commandes!AT15)+IF(ROUND((AT$31-CONFIG!$C$7)/31,0)&gt;=ROUND(CONFIG!$F20/2+CONFIG!$G20,0),INDEX(Commandes!$C15:$BJ15,,COLUMN(AT$31)-COLUMN($C$31)+1-ROUND(CONFIG!$F20/2+CONFIG!$G20,0)),0)*CONFIG!$I20+IF(ROUND((AT$31-CONFIG!$C$7)/31,0)&gt;=(CONFIG!$F20+CONFIG!$G20),INDEX(Commandes!$C15:$BJ15,,COLUMN(AT$31)-COLUMN($C$31)+1-(CONFIG!$F20+CONFIG!$G20)),0)*CONFIG!$J20)*'Commandes - Calculs Auto'!$G14</f>
        <v>0</v>
      </c>
      <c r="AU38" s="82">
        <f>((CONFIG!$H20*Commandes!AU15)+IF(ROUND((AU$31-CONFIG!$C$7)/31,0)&gt;=ROUND(CONFIG!$F20/2+CONFIG!$G20,0),INDEX(Commandes!$C15:$BJ15,,COLUMN(AU$31)-COLUMN($C$31)+1-ROUND(CONFIG!$F20/2+CONFIG!$G20,0)),0)*CONFIG!$I20+IF(ROUND((AU$31-CONFIG!$C$7)/31,0)&gt;=(CONFIG!$F20+CONFIG!$G20),INDEX(Commandes!$C15:$BJ15,,COLUMN(AU$31)-COLUMN($C$31)+1-(CONFIG!$F20+CONFIG!$G20)),0)*CONFIG!$J20)*'Commandes - Calculs Auto'!$G14</f>
        <v>0</v>
      </c>
      <c r="AV38" s="82">
        <f>((CONFIG!$H20*Commandes!AV15)+IF(ROUND((AV$31-CONFIG!$C$7)/31,0)&gt;=ROUND(CONFIG!$F20/2+CONFIG!$G20,0),INDEX(Commandes!$C15:$BJ15,,COLUMN(AV$31)-COLUMN($C$31)+1-ROUND(CONFIG!$F20/2+CONFIG!$G20,0)),0)*CONFIG!$I20+IF(ROUND((AV$31-CONFIG!$C$7)/31,0)&gt;=(CONFIG!$F20+CONFIG!$G20),INDEX(Commandes!$C15:$BJ15,,COLUMN(AV$31)-COLUMN($C$31)+1-(CONFIG!$F20+CONFIG!$G20)),0)*CONFIG!$J20)*'Commandes - Calculs Auto'!$G14</f>
        <v>0</v>
      </c>
      <c r="AW38" s="82">
        <f>((CONFIG!$H20*Commandes!AW15)+IF(ROUND((AW$31-CONFIG!$C$7)/31,0)&gt;=ROUND(CONFIG!$F20/2+CONFIG!$G20,0),INDEX(Commandes!$C15:$BJ15,,COLUMN(AW$31)-COLUMN($C$31)+1-ROUND(CONFIG!$F20/2+CONFIG!$G20,0)),0)*CONFIG!$I20+IF(ROUND((AW$31-CONFIG!$C$7)/31,0)&gt;=(CONFIG!$F20+CONFIG!$G20),INDEX(Commandes!$C15:$BJ15,,COLUMN(AW$31)-COLUMN($C$31)+1-(CONFIG!$F20+CONFIG!$G20)),0)*CONFIG!$J20)*'Commandes - Calculs Auto'!$G14</f>
        <v>0</v>
      </c>
      <c r="AX38" s="82">
        <f>((CONFIG!$H20*Commandes!AX15)+IF(ROUND((AX$31-CONFIG!$C$7)/31,0)&gt;=ROUND(CONFIG!$F20/2+CONFIG!$G20,0),INDEX(Commandes!$C15:$BJ15,,COLUMN(AX$31)-COLUMN($C$31)+1-ROUND(CONFIG!$F20/2+CONFIG!$G20,0)),0)*CONFIG!$I20+IF(ROUND((AX$31-CONFIG!$C$7)/31,0)&gt;=(CONFIG!$F20+CONFIG!$G20),INDEX(Commandes!$C15:$BJ15,,COLUMN(AX$31)-COLUMN($C$31)+1-(CONFIG!$F20+CONFIG!$G20)),0)*CONFIG!$J20)*'Commandes - Calculs Auto'!$G14</f>
        <v>0</v>
      </c>
      <c r="AY38" s="82">
        <f>((CONFIG!$H20*Commandes!AY15)+IF(ROUND((AY$31-CONFIG!$C$7)/31,0)&gt;=ROUND(CONFIG!$F20/2+CONFIG!$G20,0),INDEX(Commandes!$C15:$BJ15,,COLUMN(AY$31)-COLUMN($C$31)+1-ROUND(CONFIG!$F20/2+CONFIG!$G20,0)),0)*CONFIG!$I20+IF(ROUND((AY$31-CONFIG!$C$7)/31,0)&gt;=(CONFIG!$F20+CONFIG!$G20),INDEX(Commandes!$C15:$BJ15,,COLUMN(AY$31)-COLUMN($C$31)+1-(CONFIG!$F20+CONFIG!$G20)),0)*CONFIG!$J20)*'Commandes - Calculs Auto'!$I14</f>
        <v>0</v>
      </c>
      <c r="AZ38" s="82">
        <f>((CONFIG!$H20*Commandes!AZ15)+IF(ROUND((AZ$31-CONFIG!$C$7)/31,0)&gt;=ROUND(CONFIG!$F20/2+CONFIG!$G20,0),INDEX(Commandes!$C15:$BJ15,,COLUMN(AZ$31)-COLUMN($C$31)+1-ROUND(CONFIG!$F20/2+CONFIG!$G20,0)),0)*CONFIG!$I20+IF(ROUND((AZ$31-CONFIG!$C$7)/31,0)&gt;=(CONFIG!$F20+CONFIG!$G20),INDEX(Commandes!$C15:$BJ15,,COLUMN(AZ$31)-COLUMN($C$31)+1-(CONFIG!$F20+CONFIG!$G20)),0)*CONFIG!$J20)*'Commandes - Calculs Auto'!$I14</f>
        <v>0</v>
      </c>
      <c r="BA38" s="82">
        <f>((CONFIG!$H20*Commandes!BA15)+IF(ROUND((BA$31-CONFIG!$C$7)/31,0)&gt;=ROUND(CONFIG!$F20/2+CONFIG!$G20,0),INDEX(Commandes!$C15:$BJ15,,COLUMN(BA$31)-COLUMN($C$31)+1-ROUND(CONFIG!$F20/2+CONFIG!$G20,0)),0)*CONFIG!$I20+IF(ROUND((BA$31-CONFIG!$C$7)/31,0)&gt;=(CONFIG!$F20+CONFIG!$G20),INDEX(Commandes!$C15:$BJ15,,COLUMN(BA$31)-COLUMN($C$31)+1-(CONFIG!$F20+CONFIG!$G20)),0)*CONFIG!$J20)*'Commandes - Calculs Auto'!$I14</f>
        <v>0</v>
      </c>
      <c r="BB38" s="82">
        <f>((CONFIG!$H20*Commandes!BB15)+IF(ROUND((BB$31-CONFIG!$C$7)/31,0)&gt;=ROUND(CONFIG!$F20/2+CONFIG!$G20,0),INDEX(Commandes!$C15:$BJ15,,COLUMN(BB$31)-COLUMN($C$31)+1-ROUND(CONFIG!$F20/2+CONFIG!$G20,0)),0)*CONFIG!$I20+IF(ROUND((BB$31-CONFIG!$C$7)/31,0)&gt;=(CONFIG!$F20+CONFIG!$G20),INDEX(Commandes!$C15:$BJ15,,COLUMN(BB$31)-COLUMN($C$31)+1-(CONFIG!$F20+CONFIG!$G20)),0)*CONFIG!$J20)*'Commandes - Calculs Auto'!$I14</f>
        <v>0</v>
      </c>
      <c r="BC38" s="82">
        <f>((CONFIG!$H20*Commandes!BC15)+IF(ROUND((BC$31-CONFIG!$C$7)/31,0)&gt;=ROUND(CONFIG!$F20/2+CONFIG!$G20,0),INDEX(Commandes!$C15:$BJ15,,COLUMN(BC$31)-COLUMN($C$31)+1-ROUND(CONFIG!$F20/2+CONFIG!$G20,0)),0)*CONFIG!$I20+IF(ROUND((BC$31-CONFIG!$C$7)/31,0)&gt;=(CONFIG!$F20+CONFIG!$G20),INDEX(Commandes!$C15:$BJ15,,COLUMN(BC$31)-COLUMN($C$31)+1-(CONFIG!$F20+CONFIG!$G20)),0)*CONFIG!$J20)*'Commandes - Calculs Auto'!$I14</f>
        <v>0</v>
      </c>
      <c r="BD38" s="82">
        <f>((CONFIG!$H20*Commandes!BD15)+IF(ROUND((BD$31-CONFIG!$C$7)/31,0)&gt;=ROUND(CONFIG!$F20/2+CONFIG!$G20,0),INDEX(Commandes!$C15:$BJ15,,COLUMN(BD$31)-COLUMN($C$31)+1-ROUND(CONFIG!$F20/2+CONFIG!$G20,0)),0)*CONFIG!$I20+IF(ROUND((BD$31-CONFIG!$C$7)/31,0)&gt;=(CONFIG!$F20+CONFIG!$G20),INDEX(Commandes!$C15:$BJ15,,COLUMN(BD$31)-COLUMN($C$31)+1-(CONFIG!$F20+CONFIG!$G20)),0)*CONFIG!$J20)*'Commandes - Calculs Auto'!$I14</f>
        <v>0</v>
      </c>
      <c r="BE38" s="82">
        <f>((CONFIG!$H20*Commandes!BE15)+IF(ROUND((BE$31-CONFIG!$C$7)/31,0)&gt;=ROUND(CONFIG!$F20/2+CONFIG!$G20,0),INDEX(Commandes!$C15:$BJ15,,COLUMN(BE$31)-COLUMN($C$31)+1-ROUND(CONFIG!$F20/2+CONFIG!$G20,0)),0)*CONFIG!$I20+IF(ROUND((BE$31-CONFIG!$C$7)/31,0)&gt;=(CONFIG!$F20+CONFIG!$G20),INDEX(Commandes!$C15:$BJ15,,COLUMN(BE$31)-COLUMN($C$31)+1-(CONFIG!$F20+CONFIG!$G20)),0)*CONFIG!$J20)*'Commandes - Calculs Auto'!$I14</f>
        <v>0</v>
      </c>
      <c r="BF38" s="82">
        <f>((CONFIG!$H20*Commandes!BF15)+IF(ROUND((BF$31-CONFIG!$C$7)/31,0)&gt;=ROUND(CONFIG!$F20/2+CONFIG!$G20,0),INDEX(Commandes!$C15:$BJ15,,COLUMN(BF$31)-COLUMN($C$31)+1-ROUND(CONFIG!$F20/2+CONFIG!$G20,0)),0)*CONFIG!$I20+IF(ROUND((BF$31-CONFIG!$C$7)/31,0)&gt;=(CONFIG!$F20+CONFIG!$G20),INDEX(Commandes!$C15:$BJ15,,COLUMN(BF$31)-COLUMN($C$31)+1-(CONFIG!$F20+CONFIG!$G20)),0)*CONFIG!$J20)*'Commandes - Calculs Auto'!$I14</f>
        <v>0</v>
      </c>
      <c r="BG38" s="82">
        <f>((CONFIG!$H20*Commandes!BG15)+IF(ROUND((BG$31-CONFIG!$C$7)/31,0)&gt;=ROUND(CONFIG!$F20/2+CONFIG!$G20,0),INDEX(Commandes!$C15:$BJ15,,COLUMN(BG$31)-COLUMN($C$31)+1-ROUND(CONFIG!$F20/2+CONFIG!$G20,0)),0)*CONFIG!$I20+IF(ROUND((BG$31-CONFIG!$C$7)/31,0)&gt;=(CONFIG!$F20+CONFIG!$G20),INDEX(Commandes!$C15:$BJ15,,COLUMN(BG$31)-COLUMN($C$31)+1-(CONFIG!$F20+CONFIG!$G20)),0)*CONFIG!$J20)*'Commandes - Calculs Auto'!$I14</f>
        <v>0</v>
      </c>
      <c r="BH38" s="82">
        <f>((CONFIG!$H20*Commandes!BH15)+IF(ROUND((BH$31-CONFIG!$C$7)/31,0)&gt;=ROUND(CONFIG!$F20/2+CONFIG!$G20,0),INDEX(Commandes!$C15:$BJ15,,COLUMN(BH$31)-COLUMN($C$31)+1-ROUND(CONFIG!$F20/2+CONFIG!$G20,0)),0)*CONFIG!$I20+IF(ROUND((BH$31-CONFIG!$C$7)/31,0)&gt;=(CONFIG!$F20+CONFIG!$G20),INDEX(Commandes!$C15:$BJ15,,COLUMN(BH$31)-COLUMN($C$31)+1-(CONFIG!$F20+CONFIG!$G20)),0)*CONFIG!$J20)*'Commandes - Calculs Auto'!$I14</f>
        <v>0</v>
      </c>
      <c r="BI38" s="82">
        <f>((CONFIG!$H20*Commandes!BI15)+IF(ROUND((BI$31-CONFIG!$C$7)/31,0)&gt;=ROUND(CONFIG!$F20/2+CONFIG!$G20,0),INDEX(Commandes!$C15:$BJ15,,COLUMN(BI$31)-COLUMN($C$31)+1-ROUND(CONFIG!$F20/2+CONFIG!$G20,0)),0)*CONFIG!$I20+IF(ROUND((BI$31-CONFIG!$C$7)/31,0)&gt;=(CONFIG!$F20+CONFIG!$G20),INDEX(Commandes!$C15:$BJ15,,COLUMN(BI$31)-COLUMN($C$31)+1-(CONFIG!$F20+CONFIG!$G20)),0)*CONFIG!$J20)*'Commandes - Calculs Auto'!$I14</f>
        <v>0</v>
      </c>
      <c r="BJ38" s="82">
        <f>((CONFIG!$H20*Commandes!BJ15)+IF(ROUND((BJ$31-CONFIG!$C$7)/31,0)&gt;=ROUND(CONFIG!$F20/2+CONFIG!$G20,0),INDEX(Commandes!$C15:$BJ15,,COLUMN(BJ$31)-COLUMN($C$31)+1-ROUND(CONFIG!$F20/2+CONFIG!$G20,0)),0)*CONFIG!$I20+IF(ROUND((BJ$31-CONFIG!$C$7)/31,0)&gt;=(CONFIG!$F20+CONFIG!$G20),INDEX(Commandes!$C15:$BJ15,,COLUMN(BJ$31)-COLUMN($C$31)+1-(CONFIG!$F20+CONFIG!$G20)),0)*CONFIG!$J20)*'Commandes - Calculs Auto'!$I14</f>
        <v>0</v>
      </c>
    </row>
    <row r="39" spans="2:62" x14ac:dyDescent="0.35">
      <c r="B39" s="57">
        <f>CONFIG!$B$21</f>
        <v>0</v>
      </c>
      <c r="C39" s="82">
        <f>((CONFIG!$H21*Commandes!C16)+IF(ROUND((C$31-CONFIG!$C$7)/31,0)&gt;=ROUND(CONFIG!$F21/2+CONFIG!$G21,0),INDEX(Commandes!$C16:$BJ16,,COLUMN(C$31)-COLUMN($C$31)+1-ROUND(CONFIG!$F21/2+CONFIG!$G21,0)),0)*CONFIG!$I21+IF(ROUND((C$31-CONFIG!$C$7)/31,0)&gt;=(CONFIG!$F21+CONFIG!$G21),INDEX(Commandes!$C16:$BJ16,,COLUMN(C$31)-COLUMN($C$31)+1-(CONFIG!$F21+CONFIG!$G21)),0)*CONFIG!$J21)*CONFIG!$C21</f>
        <v>0</v>
      </c>
      <c r="D39" s="82">
        <f>((CONFIG!$H21*Commandes!D16)+IF(ROUND((D$31-CONFIG!$C$7)/31,0)&gt;=ROUND(CONFIG!$F21/2+CONFIG!$G21,0),INDEX(Commandes!$C16:$BJ16,,COLUMN(D$31)-COLUMN($C$31)+1-ROUND(CONFIG!$F21/2+CONFIG!$G21,0)),0)*CONFIG!$I21+IF(ROUND((D$31-CONFIG!$C$7)/31,0)&gt;=(CONFIG!$F21+CONFIG!$G21),INDEX(Commandes!$C16:$BJ16,,COLUMN(D$31)-COLUMN($C$31)+1-(CONFIG!$F21+CONFIG!$G21)),0)*CONFIG!$J21)*CONFIG!$C21</f>
        <v>0</v>
      </c>
      <c r="E39" s="82">
        <f>((CONFIG!$H21*Commandes!E16)+IF(ROUND((E$31-CONFIG!$C$7)/31,0)&gt;=ROUND(CONFIG!$F21/2+CONFIG!$G21,0),INDEX(Commandes!$C16:$BJ16,,COLUMN(E$31)-COLUMN($C$31)+1-ROUND(CONFIG!$F21/2+CONFIG!$G21,0)),0)*CONFIG!$I21+IF(ROUND((E$31-CONFIG!$C$7)/31,0)&gt;=(CONFIG!$F21+CONFIG!$G21),INDEX(Commandes!$C16:$BJ16,,COLUMN(E$31)-COLUMN($C$31)+1-(CONFIG!$F21+CONFIG!$G21)),0)*CONFIG!$J21)*CONFIG!$C21</f>
        <v>0</v>
      </c>
      <c r="F39" s="82">
        <f>((CONFIG!$H21*Commandes!F16)+IF(ROUND((F$31-CONFIG!$C$7)/31,0)&gt;=ROUND(CONFIG!$F21/2+CONFIG!$G21,0),INDEX(Commandes!$C16:$BJ16,,COLUMN(F$31)-COLUMN($C$31)+1-ROUND(CONFIG!$F21/2+CONFIG!$G21,0)),0)*CONFIG!$I21+IF(ROUND((F$31-CONFIG!$C$7)/31,0)&gt;=(CONFIG!$F21+CONFIG!$G21),INDEX(Commandes!$C16:$BJ16,,COLUMN(F$31)-COLUMN($C$31)+1-(CONFIG!$F21+CONFIG!$G21)),0)*CONFIG!$J21)*CONFIG!$C21</f>
        <v>0</v>
      </c>
      <c r="G39" s="82">
        <f>((CONFIG!$H21*Commandes!G16)+IF(ROUND((G$31-CONFIG!$C$7)/31,0)&gt;=ROUND(CONFIG!$F21/2+CONFIG!$G21,0),INDEX(Commandes!$C16:$BJ16,,COLUMN(G$31)-COLUMN($C$31)+1-ROUND(CONFIG!$F21/2+CONFIG!$G21,0)),0)*CONFIG!$I21+IF(ROUND((G$31-CONFIG!$C$7)/31,0)&gt;=(CONFIG!$F21+CONFIG!$G21),INDEX(Commandes!$C16:$BJ16,,COLUMN(G$31)-COLUMN($C$31)+1-(CONFIG!$F21+CONFIG!$G21)),0)*CONFIG!$J21)*CONFIG!$C21</f>
        <v>0</v>
      </c>
      <c r="H39" s="82">
        <f>((CONFIG!$H21*Commandes!H16)+IF(ROUND((H$31-CONFIG!$C$7)/31,0)&gt;=ROUND(CONFIG!$F21/2+CONFIG!$G21,0),INDEX(Commandes!$C16:$BJ16,,COLUMN(H$31)-COLUMN($C$31)+1-ROUND(CONFIG!$F21/2+CONFIG!$G21,0)),0)*CONFIG!$I21+IF(ROUND((H$31-CONFIG!$C$7)/31,0)&gt;=(CONFIG!$F21+CONFIG!$G21),INDEX(Commandes!$C16:$BJ16,,COLUMN(H$31)-COLUMN($C$31)+1-(CONFIG!$F21+CONFIG!$G21)),0)*CONFIG!$J21)*CONFIG!$C21</f>
        <v>0</v>
      </c>
      <c r="I39" s="82">
        <f>((CONFIG!$H21*Commandes!I16)+IF(ROUND((I$31-CONFIG!$C$7)/31,0)&gt;=ROUND(CONFIG!$F21/2+CONFIG!$G21,0),INDEX(Commandes!$C16:$BJ16,,COLUMN(I$31)-COLUMN($C$31)+1-ROUND(CONFIG!$F21/2+CONFIG!$G21,0)),0)*CONFIG!$I21+IF(ROUND((I$31-CONFIG!$C$7)/31,0)&gt;=(CONFIG!$F21+CONFIG!$G21),INDEX(Commandes!$C16:$BJ16,,COLUMN(I$31)-COLUMN($C$31)+1-(CONFIG!$F21+CONFIG!$G21)),0)*CONFIG!$J21)*CONFIG!$C21</f>
        <v>0</v>
      </c>
      <c r="J39" s="82">
        <f>((CONFIG!$H21*Commandes!J16)+IF(ROUND((J$31-CONFIG!$C$7)/31,0)&gt;=ROUND(CONFIG!$F21/2+CONFIG!$G21,0),INDEX(Commandes!$C16:$BJ16,,COLUMN(J$31)-COLUMN($C$31)+1-ROUND(CONFIG!$F21/2+CONFIG!$G21,0)),0)*CONFIG!$I21+IF(ROUND((J$31-CONFIG!$C$7)/31,0)&gt;=(CONFIG!$F21+CONFIG!$G21),INDEX(Commandes!$C16:$BJ16,,COLUMN(J$31)-COLUMN($C$31)+1-(CONFIG!$F21+CONFIG!$G21)),0)*CONFIG!$J21)*CONFIG!$C21</f>
        <v>0</v>
      </c>
      <c r="K39" s="82">
        <f>((CONFIG!$H21*Commandes!K16)+IF(ROUND((K$31-CONFIG!$C$7)/31,0)&gt;=ROUND(CONFIG!$F21/2+CONFIG!$G21,0),INDEX(Commandes!$C16:$BJ16,,COLUMN(K$31)-COLUMN($C$31)+1-ROUND(CONFIG!$F21/2+CONFIG!$G21,0)),0)*CONFIG!$I21+IF(ROUND((K$31-CONFIG!$C$7)/31,0)&gt;=(CONFIG!$F21+CONFIG!$G21),INDEX(Commandes!$C16:$BJ16,,COLUMN(K$31)-COLUMN($C$31)+1-(CONFIG!$F21+CONFIG!$G21)),0)*CONFIG!$J21)*CONFIG!$C21</f>
        <v>0</v>
      </c>
      <c r="L39" s="82">
        <f>((CONFIG!$H21*Commandes!L16)+IF(ROUND((L$31-CONFIG!$C$7)/31,0)&gt;=ROUND(CONFIG!$F21/2+CONFIG!$G21,0),INDEX(Commandes!$C16:$BJ16,,COLUMN(L$31)-COLUMN($C$31)+1-ROUND(CONFIG!$F21/2+CONFIG!$G21,0)),0)*CONFIG!$I21+IF(ROUND((L$31-CONFIG!$C$7)/31,0)&gt;=(CONFIG!$F21+CONFIG!$G21),INDEX(Commandes!$C16:$BJ16,,COLUMN(L$31)-COLUMN($C$31)+1-(CONFIG!$F21+CONFIG!$G21)),0)*CONFIG!$J21)*CONFIG!$C21</f>
        <v>0</v>
      </c>
      <c r="M39" s="82">
        <f>((CONFIG!$H21*Commandes!M16)+IF(ROUND((M$31-CONFIG!$C$7)/31,0)&gt;=ROUND(CONFIG!$F21/2+CONFIG!$G21,0),INDEX(Commandes!$C16:$BJ16,,COLUMN(M$31)-COLUMN($C$31)+1-ROUND(CONFIG!$F21/2+CONFIG!$G21,0)),0)*CONFIG!$I21+IF(ROUND((M$31-CONFIG!$C$7)/31,0)&gt;=(CONFIG!$F21+CONFIG!$G21),INDEX(Commandes!$C16:$BJ16,,COLUMN(M$31)-COLUMN($C$31)+1-(CONFIG!$F21+CONFIG!$G21)),0)*CONFIG!$J21)*CONFIG!$C21</f>
        <v>0</v>
      </c>
      <c r="N39" s="82">
        <f>((CONFIG!$H21*Commandes!N16)+IF(ROUND((N$31-CONFIG!$C$7)/31,0)&gt;=ROUND(CONFIG!$F21/2+CONFIG!$G21,0),INDEX(Commandes!$C16:$BJ16,,COLUMN(N$31)-COLUMN($C$31)+1-ROUND(CONFIG!$F21/2+CONFIG!$G21,0)),0)*CONFIG!$I21+IF(ROUND((N$31-CONFIG!$C$7)/31,0)&gt;=(CONFIG!$F21+CONFIG!$G21),INDEX(Commandes!$C16:$BJ16,,COLUMN(N$31)-COLUMN($C$31)+1-(CONFIG!$F21+CONFIG!$G21)),0)*CONFIG!$J21)*CONFIG!$C21</f>
        <v>0</v>
      </c>
      <c r="O39" s="82">
        <f>((CONFIG!$H21*Commandes!O16)+IF(ROUND((O$31-CONFIG!$C$7)/31,0)&gt;=ROUND(CONFIG!$F21/2+CONFIG!$G21,0),INDEX(Commandes!$C16:$BJ16,,COLUMN(O$31)-COLUMN($C$31)+1-ROUND(CONFIG!$F21/2+CONFIG!$G21,0)),0)*CONFIG!$I21+IF(ROUND((O$31-CONFIG!$C$7)/31,0)&gt;=(CONFIG!$F21+CONFIG!$G21),INDEX(Commandes!$C16:$BJ16,,COLUMN(O$31)-COLUMN($C$31)+1-(CONFIG!$F21+CONFIG!$G21)),0)*CONFIG!$J21)*'Commandes - Calculs Auto'!$C15</f>
        <v>0</v>
      </c>
      <c r="P39" s="82">
        <f>((CONFIG!$H21*Commandes!P16)+IF(ROUND((P$31-CONFIG!$C$7)/31,0)&gt;=ROUND(CONFIG!$F21/2+CONFIG!$G21,0),INDEX(Commandes!$C16:$BJ16,,COLUMN(P$31)-COLUMN($C$31)+1-ROUND(CONFIG!$F21/2+CONFIG!$G21,0)),0)*CONFIG!$I21+IF(ROUND((P$31-CONFIG!$C$7)/31,0)&gt;=(CONFIG!$F21+CONFIG!$G21),INDEX(Commandes!$C16:$BJ16,,COLUMN(P$31)-COLUMN($C$31)+1-(CONFIG!$F21+CONFIG!$G21)),0)*CONFIG!$J21)*'Commandes - Calculs Auto'!$C15</f>
        <v>0</v>
      </c>
      <c r="Q39" s="82">
        <f>((CONFIG!$H21*Commandes!Q16)+IF(ROUND((Q$31-CONFIG!$C$7)/31,0)&gt;=ROUND(CONFIG!$F21/2+CONFIG!$G21,0),INDEX(Commandes!$C16:$BJ16,,COLUMN(Q$31)-COLUMN($C$31)+1-ROUND(CONFIG!$F21/2+CONFIG!$G21,0)),0)*CONFIG!$I21+IF(ROUND((Q$31-CONFIG!$C$7)/31,0)&gt;=(CONFIG!$F21+CONFIG!$G21),INDEX(Commandes!$C16:$BJ16,,COLUMN(Q$31)-COLUMN($C$31)+1-(CONFIG!$F21+CONFIG!$G21)),0)*CONFIG!$J21)*'Commandes - Calculs Auto'!$C15</f>
        <v>0</v>
      </c>
      <c r="R39" s="82">
        <f>((CONFIG!$H21*Commandes!R16)+IF(ROUND((R$31-CONFIG!$C$7)/31,0)&gt;=ROUND(CONFIG!$F21/2+CONFIG!$G21,0),INDEX(Commandes!$C16:$BJ16,,COLUMN(R$31)-COLUMN($C$31)+1-ROUND(CONFIG!$F21/2+CONFIG!$G21,0)),0)*CONFIG!$I21+IF(ROUND((R$31-CONFIG!$C$7)/31,0)&gt;=(CONFIG!$F21+CONFIG!$G21),INDEX(Commandes!$C16:$BJ16,,COLUMN(R$31)-COLUMN($C$31)+1-(CONFIG!$F21+CONFIG!$G21)),0)*CONFIG!$J21)*'Commandes - Calculs Auto'!$C15</f>
        <v>0</v>
      </c>
      <c r="S39" s="82">
        <f>((CONFIG!$H21*Commandes!S16)+IF(ROUND((S$31-CONFIG!$C$7)/31,0)&gt;=ROUND(CONFIG!$F21/2+CONFIG!$G21,0),INDEX(Commandes!$C16:$BJ16,,COLUMN(S$31)-COLUMN($C$31)+1-ROUND(CONFIG!$F21/2+CONFIG!$G21,0)),0)*CONFIG!$I21+IF(ROUND((S$31-CONFIG!$C$7)/31,0)&gt;=(CONFIG!$F21+CONFIG!$G21),INDEX(Commandes!$C16:$BJ16,,COLUMN(S$31)-COLUMN($C$31)+1-(CONFIG!$F21+CONFIG!$G21)),0)*CONFIG!$J21)*'Commandes - Calculs Auto'!$C15</f>
        <v>0</v>
      </c>
      <c r="T39" s="82">
        <f>((CONFIG!$H21*Commandes!T16)+IF(ROUND((T$31-CONFIG!$C$7)/31,0)&gt;=ROUND(CONFIG!$F21/2+CONFIG!$G21,0),INDEX(Commandes!$C16:$BJ16,,COLUMN(T$31)-COLUMN($C$31)+1-ROUND(CONFIG!$F21/2+CONFIG!$G21,0)),0)*CONFIG!$I21+IF(ROUND((T$31-CONFIG!$C$7)/31,0)&gt;=(CONFIG!$F21+CONFIG!$G21),INDEX(Commandes!$C16:$BJ16,,COLUMN(T$31)-COLUMN($C$31)+1-(CONFIG!$F21+CONFIG!$G21)),0)*CONFIG!$J21)*'Commandes - Calculs Auto'!$C15</f>
        <v>0</v>
      </c>
      <c r="U39" s="82">
        <f>((CONFIG!$H21*Commandes!U16)+IF(ROUND((U$31-CONFIG!$C$7)/31,0)&gt;=ROUND(CONFIG!$F21/2+CONFIG!$G21,0),INDEX(Commandes!$C16:$BJ16,,COLUMN(U$31)-COLUMN($C$31)+1-ROUND(CONFIG!$F21/2+CONFIG!$G21,0)),0)*CONFIG!$I21+IF(ROUND((U$31-CONFIG!$C$7)/31,0)&gt;=(CONFIG!$F21+CONFIG!$G21),INDEX(Commandes!$C16:$BJ16,,COLUMN(U$31)-COLUMN($C$31)+1-(CONFIG!$F21+CONFIG!$G21)),0)*CONFIG!$J21)*'Commandes - Calculs Auto'!$C15</f>
        <v>0</v>
      </c>
      <c r="V39" s="82">
        <f>((CONFIG!$H21*Commandes!V16)+IF(ROUND((V$31-CONFIG!$C$7)/31,0)&gt;=ROUND(CONFIG!$F21/2+CONFIG!$G21,0),INDEX(Commandes!$C16:$BJ16,,COLUMN(V$31)-COLUMN($C$31)+1-ROUND(CONFIG!$F21/2+CONFIG!$G21,0)),0)*CONFIG!$I21+IF(ROUND((V$31-CONFIG!$C$7)/31,0)&gt;=(CONFIG!$F21+CONFIG!$G21),INDEX(Commandes!$C16:$BJ16,,COLUMN(V$31)-COLUMN($C$31)+1-(CONFIG!$F21+CONFIG!$G21)),0)*CONFIG!$J21)*'Commandes - Calculs Auto'!$C15</f>
        <v>0</v>
      </c>
      <c r="W39" s="82">
        <f>((CONFIG!$H21*Commandes!W16)+IF(ROUND((W$31-CONFIG!$C$7)/31,0)&gt;=ROUND(CONFIG!$F21/2+CONFIG!$G21,0),INDEX(Commandes!$C16:$BJ16,,COLUMN(W$31)-COLUMN($C$31)+1-ROUND(CONFIG!$F21/2+CONFIG!$G21,0)),0)*CONFIG!$I21+IF(ROUND((W$31-CONFIG!$C$7)/31,0)&gt;=(CONFIG!$F21+CONFIG!$G21),INDEX(Commandes!$C16:$BJ16,,COLUMN(W$31)-COLUMN($C$31)+1-(CONFIG!$F21+CONFIG!$G21)),0)*CONFIG!$J21)*'Commandes - Calculs Auto'!$C15</f>
        <v>0</v>
      </c>
      <c r="X39" s="82">
        <f>((CONFIG!$H21*Commandes!X16)+IF(ROUND((X$31-CONFIG!$C$7)/31,0)&gt;=ROUND(CONFIG!$F21/2+CONFIG!$G21,0),INDEX(Commandes!$C16:$BJ16,,COLUMN(X$31)-COLUMN($C$31)+1-ROUND(CONFIG!$F21/2+CONFIG!$G21,0)),0)*CONFIG!$I21+IF(ROUND((X$31-CONFIG!$C$7)/31,0)&gt;=(CONFIG!$F21+CONFIG!$G21),INDEX(Commandes!$C16:$BJ16,,COLUMN(X$31)-COLUMN($C$31)+1-(CONFIG!$F21+CONFIG!$G21)),0)*CONFIG!$J21)*'Commandes - Calculs Auto'!$C15</f>
        <v>0</v>
      </c>
      <c r="Y39" s="82">
        <f>((CONFIG!$H21*Commandes!Y16)+IF(ROUND((Y$31-CONFIG!$C$7)/31,0)&gt;=ROUND(CONFIG!$F21/2+CONFIG!$G21,0),INDEX(Commandes!$C16:$BJ16,,COLUMN(Y$31)-COLUMN($C$31)+1-ROUND(CONFIG!$F21/2+CONFIG!$G21,0)),0)*CONFIG!$I21+IF(ROUND((Y$31-CONFIG!$C$7)/31,0)&gt;=(CONFIG!$F21+CONFIG!$G21),INDEX(Commandes!$C16:$BJ16,,COLUMN(Y$31)-COLUMN($C$31)+1-(CONFIG!$F21+CONFIG!$G21)),0)*CONFIG!$J21)*'Commandes - Calculs Auto'!$C15</f>
        <v>0</v>
      </c>
      <c r="Z39" s="82">
        <f>((CONFIG!$H21*Commandes!Z16)+IF(ROUND((Z$31-CONFIG!$C$7)/31,0)&gt;=ROUND(CONFIG!$F21/2+CONFIG!$G21,0),INDEX(Commandes!$C16:$BJ16,,COLUMN(Z$31)-COLUMN($C$31)+1-ROUND(CONFIG!$F21/2+CONFIG!$G21,0)),0)*CONFIG!$I21+IF(ROUND((Z$31-CONFIG!$C$7)/31,0)&gt;=(CONFIG!$F21+CONFIG!$G21),INDEX(Commandes!$C16:$BJ16,,COLUMN(Z$31)-COLUMN($C$31)+1-(CONFIG!$F21+CONFIG!$G21)),0)*CONFIG!$J21)*'Commandes - Calculs Auto'!$C15</f>
        <v>0</v>
      </c>
      <c r="AA39" s="82">
        <f>((CONFIG!$H21*Commandes!AA16)+IF(ROUND((AA$31-CONFIG!$C$7)/31,0)&gt;=ROUND(CONFIG!$F21/2+CONFIG!$G21,0),INDEX(Commandes!$C16:$BJ16,,COLUMN(AA$31)-COLUMN($C$31)+1-ROUND(CONFIG!$F21/2+CONFIG!$G21,0)),0)*CONFIG!$I21+IF(ROUND((AA$31-CONFIG!$C$7)/31,0)&gt;=(CONFIG!$F21+CONFIG!$G21),INDEX(Commandes!$C16:$BJ16,,COLUMN(AA$31)-COLUMN($C$31)+1-(CONFIG!$F21+CONFIG!$G21)),0)*CONFIG!$J21)*'Commandes - Calculs Auto'!$E15</f>
        <v>0</v>
      </c>
      <c r="AB39" s="82">
        <f>((CONFIG!$H21*Commandes!AB16)+IF(ROUND((AB$31-CONFIG!$C$7)/31,0)&gt;=ROUND(CONFIG!$F21/2+CONFIG!$G21,0),INDEX(Commandes!$C16:$BJ16,,COLUMN(AB$31)-COLUMN($C$31)+1-ROUND(CONFIG!$F21/2+CONFIG!$G21,0)),0)*CONFIG!$I21+IF(ROUND((AB$31-CONFIG!$C$7)/31,0)&gt;=(CONFIG!$F21+CONFIG!$G21),INDEX(Commandes!$C16:$BJ16,,COLUMN(AB$31)-COLUMN($C$31)+1-(CONFIG!$F21+CONFIG!$G21)),0)*CONFIG!$J21)*'Commandes - Calculs Auto'!$E15</f>
        <v>0</v>
      </c>
      <c r="AC39" s="82">
        <f>((CONFIG!$H21*Commandes!AC16)+IF(ROUND((AC$31-CONFIG!$C$7)/31,0)&gt;=ROUND(CONFIG!$F21/2+CONFIG!$G21,0),INDEX(Commandes!$C16:$BJ16,,COLUMN(AC$31)-COLUMN($C$31)+1-ROUND(CONFIG!$F21/2+CONFIG!$G21,0)),0)*CONFIG!$I21+IF(ROUND((AC$31-CONFIG!$C$7)/31,0)&gt;=(CONFIG!$F21+CONFIG!$G21),INDEX(Commandes!$C16:$BJ16,,COLUMN(AC$31)-COLUMN($C$31)+1-(CONFIG!$F21+CONFIG!$G21)),0)*CONFIG!$J21)*'Commandes - Calculs Auto'!$E15</f>
        <v>0</v>
      </c>
      <c r="AD39" s="82">
        <f>((CONFIG!$H21*Commandes!AD16)+IF(ROUND((AD$31-CONFIG!$C$7)/31,0)&gt;=ROUND(CONFIG!$F21/2+CONFIG!$G21,0),INDEX(Commandes!$C16:$BJ16,,COLUMN(AD$31)-COLUMN($C$31)+1-ROUND(CONFIG!$F21/2+CONFIG!$G21,0)),0)*CONFIG!$I21+IF(ROUND((AD$31-CONFIG!$C$7)/31,0)&gt;=(CONFIG!$F21+CONFIG!$G21),INDEX(Commandes!$C16:$BJ16,,COLUMN(AD$31)-COLUMN($C$31)+1-(CONFIG!$F21+CONFIG!$G21)),0)*CONFIG!$J21)*'Commandes - Calculs Auto'!$E15</f>
        <v>0</v>
      </c>
      <c r="AE39" s="82">
        <f>((CONFIG!$H21*Commandes!AE16)+IF(ROUND((AE$31-CONFIG!$C$7)/31,0)&gt;=ROUND(CONFIG!$F21/2+CONFIG!$G21,0),INDEX(Commandes!$C16:$BJ16,,COLUMN(AE$31)-COLUMN($C$31)+1-ROUND(CONFIG!$F21/2+CONFIG!$G21,0)),0)*CONFIG!$I21+IF(ROUND((AE$31-CONFIG!$C$7)/31,0)&gt;=(CONFIG!$F21+CONFIG!$G21),INDEX(Commandes!$C16:$BJ16,,COLUMN(AE$31)-COLUMN($C$31)+1-(CONFIG!$F21+CONFIG!$G21)),0)*CONFIG!$J21)*'Commandes - Calculs Auto'!$E15</f>
        <v>0</v>
      </c>
      <c r="AF39" s="82">
        <f>((CONFIG!$H21*Commandes!AF16)+IF(ROUND((AF$31-CONFIG!$C$7)/31,0)&gt;=ROUND(CONFIG!$F21/2+CONFIG!$G21,0),INDEX(Commandes!$C16:$BJ16,,COLUMN(AF$31)-COLUMN($C$31)+1-ROUND(CONFIG!$F21/2+CONFIG!$G21,0)),0)*CONFIG!$I21+IF(ROUND((AF$31-CONFIG!$C$7)/31,0)&gt;=(CONFIG!$F21+CONFIG!$G21),INDEX(Commandes!$C16:$BJ16,,COLUMN(AF$31)-COLUMN($C$31)+1-(CONFIG!$F21+CONFIG!$G21)),0)*CONFIG!$J21)*'Commandes - Calculs Auto'!$E15</f>
        <v>0</v>
      </c>
      <c r="AG39" s="82">
        <f>((CONFIG!$H21*Commandes!AG16)+IF(ROUND((AG$31-CONFIG!$C$7)/31,0)&gt;=ROUND(CONFIG!$F21/2+CONFIG!$G21,0),INDEX(Commandes!$C16:$BJ16,,COLUMN(AG$31)-COLUMN($C$31)+1-ROUND(CONFIG!$F21/2+CONFIG!$G21,0)),0)*CONFIG!$I21+IF(ROUND((AG$31-CONFIG!$C$7)/31,0)&gt;=(CONFIG!$F21+CONFIG!$G21),INDEX(Commandes!$C16:$BJ16,,COLUMN(AG$31)-COLUMN($C$31)+1-(CONFIG!$F21+CONFIG!$G21)),0)*CONFIG!$J21)*'Commandes - Calculs Auto'!$E15</f>
        <v>0</v>
      </c>
      <c r="AH39" s="82">
        <f>((CONFIG!$H21*Commandes!AH16)+IF(ROUND((AH$31-CONFIG!$C$7)/31,0)&gt;=ROUND(CONFIG!$F21/2+CONFIG!$G21,0),INDEX(Commandes!$C16:$BJ16,,COLUMN(AH$31)-COLUMN($C$31)+1-ROUND(CONFIG!$F21/2+CONFIG!$G21,0)),0)*CONFIG!$I21+IF(ROUND((AH$31-CONFIG!$C$7)/31,0)&gt;=(CONFIG!$F21+CONFIG!$G21),INDEX(Commandes!$C16:$BJ16,,COLUMN(AH$31)-COLUMN($C$31)+1-(CONFIG!$F21+CONFIG!$G21)),0)*CONFIG!$J21)*'Commandes - Calculs Auto'!$E15</f>
        <v>0</v>
      </c>
      <c r="AI39" s="82">
        <f>((CONFIG!$H21*Commandes!AI16)+IF(ROUND((AI$31-CONFIG!$C$7)/31,0)&gt;=ROUND(CONFIG!$F21/2+CONFIG!$G21,0),INDEX(Commandes!$C16:$BJ16,,COLUMN(AI$31)-COLUMN($C$31)+1-ROUND(CONFIG!$F21/2+CONFIG!$G21,0)),0)*CONFIG!$I21+IF(ROUND((AI$31-CONFIG!$C$7)/31,0)&gt;=(CONFIG!$F21+CONFIG!$G21),INDEX(Commandes!$C16:$BJ16,,COLUMN(AI$31)-COLUMN($C$31)+1-(CONFIG!$F21+CONFIG!$G21)),0)*CONFIG!$J21)*'Commandes - Calculs Auto'!$E15</f>
        <v>0</v>
      </c>
      <c r="AJ39" s="82">
        <f>((CONFIG!$H21*Commandes!AJ16)+IF(ROUND((AJ$31-CONFIG!$C$7)/31,0)&gt;=ROUND(CONFIG!$F21/2+CONFIG!$G21,0),INDEX(Commandes!$C16:$BJ16,,COLUMN(AJ$31)-COLUMN($C$31)+1-ROUND(CONFIG!$F21/2+CONFIG!$G21,0)),0)*CONFIG!$I21+IF(ROUND((AJ$31-CONFIG!$C$7)/31,0)&gt;=(CONFIG!$F21+CONFIG!$G21),INDEX(Commandes!$C16:$BJ16,,COLUMN(AJ$31)-COLUMN($C$31)+1-(CONFIG!$F21+CONFIG!$G21)),0)*CONFIG!$J21)*'Commandes - Calculs Auto'!$E15</f>
        <v>0</v>
      </c>
      <c r="AK39" s="82">
        <f>((CONFIG!$H21*Commandes!AK16)+IF(ROUND((AK$31-CONFIG!$C$7)/31,0)&gt;=ROUND(CONFIG!$F21/2+CONFIG!$G21,0),INDEX(Commandes!$C16:$BJ16,,COLUMN(AK$31)-COLUMN($C$31)+1-ROUND(CONFIG!$F21/2+CONFIG!$G21,0)),0)*CONFIG!$I21+IF(ROUND((AK$31-CONFIG!$C$7)/31,0)&gt;=(CONFIG!$F21+CONFIG!$G21),INDEX(Commandes!$C16:$BJ16,,COLUMN(AK$31)-COLUMN($C$31)+1-(CONFIG!$F21+CONFIG!$G21)),0)*CONFIG!$J21)*'Commandes - Calculs Auto'!$E15</f>
        <v>0</v>
      </c>
      <c r="AL39" s="82">
        <f>((CONFIG!$H21*Commandes!AL16)+IF(ROUND((AL$31-CONFIG!$C$7)/31,0)&gt;=ROUND(CONFIG!$F21/2+CONFIG!$G21,0),INDEX(Commandes!$C16:$BJ16,,COLUMN(AL$31)-COLUMN($C$31)+1-ROUND(CONFIG!$F21/2+CONFIG!$G21,0)),0)*CONFIG!$I21+IF(ROUND((AL$31-CONFIG!$C$7)/31,0)&gt;=(CONFIG!$F21+CONFIG!$G21),INDEX(Commandes!$C16:$BJ16,,COLUMN(AL$31)-COLUMN($C$31)+1-(CONFIG!$F21+CONFIG!$G21)),0)*CONFIG!$J21)*'Commandes - Calculs Auto'!$E15</f>
        <v>0</v>
      </c>
      <c r="AM39" s="82">
        <f>((CONFIG!$H21*Commandes!AM16)+IF(ROUND((AM$31-CONFIG!$C$7)/31,0)&gt;=ROUND(CONFIG!$F21/2+CONFIG!$G21,0),INDEX(Commandes!$C16:$BJ16,,COLUMN(AM$31)-COLUMN($C$31)+1-ROUND(CONFIG!$F21/2+CONFIG!$G21,0)),0)*CONFIG!$I21+IF(ROUND((AM$31-CONFIG!$C$7)/31,0)&gt;=(CONFIG!$F21+CONFIG!$G21),INDEX(Commandes!$C16:$BJ16,,COLUMN(AM$31)-COLUMN($C$31)+1-(CONFIG!$F21+CONFIG!$G21)),0)*CONFIG!$J21)*'Commandes - Calculs Auto'!$G15</f>
        <v>0</v>
      </c>
      <c r="AN39" s="82">
        <f>((CONFIG!$H21*Commandes!AN16)+IF(ROUND((AN$31-CONFIG!$C$7)/31,0)&gt;=ROUND(CONFIG!$F21/2+CONFIG!$G21,0),INDEX(Commandes!$C16:$BJ16,,COLUMN(AN$31)-COLUMN($C$31)+1-ROUND(CONFIG!$F21/2+CONFIG!$G21,0)),0)*CONFIG!$I21+IF(ROUND((AN$31-CONFIG!$C$7)/31,0)&gt;=(CONFIG!$F21+CONFIG!$G21),INDEX(Commandes!$C16:$BJ16,,COLUMN(AN$31)-COLUMN($C$31)+1-(CONFIG!$F21+CONFIG!$G21)),0)*CONFIG!$J21)*'Commandes - Calculs Auto'!$G15</f>
        <v>0</v>
      </c>
      <c r="AO39" s="82">
        <f>((CONFIG!$H21*Commandes!AO16)+IF(ROUND((AO$31-CONFIG!$C$7)/31,0)&gt;=ROUND(CONFIG!$F21/2+CONFIG!$G21,0),INDEX(Commandes!$C16:$BJ16,,COLUMN(AO$31)-COLUMN($C$31)+1-ROUND(CONFIG!$F21/2+CONFIG!$G21,0)),0)*CONFIG!$I21+IF(ROUND((AO$31-CONFIG!$C$7)/31,0)&gt;=(CONFIG!$F21+CONFIG!$G21),INDEX(Commandes!$C16:$BJ16,,COLUMN(AO$31)-COLUMN($C$31)+1-(CONFIG!$F21+CONFIG!$G21)),0)*CONFIG!$J21)*'Commandes - Calculs Auto'!$G15</f>
        <v>0</v>
      </c>
      <c r="AP39" s="82">
        <f>((CONFIG!$H21*Commandes!AP16)+IF(ROUND((AP$31-CONFIG!$C$7)/31,0)&gt;=ROUND(CONFIG!$F21/2+CONFIG!$G21,0),INDEX(Commandes!$C16:$BJ16,,COLUMN(AP$31)-COLUMN($C$31)+1-ROUND(CONFIG!$F21/2+CONFIG!$G21,0)),0)*CONFIG!$I21+IF(ROUND((AP$31-CONFIG!$C$7)/31,0)&gt;=(CONFIG!$F21+CONFIG!$G21),INDEX(Commandes!$C16:$BJ16,,COLUMN(AP$31)-COLUMN($C$31)+1-(CONFIG!$F21+CONFIG!$G21)),0)*CONFIG!$J21)*'Commandes - Calculs Auto'!$G15</f>
        <v>0</v>
      </c>
      <c r="AQ39" s="82">
        <f>((CONFIG!$H21*Commandes!AQ16)+IF(ROUND((AQ$31-CONFIG!$C$7)/31,0)&gt;=ROUND(CONFIG!$F21/2+CONFIG!$G21,0),INDEX(Commandes!$C16:$BJ16,,COLUMN(AQ$31)-COLUMN($C$31)+1-ROUND(CONFIG!$F21/2+CONFIG!$G21,0)),0)*CONFIG!$I21+IF(ROUND((AQ$31-CONFIG!$C$7)/31,0)&gt;=(CONFIG!$F21+CONFIG!$G21),INDEX(Commandes!$C16:$BJ16,,COLUMN(AQ$31)-COLUMN($C$31)+1-(CONFIG!$F21+CONFIG!$G21)),0)*CONFIG!$J21)*'Commandes - Calculs Auto'!$G15</f>
        <v>0</v>
      </c>
      <c r="AR39" s="82">
        <f>((CONFIG!$H21*Commandes!AR16)+IF(ROUND((AR$31-CONFIG!$C$7)/31,0)&gt;=ROUND(CONFIG!$F21/2+CONFIG!$G21,0),INDEX(Commandes!$C16:$BJ16,,COLUMN(AR$31)-COLUMN($C$31)+1-ROUND(CONFIG!$F21/2+CONFIG!$G21,0)),0)*CONFIG!$I21+IF(ROUND((AR$31-CONFIG!$C$7)/31,0)&gt;=(CONFIG!$F21+CONFIG!$G21),INDEX(Commandes!$C16:$BJ16,,COLUMN(AR$31)-COLUMN($C$31)+1-(CONFIG!$F21+CONFIG!$G21)),0)*CONFIG!$J21)*'Commandes - Calculs Auto'!$G15</f>
        <v>0</v>
      </c>
      <c r="AS39" s="82">
        <f>((CONFIG!$H21*Commandes!AS16)+IF(ROUND((AS$31-CONFIG!$C$7)/31,0)&gt;=ROUND(CONFIG!$F21/2+CONFIG!$G21,0),INDEX(Commandes!$C16:$BJ16,,COLUMN(AS$31)-COLUMN($C$31)+1-ROUND(CONFIG!$F21/2+CONFIG!$G21,0)),0)*CONFIG!$I21+IF(ROUND((AS$31-CONFIG!$C$7)/31,0)&gt;=(CONFIG!$F21+CONFIG!$G21),INDEX(Commandes!$C16:$BJ16,,COLUMN(AS$31)-COLUMN($C$31)+1-(CONFIG!$F21+CONFIG!$G21)),0)*CONFIG!$J21)*'Commandes - Calculs Auto'!$G15</f>
        <v>0</v>
      </c>
      <c r="AT39" s="82">
        <f>((CONFIG!$H21*Commandes!AT16)+IF(ROUND((AT$31-CONFIG!$C$7)/31,0)&gt;=ROUND(CONFIG!$F21/2+CONFIG!$G21,0),INDEX(Commandes!$C16:$BJ16,,COLUMN(AT$31)-COLUMN($C$31)+1-ROUND(CONFIG!$F21/2+CONFIG!$G21,0)),0)*CONFIG!$I21+IF(ROUND((AT$31-CONFIG!$C$7)/31,0)&gt;=(CONFIG!$F21+CONFIG!$G21),INDEX(Commandes!$C16:$BJ16,,COLUMN(AT$31)-COLUMN($C$31)+1-(CONFIG!$F21+CONFIG!$G21)),0)*CONFIG!$J21)*'Commandes - Calculs Auto'!$G15</f>
        <v>0</v>
      </c>
      <c r="AU39" s="82">
        <f>((CONFIG!$H21*Commandes!AU16)+IF(ROUND((AU$31-CONFIG!$C$7)/31,0)&gt;=ROUND(CONFIG!$F21/2+CONFIG!$G21,0),INDEX(Commandes!$C16:$BJ16,,COLUMN(AU$31)-COLUMN($C$31)+1-ROUND(CONFIG!$F21/2+CONFIG!$G21,0)),0)*CONFIG!$I21+IF(ROUND((AU$31-CONFIG!$C$7)/31,0)&gt;=(CONFIG!$F21+CONFIG!$G21),INDEX(Commandes!$C16:$BJ16,,COLUMN(AU$31)-COLUMN($C$31)+1-(CONFIG!$F21+CONFIG!$G21)),0)*CONFIG!$J21)*'Commandes - Calculs Auto'!$G15</f>
        <v>0</v>
      </c>
      <c r="AV39" s="82">
        <f>((CONFIG!$H21*Commandes!AV16)+IF(ROUND((AV$31-CONFIG!$C$7)/31,0)&gt;=ROUND(CONFIG!$F21/2+CONFIG!$G21,0),INDEX(Commandes!$C16:$BJ16,,COLUMN(AV$31)-COLUMN($C$31)+1-ROUND(CONFIG!$F21/2+CONFIG!$G21,0)),0)*CONFIG!$I21+IF(ROUND((AV$31-CONFIG!$C$7)/31,0)&gt;=(CONFIG!$F21+CONFIG!$G21),INDEX(Commandes!$C16:$BJ16,,COLUMN(AV$31)-COLUMN($C$31)+1-(CONFIG!$F21+CONFIG!$G21)),0)*CONFIG!$J21)*'Commandes - Calculs Auto'!$G15</f>
        <v>0</v>
      </c>
      <c r="AW39" s="82">
        <f>((CONFIG!$H21*Commandes!AW16)+IF(ROUND((AW$31-CONFIG!$C$7)/31,0)&gt;=ROUND(CONFIG!$F21/2+CONFIG!$G21,0),INDEX(Commandes!$C16:$BJ16,,COLUMN(AW$31)-COLUMN($C$31)+1-ROUND(CONFIG!$F21/2+CONFIG!$G21,0)),0)*CONFIG!$I21+IF(ROUND((AW$31-CONFIG!$C$7)/31,0)&gt;=(CONFIG!$F21+CONFIG!$G21),INDEX(Commandes!$C16:$BJ16,,COLUMN(AW$31)-COLUMN($C$31)+1-(CONFIG!$F21+CONFIG!$G21)),0)*CONFIG!$J21)*'Commandes - Calculs Auto'!$G15</f>
        <v>0</v>
      </c>
      <c r="AX39" s="82">
        <f>((CONFIG!$H21*Commandes!AX16)+IF(ROUND((AX$31-CONFIG!$C$7)/31,0)&gt;=ROUND(CONFIG!$F21/2+CONFIG!$G21,0),INDEX(Commandes!$C16:$BJ16,,COLUMN(AX$31)-COLUMN($C$31)+1-ROUND(CONFIG!$F21/2+CONFIG!$G21,0)),0)*CONFIG!$I21+IF(ROUND((AX$31-CONFIG!$C$7)/31,0)&gt;=(CONFIG!$F21+CONFIG!$G21),INDEX(Commandes!$C16:$BJ16,,COLUMN(AX$31)-COLUMN($C$31)+1-(CONFIG!$F21+CONFIG!$G21)),0)*CONFIG!$J21)*'Commandes - Calculs Auto'!$G15</f>
        <v>0</v>
      </c>
      <c r="AY39" s="82">
        <f>((CONFIG!$H21*Commandes!AY16)+IF(ROUND((AY$31-CONFIG!$C$7)/31,0)&gt;=ROUND(CONFIG!$F21/2+CONFIG!$G21,0),INDEX(Commandes!$C16:$BJ16,,COLUMN(AY$31)-COLUMN($C$31)+1-ROUND(CONFIG!$F21/2+CONFIG!$G21,0)),0)*CONFIG!$I21+IF(ROUND((AY$31-CONFIG!$C$7)/31,0)&gt;=(CONFIG!$F21+CONFIG!$G21),INDEX(Commandes!$C16:$BJ16,,COLUMN(AY$31)-COLUMN($C$31)+1-(CONFIG!$F21+CONFIG!$G21)),0)*CONFIG!$J21)*'Commandes - Calculs Auto'!$I15</f>
        <v>0</v>
      </c>
      <c r="AZ39" s="82">
        <f>((CONFIG!$H21*Commandes!AZ16)+IF(ROUND((AZ$31-CONFIG!$C$7)/31,0)&gt;=ROUND(CONFIG!$F21/2+CONFIG!$G21,0),INDEX(Commandes!$C16:$BJ16,,COLUMN(AZ$31)-COLUMN($C$31)+1-ROUND(CONFIG!$F21/2+CONFIG!$G21,0)),0)*CONFIG!$I21+IF(ROUND((AZ$31-CONFIG!$C$7)/31,0)&gt;=(CONFIG!$F21+CONFIG!$G21),INDEX(Commandes!$C16:$BJ16,,COLUMN(AZ$31)-COLUMN($C$31)+1-(CONFIG!$F21+CONFIG!$G21)),0)*CONFIG!$J21)*'Commandes - Calculs Auto'!$I15</f>
        <v>0</v>
      </c>
      <c r="BA39" s="82">
        <f>((CONFIG!$H21*Commandes!BA16)+IF(ROUND((BA$31-CONFIG!$C$7)/31,0)&gt;=ROUND(CONFIG!$F21/2+CONFIG!$G21,0),INDEX(Commandes!$C16:$BJ16,,COLUMN(BA$31)-COLUMN($C$31)+1-ROUND(CONFIG!$F21/2+CONFIG!$G21,0)),0)*CONFIG!$I21+IF(ROUND((BA$31-CONFIG!$C$7)/31,0)&gt;=(CONFIG!$F21+CONFIG!$G21),INDEX(Commandes!$C16:$BJ16,,COLUMN(BA$31)-COLUMN($C$31)+1-(CONFIG!$F21+CONFIG!$G21)),0)*CONFIG!$J21)*'Commandes - Calculs Auto'!$I15</f>
        <v>0</v>
      </c>
      <c r="BB39" s="82">
        <f>((CONFIG!$H21*Commandes!BB16)+IF(ROUND((BB$31-CONFIG!$C$7)/31,0)&gt;=ROUND(CONFIG!$F21/2+CONFIG!$G21,0),INDEX(Commandes!$C16:$BJ16,,COLUMN(BB$31)-COLUMN($C$31)+1-ROUND(CONFIG!$F21/2+CONFIG!$G21,0)),0)*CONFIG!$I21+IF(ROUND((BB$31-CONFIG!$C$7)/31,0)&gt;=(CONFIG!$F21+CONFIG!$G21),INDEX(Commandes!$C16:$BJ16,,COLUMN(BB$31)-COLUMN($C$31)+1-(CONFIG!$F21+CONFIG!$G21)),0)*CONFIG!$J21)*'Commandes - Calculs Auto'!$I15</f>
        <v>0</v>
      </c>
      <c r="BC39" s="82">
        <f>((CONFIG!$H21*Commandes!BC16)+IF(ROUND((BC$31-CONFIG!$C$7)/31,0)&gt;=ROUND(CONFIG!$F21/2+CONFIG!$G21,0),INDEX(Commandes!$C16:$BJ16,,COLUMN(BC$31)-COLUMN($C$31)+1-ROUND(CONFIG!$F21/2+CONFIG!$G21,0)),0)*CONFIG!$I21+IF(ROUND((BC$31-CONFIG!$C$7)/31,0)&gt;=(CONFIG!$F21+CONFIG!$G21),INDEX(Commandes!$C16:$BJ16,,COLUMN(BC$31)-COLUMN($C$31)+1-(CONFIG!$F21+CONFIG!$G21)),0)*CONFIG!$J21)*'Commandes - Calculs Auto'!$I15</f>
        <v>0</v>
      </c>
      <c r="BD39" s="82">
        <f>((CONFIG!$H21*Commandes!BD16)+IF(ROUND((BD$31-CONFIG!$C$7)/31,0)&gt;=ROUND(CONFIG!$F21/2+CONFIG!$G21,0),INDEX(Commandes!$C16:$BJ16,,COLUMN(BD$31)-COLUMN($C$31)+1-ROUND(CONFIG!$F21/2+CONFIG!$G21,0)),0)*CONFIG!$I21+IF(ROUND((BD$31-CONFIG!$C$7)/31,0)&gt;=(CONFIG!$F21+CONFIG!$G21),INDEX(Commandes!$C16:$BJ16,,COLUMN(BD$31)-COLUMN($C$31)+1-(CONFIG!$F21+CONFIG!$G21)),0)*CONFIG!$J21)*'Commandes - Calculs Auto'!$I15</f>
        <v>0</v>
      </c>
      <c r="BE39" s="82">
        <f>((CONFIG!$H21*Commandes!BE16)+IF(ROUND((BE$31-CONFIG!$C$7)/31,0)&gt;=ROUND(CONFIG!$F21/2+CONFIG!$G21,0),INDEX(Commandes!$C16:$BJ16,,COLUMN(BE$31)-COLUMN($C$31)+1-ROUND(CONFIG!$F21/2+CONFIG!$G21,0)),0)*CONFIG!$I21+IF(ROUND((BE$31-CONFIG!$C$7)/31,0)&gt;=(CONFIG!$F21+CONFIG!$G21),INDEX(Commandes!$C16:$BJ16,,COLUMN(BE$31)-COLUMN($C$31)+1-(CONFIG!$F21+CONFIG!$G21)),0)*CONFIG!$J21)*'Commandes - Calculs Auto'!$I15</f>
        <v>0</v>
      </c>
      <c r="BF39" s="82">
        <f>((CONFIG!$H21*Commandes!BF16)+IF(ROUND((BF$31-CONFIG!$C$7)/31,0)&gt;=ROUND(CONFIG!$F21/2+CONFIG!$G21,0),INDEX(Commandes!$C16:$BJ16,,COLUMN(BF$31)-COLUMN($C$31)+1-ROUND(CONFIG!$F21/2+CONFIG!$G21,0)),0)*CONFIG!$I21+IF(ROUND((BF$31-CONFIG!$C$7)/31,0)&gt;=(CONFIG!$F21+CONFIG!$G21),INDEX(Commandes!$C16:$BJ16,,COLUMN(BF$31)-COLUMN($C$31)+1-(CONFIG!$F21+CONFIG!$G21)),0)*CONFIG!$J21)*'Commandes - Calculs Auto'!$I15</f>
        <v>0</v>
      </c>
      <c r="BG39" s="82">
        <f>((CONFIG!$H21*Commandes!BG16)+IF(ROUND((BG$31-CONFIG!$C$7)/31,0)&gt;=ROUND(CONFIG!$F21/2+CONFIG!$G21,0),INDEX(Commandes!$C16:$BJ16,,COLUMN(BG$31)-COLUMN($C$31)+1-ROUND(CONFIG!$F21/2+CONFIG!$G21,0)),0)*CONFIG!$I21+IF(ROUND((BG$31-CONFIG!$C$7)/31,0)&gt;=(CONFIG!$F21+CONFIG!$G21),INDEX(Commandes!$C16:$BJ16,,COLUMN(BG$31)-COLUMN($C$31)+1-(CONFIG!$F21+CONFIG!$G21)),0)*CONFIG!$J21)*'Commandes - Calculs Auto'!$I15</f>
        <v>0</v>
      </c>
      <c r="BH39" s="82">
        <f>((CONFIG!$H21*Commandes!BH16)+IF(ROUND((BH$31-CONFIG!$C$7)/31,0)&gt;=ROUND(CONFIG!$F21/2+CONFIG!$G21,0),INDEX(Commandes!$C16:$BJ16,,COLUMN(BH$31)-COLUMN($C$31)+1-ROUND(CONFIG!$F21/2+CONFIG!$G21,0)),0)*CONFIG!$I21+IF(ROUND((BH$31-CONFIG!$C$7)/31,0)&gt;=(CONFIG!$F21+CONFIG!$G21),INDEX(Commandes!$C16:$BJ16,,COLUMN(BH$31)-COLUMN($C$31)+1-(CONFIG!$F21+CONFIG!$G21)),0)*CONFIG!$J21)*'Commandes - Calculs Auto'!$I15</f>
        <v>0</v>
      </c>
      <c r="BI39" s="82">
        <f>((CONFIG!$H21*Commandes!BI16)+IF(ROUND((BI$31-CONFIG!$C$7)/31,0)&gt;=ROUND(CONFIG!$F21/2+CONFIG!$G21,0),INDEX(Commandes!$C16:$BJ16,,COLUMN(BI$31)-COLUMN($C$31)+1-ROUND(CONFIG!$F21/2+CONFIG!$G21,0)),0)*CONFIG!$I21+IF(ROUND((BI$31-CONFIG!$C$7)/31,0)&gt;=(CONFIG!$F21+CONFIG!$G21),INDEX(Commandes!$C16:$BJ16,,COLUMN(BI$31)-COLUMN($C$31)+1-(CONFIG!$F21+CONFIG!$G21)),0)*CONFIG!$J21)*'Commandes - Calculs Auto'!$I15</f>
        <v>0</v>
      </c>
      <c r="BJ39" s="82">
        <f>((CONFIG!$H21*Commandes!BJ16)+IF(ROUND((BJ$31-CONFIG!$C$7)/31,0)&gt;=ROUND(CONFIG!$F21/2+CONFIG!$G21,0),INDEX(Commandes!$C16:$BJ16,,COLUMN(BJ$31)-COLUMN($C$31)+1-ROUND(CONFIG!$F21/2+CONFIG!$G21,0)),0)*CONFIG!$I21+IF(ROUND((BJ$31-CONFIG!$C$7)/31,0)&gt;=(CONFIG!$F21+CONFIG!$G21),INDEX(Commandes!$C16:$BJ16,,COLUMN(BJ$31)-COLUMN($C$31)+1-(CONFIG!$F21+CONFIG!$G21)),0)*CONFIG!$J21)*'Commandes - Calculs Auto'!$I15</f>
        <v>0</v>
      </c>
    </row>
    <row r="41" spans="2:62" x14ac:dyDescent="0.35">
      <c r="B41" s="21" t="s">
        <v>20</v>
      </c>
      <c r="C41" s="82">
        <f t="shared" ref="C41:AH41" si="2">SUM(C32:C39)</f>
        <v>0</v>
      </c>
      <c r="D41" s="82">
        <f t="shared" si="2"/>
        <v>0</v>
      </c>
      <c r="E41" s="82">
        <f t="shared" si="2"/>
        <v>0</v>
      </c>
      <c r="F41" s="82">
        <f t="shared" si="2"/>
        <v>0</v>
      </c>
      <c r="G41" s="82">
        <f t="shared" si="2"/>
        <v>0</v>
      </c>
      <c r="H41" s="82">
        <f t="shared" si="2"/>
        <v>0</v>
      </c>
      <c r="I41" s="82">
        <f t="shared" si="2"/>
        <v>0</v>
      </c>
      <c r="J41" s="82">
        <f t="shared" si="2"/>
        <v>0</v>
      </c>
      <c r="K41" s="82">
        <f t="shared" si="2"/>
        <v>0</v>
      </c>
      <c r="L41" s="82">
        <f t="shared" si="2"/>
        <v>0</v>
      </c>
      <c r="M41" s="82">
        <f t="shared" si="2"/>
        <v>0</v>
      </c>
      <c r="N41" s="82">
        <f t="shared" si="2"/>
        <v>0</v>
      </c>
      <c r="O41" s="82">
        <f t="shared" si="2"/>
        <v>0</v>
      </c>
      <c r="P41" s="82">
        <f t="shared" si="2"/>
        <v>0</v>
      </c>
      <c r="Q41" s="82">
        <f t="shared" si="2"/>
        <v>0</v>
      </c>
      <c r="R41" s="82">
        <f t="shared" si="2"/>
        <v>0</v>
      </c>
      <c r="S41" s="82">
        <f t="shared" si="2"/>
        <v>0</v>
      </c>
      <c r="T41" s="82">
        <f t="shared" si="2"/>
        <v>0</v>
      </c>
      <c r="U41" s="82">
        <f t="shared" si="2"/>
        <v>0</v>
      </c>
      <c r="V41" s="82">
        <f t="shared" si="2"/>
        <v>0</v>
      </c>
      <c r="W41" s="82">
        <f t="shared" si="2"/>
        <v>0</v>
      </c>
      <c r="X41" s="82">
        <f t="shared" si="2"/>
        <v>0</v>
      </c>
      <c r="Y41" s="82">
        <f t="shared" si="2"/>
        <v>0</v>
      </c>
      <c r="Z41" s="82">
        <f t="shared" si="2"/>
        <v>0</v>
      </c>
      <c r="AA41" s="82">
        <f t="shared" si="2"/>
        <v>0</v>
      </c>
      <c r="AB41" s="82">
        <f t="shared" si="2"/>
        <v>0</v>
      </c>
      <c r="AC41" s="82">
        <f t="shared" si="2"/>
        <v>0</v>
      </c>
      <c r="AD41" s="82">
        <f t="shared" si="2"/>
        <v>0</v>
      </c>
      <c r="AE41" s="82">
        <f t="shared" si="2"/>
        <v>0</v>
      </c>
      <c r="AF41" s="82">
        <f t="shared" si="2"/>
        <v>0</v>
      </c>
      <c r="AG41" s="82">
        <f t="shared" si="2"/>
        <v>0</v>
      </c>
      <c r="AH41" s="82">
        <f t="shared" si="2"/>
        <v>0</v>
      </c>
      <c r="AI41" s="82">
        <f t="shared" ref="AI41:BJ41" si="3">SUM(AI32:AI39)</f>
        <v>0</v>
      </c>
      <c r="AJ41" s="82">
        <f t="shared" si="3"/>
        <v>0</v>
      </c>
      <c r="AK41" s="82">
        <f t="shared" si="3"/>
        <v>0</v>
      </c>
      <c r="AL41" s="82">
        <f t="shared" si="3"/>
        <v>0</v>
      </c>
      <c r="AM41" s="82">
        <f t="shared" si="3"/>
        <v>0</v>
      </c>
      <c r="AN41" s="82">
        <f t="shared" si="3"/>
        <v>0</v>
      </c>
      <c r="AO41" s="82">
        <f t="shared" si="3"/>
        <v>0</v>
      </c>
      <c r="AP41" s="82">
        <f t="shared" si="3"/>
        <v>0</v>
      </c>
      <c r="AQ41" s="82">
        <f t="shared" si="3"/>
        <v>0</v>
      </c>
      <c r="AR41" s="82">
        <f t="shared" si="3"/>
        <v>0</v>
      </c>
      <c r="AS41" s="82">
        <f t="shared" si="3"/>
        <v>0</v>
      </c>
      <c r="AT41" s="82">
        <f t="shared" si="3"/>
        <v>0</v>
      </c>
      <c r="AU41" s="82">
        <f t="shared" si="3"/>
        <v>0</v>
      </c>
      <c r="AV41" s="82">
        <f t="shared" si="3"/>
        <v>0</v>
      </c>
      <c r="AW41" s="82">
        <f t="shared" si="3"/>
        <v>0</v>
      </c>
      <c r="AX41" s="82">
        <f t="shared" si="3"/>
        <v>0</v>
      </c>
      <c r="AY41" s="82">
        <f t="shared" si="3"/>
        <v>0</v>
      </c>
      <c r="AZ41" s="82">
        <f t="shared" si="3"/>
        <v>0</v>
      </c>
      <c r="BA41" s="82">
        <f t="shared" si="3"/>
        <v>0</v>
      </c>
      <c r="BB41" s="82">
        <f t="shared" si="3"/>
        <v>0</v>
      </c>
      <c r="BC41" s="82">
        <f t="shared" si="3"/>
        <v>0</v>
      </c>
      <c r="BD41" s="82">
        <f t="shared" si="3"/>
        <v>0</v>
      </c>
      <c r="BE41" s="82">
        <f t="shared" si="3"/>
        <v>0</v>
      </c>
      <c r="BF41" s="82">
        <f t="shared" si="3"/>
        <v>0</v>
      </c>
      <c r="BG41" s="82">
        <f t="shared" si="3"/>
        <v>0</v>
      </c>
      <c r="BH41" s="82">
        <f t="shared" si="3"/>
        <v>0</v>
      </c>
      <c r="BI41" s="82">
        <f t="shared" si="3"/>
        <v>0</v>
      </c>
      <c r="BJ41" s="82">
        <f t="shared" si="3"/>
        <v>0</v>
      </c>
    </row>
    <row r="42" spans="2:62" x14ac:dyDescent="0.35">
      <c r="B42" s="21" t="s">
        <v>47</v>
      </c>
      <c r="C42" s="82">
        <f>C41</f>
        <v>0</v>
      </c>
      <c r="D42" s="82">
        <f t="shared" ref="D42:N42" si="4">C42+D41</f>
        <v>0</v>
      </c>
      <c r="E42" s="82">
        <f t="shared" si="4"/>
        <v>0</v>
      </c>
      <c r="F42" s="82">
        <f t="shared" si="4"/>
        <v>0</v>
      </c>
      <c r="G42" s="82">
        <f t="shared" si="4"/>
        <v>0</v>
      </c>
      <c r="H42" s="82">
        <f t="shared" si="4"/>
        <v>0</v>
      </c>
      <c r="I42" s="82">
        <f t="shared" si="4"/>
        <v>0</v>
      </c>
      <c r="J42" s="82">
        <f t="shared" si="4"/>
        <v>0</v>
      </c>
      <c r="K42" s="82">
        <f t="shared" si="4"/>
        <v>0</v>
      </c>
      <c r="L42" s="82">
        <f t="shared" si="4"/>
        <v>0</v>
      </c>
      <c r="M42" s="82">
        <f t="shared" si="4"/>
        <v>0</v>
      </c>
      <c r="N42" s="99">
        <f t="shared" si="4"/>
        <v>0</v>
      </c>
      <c r="O42" s="82">
        <f>O41</f>
        <v>0</v>
      </c>
      <c r="P42" s="82">
        <f t="shared" ref="P42:Z42" si="5">O42+P41</f>
        <v>0</v>
      </c>
      <c r="Q42" s="82">
        <f t="shared" si="5"/>
        <v>0</v>
      </c>
      <c r="R42" s="82">
        <f t="shared" si="5"/>
        <v>0</v>
      </c>
      <c r="S42" s="82">
        <f t="shared" si="5"/>
        <v>0</v>
      </c>
      <c r="T42" s="82">
        <f t="shared" si="5"/>
        <v>0</v>
      </c>
      <c r="U42" s="82">
        <f t="shared" si="5"/>
        <v>0</v>
      </c>
      <c r="V42" s="82">
        <f t="shared" si="5"/>
        <v>0</v>
      </c>
      <c r="W42" s="82">
        <f t="shared" si="5"/>
        <v>0</v>
      </c>
      <c r="X42" s="82">
        <f t="shared" si="5"/>
        <v>0</v>
      </c>
      <c r="Y42" s="82">
        <f t="shared" si="5"/>
        <v>0</v>
      </c>
      <c r="Z42" s="99">
        <f t="shared" si="5"/>
        <v>0</v>
      </c>
      <c r="AA42" s="82">
        <f>AA41</f>
        <v>0</v>
      </c>
      <c r="AB42" s="82">
        <f t="shared" ref="AB42:AL42" si="6">AA42+AB41</f>
        <v>0</v>
      </c>
      <c r="AC42" s="82">
        <f t="shared" si="6"/>
        <v>0</v>
      </c>
      <c r="AD42" s="82">
        <f t="shared" si="6"/>
        <v>0</v>
      </c>
      <c r="AE42" s="82">
        <f t="shared" si="6"/>
        <v>0</v>
      </c>
      <c r="AF42" s="82">
        <f t="shared" si="6"/>
        <v>0</v>
      </c>
      <c r="AG42" s="82">
        <f t="shared" si="6"/>
        <v>0</v>
      </c>
      <c r="AH42" s="82">
        <f t="shared" si="6"/>
        <v>0</v>
      </c>
      <c r="AI42" s="82">
        <f t="shared" si="6"/>
        <v>0</v>
      </c>
      <c r="AJ42" s="82">
        <f t="shared" si="6"/>
        <v>0</v>
      </c>
      <c r="AK42" s="82">
        <f t="shared" si="6"/>
        <v>0</v>
      </c>
      <c r="AL42" s="99">
        <f t="shared" si="6"/>
        <v>0</v>
      </c>
      <c r="AM42" s="82">
        <f>AM41</f>
        <v>0</v>
      </c>
      <c r="AN42" s="82">
        <f t="shared" ref="AN42:AX42" si="7">AM42+AN41</f>
        <v>0</v>
      </c>
      <c r="AO42" s="82">
        <f t="shared" si="7"/>
        <v>0</v>
      </c>
      <c r="AP42" s="82">
        <f t="shared" si="7"/>
        <v>0</v>
      </c>
      <c r="AQ42" s="82">
        <f t="shared" si="7"/>
        <v>0</v>
      </c>
      <c r="AR42" s="82">
        <f t="shared" si="7"/>
        <v>0</v>
      </c>
      <c r="AS42" s="82">
        <f t="shared" si="7"/>
        <v>0</v>
      </c>
      <c r="AT42" s="82">
        <f t="shared" si="7"/>
        <v>0</v>
      </c>
      <c r="AU42" s="82">
        <f t="shared" si="7"/>
        <v>0</v>
      </c>
      <c r="AV42" s="82">
        <f t="shared" si="7"/>
        <v>0</v>
      </c>
      <c r="AW42" s="82">
        <f t="shared" si="7"/>
        <v>0</v>
      </c>
      <c r="AX42" s="99">
        <f t="shared" si="7"/>
        <v>0</v>
      </c>
      <c r="AY42" s="82">
        <f>AY41</f>
        <v>0</v>
      </c>
      <c r="AZ42" s="82">
        <f t="shared" ref="AZ42:BJ42" si="8">AY42+AZ41</f>
        <v>0</v>
      </c>
      <c r="BA42" s="82">
        <f t="shared" si="8"/>
        <v>0</v>
      </c>
      <c r="BB42" s="82">
        <f t="shared" si="8"/>
        <v>0</v>
      </c>
      <c r="BC42" s="82">
        <f t="shared" si="8"/>
        <v>0</v>
      </c>
      <c r="BD42" s="82">
        <f t="shared" si="8"/>
        <v>0</v>
      </c>
      <c r="BE42" s="82">
        <f t="shared" si="8"/>
        <v>0</v>
      </c>
      <c r="BF42" s="82">
        <f t="shared" si="8"/>
        <v>0</v>
      </c>
      <c r="BG42" s="82">
        <f t="shared" si="8"/>
        <v>0</v>
      </c>
      <c r="BH42" s="82">
        <f t="shared" si="8"/>
        <v>0</v>
      </c>
      <c r="BI42" s="82">
        <f t="shared" si="8"/>
        <v>0</v>
      </c>
      <c r="BJ42" s="99">
        <f t="shared" si="8"/>
        <v>0</v>
      </c>
    </row>
    <row r="44" spans="2:62" x14ac:dyDescent="0.35">
      <c r="B44" s="136" t="s">
        <v>131</v>
      </c>
      <c r="C44" s="43"/>
    </row>
    <row r="46" spans="2:62" x14ac:dyDescent="0.35">
      <c r="B46" s="110"/>
      <c r="C46" s="232" t="s">
        <v>17</v>
      </c>
      <c r="D46" s="232"/>
      <c r="E46" s="232"/>
      <c r="F46" s="232"/>
      <c r="G46" s="232"/>
      <c r="H46" s="232"/>
      <c r="I46" s="232"/>
      <c r="J46" s="232"/>
      <c r="K46" s="232"/>
      <c r="L46" s="232"/>
      <c r="M46" s="232"/>
      <c r="N46" s="232"/>
      <c r="O46" s="232" t="s">
        <v>18</v>
      </c>
      <c r="P46" s="232"/>
      <c r="Q46" s="232"/>
      <c r="R46" s="232"/>
      <c r="S46" s="232"/>
      <c r="T46" s="232"/>
      <c r="U46" s="232"/>
      <c r="V46" s="232"/>
      <c r="W46" s="232"/>
      <c r="X46" s="232"/>
      <c r="Y46" s="232"/>
      <c r="Z46" s="232"/>
      <c r="AA46" s="232" t="s">
        <v>19</v>
      </c>
      <c r="AB46" s="232"/>
      <c r="AC46" s="232"/>
      <c r="AD46" s="232"/>
      <c r="AE46" s="232"/>
      <c r="AF46" s="232"/>
      <c r="AG46" s="232"/>
      <c r="AH46" s="232"/>
      <c r="AI46" s="232"/>
      <c r="AJ46" s="232"/>
      <c r="AK46" s="232"/>
      <c r="AL46" s="232"/>
      <c r="AM46" s="44"/>
      <c r="AN46" s="232" t="s">
        <v>31</v>
      </c>
      <c r="AO46" s="232"/>
      <c r="AP46" s="232"/>
      <c r="AQ46" s="232"/>
      <c r="AR46" s="232"/>
      <c r="AS46" s="232"/>
      <c r="AT46" s="232"/>
      <c r="AU46" s="232"/>
      <c r="AV46" s="232"/>
      <c r="AW46" s="232"/>
      <c r="AX46" s="232"/>
      <c r="AY46" s="232" t="s">
        <v>32</v>
      </c>
      <c r="AZ46" s="232"/>
      <c r="BA46" s="232"/>
      <c r="BB46" s="232"/>
      <c r="BC46" s="232"/>
      <c r="BD46" s="232"/>
      <c r="BE46" s="232"/>
      <c r="BF46" s="232"/>
      <c r="BG46" s="232"/>
      <c r="BH46" s="232"/>
      <c r="BI46" s="232"/>
      <c r="BJ46" s="232"/>
    </row>
    <row r="47" spans="2:62" x14ac:dyDescent="0.35">
      <c r="B47" s="21" t="s">
        <v>53</v>
      </c>
      <c r="C47" s="67">
        <f>CONFIG!$C$7</f>
        <v>43101</v>
      </c>
      <c r="D47" s="67">
        <f>DATE(YEAR(C47),MONTH(C47)+1,DAY(C47))</f>
        <v>43132</v>
      </c>
      <c r="E47" s="67">
        <f t="shared" ref="E47:BJ47" si="9">DATE(YEAR(D47),MONTH(D47)+1,DAY(D47))</f>
        <v>43160</v>
      </c>
      <c r="F47" s="67">
        <f t="shared" si="9"/>
        <v>43191</v>
      </c>
      <c r="G47" s="67">
        <f t="shared" si="9"/>
        <v>43221</v>
      </c>
      <c r="H47" s="67">
        <f t="shared" si="9"/>
        <v>43252</v>
      </c>
      <c r="I47" s="67">
        <f t="shared" si="9"/>
        <v>43282</v>
      </c>
      <c r="J47" s="67">
        <f t="shared" si="9"/>
        <v>43313</v>
      </c>
      <c r="K47" s="67">
        <f t="shared" si="9"/>
        <v>43344</v>
      </c>
      <c r="L47" s="67">
        <f t="shared" si="9"/>
        <v>43374</v>
      </c>
      <c r="M47" s="67">
        <f t="shared" si="9"/>
        <v>43405</v>
      </c>
      <c r="N47" s="67">
        <f t="shared" si="9"/>
        <v>43435</v>
      </c>
      <c r="O47" s="67">
        <f t="shared" si="9"/>
        <v>43466</v>
      </c>
      <c r="P47" s="67">
        <f t="shared" si="9"/>
        <v>43497</v>
      </c>
      <c r="Q47" s="67">
        <f t="shared" si="9"/>
        <v>43525</v>
      </c>
      <c r="R47" s="67">
        <f t="shared" si="9"/>
        <v>43556</v>
      </c>
      <c r="S47" s="67">
        <f t="shared" si="9"/>
        <v>43586</v>
      </c>
      <c r="T47" s="67">
        <f t="shared" si="9"/>
        <v>43617</v>
      </c>
      <c r="U47" s="67">
        <f t="shared" si="9"/>
        <v>43647</v>
      </c>
      <c r="V47" s="67">
        <f t="shared" si="9"/>
        <v>43678</v>
      </c>
      <c r="W47" s="67">
        <f t="shared" si="9"/>
        <v>43709</v>
      </c>
      <c r="X47" s="67">
        <f t="shared" si="9"/>
        <v>43739</v>
      </c>
      <c r="Y47" s="67">
        <f t="shared" si="9"/>
        <v>43770</v>
      </c>
      <c r="Z47" s="67">
        <f t="shared" si="9"/>
        <v>43800</v>
      </c>
      <c r="AA47" s="67">
        <f t="shared" si="9"/>
        <v>43831</v>
      </c>
      <c r="AB47" s="67">
        <f t="shared" si="9"/>
        <v>43862</v>
      </c>
      <c r="AC47" s="67">
        <f t="shared" si="9"/>
        <v>43891</v>
      </c>
      <c r="AD47" s="67">
        <f t="shared" si="9"/>
        <v>43922</v>
      </c>
      <c r="AE47" s="67">
        <f t="shared" si="9"/>
        <v>43952</v>
      </c>
      <c r="AF47" s="67">
        <f t="shared" si="9"/>
        <v>43983</v>
      </c>
      <c r="AG47" s="67">
        <f t="shared" si="9"/>
        <v>44013</v>
      </c>
      <c r="AH47" s="67">
        <f t="shared" si="9"/>
        <v>44044</v>
      </c>
      <c r="AI47" s="67">
        <f t="shared" si="9"/>
        <v>44075</v>
      </c>
      <c r="AJ47" s="67">
        <f t="shared" si="9"/>
        <v>44105</v>
      </c>
      <c r="AK47" s="67">
        <f t="shared" si="9"/>
        <v>44136</v>
      </c>
      <c r="AL47" s="67">
        <f t="shared" si="9"/>
        <v>44166</v>
      </c>
      <c r="AM47" s="67">
        <f t="shared" si="9"/>
        <v>44197</v>
      </c>
      <c r="AN47" s="67">
        <f t="shared" si="9"/>
        <v>44228</v>
      </c>
      <c r="AO47" s="67">
        <f t="shared" si="9"/>
        <v>44256</v>
      </c>
      <c r="AP47" s="67">
        <f t="shared" si="9"/>
        <v>44287</v>
      </c>
      <c r="AQ47" s="67">
        <f t="shared" si="9"/>
        <v>44317</v>
      </c>
      <c r="AR47" s="67">
        <f t="shared" si="9"/>
        <v>44348</v>
      </c>
      <c r="AS47" s="67">
        <f t="shared" si="9"/>
        <v>44378</v>
      </c>
      <c r="AT47" s="67">
        <f t="shared" si="9"/>
        <v>44409</v>
      </c>
      <c r="AU47" s="67">
        <f t="shared" si="9"/>
        <v>44440</v>
      </c>
      <c r="AV47" s="67">
        <f t="shared" si="9"/>
        <v>44470</v>
      </c>
      <c r="AW47" s="67">
        <f t="shared" si="9"/>
        <v>44501</v>
      </c>
      <c r="AX47" s="67">
        <f t="shared" si="9"/>
        <v>44531</v>
      </c>
      <c r="AY47" s="67">
        <f t="shared" si="9"/>
        <v>44562</v>
      </c>
      <c r="AZ47" s="67">
        <f t="shared" si="9"/>
        <v>44593</v>
      </c>
      <c r="BA47" s="67">
        <f t="shared" si="9"/>
        <v>44621</v>
      </c>
      <c r="BB47" s="67">
        <f t="shared" si="9"/>
        <v>44652</v>
      </c>
      <c r="BC47" s="67">
        <f t="shared" si="9"/>
        <v>44682</v>
      </c>
      <c r="BD47" s="67">
        <f t="shared" si="9"/>
        <v>44713</v>
      </c>
      <c r="BE47" s="67">
        <f t="shared" si="9"/>
        <v>44743</v>
      </c>
      <c r="BF47" s="67">
        <f t="shared" si="9"/>
        <v>44774</v>
      </c>
      <c r="BG47" s="67">
        <f t="shared" si="9"/>
        <v>44805</v>
      </c>
      <c r="BH47" s="67">
        <f t="shared" si="9"/>
        <v>44835</v>
      </c>
      <c r="BI47" s="67">
        <f t="shared" si="9"/>
        <v>44866</v>
      </c>
      <c r="BJ47" s="67">
        <f t="shared" si="9"/>
        <v>44896</v>
      </c>
    </row>
    <row r="48" spans="2:62" x14ac:dyDescent="0.35">
      <c r="B48" s="57" t="str">
        <f>CONFIG!$B$14</f>
        <v>Activité / Projet 1</v>
      </c>
      <c r="C48" s="82">
        <f>IF(ROUND((C$47-CONFIG!$C$7)/31,0)&gt;=ROUND(CONFIG!$G14,0),INDEX($C19:$BJ19,,COLUMN(C$47)-COLUMN($C$47)+1-(CONFIG!$G14)),0)*CONFIG!$D14</f>
        <v>0</v>
      </c>
      <c r="D48" s="82">
        <f>IF(ROUND((D$47-CONFIG!$C$7)/31,0)&gt;=ROUND(CONFIG!$G14,0),INDEX($C19:$BJ19,,COLUMN(D$47)-COLUMN($C$47)+1-(CONFIG!$G14)),0)*CONFIG!$D14</f>
        <v>0</v>
      </c>
      <c r="E48" s="82">
        <f>IF(ROUND((E$47-CONFIG!$C$7)/31,0)&gt;=ROUND(CONFIG!$G14,0),INDEX($C19:$BJ19,,COLUMN(E$47)-COLUMN($C$47)+1-(CONFIG!$G14)),0)*CONFIG!$D14</f>
        <v>0</v>
      </c>
      <c r="F48" s="82">
        <f>IF(ROUND((F$47-CONFIG!$C$7)/31,0)&gt;=ROUND(CONFIG!$G14,0),INDEX($C19:$BJ19,,COLUMN(F$47)-COLUMN($C$47)+1-(CONFIG!$G14)),0)*CONFIG!$D14</f>
        <v>0</v>
      </c>
      <c r="G48" s="82">
        <f>IF(ROUND((G$47-CONFIG!$C$7)/31,0)&gt;=ROUND(CONFIG!$G14,0),INDEX($C19:$BJ19,,COLUMN(G$47)-COLUMN($C$47)+1-(CONFIG!$G14)),0)*CONFIG!$D14</f>
        <v>0</v>
      </c>
      <c r="H48" s="82">
        <f>IF(ROUND((H$47-CONFIG!$C$7)/31,0)&gt;=ROUND(CONFIG!$G14,0),INDEX($C19:$BJ19,,COLUMN(H$47)-COLUMN($C$47)+1-(CONFIG!$G14)),0)*CONFIG!$D14</f>
        <v>0</v>
      </c>
      <c r="I48" s="82">
        <f>IF(ROUND((I$47-CONFIG!$C$7)/31,0)&gt;=ROUND(CONFIG!$G14,0),INDEX($C19:$BJ19,,COLUMN(I$47)-COLUMN($C$47)+1-(CONFIG!$G14)),0)*CONFIG!$D14</f>
        <v>0</v>
      </c>
      <c r="J48" s="82">
        <f>IF(ROUND((J$47-CONFIG!$C$7)/31,0)&gt;=ROUND(CONFIG!$G14,0),INDEX($C19:$BJ19,,COLUMN(J$47)-COLUMN($C$47)+1-(CONFIG!$G14)),0)*CONFIG!$D14</f>
        <v>0</v>
      </c>
      <c r="K48" s="82">
        <f>IF(ROUND((K$47-CONFIG!$C$7)/31,0)&gt;=ROUND(CONFIG!$G14,0),INDEX($C19:$BJ19,,COLUMN(K$47)-COLUMN($C$47)+1-(CONFIG!$G14)),0)*CONFIG!$D14</f>
        <v>0</v>
      </c>
      <c r="L48" s="82">
        <f>IF(ROUND((L$47-CONFIG!$C$7)/31,0)&gt;=ROUND(CONFIG!$G14,0),INDEX($C19:$BJ19,,COLUMN(L$47)-COLUMN($C$47)+1-(CONFIG!$G14)),0)*CONFIG!$D14</f>
        <v>0</v>
      </c>
      <c r="M48" s="82">
        <f>IF(ROUND((M$47-CONFIG!$C$7)/31,0)&gt;=ROUND(CONFIG!$G14,0),INDEX($C19:$BJ19,,COLUMN(M$47)-COLUMN($C$47)+1-(CONFIG!$G14)),0)*CONFIG!$D14</f>
        <v>0</v>
      </c>
      <c r="N48" s="82">
        <f>IF(ROUND((N$47-CONFIG!$C$7)/31,0)&gt;=ROUND(CONFIG!$G14,0),INDEX($C19:$BJ19,,COLUMN(N$47)-COLUMN($C$47)+1-(CONFIG!$G14)),0)*CONFIG!$D14</f>
        <v>0</v>
      </c>
      <c r="O48" s="82">
        <f>IF(ROUND((O$47-CONFIG!$C$7)/31,0)&gt;=ROUND(CONFIG!$G14,0),INDEX($C19:$BJ19,,COLUMN(O$47)-COLUMN($C$47)+1-(CONFIG!$G14)),0)*'Commandes - Calculs Auto'!$D8</f>
        <v>0</v>
      </c>
      <c r="P48" s="82">
        <f>IF(ROUND((P$47-CONFIG!$C$7)/31,0)&gt;=ROUND(CONFIG!$G14,0),INDEX($C19:$BJ19,,COLUMN(P$47)-COLUMN($C$47)+1-(CONFIG!$G14)),0)*'Commandes - Calculs Auto'!$D8</f>
        <v>0</v>
      </c>
      <c r="Q48" s="82">
        <f>IF(ROUND((Q$47-CONFIG!$C$7)/31,0)&gt;=ROUND(CONFIG!$G14,0),INDEX($C19:$BJ19,,COLUMN(Q$47)-COLUMN($C$47)+1-(CONFIG!$G14)),0)*'Commandes - Calculs Auto'!$D8</f>
        <v>0</v>
      </c>
      <c r="R48" s="82">
        <f>IF(ROUND((R$47-CONFIG!$C$7)/31,0)&gt;=ROUND(CONFIG!$G14,0),INDEX($C19:$BJ19,,COLUMN(R$47)-COLUMN($C$47)+1-(CONFIG!$G14)),0)*'Commandes - Calculs Auto'!$D8</f>
        <v>0</v>
      </c>
      <c r="S48" s="82">
        <f>IF(ROUND((S$47-CONFIG!$C$7)/31,0)&gt;=ROUND(CONFIG!$G14,0),INDEX($C19:$BJ19,,COLUMN(S$47)-COLUMN($C$47)+1-(CONFIG!$G14)),0)*'Commandes - Calculs Auto'!$D8</f>
        <v>0</v>
      </c>
      <c r="T48" s="82">
        <f>IF(ROUND((T$47-CONFIG!$C$7)/31,0)&gt;=ROUND(CONFIG!$G14,0),INDEX($C19:$BJ19,,COLUMN(T$47)-COLUMN($C$47)+1-(CONFIG!$G14)),0)*'Commandes - Calculs Auto'!$D8</f>
        <v>0</v>
      </c>
      <c r="U48" s="82">
        <f>IF(ROUND((U$47-CONFIG!$C$7)/31,0)&gt;=ROUND(CONFIG!$G14,0),INDEX($C19:$BJ19,,COLUMN(U$47)-COLUMN($C$47)+1-(CONFIG!$G14)),0)*'Commandes - Calculs Auto'!$D8</f>
        <v>0</v>
      </c>
      <c r="V48" s="82">
        <f>IF(ROUND((V$47-CONFIG!$C$7)/31,0)&gt;=ROUND(CONFIG!$G14,0),INDEX($C19:$BJ19,,COLUMN(V$47)-COLUMN($C$47)+1-(CONFIG!$G14)),0)*'Commandes - Calculs Auto'!$D8</f>
        <v>0</v>
      </c>
      <c r="W48" s="82">
        <f>IF(ROUND((W$47-CONFIG!$C$7)/31,0)&gt;=ROUND(CONFIG!$G14,0),INDEX($C19:$BJ19,,COLUMN(W$47)-COLUMN($C$47)+1-(CONFIG!$G14)),0)*'Commandes - Calculs Auto'!$D8</f>
        <v>0</v>
      </c>
      <c r="X48" s="82">
        <f>IF(ROUND((X$47-CONFIG!$C$7)/31,0)&gt;=ROUND(CONFIG!$G14,0),INDEX($C19:$BJ19,,COLUMN(X$47)-COLUMN($C$47)+1-(CONFIG!$G14)),0)*'Commandes - Calculs Auto'!$D8</f>
        <v>0</v>
      </c>
      <c r="Y48" s="82">
        <f>IF(ROUND((Y$47-CONFIG!$C$7)/31,0)&gt;=ROUND(CONFIG!$G14,0),INDEX($C19:$BJ19,,COLUMN(Y$47)-COLUMN($C$47)+1-(CONFIG!$G14)),0)*'Commandes - Calculs Auto'!$D8</f>
        <v>0</v>
      </c>
      <c r="Z48" s="82">
        <f>IF(ROUND((Z$47-CONFIG!$C$7)/31,0)&gt;=ROUND(CONFIG!$G14,0),INDEX($C19:$BJ19,,COLUMN(Z$47)-COLUMN($C$47)+1-(CONFIG!$G14)),0)*'Commandes - Calculs Auto'!$D8</f>
        <v>0</v>
      </c>
      <c r="AA48" s="82">
        <f>IF(ROUND((AA$47-CONFIG!$C$7)/31,0)&gt;=ROUND(CONFIG!$G14,0),INDEX($C19:$BJ19,,COLUMN(AA$47)-COLUMN($C$47)+1-(CONFIG!$G14)),0)*'Commandes - Calculs Auto'!$F8</f>
        <v>0</v>
      </c>
      <c r="AB48" s="82">
        <f>IF(ROUND((AB$47-CONFIG!$C$7)/31,0)&gt;=ROUND(CONFIG!$G14,0),INDEX($C19:$BJ19,,COLUMN(AB$47)-COLUMN($C$47)+1-(CONFIG!$G14)),0)*'Commandes - Calculs Auto'!$F8</f>
        <v>0</v>
      </c>
      <c r="AC48" s="82">
        <f>IF(ROUND((AC$47-CONFIG!$C$7)/31,0)&gt;=ROUND(CONFIG!$G14,0),INDEX($C19:$BJ19,,COLUMN(AC$47)-COLUMN($C$47)+1-(CONFIG!$G14)),0)*'Commandes - Calculs Auto'!$F8</f>
        <v>0</v>
      </c>
      <c r="AD48" s="82">
        <f>IF(ROUND((AD$47-CONFIG!$C$7)/31,0)&gt;=ROUND(CONFIG!$G14,0),INDEX($C19:$BJ19,,COLUMN(AD$47)-COLUMN($C$47)+1-(CONFIG!$G14)),0)*'Commandes - Calculs Auto'!$F8</f>
        <v>0</v>
      </c>
      <c r="AE48" s="82">
        <f>IF(ROUND((AE$47-CONFIG!$C$7)/31,0)&gt;=ROUND(CONFIG!$G14,0),INDEX($C19:$BJ19,,COLUMN(AE$47)-COLUMN($C$47)+1-(CONFIG!$G14)),0)*'Commandes - Calculs Auto'!$F8</f>
        <v>0</v>
      </c>
      <c r="AF48" s="82">
        <f>IF(ROUND((AF$47-CONFIG!$C$7)/31,0)&gt;=ROUND(CONFIG!$G14,0),INDEX($C19:$BJ19,,COLUMN(AF$47)-COLUMN($C$47)+1-(CONFIG!$G14)),0)*'Commandes - Calculs Auto'!$F8</f>
        <v>0</v>
      </c>
      <c r="AG48" s="82">
        <f>IF(ROUND((AG$47-CONFIG!$C$7)/31,0)&gt;=ROUND(CONFIG!$G14,0),INDEX($C19:$BJ19,,COLUMN(AG$47)-COLUMN($C$47)+1-(CONFIG!$G14)),0)*'Commandes - Calculs Auto'!$F8</f>
        <v>0</v>
      </c>
      <c r="AH48" s="82">
        <f>IF(ROUND((AH$47-CONFIG!$C$7)/31,0)&gt;=ROUND(CONFIG!$G14,0),INDEX($C19:$BJ19,,COLUMN(AH$47)-COLUMN($C$47)+1-(CONFIG!$G14)),0)*'Commandes - Calculs Auto'!$F8</f>
        <v>0</v>
      </c>
      <c r="AI48" s="82">
        <f>IF(ROUND((AI$47-CONFIG!$C$7)/31,0)&gt;=ROUND(CONFIG!$G14,0),INDEX($C19:$BJ19,,COLUMN(AI$47)-COLUMN($C$47)+1-(CONFIG!$G14)),0)*'Commandes - Calculs Auto'!$F8</f>
        <v>0</v>
      </c>
      <c r="AJ48" s="82">
        <f>IF(ROUND((AJ$47-CONFIG!$C$7)/31,0)&gt;=ROUND(CONFIG!$G14,0),INDEX($C19:$BJ19,,COLUMN(AJ$47)-COLUMN($C$47)+1-(CONFIG!$G14)),0)*'Commandes - Calculs Auto'!$F8</f>
        <v>0</v>
      </c>
      <c r="AK48" s="82">
        <f>IF(ROUND((AK$47-CONFIG!$C$7)/31,0)&gt;=ROUND(CONFIG!$G14,0),INDEX($C19:$BJ19,,COLUMN(AK$47)-COLUMN($C$47)+1-(CONFIG!$G14)),0)*'Commandes - Calculs Auto'!$F8</f>
        <v>0</v>
      </c>
      <c r="AL48" s="82">
        <f>IF(ROUND((AL$47-CONFIG!$C$7)/31,0)&gt;=ROUND(CONFIG!$G14,0),INDEX($C19:$BJ19,,COLUMN(AL$47)-COLUMN($C$47)+1-(CONFIG!$G14)),0)*'Commandes - Calculs Auto'!$F8</f>
        <v>0</v>
      </c>
      <c r="AM48" s="82">
        <f>IF(ROUND((AM$47-CONFIG!$C$7)/31,0)&gt;=ROUND(CONFIG!$G14,0),INDEX($C19:$BJ19,,COLUMN(AM$47)-COLUMN($C$47)+1-(CONFIG!$G14)),0)*'Commandes - Calculs Auto'!$H8</f>
        <v>0</v>
      </c>
      <c r="AN48" s="82">
        <f>IF(ROUND((AN$47-CONFIG!$C$7)/31,0)&gt;=ROUND(CONFIG!$G14,0),INDEX($C19:$BJ19,,COLUMN(AN$47)-COLUMN($C$47)+1-(CONFIG!$G14)),0)*'Commandes - Calculs Auto'!$H8</f>
        <v>0</v>
      </c>
      <c r="AO48" s="82">
        <f>IF(ROUND((AO$47-CONFIG!$C$7)/31,0)&gt;=ROUND(CONFIG!$G14,0),INDEX($C19:$BJ19,,COLUMN(AO$47)-COLUMN($C$47)+1-(CONFIG!$G14)),0)*'Commandes - Calculs Auto'!$H8</f>
        <v>0</v>
      </c>
      <c r="AP48" s="82">
        <f>IF(ROUND((AP$47-CONFIG!$C$7)/31,0)&gt;=ROUND(CONFIG!$G14,0),INDEX($C19:$BJ19,,COLUMN(AP$47)-COLUMN($C$47)+1-(CONFIG!$G14)),0)*'Commandes - Calculs Auto'!$H8</f>
        <v>0</v>
      </c>
      <c r="AQ48" s="82">
        <f>IF(ROUND((AQ$47-CONFIG!$C$7)/31,0)&gt;=ROUND(CONFIG!$G14,0),INDEX($C19:$BJ19,,COLUMN(AQ$47)-COLUMN($C$47)+1-(CONFIG!$G14)),0)*'Commandes - Calculs Auto'!$H8</f>
        <v>0</v>
      </c>
      <c r="AR48" s="82">
        <f>IF(ROUND((AR$47-CONFIG!$C$7)/31,0)&gt;=ROUND(CONFIG!$G14,0),INDEX($C19:$BJ19,,COLUMN(AR$47)-COLUMN($C$47)+1-(CONFIG!$G14)),0)*'Commandes - Calculs Auto'!$H8</f>
        <v>0</v>
      </c>
      <c r="AS48" s="82">
        <f>IF(ROUND((AS$47-CONFIG!$C$7)/31,0)&gt;=ROUND(CONFIG!$G14,0),INDEX($C19:$BJ19,,COLUMN(AS$47)-COLUMN($C$47)+1-(CONFIG!$G14)),0)*'Commandes - Calculs Auto'!$H8</f>
        <v>0</v>
      </c>
      <c r="AT48" s="82">
        <f>IF(ROUND((AT$47-CONFIG!$C$7)/31,0)&gt;=ROUND(CONFIG!$G14,0),INDEX($C19:$BJ19,,COLUMN(AT$47)-COLUMN($C$47)+1-(CONFIG!$G14)),0)*'Commandes - Calculs Auto'!$H8</f>
        <v>0</v>
      </c>
      <c r="AU48" s="82">
        <f>IF(ROUND((AU$47-CONFIG!$C$7)/31,0)&gt;=ROUND(CONFIG!$G14,0),INDEX($C19:$BJ19,,COLUMN(AU$47)-COLUMN($C$47)+1-(CONFIG!$G14)),0)*'Commandes - Calculs Auto'!$H8</f>
        <v>0</v>
      </c>
      <c r="AV48" s="82">
        <f>IF(ROUND((AV$47-CONFIG!$C$7)/31,0)&gt;=ROUND(CONFIG!$G14,0),INDEX($C19:$BJ19,,COLUMN(AV$47)-COLUMN($C$47)+1-(CONFIG!$G14)),0)*'Commandes - Calculs Auto'!$H8</f>
        <v>0</v>
      </c>
      <c r="AW48" s="82">
        <f>IF(ROUND((AW$47-CONFIG!$C$7)/31,0)&gt;=ROUND(CONFIG!$G14,0),INDEX($C19:$BJ19,,COLUMN(AW$47)-COLUMN($C$47)+1-(CONFIG!$G14)),0)*'Commandes - Calculs Auto'!$H8</f>
        <v>0</v>
      </c>
      <c r="AX48" s="82">
        <f>IF(ROUND((AX$47-CONFIG!$C$7)/31,0)&gt;=ROUND(CONFIG!$G14,0),INDEX($C19:$BJ19,,COLUMN(AX$47)-COLUMN($C$47)+1-(CONFIG!$G14)),0)*'Commandes - Calculs Auto'!$H8</f>
        <v>0</v>
      </c>
      <c r="AY48" s="82">
        <f>IF(ROUND((AY$47-CONFIG!$C$7)/31,0)&gt;=ROUND(CONFIG!$G14,0),INDEX($C19:$BJ19,,COLUMN(AY$47)-COLUMN($C$47)+1-(CONFIG!$G14)),0)*'Commandes - Calculs Auto'!$J8</f>
        <v>0</v>
      </c>
      <c r="AZ48" s="82">
        <f>IF(ROUND((AZ$47-CONFIG!$C$7)/31,0)&gt;=ROUND(CONFIG!$G14,0),INDEX($C19:$BJ19,,COLUMN(AZ$47)-COLUMN($C$47)+1-(CONFIG!$G14)),0)*'Commandes - Calculs Auto'!$J8</f>
        <v>0</v>
      </c>
      <c r="BA48" s="82">
        <f>IF(ROUND((BA$47-CONFIG!$C$7)/31,0)&gt;=ROUND(CONFIG!$G14,0),INDEX($C19:$BJ19,,COLUMN(BA$47)-COLUMN($C$47)+1-(CONFIG!$G14)),0)*'Commandes - Calculs Auto'!$J8</f>
        <v>0</v>
      </c>
      <c r="BB48" s="82">
        <f>IF(ROUND((BB$47-CONFIG!$C$7)/31,0)&gt;=ROUND(CONFIG!$G14,0),INDEX($C19:$BJ19,,COLUMN(BB$47)-COLUMN($C$47)+1-(CONFIG!$G14)),0)*'Commandes - Calculs Auto'!$J8</f>
        <v>0</v>
      </c>
      <c r="BC48" s="82">
        <f>IF(ROUND((BC$47-CONFIG!$C$7)/31,0)&gt;=ROUND(CONFIG!$G14,0),INDEX($C19:$BJ19,,COLUMN(BC$47)-COLUMN($C$47)+1-(CONFIG!$G14)),0)*'Commandes - Calculs Auto'!$J8</f>
        <v>0</v>
      </c>
      <c r="BD48" s="82">
        <f>IF(ROUND((BD$47-CONFIG!$C$7)/31,0)&gt;=ROUND(CONFIG!$G14,0),INDEX($C19:$BJ19,,COLUMN(BD$47)-COLUMN($C$47)+1-(CONFIG!$G14)),0)*'Commandes - Calculs Auto'!$J8</f>
        <v>0</v>
      </c>
      <c r="BE48" s="82">
        <f>IF(ROUND((BE$47-CONFIG!$C$7)/31,0)&gt;=ROUND(CONFIG!$G14,0),INDEX($C19:$BJ19,,COLUMN(BE$47)-COLUMN($C$47)+1-(CONFIG!$G14)),0)*'Commandes - Calculs Auto'!$J8</f>
        <v>0</v>
      </c>
      <c r="BF48" s="82">
        <f>IF(ROUND((BF$47-CONFIG!$C$7)/31,0)&gt;=ROUND(CONFIG!$G14,0),INDEX($C19:$BJ19,,COLUMN(BF$47)-COLUMN($C$47)+1-(CONFIG!$G14)),0)*'Commandes - Calculs Auto'!$J8</f>
        <v>0</v>
      </c>
      <c r="BG48" s="82">
        <f>IF(ROUND((BG$47-CONFIG!$C$7)/31,0)&gt;=ROUND(CONFIG!$G14,0),INDEX($C19:$BJ19,,COLUMN(BG$47)-COLUMN($C$47)+1-(CONFIG!$G14)),0)*'Commandes - Calculs Auto'!$J8</f>
        <v>0</v>
      </c>
      <c r="BH48" s="82">
        <f>IF(ROUND((BH$47-CONFIG!$C$7)/31,0)&gt;=ROUND(CONFIG!$G14,0),INDEX($C19:$BJ19,,COLUMN(BH$47)-COLUMN($C$47)+1-(CONFIG!$G14)),0)*'Commandes - Calculs Auto'!$J8</f>
        <v>0</v>
      </c>
      <c r="BI48" s="82">
        <f>IF(ROUND((BI$47-CONFIG!$C$7)/31,0)&gt;=ROUND(CONFIG!$G14,0),INDEX($C19:$BJ19,,COLUMN(BI$47)-COLUMN($C$47)+1-(CONFIG!$G14)),0)*'Commandes - Calculs Auto'!$J8</f>
        <v>0</v>
      </c>
      <c r="BJ48" s="82">
        <f>IF(ROUND((BJ$47-CONFIG!$C$7)/31,0)&gt;=ROUND(CONFIG!$G14,0),INDEX($C19:$BJ19,,COLUMN(BJ$47)-COLUMN($C$47)+1-(CONFIG!$G14)),0)*'Commandes - Calculs Auto'!$J8</f>
        <v>0</v>
      </c>
    </row>
    <row r="49" spans="2:62" x14ac:dyDescent="0.35">
      <c r="B49" s="57" t="str">
        <f>CONFIG!$B$15</f>
        <v>Activité / Projet 2</v>
      </c>
      <c r="C49" s="82">
        <f>IF(ROUND((C$47-CONFIG!$C$7)/31,0)&gt;=ROUND(CONFIG!$G15,0),INDEX($C20:$BJ20,,COLUMN(C$47)-COLUMN($C$47)+1-(CONFIG!$G15)),0)*CONFIG!$D15</f>
        <v>0</v>
      </c>
      <c r="D49" s="82">
        <f>IF(ROUND((D$47-CONFIG!$C$7)/31,0)&gt;=ROUND(CONFIG!$G15,0),INDEX($C20:$BJ20,,COLUMN(D$47)-COLUMN($C$47)+1-(CONFIG!$G15)),0)*CONFIG!$D15</f>
        <v>0</v>
      </c>
      <c r="E49" s="82">
        <f>IF(ROUND((E$47-CONFIG!$C$7)/31,0)&gt;=ROUND(CONFIG!$G15,0),INDEX($C20:$BJ20,,COLUMN(E$47)-COLUMN($C$47)+1-(CONFIG!$G15)),0)*CONFIG!$D15</f>
        <v>0</v>
      </c>
      <c r="F49" s="82">
        <f>IF(ROUND((F$47-CONFIG!$C$7)/31,0)&gt;=ROUND(CONFIG!$G15,0),INDEX($C20:$BJ20,,COLUMN(F$47)-COLUMN($C$47)+1-(CONFIG!$G15)),0)*CONFIG!$D15</f>
        <v>0</v>
      </c>
      <c r="G49" s="82">
        <f>IF(ROUND((G$47-CONFIG!$C$7)/31,0)&gt;=ROUND(CONFIG!$G15,0),INDEX($C20:$BJ20,,COLUMN(G$47)-COLUMN($C$47)+1-(CONFIG!$G15)),0)*CONFIG!$D15</f>
        <v>0</v>
      </c>
      <c r="H49" s="82">
        <f>IF(ROUND((H$47-CONFIG!$C$7)/31,0)&gt;=ROUND(CONFIG!$G15,0),INDEX($C20:$BJ20,,COLUMN(H$47)-COLUMN($C$47)+1-(CONFIG!$G15)),0)*CONFIG!$D15</f>
        <v>0</v>
      </c>
      <c r="I49" s="82">
        <f>IF(ROUND((I$47-CONFIG!$C$7)/31,0)&gt;=ROUND(CONFIG!$G15,0),INDEX($C20:$BJ20,,COLUMN(I$47)-COLUMN($C$47)+1-(CONFIG!$G15)),0)*CONFIG!$D15</f>
        <v>0</v>
      </c>
      <c r="J49" s="82">
        <f>IF(ROUND((J$47-CONFIG!$C$7)/31,0)&gt;=ROUND(CONFIG!$G15,0),INDEX($C20:$BJ20,,COLUMN(J$47)-COLUMN($C$47)+1-(CONFIG!$G15)),0)*CONFIG!$D15</f>
        <v>0</v>
      </c>
      <c r="K49" s="82">
        <f>IF(ROUND((K$47-CONFIG!$C$7)/31,0)&gt;=ROUND(CONFIG!$G15,0),INDEX($C20:$BJ20,,COLUMN(K$47)-COLUMN($C$47)+1-(CONFIG!$G15)),0)*CONFIG!$D15</f>
        <v>0</v>
      </c>
      <c r="L49" s="82">
        <f>IF(ROUND((L$47-CONFIG!$C$7)/31,0)&gt;=ROUND(CONFIG!$G15,0),INDEX($C20:$BJ20,,COLUMN(L$47)-COLUMN($C$47)+1-(CONFIG!$G15)),0)*CONFIG!$D15</f>
        <v>0</v>
      </c>
      <c r="M49" s="82">
        <f>IF(ROUND((M$47-CONFIG!$C$7)/31,0)&gt;=ROUND(CONFIG!$G15,0),INDEX($C20:$BJ20,,COLUMN(M$47)-COLUMN($C$47)+1-(CONFIG!$G15)),0)*CONFIG!$D15</f>
        <v>0</v>
      </c>
      <c r="N49" s="82">
        <f>IF(ROUND((N$47-CONFIG!$C$7)/31,0)&gt;=ROUND(CONFIG!$G15,0),INDEX($C20:$BJ20,,COLUMN(N$47)-COLUMN($C$47)+1-(CONFIG!$G15)),0)*CONFIG!$D15</f>
        <v>0</v>
      </c>
      <c r="O49" s="82">
        <f>IF(ROUND((O$47-CONFIG!$C$7)/31,0)&gt;=ROUND(CONFIG!$G15,0),INDEX($C20:$BJ20,,COLUMN(O$47)-COLUMN($C$47)+1-(CONFIG!$G15)),0)*'Commandes - Calculs Auto'!$D9</f>
        <v>0</v>
      </c>
      <c r="P49" s="82">
        <f>IF(ROUND((P$47-CONFIG!$C$7)/31,0)&gt;=ROUND(CONFIG!$G15,0),INDEX($C20:$BJ20,,COLUMN(P$47)-COLUMN($C$47)+1-(CONFIG!$G15)),0)*'Commandes - Calculs Auto'!$D9</f>
        <v>0</v>
      </c>
      <c r="Q49" s="82">
        <f>IF(ROUND((Q$47-CONFIG!$C$7)/31,0)&gt;=ROUND(CONFIG!$G15,0),INDEX($C20:$BJ20,,COLUMN(Q$47)-COLUMN($C$47)+1-(CONFIG!$G15)),0)*'Commandes - Calculs Auto'!$D9</f>
        <v>0</v>
      </c>
      <c r="R49" s="82">
        <f>IF(ROUND((R$47-CONFIG!$C$7)/31,0)&gt;=ROUND(CONFIG!$G15,0),INDEX($C20:$BJ20,,COLUMN(R$47)-COLUMN($C$47)+1-(CONFIG!$G15)),0)*'Commandes - Calculs Auto'!$D9</f>
        <v>0</v>
      </c>
      <c r="S49" s="82">
        <f>IF(ROUND((S$47-CONFIG!$C$7)/31,0)&gt;=ROUND(CONFIG!$G15,0),INDEX($C20:$BJ20,,COLUMN(S$47)-COLUMN($C$47)+1-(CONFIG!$G15)),0)*'Commandes - Calculs Auto'!$D9</f>
        <v>0</v>
      </c>
      <c r="T49" s="82">
        <f>IF(ROUND((T$47-CONFIG!$C$7)/31,0)&gt;=ROUND(CONFIG!$G15,0),INDEX($C20:$BJ20,,COLUMN(T$47)-COLUMN($C$47)+1-(CONFIG!$G15)),0)*'Commandes - Calculs Auto'!$D9</f>
        <v>0</v>
      </c>
      <c r="U49" s="82">
        <f>IF(ROUND((U$47-CONFIG!$C$7)/31,0)&gt;=ROUND(CONFIG!$G15,0),INDEX($C20:$BJ20,,COLUMN(U$47)-COLUMN($C$47)+1-(CONFIG!$G15)),0)*'Commandes - Calculs Auto'!$D9</f>
        <v>0</v>
      </c>
      <c r="V49" s="82">
        <f>IF(ROUND((V$47-CONFIG!$C$7)/31,0)&gt;=ROUND(CONFIG!$G15,0),INDEX($C20:$BJ20,,COLUMN(V$47)-COLUMN($C$47)+1-(CONFIG!$G15)),0)*'Commandes - Calculs Auto'!$D9</f>
        <v>0</v>
      </c>
      <c r="W49" s="82">
        <f>IF(ROUND((W$47-CONFIG!$C$7)/31,0)&gt;=ROUND(CONFIG!$G15,0),INDEX($C20:$BJ20,,COLUMN(W$47)-COLUMN($C$47)+1-(CONFIG!$G15)),0)*'Commandes - Calculs Auto'!$D9</f>
        <v>0</v>
      </c>
      <c r="X49" s="82">
        <f>IF(ROUND((X$47-CONFIG!$C$7)/31,0)&gt;=ROUND(CONFIG!$G15,0),INDEX($C20:$BJ20,,COLUMN(X$47)-COLUMN($C$47)+1-(CONFIG!$G15)),0)*'Commandes - Calculs Auto'!$D9</f>
        <v>0</v>
      </c>
      <c r="Y49" s="82">
        <f>IF(ROUND((Y$47-CONFIG!$C$7)/31,0)&gt;=ROUND(CONFIG!$G15,0),INDEX($C20:$BJ20,,COLUMN(Y$47)-COLUMN($C$47)+1-(CONFIG!$G15)),0)*'Commandes - Calculs Auto'!$D9</f>
        <v>0</v>
      </c>
      <c r="Z49" s="82">
        <f>IF(ROUND((Z$47-CONFIG!$C$7)/31,0)&gt;=ROUND(CONFIG!$G15,0),INDEX($C20:$BJ20,,COLUMN(Z$47)-COLUMN($C$47)+1-(CONFIG!$G15)),0)*'Commandes - Calculs Auto'!$D9</f>
        <v>0</v>
      </c>
      <c r="AA49" s="82">
        <f>IF(ROUND((AA$47-CONFIG!$C$7)/31,0)&gt;=ROUND(CONFIG!$G15,0),INDEX($C20:$BJ20,,COLUMN(AA$47)-COLUMN($C$47)+1-(CONFIG!$G15)),0)*'Commandes - Calculs Auto'!$F9</f>
        <v>0</v>
      </c>
      <c r="AB49" s="82">
        <f>IF(ROUND((AB$47-CONFIG!$C$7)/31,0)&gt;=ROUND(CONFIG!$G15,0),INDEX($C20:$BJ20,,COLUMN(AB$47)-COLUMN($C$47)+1-(CONFIG!$G15)),0)*'Commandes - Calculs Auto'!$F9</f>
        <v>0</v>
      </c>
      <c r="AC49" s="82">
        <f>IF(ROUND((AC$47-CONFIG!$C$7)/31,0)&gt;=ROUND(CONFIG!$G15,0),INDEX($C20:$BJ20,,COLUMN(AC$47)-COLUMN($C$47)+1-(CONFIG!$G15)),0)*'Commandes - Calculs Auto'!$F9</f>
        <v>0</v>
      </c>
      <c r="AD49" s="82">
        <f>IF(ROUND((AD$47-CONFIG!$C$7)/31,0)&gt;=ROUND(CONFIG!$G15,0),INDEX($C20:$BJ20,,COLUMN(AD$47)-COLUMN($C$47)+1-(CONFIG!$G15)),0)*'Commandes - Calculs Auto'!$F9</f>
        <v>0</v>
      </c>
      <c r="AE49" s="82">
        <f>IF(ROUND((AE$47-CONFIG!$C$7)/31,0)&gt;=ROUND(CONFIG!$G15,0),INDEX($C20:$BJ20,,COLUMN(AE$47)-COLUMN($C$47)+1-(CONFIG!$G15)),0)*'Commandes - Calculs Auto'!$F9</f>
        <v>0</v>
      </c>
      <c r="AF49" s="82">
        <f>IF(ROUND((AF$47-CONFIG!$C$7)/31,0)&gt;=ROUND(CONFIG!$G15,0),INDEX($C20:$BJ20,,COLUMN(AF$47)-COLUMN($C$47)+1-(CONFIG!$G15)),0)*'Commandes - Calculs Auto'!$F9</f>
        <v>0</v>
      </c>
      <c r="AG49" s="82">
        <f>IF(ROUND((AG$47-CONFIG!$C$7)/31,0)&gt;=ROUND(CONFIG!$G15,0),INDEX($C20:$BJ20,,COLUMN(AG$47)-COLUMN($C$47)+1-(CONFIG!$G15)),0)*'Commandes - Calculs Auto'!$F9</f>
        <v>0</v>
      </c>
      <c r="AH49" s="82">
        <f>IF(ROUND((AH$47-CONFIG!$C$7)/31,0)&gt;=ROUND(CONFIG!$G15,0),INDEX($C20:$BJ20,,COLUMN(AH$47)-COLUMN($C$47)+1-(CONFIG!$G15)),0)*'Commandes - Calculs Auto'!$F9</f>
        <v>0</v>
      </c>
      <c r="AI49" s="82">
        <f>IF(ROUND((AI$47-CONFIG!$C$7)/31,0)&gt;=ROUND(CONFIG!$G15,0),INDEX($C20:$BJ20,,COLUMN(AI$47)-COLUMN($C$47)+1-(CONFIG!$G15)),0)*'Commandes - Calculs Auto'!$F9</f>
        <v>0</v>
      </c>
      <c r="AJ49" s="82">
        <f>IF(ROUND((AJ$47-CONFIG!$C$7)/31,0)&gt;=ROUND(CONFIG!$G15,0),INDEX($C20:$BJ20,,COLUMN(AJ$47)-COLUMN($C$47)+1-(CONFIG!$G15)),0)*'Commandes - Calculs Auto'!$F9</f>
        <v>0</v>
      </c>
      <c r="AK49" s="82">
        <f>IF(ROUND((AK$47-CONFIG!$C$7)/31,0)&gt;=ROUND(CONFIG!$G15,0),INDEX($C20:$BJ20,,COLUMN(AK$47)-COLUMN($C$47)+1-(CONFIG!$G15)),0)*'Commandes - Calculs Auto'!$F9</f>
        <v>0</v>
      </c>
      <c r="AL49" s="82">
        <f>IF(ROUND((AL$47-CONFIG!$C$7)/31,0)&gt;=ROUND(CONFIG!$G15,0),INDEX($C20:$BJ20,,COLUMN(AL$47)-COLUMN($C$47)+1-(CONFIG!$G15)),0)*'Commandes - Calculs Auto'!$F9</f>
        <v>0</v>
      </c>
      <c r="AM49" s="82">
        <f>IF(ROUND((AM$47-CONFIG!$C$7)/31,0)&gt;=ROUND(CONFIG!$G15,0),INDEX($C20:$BJ20,,COLUMN(AM$47)-COLUMN($C$47)+1-(CONFIG!$G15)),0)*'Commandes - Calculs Auto'!$H9</f>
        <v>0</v>
      </c>
      <c r="AN49" s="82">
        <f>IF(ROUND((AN$47-CONFIG!$C$7)/31,0)&gt;=ROUND(CONFIG!$G15,0),INDEX($C20:$BJ20,,COLUMN(AN$47)-COLUMN($C$47)+1-(CONFIG!$G15)),0)*'Commandes - Calculs Auto'!$H9</f>
        <v>0</v>
      </c>
      <c r="AO49" s="82">
        <f>IF(ROUND((AO$47-CONFIG!$C$7)/31,0)&gt;=ROUND(CONFIG!$G15,0),INDEX($C20:$BJ20,,COLUMN(AO$47)-COLUMN($C$47)+1-(CONFIG!$G15)),0)*'Commandes - Calculs Auto'!$H9</f>
        <v>0</v>
      </c>
      <c r="AP49" s="82">
        <f>IF(ROUND((AP$47-CONFIG!$C$7)/31,0)&gt;=ROUND(CONFIG!$G15,0),INDEX($C20:$BJ20,,COLUMN(AP$47)-COLUMN($C$47)+1-(CONFIG!$G15)),0)*'Commandes - Calculs Auto'!$H9</f>
        <v>0</v>
      </c>
      <c r="AQ49" s="82">
        <f>IF(ROUND((AQ$47-CONFIG!$C$7)/31,0)&gt;=ROUND(CONFIG!$G15,0),INDEX($C20:$BJ20,,COLUMN(AQ$47)-COLUMN($C$47)+1-(CONFIG!$G15)),0)*'Commandes - Calculs Auto'!$H9</f>
        <v>0</v>
      </c>
      <c r="AR49" s="82">
        <f>IF(ROUND((AR$47-CONFIG!$C$7)/31,0)&gt;=ROUND(CONFIG!$G15,0),INDEX($C20:$BJ20,,COLUMN(AR$47)-COLUMN($C$47)+1-(CONFIG!$G15)),0)*'Commandes - Calculs Auto'!$H9</f>
        <v>0</v>
      </c>
      <c r="AS49" s="82">
        <f>IF(ROUND((AS$47-CONFIG!$C$7)/31,0)&gt;=ROUND(CONFIG!$G15,0),INDEX($C20:$BJ20,,COLUMN(AS$47)-COLUMN($C$47)+1-(CONFIG!$G15)),0)*'Commandes - Calculs Auto'!$H9</f>
        <v>0</v>
      </c>
      <c r="AT49" s="82">
        <f>IF(ROUND((AT$47-CONFIG!$C$7)/31,0)&gt;=ROUND(CONFIG!$G15,0),INDEX($C20:$BJ20,,COLUMN(AT$47)-COLUMN($C$47)+1-(CONFIG!$G15)),0)*'Commandes - Calculs Auto'!$H9</f>
        <v>0</v>
      </c>
      <c r="AU49" s="82">
        <f>IF(ROUND((AU$47-CONFIG!$C$7)/31,0)&gt;=ROUND(CONFIG!$G15,0),INDEX($C20:$BJ20,,COLUMN(AU$47)-COLUMN($C$47)+1-(CONFIG!$G15)),0)*'Commandes - Calculs Auto'!$H9</f>
        <v>0</v>
      </c>
      <c r="AV49" s="82">
        <f>IF(ROUND((AV$47-CONFIG!$C$7)/31,0)&gt;=ROUND(CONFIG!$G15,0),INDEX($C20:$BJ20,,COLUMN(AV$47)-COLUMN($C$47)+1-(CONFIG!$G15)),0)*'Commandes - Calculs Auto'!$H9</f>
        <v>0</v>
      </c>
      <c r="AW49" s="82">
        <f>IF(ROUND((AW$47-CONFIG!$C$7)/31,0)&gt;=ROUND(CONFIG!$G15,0),INDEX($C20:$BJ20,,COLUMN(AW$47)-COLUMN($C$47)+1-(CONFIG!$G15)),0)*'Commandes - Calculs Auto'!$H9</f>
        <v>0</v>
      </c>
      <c r="AX49" s="82">
        <f>IF(ROUND((AX$47-CONFIG!$C$7)/31,0)&gt;=ROUND(CONFIG!$G15,0),INDEX($C20:$BJ20,,COLUMN(AX$47)-COLUMN($C$47)+1-(CONFIG!$G15)),0)*'Commandes - Calculs Auto'!$H9</f>
        <v>0</v>
      </c>
      <c r="AY49" s="82">
        <f>IF(ROUND((AY$47-CONFIG!$C$7)/31,0)&gt;=ROUND(CONFIG!$G15,0),INDEX($C20:$BJ20,,COLUMN(AY$47)-COLUMN($C$47)+1-(CONFIG!$G15)),0)*'Commandes - Calculs Auto'!$J9</f>
        <v>0</v>
      </c>
      <c r="AZ49" s="82">
        <f>IF(ROUND((AZ$47-CONFIG!$C$7)/31,0)&gt;=ROUND(CONFIG!$G15,0),INDEX($C20:$BJ20,,COLUMN(AZ$47)-COLUMN($C$47)+1-(CONFIG!$G15)),0)*'Commandes - Calculs Auto'!$J9</f>
        <v>0</v>
      </c>
      <c r="BA49" s="82">
        <f>IF(ROUND((BA$47-CONFIG!$C$7)/31,0)&gt;=ROUND(CONFIG!$G15,0),INDEX($C20:$BJ20,,COLUMN(BA$47)-COLUMN($C$47)+1-(CONFIG!$G15)),0)*'Commandes - Calculs Auto'!$J9</f>
        <v>0</v>
      </c>
      <c r="BB49" s="82">
        <f>IF(ROUND((BB$47-CONFIG!$C$7)/31,0)&gt;=ROUND(CONFIG!$G15,0),INDEX($C20:$BJ20,,COLUMN(BB$47)-COLUMN($C$47)+1-(CONFIG!$G15)),0)*'Commandes - Calculs Auto'!$J9</f>
        <v>0</v>
      </c>
      <c r="BC49" s="82">
        <f>IF(ROUND((BC$47-CONFIG!$C$7)/31,0)&gt;=ROUND(CONFIG!$G15,0),INDEX($C20:$BJ20,,COLUMN(BC$47)-COLUMN($C$47)+1-(CONFIG!$G15)),0)*'Commandes - Calculs Auto'!$J9</f>
        <v>0</v>
      </c>
      <c r="BD49" s="82">
        <f>IF(ROUND((BD$47-CONFIG!$C$7)/31,0)&gt;=ROUND(CONFIG!$G15,0),INDEX($C20:$BJ20,,COLUMN(BD$47)-COLUMN($C$47)+1-(CONFIG!$G15)),0)*'Commandes - Calculs Auto'!$J9</f>
        <v>0</v>
      </c>
      <c r="BE49" s="82">
        <f>IF(ROUND((BE$47-CONFIG!$C$7)/31,0)&gt;=ROUND(CONFIG!$G15,0),INDEX($C20:$BJ20,,COLUMN(BE$47)-COLUMN($C$47)+1-(CONFIG!$G15)),0)*'Commandes - Calculs Auto'!$J9</f>
        <v>0</v>
      </c>
      <c r="BF49" s="82">
        <f>IF(ROUND((BF$47-CONFIG!$C$7)/31,0)&gt;=ROUND(CONFIG!$G15,0),INDEX($C20:$BJ20,,COLUMN(BF$47)-COLUMN($C$47)+1-(CONFIG!$G15)),0)*'Commandes - Calculs Auto'!$J9</f>
        <v>0</v>
      </c>
      <c r="BG49" s="82">
        <f>IF(ROUND((BG$47-CONFIG!$C$7)/31,0)&gt;=ROUND(CONFIG!$G15,0),INDEX($C20:$BJ20,,COLUMN(BG$47)-COLUMN($C$47)+1-(CONFIG!$G15)),0)*'Commandes - Calculs Auto'!$J9</f>
        <v>0</v>
      </c>
      <c r="BH49" s="82">
        <f>IF(ROUND((BH$47-CONFIG!$C$7)/31,0)&gt;=ROUND(CONFIG!$G15,0),INDEX($C20:$BJ20,,COLUMN(BH$47)-COLUMN($C$47)+1-(CONFIG!$G15)),0)*'Commandes - Calculs Auto'!$J9</f>
        <v>0</v>
      </c>
      <c r="BI49" s="82">
        <f>IF(ROUND((BI$47-CONFIG!$C$7)/31,0)&gt;=ROUND(CONFIG!$G15,0),INDEX($C20:$BJ20,,COLUMN(BI$47)-COLUMN($C$47)+1-(CONFIG!$G15)),0)*'Commandes - Calculs Auto'!$J9</f>
        <v>0</v>
      </c>
      <c r="BJ49" s="82">
        <f>IF(ROUND((BJ$47-CONFIG!$C$7)/31,0)&gt;=ROUND(CONFIG!$G15,0),INDEX($C20:$BJ20,,COLUMN(BJ$47)-COLUMN($C$47)+1-(CONFIG!$G15)),0)*'Commandes - Calculs Auto'!$J9</f>
        <v>0</v>
      </c>
    </row>
    <row r="50" spans="2:62" x14ac:dyDescent="0.35">
      <c r="B50" s="57" t="str">
        <f>CONFIG!$B$16</f>
        <v>…</v>
      </c>
      <c r="C50" s="82">
        <f>IF(ROUND((C$47-CONFIG!$C$7)/31,0)&gt;=ROUND(CONFIG!$G16,0),INDEX($C21:$BJ21,,COLUMN(C$47)-COLUMN($C$47)+1-(CONFIG!$G16)),0)*CONFIG!$D16</f>
        <v>0</v>
      </c>
      <c r="D50" s="82">
        <f>IF(ROUND((D$47-CONFIG!$C$7)/31,0)&gt;=ROUND(CONFIG!$G16,0),INDEX($C21:$BJ21,,COLUMN(D$47)-COLUMN($C$47)+1-(CONFIG!$G16)),0)*CONFIG!$D16</f>
        <v>0</v>
      </c>
      <c r="E50" s="82">
        <f>IF(ROUND((E$47-CONFIG!$C$7)/31,0)&gt;=ROUND(CONFIG!$G16,0),INDEX($C21:$BJ21,,COLUMN(E$47)-COLUMN($C$47)+1-(CONFIG!$G16)),0)*CONFIG!$D16</f>
        <v>0</v>
      </c>
      <c r="F50" s="82">
        <f>IF(ROUND((F$47-CONFIG!$C$7)/31,0)&gt;=ROUND(CONFIG!$G16,0),INDEX($C21:$BJ21,,COLUMN(F$47)-COLUMN($C$47)+1-(CONFIG!$G16)),0)*CONFIG!$D16</f>
        <v>0</v>
      </c>
      <c r="G50" s="82">
        <f>IF(ROUND((G$47-CONFIG!$C$7)/31,0)&gt;=ROUND(CONFIG!$G16,0),INDEX($C21:$BJ21,,COLUMN(G$47)-COLUMN($C$47)+1-(CONFIG!$G16)),0)*CONFIG!$D16</f>
        <v>0</v>
      </c>
      <c r="H50" s="82">
        <f>IF(ROUND((H$47-CONFIG!$C$7)/31,0)&gt;=ROUND(CONFIG!$G16,0),INDEX($C21:$BJ21,,COLUMN(H$47)-COLUMN($C$47)+1-(CONFIG!$G16)),0)*CONFIG!$D16</f>
        <v>0</v>
      </c>
      <c r="I50" s="82">
        <f>IF(ROUND((I$47-CONFIG!$C$7)/31,0)&gt;=ROUND(CONFIG!$G16,0),INDEX($C21:$BJ21,,COLUMN(I$47)-COLUMN($C$47)+1-(CONFIG!$G16)),0)*CONFIG!$D16</f>
        <v>0</v>
      </c>
      <c r="J50" s="82">
        <f>IF(ROUND((J$47-CONFIG!$C$7)/31,0)&gt;=ROUND(CONFIG!$G16,0),INDEX($C21:$BJ21,,COLUMN(J$47)-COLUMN($C$47)+1-(CONFIG!$G16)),0)*CONFIG!$D16</f>
        <v>0</v>
      </c>
      <c r="K50" s="82">
        <f>IF(ROUND((K$47-CONFIG!$C$7)/31,0)&gt;=ROUND(CONFIG!$G16,0),INDEX($C21:$BJ21,,COLUMN(K$47)-COLUMN($C$47)+1-(CONFIG!$G16)),0)*CONFIG!$D16</f>
        <v>0</v>
      </c>
      <c r="L50" s="82">
        <f>IF(ROUND((L$47-CONFIG!$C$7)/31,0)&gt;=ROUND(CONFIG!$G16,0),INDEX($C21:$BJ21,,COLUMN(L$47)-COLUMN($C$47)+1-(CONFIG!$G16)),0)*CONFIG!$D16</f>
        <v>0</v>
      </c>
      <c r="M50" s="82">
        <f>IF(ROUND((M$47-CONFIG!$C$7)/31,0)&gt;=ROUND(CONFIG!$G16,0),INDEX($C21:$BJ21,,COLUMN(M$47)-COLUMN($C$47)+1-(CONFIG!$G16)),0)*CONFIG!$D16</f>
        <v>0</v>
      </c>
      <c r="N50" s="82">
        <f>IF(ROUND((N$47-CONFIG!$C$7)/31,0)&gt;=ROUND(CONFIG!$G16,0),INDEX($C21:$BJ21,,COLUMN(N$47)-COLUMN($C$47)+1-(CONFIG!$G16)),0)*CONFIG!$D16</f>
        <v>0</v>
      </c>
      <c r="O50" s="82">
        <f>IF(ROUND((O$47-CONFIG!$C$7)/31,0)&gt;=ROUND(CONFIG!$G16,0),INDEX($C21:$BJ21,,COLUMN(O$47)-COLUMN($C$47)+1-(CONFIG!$G16)),0)*'Commandes - Calculs Auto'!$D10</f>
        <v>0</v>
      </c>
      <c r="P50" s="82">
        <f>IF(ROUND((P$47-CONFIG!$C$7)/31,0)&gt;=ROUND(CONFIG!$G16,0),INDEX($C21:$BJ21,,COLUMN(P$47)-COLUMN($C$47)+1-(CONFIG!$G16)),0)*'Commandes - Calculs Auto'!$D10</f>
        <v>0</v>
      </c>
      <c r="Q50" s="82">
        <f>IF(ROUND((Q$47-CONFIG!$C$7)/31,0)&gt;=ROUND(CONFIG!$G16,0),INDEX($C21:$BJ21,,COLUMN(Q$47)-COLUMN($C$47)+1-(CONFIG!$G16)),0)*'Commandes - Calculs Auto'!$D10</f>
        <v>0</v>
      </c>
      <c r="R50" s="82">
        <f>IF(ROUND((R$47-CONFIG!$C$7)/31,0)&gt;=ROUND(CONFIG!$G16,0),INDEX($C21:$BJ21,,COLUMN(R$47)-COLUMN($C$47)+1-(CONFIG!$G16)),0)*'Commandes - Calculs Auto'!$D10</f>
        <v>0</v>
      </c>
      <c r="S50" s="82">
        <f>IF(ROUND((S$47-CONFIG!$C$7)/31,0)&gt;=ROUND(CONFIG!$G16,0),INDEX($C21:$BJ21,,COLUMN(S$47)-COLUMN($C$47)+1-(CONFIG!$G16)),0)*'Commandes - Calculs Auto'!$D10</f>
        <v>0</v>
      </c>
      <c r="T50" s="82">
        <f>IF(ROUND((T$47-CONFIG!$C$7)/31,0)&gt;=ROUND(CONFIG!$G16,0),INDEX($C21:$BJ21,,COLUMN(T$47)-COLUMN($C$47)+1-(CONFIG!$G16)),0)*'Commandes - Calculs Auto'!$D10</f>
        <v>0</v>
      </c>
      <c r="U50" s="82">
        <f>IF(ROUND((U$47-CONFIG!$C$7)/31,0)&gt;=ROUND(CONFIG!$G16,0),INDEX($C21:$BJ21,,COLUMN(U$47)-COLUMN($C$47)+1-(CONFIG!$G16)),0)*'Commandes - Calculs Auto'!$D10</f>
        <v>0</v>
      </c>
      <c r="V50" s="82">
        <f>IF(ROUND((V$47-CONFIG!$C$7)/31,0)&gt;=ROUND(CONFIG!$G16,0),INDEX($C21:$BJ21,,COLUMN(V$47)-COLUMN($C$47)+1-(CONFIG!$G16)),0)*'Commandes - Calculs Auto'!$D10</f>
        <v>0</v>
      </c>
      <c r="W50" s="82">
        <f>IF(ROUND((W$47-CONFIG!$C$7)/31,0)&gt;=ROUND(CONFIG!$G16,0),INDEX($C21:$BJ21,,COLUMN(W$47)-COLUMN($C$47)+1-(CONFIG!$G16)),0)*'Commandes - Calculs Auto'!$D10</f>
        <v>0</v>
      </c>
      <c r="X50" s="82">
        <f>IF(ROUND((X$47-CONFIG!$C$7)/31,0)&gt;=ROUND(CONFIG!$G16,0),INDEX($C21:$BJ21,,COLUMN(X$47)-COLUMN($C$47)+1-(CONFIG!$G16)),0)*'Commandes - Calculs Auto'!$D10</f>
        <v>0</v>
      </c>
      <c r="Y50" s="82">
        <f>IF(ROUND((Y$47-CONFIG!$C$7)/31,0)&gt;=ROUND(CONFIG!$G16,0),INDEX($C21:$BJ21,,COLUMN(Y$47)-COLUMN($C$47)+1-(CONFIG!$G16)),0)*'Commandes - Calculs Auto'!$D10</f>
        <v>0</v>
      </c>
      <c r="Z50" s="82">
        <f>IF(ROUND((Z$47-CONFIG!$C$7)/31,0)&gt;=ROUND(CONFIG!$G16,0),INDEX($C21:$BJ21,,COLUMN(Z$47)-COLUMN($C$47)+1-(CONFIG!$G16)),0)*'Commandes - Calculs Auto'!$D10</f>
        <v>0</v>
      </c>
      <c r="AA50" s="82">
        <f>IF(ROUND((AA$47-CONFIG!$C$7)/31,0)&gt;=ROUND(CONFIG!$G16,0),INDEX($C21:$BJ21,,COLUMN(AA$47)-COLUMN($C$47)+1-(CONFIG!$G16)),0)*'Commandes - Calculs Auto'!$F10</f>
        <v>0</v>
      </c>
      <c r="AB50" s="82">
        <f>IF(ROUND((AB$47-CONFIG!$C$7)/31,0)&gt;=ROUND(CONFIG!$G16,0),INDEX($C21:$BJ21,,COLUMN(AB$47)-COLUMN($C$47)+1-(CONFIG!$G16)),0)*'Commandes - Calculs Auto'!$F10</f>
        <v>0</v>
      </c>
      <c r="AC50" s="82">
        <f>IF(ROUND((AC$47-CONFIG!$C$7)/31,0)&gt;=ROUND(CONFIG!$G16,0),INDEX($C21:$BJ21,,COLUMN(AC$47)-COLUMN($C$47)+1-(CONFIG!$G16)),0)*'Commandes - Calculs Auto'!$F10</f>
        <v>0</v>
      </c>
      <c r="AD50" s="82">
        <f>IF(ROUND((AD$47-CONFIG!$C$7)/31,0)&gt;=ROUND(CONFIG!$G16,0),INDEX($C21:$BJ21,,COLUMN(AD$47)-COLUMN($C$47)+1-(CONFIG!$G16)),0)*'Commandes - Calculs Auto'!$F10</f>
        <v>0</v>
      </c>
      <c r="AE50" s="82">
        <f>IF(ROUND((AE$47-CONFIG!$C$7)/31,0)&gt;=ROUND(CONFIG!$G16,0),INDEX($C21:$BJ21,,COLUMN(AE$47)-COLUMN($C$47)+1-(CONFIG!$G16)),0)*'Commandes - Calculs Auto'!$F10</f>
        <v>0</v>
      </c>
      <c r="AF50" s="82">
        <f>IF(ROUND((AF$47-CONFIG!$C$7)/31,0)&gt;=ROUND(CONFIG!$G16,0),INDEX($C21:$BJ21,,COLUMN(AF$47)-COLUMN($C$47)+1-(CONFIG!$G16)),0)*'Commandes - Calculs Auto'!$F10</f>
        <v>0</v>
      </c>
      <c r="AG50" s="82">
        <f>IF(ROUND((AG$47-CONFIG!$C$7)/31,0)&gt;=ROUND(CONFIG!$G16,0),INDEX($C21:$BJ21,,COLUMN(AG$47)-COLUMN($C$47)+1-(CONFIG!$G16)),0)*'Commandes - Calculs Auto'!$F10</f>
        <v>0</v>
      </c>
      <c r="AH50" s="82">
        <f>IF(ROUND((AH$47-CONFIG!$C$7)/31,0)&gt;=ROUND(CONFIG!$G16,0),INDEX($C21:$BJ21,,COLUMN(AH$47)-COLUMN($C$47)+1-(CONFIG!$G16)),0)*'Commandes - Calculs Auto'!$F10</f>
        <v>0</v>
      </c>
      <c r="AI50" s="82">
        <f>IF(ROUND((AI$47-CONFIG!$C$7)/31,0)&gt;=ROUND(CONFIG!$G16,0),INDEX($C21:$BJ21,,COLUMN(AI$47)-COLUMN($C$47)+1-(CONFIG!$G16)),0)*'Commandes - Calculs Auto'!$F10</f>
        <v>0</v>
      </c>
      <c r="AJ50" s="82">
        <f>IF(ROUND((AJ$47-CONFIG!$C$7)/31,0)&gt;=ROUND(CONFIG!$G16,0),INDEX($C21:$BJ21,,COLUMN(AJ$47)-COLUMN($C$47)+1-(CONFIG!$G16)),0)*'Commandes - Calculs Auto'!$F10</f>
        <v>0</v>
      </c>
      <c r="AK50" s="82">
        <f>IF(ROUND((AK$47-CONFIG!$C$7)/31,0)&gt;=ROUND(CONFIG!$G16,0),INDEX($C21:$BJ21,,COLUMN(AK$47)-COLUMN($C$47)+1-(CONFIG!$G16)),0)*'Commandes - Calculs Auto'!$F10</f>
        <v>0</v>
      </c>
      <c r="AL50" s="82">
        <f>IF(ROUND((AL$47-CONFIG!$C$7)/31,0)&gt;=ROUND(CONFIG!$G16,0),INDEX($C21:$BJ21,,COLUMN(AL$47)-COLUMN($C$47)+1-(CONFIG!$G16)),0)*'Commandes - Calculs Auto'!$F10</f>
        <v>0</v>
      </c>
      <c r="AM50" s="82">
        <f>IF(ROUND((AM$47-CONFIG!$C$7)/31,0)&gt;=ROUND(CONFIG!$G16,0),INDEX($C21:$BJ21,,COLUMN(AM$47)-COLUMN($C$47)+1-(CONFIG!$G16)),0)*'Commandes - Calculs Auto'!$H10</f>
        <v>0</v>
      </c>
      <c r="AN50" s="82">
        <f>IF(ROUND((AN$47-CONFIG!$C$7)/31,0)&gt;=ROUND(CONFIG!$G16,0),INDEX($C21:$BJ21,,COLUMN(AN$47)-COLUMN($C$47)+1-(CONFIG!$G16)),0)*'Commandes - Calculs Auto'!$H10</f>
        <v>0</v>
      </c>
      <c r="AO50" s="82">
        <f>IF(ROUND((AO$47-CONFIG!$C$7)/31,0)&gt;=ROUND(CONFIG!$G16,0),INDEX($C21:$BJ21,,COLUMN(AO$47)-COLUMN($C$47)+1-(CONFIG!$G16)),0)*'Commandes - Calculs Auto'!$H10</f>
        <v>0</v>
      </c>
      <c r="AP50" s="82">
        <f>IF(ROUND((AP$47-CONFIG!$C$7)/31,0)&gt;=ROUND(CONFIG!$G16,0),INDEX($C21:$BJ21,,COLUMN(AP$47)-COLUMN($C$47)+1-(CONFIG!$G16)),0)*'Commandes - Calculs Auto'!$H10</f>
        <v>0</v>
      </c>
      <c r="AQ50" s="82">
        <f>IF(ROUND((AQ$47-CONFIG!$C$7)/31,0)&gt;=ROUND(CONFIG!$G16,0),INDEX($C21:$BJ21,,COLUMN(AQ$47)-COLUMN($C$47)+1-(CONFIG!$G16)),0)*'Commandes - Calculs Auto'!$H10</f>
        <v>0</v>
      </c>
      <c r="AR50" s="82">
        <f>IF(ROUND((AR$47-CONFIG!$C$7)/31,0)&gt;=ROUND(CONFIG!$G16,0),INDEX($C21:$BJ21,,COLUMN(AR$47)-COLUMN($C$47)+1-(CONFIG!$G16)),0)*'Commandes - Calculs Auto'!$H10</f>
        <v>0</v>
      </c>
      <c r="AS50" s="82">
        <f>IF(ROUND((AS$47-CONFIG!$C$7)/31,0)&gt;=ROUND(CONFIG!$G16,0),INDEX($C21:$BJ21,,COLUMN(AS$47)-COLUMN($C$47)+1-(CONFIG!$G16)),0)*'Commandes - Calculs Auto'!$H10</f>
        <v>0</v>
      </c>
      <c r="AT50" s="82">
        <f>IF(ROUND((AT$47-CONFIG!$C$7)/31,0)&gt;=ROUND(CONFIG!$G16,0),INDEX($C21:$BJ21,,COLUMN(AT$47)-COLUMN($C$47)+1-(CONFIG!$G16)),0)*'Commandes - Calculs Auto'!$H10</f>
        <v>0</v>
      </c>
      <c r="AU50" s="82">
        <f>IF(ROUND((AU$47-CONFIG!$C$7)/31,0)&gt;=ROUND(CONFIG!$G16,0),INDEX($C21:$BJ21,,COLUMN(AU$47)-COLUMN($C$47)+1-(CONFIG!$G16)),0)*'Commandes - Calculs Auto'!$H10</f>
        <v>0</v>
      </c>
      <c r="AV50" s="82">
        <f>IF(ROUND((AV$47-CONFIG!$C$7)/31,0)&gt;=ROUND(CONFIG!$G16,0),INDEX($C21:$BJ21,,COLUMN(AV$47)-COLUMN($C$47)+1-(CONFIG!$G16)),0)*'Commandes - Calculs Auto'!$H10</f>
        <v>0</v>
      </c>
      <c r="AW50" s="82">
        <f>IF(ROUND((AW$47-CONFIG!$C$7)/31,0)&gt;=ROUND(CONFIG!$G16,0),INDEX($C21:$BJ21,,COLUMN(AW$47)-COLUMN($C$47)+1-(CONFIG!$G16)),0)*'Commandes - Calculs Auto'!$H10</f>
        <v>0</v>
      </c>
      <c r="AX50" s="82">
        <f>IF(ROUND((AX$47-CONFIG!$C$7)/31,0)&gt;=ROUND(CONFIG!$G16,0),INDEX($C21:$BJ21,,COLUMN(AX$47)-COLUMN($C$47)+1-(CONFIG!$G16)),0)*'Commandes - Calculs Auto'!$H10</f>
        <v>0</v>
      </c>
      <c r="AY50" s="82">
        <f>IF(ROUND((AY$47-CONFIG!$C$7)/31,0)&gt;=ROUND(CONFIG!$G16,0),INDEX($C21:$BJ21,,COLUMN(AY$47)-COLUMN($C$47)+1-(CONFIG!$G16)),0)*'Commandes - Calculs Auto'!$J10</f>
        <v>0</v>
      </c>
      <c r="AZ50" s="82">
        <f>IF(ROUND((AZ$47-CONFIG!$C$7)/31,0)&gt;=ROUND(CONFIG!$G16,0),INDEX($C21:$BJ21,,COLUMN(AZ$47)-COLUMN($C$47)+1-(CONFIG!$G16)),0)*'Commandes - Calculs Auto'!$J10</f>
        <v>0</v>
      </c>
      <c r="BA50" s="82">
        <f>IF(ROUND((BA$47-CONFIG!$C$7)/31,0)&gt;=ROUND(CONFIG!$G16,0),INDEX($C21:$BJ21,,COLUMN(BA$47)-COLUMN($C$47)+1-(CONFIG!$G16)),0)*'Commandes - Calculs Auto'!$J10</f>
        <v>0</v>
      </c>
      <c r="BB50" s="82">
        <f>IF(ROUND((BB$47-CONFIG!$C$7)/31,0)&gt;=ROUND(CONFIG!$G16,0),INDEX($C21:$BJ21,,COLUMN(BB$47)-COLUMN($C$47)+1-(CONFIG!$G16)),0)*'Commandes - Calculs Auto'!$J10</f>
        <v>0</v>
      </c>
      <c r="BC50" s="82">
        <f>IF(ROUND((BC$47-CONFIG!$C$7)/31,0)&gt;=ROUND(CONFIG!$G16,0),INDEX($C21:$BJ21,,COLUMN(BC$47)-COLUMN($C$47)+1-(CONFIG!$G16)),0)*'Commandes - Calculs Auto'!$J10</f>
        <v>0</v>
      </c>
      <c r="BD50" s="82">
        <f>IF(ROUND((BD$47-CONFIG!$C$7)/31,0)&gt;=ROUND(CONFIG!$G16,0),INDEX($C21:$BJ21,,COLUMN(BD$47)-COLUMN($C$47)+1-(CONFIG!$G16)),0)*'Commandes - Calculs Auto'!$J10</f>
        <v>0</v>
      </c>
      <c r="BE50" s="82">
        <f>IF(ROUND((BE$47-CONFIG!$C$7)/31,0)&gt;=ROUND(CONFIG!$G16,0),INDEX($C21:$BJ21,,COLUMN(BE$47)-COLUMN($C$47)+1-(CONFIG!$G16)),0)*'Commandes - Calculs Auto'!$J10</f>
        <v>0</v>
      </c>
      <c r="BF50" s="82">
        <f>IF(ROUND((BF$47-CONFIG!$C$7)/31,0)&gt;=ROUND(CONFIG!$G16,0),INDEX($C21:$BJ21,,COLUMN(BF$47)-COLUMN($C$47)+1-(CONFIG!$G16)),0)*'Commandes - Calculs Auto'!$J10</f>
        <v>0</v>
      </c>
      <c r="BG50" s="82">
        <f>IF(ROUND((BG$47-CONFIG!$C$7)/31,0)&gt;=ROUND(CONFIG!$G16,0),INDEX($C21:$BJ21,,COLUMN(BG$47)-COLUMN($C$47)+1-(CONFIG!$G16)),0)*'Commandes - Calculs Auto'!$J10</f>
        <v>0</v>
      </c>
      <c r="BH50" s="82">
        <f>IF(ROUND((BH$47-CONFIG!$C$7)/31,0)&gt;=ROUND(CONFIG!$G16,0),INDEX($C21:$BJ21,,COLUMN(BH$47)-COLUMN($C$47)+1-(CONFIG!$G16)),0)*'Commandes - Calculs Auto'!$J10</f>
        <v>0</v>
      </c>
      <c r="BI50" s="82">
        <f>IF(ROUND((BI$47-CONFIG!$C$7)/31,0)&gt;=ROUND(CONFIG!$G16,0),INDEX($C21:$BJ21,,COLUMN(BI$47)-COLUMN($C$47)+1-(CONFIG!$G16)),0)*'Commandes - Calculs Auto'!$J10</f>
        <v>0</v>
      </c>
      <c r="BJ50" s="82">
        <f>IF(ROUND((BJ$47-CONFIG!$C$7)/31,0)&gt;=ROUND(CONFIG!$G16,0),INDEX($C21:$BJ21,,COLUMN(BJ$47)-COLUMN($C$47)+1-(CONFIG!$G16)),0)*'Commandes - Calculs Auto'!$J10</f>
        <v>0</v>
      </c>
    </row>
    <row r="51" spans="2:62" x14ac:dyDescent="0.35">
      <c r="B51" s="57">
        <f>CONFIG!$B$17</f>
        <v>0</v>
      </c>
      <c r="C51" s="82">
        <f>IF(ROUND((C$47-CONFIG!$C$7)/31,0)&gt;=ROUND(CONFIG!$G17,0),INDEX($C22:$BJ22,,COLUMN(C$47)-COLUMN($C$47)+1-(CONFIG!$G17)),0)*CONFIG!$D17</f>
        <v>0</v>
      </c>
      <c r="D51" s="82">
        <f>IF(ROUND((D$47-CONFIG!$C$7)/31,0)&gt;=ROUND(CONFIG!$G17,0),INDEX($C22:$BJ22,,COLUMN(D$47)-COLUMN($C$47)+1-(CONFIG!$G17)),0)*CONFIG!$D17</f>
        <v>0</v>
      </c>
      <c r="E51" s="82">
        <f>IF(ROUND((E$47-CONFIG!$C$7)/31,0)&gt;=ROUND(CONFIG!$G17,0),INDEX($C22:$BJ22,,COLUMN(E$47)-COLUMN($C$47)+1-(CONFIG!$G17)),0)*CONFIG!$D17</f>
        <v>0</v>
      </c>
      <c r="F51" s="82">
        <f>IF(ROUND((F$47-CONFIG!$C$7)/31,0)&gt;=ROUND(CONFIG!$G17,0),INDEX($C22:$BJ22,,COLUMN(F$47)-COLUMN($C$47)+1-(CONFIG!$G17)),0)*CONFIG!$D17</f>
        <v>0</v>
      </c>
      <c r="G51" s="82">
        <f>IF(ROUND((G$47-CONFIG!$C$7)/31,0)&gt;=ROUND(CONFIG!$G17,0),INDEX($C22:$BJ22,,COLUMN(G$47)-COLUMN($C$47)+1-(CONFIG!$G17)),0)*CONFIG!$D17</f>
        <v>0</v>
      </c>
      <c r="H51" s="82">
        <f>IF(ROUND((H$47-CONFIG!$C$7)/31,0)&gt;=ROUND(CONFIG!$G17,0),INDEX($C22:$BJ22,,COLUMN(H$47)-COLUMN($C$47)+1-(CONFIG!$G17)),0)*CONFIG!$D17</f>
        <v>0</v>
      </c>
      <c r="I51" s="82">
        <f>IF(ROUND((I$47-CONFIG!$C$7)/31,0)&gt;=ROUND(CONFIG!$G17,0),INDEX($C22:$BJ22,,COLUMN(I$47)-COLUMN($C$47)+1-(CONFIG!$G17)),0)*CONFIG!$D17</f>
        <v>0</v>
      </c>
      <c r="J51" s="82">
        <f>IF(ROUND((J$47-CONFIG!$C$7)/31,0)&gt;=ROUND(CONFIG!$G17,0),INDEX($C22:$BJ22,,COLUMN(J$47)-COLUMN($C$47)+1-(CONFIG!$G17)),0)*CONFIG!$D17</f>
        <v>0</v>
      </c>
      <c r="K51" s="82">
        <f>IF(ROUND((K$47-CONFIG!$C$7)/31,0)&gt;=ROUND(CONFIG!$G17,0),INDEX($C22:$BJ22,,COLUMN(K$47)-COLUMN($C$47)+1-(CONFIG!$G17)),0)*CONFIG!$D17</f>
        <v>0</v>
      </c>
      <c r="L51" s="82">
        <f>IF(ROUND((L$47-CONFIG!$C$7)/31,0)&gt;=ROUND(CONFIG!$G17,0),INDEX($C22:$BJ22,,COLUMN(L$47)-COLUMN($C$47)+1-(CONFIG!$G17)),0)*CONFIG!$D17</f>
        <v>0</v>
      </c>
      <c r="M51" s="82">
        <f>IF(ROUND((M$47-CONFIG!$C$7)/31,0)&gt;=ROUND(CONFIG!$G17,0),INDEX($C22:$BJ22,,COLUMN(M$47)-COLUMN($C$47)+1-(CONFIG!$G17)),0)*CONFIG!$D17</f>
        <v>0</v>
      </c>
      <c r="N51" s="82">
        <f>IF(ROUND((N$47-CONFIG!$C$7)/31,0)&gt;=ROUND(CONFIG!$G17,0),INDEX($C22:$BJ22,,COLUMN(N$47)-COLUMN($C$47)+1-(CONFIG!$G17)),0)*CONFIG!$D17</f>
        <v>0</v>
      </c>
      <c r="O51" s="82">
        <f>IF(ROUND((O$47-CONFIG!$C$7)/31,0)&gt;=ROUND(CONFIG!$G17,0),INDEX($C22:$BJ22,,COLUMN(O$47)-COLUMN($C$47)+1-(CONFIG!$G17)),0)*'Commandes - Calculs Auto'!$D11</f>
        <v>0</v>
      </c>
      <c r="P51" s="82">
        <f>IF(ROUND((P$47-CONFIG!$C$7)/31,0)&gt;=ROUND(CONFIG!$G17,0),INDEX($C22:$BJ22,,COLUMN(P$47)-COLUMN($C$47)+1-(CONFIG!$G17)),0)*'Commandes - Calculs Auto'!$D11</f>
        <v>0</v>
      </c>
      <c r="Q51" s="82">
        <f>IF(ROUND((Q$47-CONFIG!$C$7)/31,0)&gt;=ROUND(CONFIG!$G17,0),INDEX($C22:$BJ22,,COLUMN(Q$47)-COLUMN($C$47)+1-(CONFIG!$G17)),0)*'Commandes - Calculs Auto'!$D11</f>
        <v>0</v>
      </c>
      <c r="R51" s="82">
        <f>IF(ROUND((R$47-CONFIG!$C$7)/31,0)&gt;=ROUND(CONFIG!$G17,0),INDEX($C22:$BJ22,,COLUMN(R$47)-COLUMN($C$47)+1-(CONFIG!$G17)),0)*'Commandes - Calculs Auto'!$D11</f>
        <v>0</v>
      </c>
      <c r="S51" s="82">
        <f>IF(ROUND((S$47-CONFIG!$C$7)/31,0)&gt;=ROUND(CONFIG!$G17,0),INDEX($C22:$BJ22,,COLUMN(S$47)-COLUMN($C$47)+1-(CONFIG!$G17)),0)*'Commandes - Calculs Auto'!$D11</f>
        <v>0</v>
      </c>
      <c r="T51" s="82">
        <f>IF(ROUND((T$47-CONFIG!$C$7)/31,0)&gt;=ROUND(CONFIG!$G17,0),INDEX($C22:$BJ22,,COLUMN(T$47)-COLUMN($C$47)+1-(CONFIG!$G17)),0)*'Commandes - Calculs Auto'!$D11</f>
        <v>0</v>
      </c>
      <c r="U51" s="82">
        <f>IF(ROUND((U$47-CONFIG!$C$7)/31,0)&gt;=ROUND(CONFIG!$G17,0),INDEX($C22:$BJ22,,COLUMN(U$47)-COLUMN($C$47)+1-(CONFIG!$G17)),0)*'Commandes - Calculs Auto'!$D11</f>
        <v>0</v>
      </c>
      <c r="V51" s="82">
        <f>IF(ROUND((V$47-CONFIG!$C$7)/31,0)&gt;=ROUND(CONFIG!$G17,0),INDEX($C22:$BJ22,,COLUMN(V$47)-COLUMN($C$47)+1-(CONFIG!$G17)),0)*'Commandes - Calculs Auto'!$D11</f>
        <v>0</v>
      </c>
      <c r="W51" s="82">
        <f>IF(ROUND((W$47-CONFIG!$C$7)/31,0)&gt;=ROUND(CONFIG!$G17,0),INDEX($C22:$BJ22,,COLUMN(W$47)-COLUMN($C$47)+1-(CONFIG!$G17)),0)*'Commandes - Calculs Auto'!$D11</f>
        <v>0</v>
      </c>
      <c r="X51" s="82">
        <f>IF(ROUND((X$47-CONFIG!$C$7)/31,0)&gt;=ROUND(CONFIG!$G17,0),INDEX($C22:$BJ22,,COLUMN(X$47)-COLUMN($C$47)+1-(CONFIG!$G17)),0)*'Commandes - Calculs Auto'!$D11</f>
        <v>0</v>
      </c>
      <c r="Y51" s="82">
        <f>IF(ROUND((Y$47-CONFIG!$C$7)/31,0)&gt;=ROUND(CONFIG!$G17,0),INDEX($C22:$BJ22,,COLUMN(Y$47)-COLUMN($C$47)+1-(CONFIG!$G17)),0)*'Commandes - Calculs Auto'!$D11</f>
        <v>0</v>
      </c>
      <c r="Z51" s="82">
        <f>IF(ROUND((Z$47-CONFIG!$C$7)/31,0)&gt;=ROUND(CONFIG!$G17,0),INDEX($C22:$BJ22,,COLUMN(Z$47)-COLUMN($C$47)+1-(CONFIG!$G17)),0)*'Commandes - Calculs Auto'!$D11</f>
        <v>0</v>
      </c>
      <c r="AA51" s="82">
        <f>IF(ROUND((AA$47-CONFIG!$C$7)/31,0)&gt;=ROUND(CONFIG!$G17,0),INDEX($C22:$BJ22,,COLUMN(AA$47)-COLUMN($C$47)+1-(CONFIG!$G17)),0)*'Commandes - Calculs Auto'!$F11</f>
        <v>0</v>
      </c>
      <c r="AB51" s="82">
        <f>IF(ROUND((AB$47-CONFIG!$C$7)/31,0)&gt;=ROUND(CONFIG!$G17,0),INDEX($C22:$BJ22,,COLUMN(AB$47)-COLUMN($C$47)+1-(CONFIG!$G17)),0)*'Commandes - Calculs Auto'!$F11</f>
        <v>0</v>
      </c>
      <c r="AC51" s="82">
        <f>IF(ROUND((AC$47-CONFIG!$C$7)/31,0)&gt;=ROUND(CONFIG!$G17,0),INDEX($C22:$BJ22,,COLUMN(AC$47)-COLUMN($C$47)+1-(CONFIG!$G17)),0)*'Commandes - Calculs Auto'!$F11</f>
        <v>0</v>
      </c>
      <c r="AD51" s="82">
        <f>IF(ROUND((AD$47-CONFIG!$C$7)/31,0)&gt;=ROUND(CONFIG!$G17,0),INDEX($C22:$BJ22,,COLUMN(AD$47)-COLUMN($C$47)+1-(CONFIG!$G17)),0)*'Commandes - Calculs Auto'!$F11</f>
        <v>0</v>
      </c>
      <c r="AE51" s="82">
        <f>IF(ROUND((AE$47-CONFIG!$C$7)/31,0)&gt;=ROUND(CONFIG!$G17,0),INDEX($C22:$BJ22,,COLUMN(AE$47)-COLUMN($C$47)+1-(CONFIG!$G17)),0)*'Commandes - Calculs Auto'!$F11</f>
        <v>0</v>
      </c>
      <c r="AF51" s="82">
        <f>IF(ROUND((AF$47-CONFIG!$C$7)/31,0)&gt;=ROUND(CONFIG!$G17,0),INDEX($C22:$BJ22,,COLUMN(AF$47)-COLUMN($C$47)+1-(CONFIG!$G17)),0)*'Commandes - Calculs Auto'!$F11</f>
        <v>0</v>
      </c>
      <c r="AG51" s="82">
        <f>IF(ROUND((AG$47-CONFIG!$C$7)/31,0)&gt;=ROUND(CONFIG!$G17,0),INDEX($C22:$BJ22,,COLUMN(AG$47)-COLUMN($C$47)+1-(CONFIG!$G17)),0)*'Commandes - Calculs Auto'!$F11</f>
        <v>0</v>
      </c>
      <c r="AH51" s="82">
        <f>IF(ROUND((AH$47-CONFIG!$C$7)/31,0)&gt;=ROUND(CONFIG!$G17,0),INDEX($C22:$BJ22,,COLUMN(AH$47)-COLUMN($C$47)+1-(CONFIG!$G17)),0)*'Commandes - Calculs Auto'!$F11</f>
        <v>0</v>
      </c>
      <c r="AI51" s="82">
        <f>IF(ROUND((AI$47-CONFIG!$C$7)/31,0)&gt;=ROUND(CONFIG!$G17,0),INDEX($C22:$BJ22,,COLUMN(AI$47)-COLUMN($C$47)+1-(CONFIG!$G17)),0)*'Commandes - Calculs Auto'!$F11</f>
        <v>0</v>
      </c>
      <c r="AJ51" s="82">
        <f>IF(ROUND((AJ$47-CONFIG!$C$7)/31,0)&gt;=ROUND(CONFIG!$G17,0),INDEX($C22:$BJ22,,COLUMN(AJ$47)-COLUMN($C$47)+1-(CONFIG!$G17)),0)*'Commandes - Calculs Auto'!$F11</f>
        <v>0</v>
      </c>
      <c r="AK51" s="82">
        <f>IF(ROUND((AK$47-CONFIG!$C$7)/31,0)&gt;=ROUND(CONFIG!$G17,0),INDEX($C22:$BJ22,,COLUMN(AK$47)-COLUMN($C$47)+1-(CONFIG!$G17)),0)*'Commandes - Calculs Auto'!$F11</f>
        <v>0</v>
      </c>
      <c r="AL51" s="82">
        <f>IF(ROUND((AL$47-CONFIG!$C$7)/31,0)&gt;=ROUND(CONFIG!$G17,0),INDEX($C22:$BJ22,,COLUMN(AL$47)-COLUMN($C$47)+1-(CONFIG!$G17)),0)*'Commandes - Calculs Auto'!$F11</f>
        <v>0</v>
      </c>
      <c r="AM51" s="82">
        <f>IF(ROUND((AM$47-CONFIG!$C$7)/31,0)&gt;=ROUND(CONFIG!$G17,0),INDEX($C22:$BJ22,,COLUMN(AM$47)-COLUMN($C$47)+1-(CONFIG!$G17)),0)*'Commandes - Calculs Auto'!$H11</f>
        <v>0</v>
      </c>
      <c r="AN51" s="82">
        <f>IF(ROUND((AN$47-CONFIG!$C$7)/31,0)&gt;=ROUND(CONFIG!$G17,0),INDEX($C22:$BJ22,,COLUMN(AN$47)-COLUMN($C$47)+1-(CONFIG!$G17)),0)*'Commandes - Calculs Auto'!$H11</f>
        <v>0</v>
      </c>
      <c r="AO51" s="82">
        <f>IF(ROUND((AO$47-CONFIG!$C$7)/31,0)&gt;=ROUND(CONFIG!$G17,0),INDEX($C22:$BJ22,,COLUMN(AO$47)-COLUMN($C$47)+1-(CONFIG!$G17)),0)*'Commandes - Calculs Auto'!$H11</f>
        <v>0</v>
      </c>
      <c r="AP51" s="82">
        <f>IF(ROUND((AP$47-CONFIG!$C$7)/31,0)&gt;=ROUND(CONFIG!$G17,0),INDEX($C22:$BJ22,,COLUMN(AP$47)-COLUMN($C$47)+1-(CONFIG!$G17)),0)*'Commandes - Calculs Auto'!$H11</f>
        <v>0</v>
      </c>
      <c r="AQ51" s="82">
        <f>IF(ROUND((AQ$47-CONFIG!$C$7)/31,0)&gt;=ROUND(CONFIG!$G17,0),INDEX($C22:$BJ22,,COLUMN(AQ$47)-COLUMN($C$47)+1-(CONFIG!$G17)),0)*'Commandes - Calculs Auto'!$H11</f>
        <v>0</v>
      </c>
      <c r="AR51" s="82">
        <f>IF(ROUND((AR$47-CONFIG!$C$7)/31,0)&gt;=ROUND(CONFIG!$G17,0),INDEX($C22:$BJ22,,COLUMN(AR$47)-COLUMN($C$47)+1-(CONFIG!$G17)),0)*'Commandes - Calculs Auto'!$H11</f>
        <v>0</v>
      </c>
      <c r="AS51" s="82">
        <f>IF(ROUND((AS$47-CONFIG!$C$7)/31,0)&gt;=ROUND(CONFIG!$G17,0),INDEX($C22:$BJ22,,COLUMN(AS$47)-COLUMN($C$47)+1-(CONFIG!$G17)),0)*'Commandes - Calculs Auto'!$H11</f>
        <v>0</v>
      </c>
      <c r="AT51" s="82">
        <f>IF(ROUND((AT$47-CONFIG!$C$7)/31,0)&gt;=ROUND(CONFIG!$G17,0),INDEX($C22:$BJ22,,COLUMN(AT$47)-COLUMN($C$47)+1-(CONFIG!$G17)),0)*'Commandes - Calculs Auto'!$H11</f>
        <v>0</v>
      </c>
      <c r="AU51" s="82">
        <f>IF(ROUND((AU$47-CONFIG!$C$7)/31,0)&gt;=ROUND(CONFIG!$G17,0),INDEX($C22:$BJ22,,COLUMN(AU$47)-COLUMN($C$47)+1-(CONFIG!$G17)),0)*'Commandes - Calculs Auto'!$H11</f>
        <v>0</v>
      </c>
      <c r="AV51" s="82">
        <f>IF(ROUND((AV$47-CONFIG!$C$7)/31,0)&gt;=ROUND(CONFIG!$G17,0),INDEX($C22:$BJ22,,COLUMN(AV$47)-COLUMN($C$47)+1-(CONFIG!$G17)),0)*'Commandes - Calculs Auto'!$H11</f>
        <v>0</v>
      </c>
      <c r="AW51" s="82">
        <f>IF(ROUND((AW$47-CONFIG!$C$7)/31,0)&gt;=ROUND(CONFIG!$G17,0),INDEX($C22:$BJ22,,COLUMN(AW$47)-COLUMN($C$47)+1-(CONFIG!$G17)),0)*'Commandes - Calculs Auto'!$H11</f>
        <v>0</v>
      </c>
      <c r="AX51" s="82">
        <f>IF(ROUND((AX$47-CONFIG!$C$7)/31,0)&gt;=ROUND(CONFIG!$G17,0),INDEX($C22:$BJ22,,COLUMN(AX$47)-COLUMN($C$47)+1-(CONFIG!$G17)),0)*'Commandes - Calculs Auto'!$H11</f>
        <v>0</v>
      </c>
      <c r="AY51" s="82">
        <f>IF(ROUND((AY$47-CONFIG!$C$7)/31,0)&gt;=ROUND(CONFIG!$G17,0),INDEX($C22:$BJ22,,COLUMN(AY$47)-COLUMN($C$47)+1-(CONFIG!$G17)),0)*'Commandes - Calculs Auto'!$J11</f>
        <v>0</v>
      </c>
      <c r="AZ51" s="82">
        <f>IF(ROUND((AZ$47-CONFIG!$C$7)/31,0)&gt;=ROUND(CONFIG!$G17,0),INDEX($C22:$BJ22,,COLUMN(AZ$47)-COLUMN($C$47)+1-(CONFIG!$G17)),0)*'Commandes - Calculs Auto'!$J11</f>
        <v>0</v>
      </c>
      <c r="BA51" s="82">
        <f>IF(ROUND((BA$47-CONFIG!$C$7)/31,0)&gt;=ROUND(CONFIG!$G17,0),INDEX($C22:$BJ22,,COLUMN(BA$47)-COLUMN($C$47)+1-(CONFIG!$G17)),0)*'Commandes - Calculs Auto'!$J11</f>
        <v>0</v>
      </c>
      <c r="BB51" s="82">
        <f>IF(ROUND((BB$47-CONFIG!$C$7)/31,0)&gt;=ROUND(CONFIG!$G17,0),INDEX($C22:$BJ22,,COLUMN(BB$47)-COLUMN($C$47)+1-(CONFIG!$G17)),0)*'Commandes - Calculs Auto'!$J11</f>
        <v>0</v>
      </c>
      <c r="BC51" s="82">
        <f>IF(ROUND((BC$47-CONFIG!$C$7)/31,0)&gt;=ROUND(CONFIG!$G17,0),INDEX($C22:$BJ22,,COLUMN(BC$47)-COLUMN($C$47)+1-(CONFIG!$G17)),0)*'Commandes - Calculs Auto'!$J11</f>
        <v>0</v>
      </c>
      <c r="BD51" s="82">
        <f>IF(ROUND((BD$47-CONFIG!$C$7)/31,0)&gt;=ROUND(CONFIG!$G17,0),INDEX($C22:$BJ22,,COLUMN(BD$47)-COLUMN($C$47)+1-(CONFIG!$G17)),0)*'Commandes - Calculs Auto'!$J11</f>
        <v>0</v>
      </c>
      <c r="BE51" s="82">
        <f>IF(ROUND((BE$47-CONFIG!$C$7)/31,0)&gt;=ROUND(CONFIG!$G17,0),INDEX($C22:$BJ22,,COLUMN(BE$47)-COLUMN($C$47)+1-(CONFIG!$G17)),0)*'Commandes - Calculs Auto'!$J11</f>
        <v>0</v>
      </c>
      <c r="BF51" s="82">
        <f>IF(ROUND((BF$47-CONFIG!$C$7)/31,0)&gt;=ROUND(CONFIG!$G17,0),INDEX($C22:$BJ22,,COLUMN(BF$47)-COLUMN($C$47)+1-(CONFIG!$G17)),0)*'Commandes - Calculs Auto'!$J11</f>
        <v>0</v>
      </c>
      <c r="BG51" s="82">
        <f>IF(ROUND((BG$47-CONFIG!$C$7)/31,0)&gt;=ROUND(CONFIG!$G17,0),INDEX($C22:$BJ22,,COLUMN(BG$47)-COLUMN($C$47)+1-(CONFIG!$G17)),0)*'Commandes - Calculs Auto'!$J11</f>
        <v>0</v>
      </c>
      <c r="BH51" s="82">
        <f>IF(ROUND((BH$47-CONFIG!$C$7)/31,0)&gt;=ROUND(CONFIG!$G17,0),INDEX($C22:$BJ22,,COLUMN(BH$47)-COLUMN($C$47)+1-(CONFIG!$G17)),0)*'Commandes - Calculs Auto'!$J11</f>
        <v>0</v>
      </c>
      <c r="BI51" s="82">
        <f>IF(ROUND((BI$47-CONFIG!$C$7)/31,0)&gt;=ROUND(CONFIG!$G17,0),INDEX($C22:$BJ22,,COLUMN(BI$47)-COLUMN($C$47)+1-(CONFIG!$G17)),0)*'Commandes - Calculs Auto'!$J11</f>
        <v>0</v>
      </c>
      <c r="BJ51" s="82">
        <f>IF(ROUND((BJ$47-CONFIG!$C$7)/31,0)&gt;=ROUND(CONFIG!$G17,0),INDEX($C22:$BJ22,,COLUMN(BJ$47)-COLUMN($C$47)+1-(CONFIG!$G17)),0)*'Commandes - Calculs Auto'!$J11</f>
        <v>0</v>
      </c>
    </row>
    <row r="52" spans="2:62" x14ac:dyDescent="0.35">
      <c r="B52" s="57">
        <f>CONFIG!$B$18</f>
        <v>0</v>
      </c>
      <c r="C52" s="82">
        <f>IF(ROUND((C$47-CONFIG!$C$7)/31,0)&gt;=ROUND(CONFIG!$G18,0),INDEX($C23:$BJ23,,COLUMN(C$47)-COLUMN($C$47)+1-(CONFIG!$G18)),0)*CONFIG!$D18</f>
        <v>0</v>
      </c>
      <c r="D52" s="82">
        <f>IF(ROUND((D$47-CONFIG!$C$7)/31,0)&gt;=ROUND(CONFIG!$G18,0),INDEX($C23:$BJ23,,COLUMN(D$47)-COLUMN($C$47)+1-(CONFIG!$G18)),0)*CONFIG!$D18</f>
        <v>0</v>
      </c>
      <c r="E52" s="82">
        <f>IF(ROUND((E$47-CONFIG!$C$7)/31,0)&gt;=ROUND(CONFIG!$G18,0),INDEX($C23:$BJ23,,COLUMN(E$47)-COLUMN($C$47)+1-(CONFIG!$G18)),0)*CONFIG!$D18</f>
        <v>0</v>
      </c>
      <c r="F52" s="82">
        <f>IF(ROUND((F$47-CONFIG!$C$7)/31,0)&gt;=ROUND(CONFIG!$G18,0),INDEX($C23:$BJ23,,COLUMN(F$47)-COLUMN($C$47)+1-(CONFIG!$G18)),0)*CONFIG!$D18</f>
        <v>0</v>
      </c>
      <c r="G52" s="82">
        <f>IF(ROUND((G$47-CONFIG!$C$7)/31,0)&gt;=ROUND(CONFIG!$G18,0),INDEX($C23:$BJ23,,COLUMN(G$47)-COLUMN($C$47)+1-(CONFIG!$G18)),0)*CONFIG!$D18</f>
        <v>0</v>
      </c>
      <c r="H52" s="82">
        <f>IF(ROUND((H$47-CONFIG!$C$7)/31,0)&gt;=ROUND(CONFIG!$G18,0),INDEX($C23:$BJ23,,COLUMN(H$47)-COLUMN($C$47)+1-(CONFIG!$G18)),0)*CONFIG!$D18</f>
        <v>0</v>
      </c>
      <c r="I52" s="82">
        <f>IF(ROUND((I$47-CONFIG!$C$7)/31,0)&gt;=ROUND(CONFIG!$G18,0),INDEX($C23:$BJ23,,COLUMN(I$47)-COLUMN($C$47)+1-(CONFIG!$G18)),0)*CONFIG!$D18</f>
        <v>0</v>
      </c>
      <c r="J52" s="82">
        <f>IF(ROUND((J$47-CONFIG!$C$7)/31,0)&gt;=ROUND(CONFIG!$G18,0),INDEX($C23:$BJ23,,COLUMN(J$47)-COLUMN($C$47)+1-(CONFIG!$G18)),0)*CONFIG!$D18</f>
        <v>0</v>
      </c>
      <c r="K52" s="82">
        <f>IF(ROUND((K$47-CONFIG!$C$7)/31,0)&gt;=ROUND(CONFIG!$G18,0),INDEX($C23:$BJ23,,COLUMN(K$47)-COLUMN($C$47)+1-(CONFIG!$G18)),0)*CONFIG!$D18</f>
        <v>0</v>
      </c>
      <c r="L52" s="82">
        <f>IF(ROUND((L$47-CONFIG!$C$7)/31,0)&gt;=ROUND(CONFIG!$G18,0),INDEX($C23:$BJ23,,COLUMN(L$47)-COLUMN($C$47)+1-(CONFIG!$G18)),0)*CONFIG!$D18</f>
        <v>0</v>
      </c>
      <c r="M52" s="82">
        <f>IF(ROUND((M$47-CONFIG!$C$7)/31,0)&gt;=ROUND(CONFIG!$G18,0),INDEX($C23:$BJ23,,COLUMN(M$47)-COLUMN($C$47)+1-(CONFIG!$G18)),0)*CONFIG!$D18</f>
        <v>0</v>
      </c>
      <c r="N52" s="82">
        <f>IF(ROUND((N$47-CONFIG!$C$7)/31,0)&gt;=ROUND(CONFIG!$G18,0),INDEX($C23:$BJ23,,COLUMN(N$47)-COLUMN($C$47)+1-(CONFIG!$G18)),0)*CONFIG!$D18</f>
        <v>0</v>
      </c>
      <c r="O52" s="82">
        <f>IF(ROUND((O$47-CONFIG!$C$7)/31,0)&gt;=ROUND(CONFIG!$G18,0),INDEX($C23:$BJ23,,COLUMN(O$47)-COLUMN($C$47)+1-(CONFIG!$G18)),0)*'Commandes - Calculs Auto'!$D12</f>
        <v>0</v>
      </c>
      <c r="P52" s="82">
        <f>IF(ROUND((P$47-CONFIG!$C$7)/31,0)&gt;=ROUND(CONFIG!$G18,0),INDEX($C23:$BJ23,,COLUMN(P$47)-COLUMN($C$47)+1-(CONFIG!$G18)),0)*'Commandes - Calculs Auto'!$D12</f>
        <v>0</v>
      </c>
      <c r="Q52" s="82">
        <f>IF(ROUND((Q$47-CONFIG!$C$7)/31,0)&gt;=ROUND(CONFIG!$G18,0),INDEX($C23:$BJ23,,COLUMN(Q$47)-COLUMN($C$47)+1-(CONFIG!$G18)),0)*'Commandes - Calculs Auto'!$D12</f>
        <v>0</v>
      </c>
      <c r="R52" s="82">
        <f>IF(ROUND((R$47-CONFIG!$C$7)/31,0)&gt;=ROUND(CONFIG!$G18,0),INDEX($C23:$BJ23,,COLUMN(R$47)-COLUMN($C$47)+1-(CONFIG!$G18)),0)*'Commandes - Calculs Auto'!$D12</f>
        <v>0</v>
      </c>
      <c r="S52" s="82">
        <f>IF(ROUND((S$47-CONFIG!$C$7)/31,0)&gt;=ROUND(CONFIG!$G18,0),INDEX($C23:$BJ23,,COLUMN(S$47)-COLUMN($C$47)+1-(CONFIG!$G18)),0)*'Commandes - Calculs Auto'!$D12</f>
        <v>0</v>
      </c>
      <c r="T52" s="82">
        <f>IF(ROUND((T$47-CONFIG!$C$7)/31,0)&gt;=ROUND(CONFIG!$G18,0),INDEX($C23:$BJ23,,COLUMN(T$47)-COLUMN($C$47)+1-(CONFIG!$G18)),0)*'Commandes - Calculs Auto'!$D12</f>
        <v>0</v>
      </c>
      <c r="U52" s="82">
        <f>IF(ROUND((U$47-CONFIG!$C$7)/31,0)&gt;=ROUND(CONFIG!$G18,0),INDEX($C23:$BJ23,,COLUMN(U$47)-COLUMN($C$47)+1-(CONFIG!$G18)),0)*'Commandes - Calculs Auto'!$D12</f>
        <v>0</v>
      </c>
      <c r="V52" s="82">
        <f>IF(ROUND((V$47-CONFIG!$C$7)/31,0)&gt;=ROUND(CONFIG!$G18,0),INDEX($C23:$BJ23,,COLUMN(V$47)-COLUMN($C$47)+1-(CONFIG!$G18)),0)*'Commandes - Calculs Auto'!$D12</f>
        <v>0</v>
      </c>
      <c r="W52" s="82">
        <f>IF(ROUND((W$47-CONFIG!$C$7)/31,0)&gt;=ROUND(CONFIG!$G18,0),INDEX($C23:$BJ23,,COLUMN(W$47)-COLUMN($C$47)+1-(CONFIG!$G18)),0)*'Commandes - Calculs Auto'!$D12</f>
        <v>0</v>
      </c>
      <c r="X52" s="82">
        <f>IF(ROUND((X$47-CONFIG!$C$7)/31,0)&gt;=ROUND(CONFIG!$G18,0),INDEX($C23:$BJ23,,COLUMN(X$47)-COLUMN($C$47)+1-(CONFIG!$G18)),0)*'Commandes - Calculs Auto'!$D12</f>
        <v>0</v>
      </c>
      <c r="Y52" s="82">
        <f>IF(ROUND((Y$47-CONFIG!$C$7)/31,0)&gt;=ROUND(CONFIG!$G18,0),INDEX($C23:$BJ23,,COLUMN(Y$47)-COLUMN($C$47)+1-(CONFIG!$G18)),0)*'Commandes - Calculs Auto'!$D12</f>
        <v>0</v>
      </c>
      <c r="Z52" s="82">
        <f>IF(ROUND((Z$47-CONFIG!$C$7)/31,0)&gt;=ROUND(CONFIG!$G18,0),INDEX($C23:$BJ23,,COLUMN(Z$47)-COLUMN($C$47)+1-(CONFIG!$G18)),0)*'Commandes - Calculs Auto'!$D12</f>
        <v>0</v>
      </c>
      <c r="AA52" s="82">
        <f>IF(ROUND((AA$47-CONFIG!$C$7)/31,0)&gt;=ROUND(CONFIG!$G18,0),INDEX($C23:$BJ23,,COLUMN(AA$47)-COLUMN($C$47)+1-(CONFIG!$G18)),0)*'Commandes - Calculs Auto'!$F12</f>
        <v>0</v>
      </c>
      <c r="AB52" s="82">
        <f>IF(ROUND((AB$47-CONFIG!$C$7)/31,0)&gt;=ROUND(CONFIG!$G18,0),INDEX($C23:$BJ23,,COLUMN(AB$47)-COLUMN($C$47)+1-(CONFIG!$G18)),0)*'Commandes - Calculs Auto'!$F12</f>
        <v>0</v>
      </c>
      <c r="AC52" s="82">
        <f>IF(ROUND((AC$47-CONFIG!$C$7)/31,0)&gt;=ROUND(CONFIG!$G18,0),INDEX($C23:$BJ23,,COLUMN(AC$47)-COLUMN($C$47)+1-(CONFIG!$G18)),0)*'Commandes - Calculs Auto'!$F12</f>
        <v>0</v>
      </c>
      <c r="AD52" s="82">
        <f>IF(ROUND((AD$47-CONFIG!$C$7)/31,0)&gt;=ROUND(CONFIG!$G18,0),INDEX($C23:$BJ23,,COLUMN(AD$47)-COLUMN($C$47)+1-(CONFIG!$G18)),0)*'Commandes - Calculs Auto'!$F12</f>
        <v>0</v>
      </c>
      <c r="AE52" s="82">
        <f>IF(ROUND((AE$47-CONFIG!$C$7)/31,0)&gt;=ROUND(CONFIG!$G18,0),INDEX($C23:$BJ23,,COLUMN(AE$47)-COLUMN($C$47)+1-(CONFIG!$G18)),0)*'Commandes - Calculs Auto'!$F12</f>
        <v>0</v>
      </c>
      <c r="AF52" s="82">
        <f>IF(ROUND((AF$47-CONFIG!$C$7)/31,0)&gt;=ROUND(CONFIG!$G18,0),INDEX($C23:$BJ23,,COLUMN(AF$47)-COLUMN($C$47)+1-(CONFIG!$G18)),0)*'Commandes - Calculs Auto'!$F12</f>
        <v>0</v>
      </c>
      <c r="AG52" s="82">
        <f>IF(ROUND((AG$47-CONFIG!$C$7)/31,0)&gt;=ROUND(CONFIG!$G18,0),INDEX($C23:$BJ23,,COLUMN(AG$47)-COLUMN($C$47)+1-(CONFIG!$G18)),0)*'Commandes - Calculs Auto'!$F12</f>
        <v>0</v>
      </c>
      <c r="AH52" s="82">
        <f>IF(ROUND((AH$47-CONFIG!$C$7)/31,0)&gt;=ROUND(CONFIG!$G18,0),INDEX($C23:$BJ23,,COLUMN(AH$47)-COLUMN($C$47)+1-(CONFIG!$G18)),0)*'Commandes - Calculs Auto'!$F12</f>
        <v>0</v>
      </c>
      <c r="AI52" s="82">
        <f>IF(ROUND((AI$47-CONFIG!$C$7)/31,0)&gt;=ROUND(CONFIG!$G18,0),INDEX($C23:$BJ23,,COLUMN(AI$47)-COLUMN($C$47)+1-(CONFIG!$G18)),0)*'Commandes - Calculs Auto'!$F12</f>
        <v>0</v>
      </c>
      <c r="AJ52" s="82">
        <f>IF(ROUND((AJ$47-CONFIG!$C$7)/31,0)&gt;=ROUND(CONFIG!$G18,0),INDEX($C23:$BJ23,,COLUMN(AJ$47)-COLUMN($C$47)+1-(CONFIG!$G18)),0)*'Commandes - Calculs Auto'!$F12</f>
        <v>0</v>
      </c>
      <c r="AK52" s="82">
        <f>IF(ROUND((AK$47-CONFIG!$C$7)/31,0)&gt;=ROUND(CONFIG!$G18,0),INDEX($C23:$BJ23,,COLUMN(AK$47)-COLUMN($C$47)+1-(CONFIG!$G18)),0)*'Commandes - Calculs Auto'!$F12</f>
        <v>0</v>
      </c>
      <c r="AL52" s="82">
        <f>IF(ROUND((AL$47-CONFIG!$C$7)/31,0)&gt;=ROUND(CONFIG!$G18,0),INDEX($C23:$BJ23,,COLUMN(AL$47)-COLUMN($C$47)+1-(CONFIG!$G18)),0)*'Commandes - Calculs Auto'!$F12</f>
        <v>0</v>
      </c>
      <c r="AM52" s="82">
        <f>IF(ROUND((AM$47-CONFIG!$C$7)/31,0)&gt;=ROUND(CONFIG!$G18,0),INDEX($C23:$BJ23,,COLUMN(AM$47)-COLUMN($C$47)+1-(CONFIG!$G18)),0)*'Commandes - Calculs Auto'!$H12</f>
        <v>0</v>
      </c>
      <c r="AN52" s="82">
        <f>IF(ROUND((AN$47-CONFIG!$C$7)/31,0)&gt;=ROUND(CONFIG!$G18,0),INDEX($C23:$BJ23,,COLUMN(AN$47)-COLUMN($C$47)+1-(CONFIG!$G18)),0)*'Commandes - Calculs Auto'!$H12</f>
        <v>0</v>
      </c>
      <c r="AO52" s="82">
        <f>IF(ROUND((AO$47-CONFIG!$C$7)/31,0)&gt;=ROUND(CONFIG!$G18,0),INDEX($C23:$BJ23,,COLUMN(AO$47)-COLUMN($C$47)+1-(CONFIG!$G18)),0)*'Commandes - Calculs Auto'!$H12</f>
        <v>0</v>
      </c>
      <c r="AP52" s="82">
        <f>IF(ROUND((AP$47-CONFIG!$C$7)/31,0)&gt;=ROUND(CONFIG!$G18,0),INDEX($C23:$BJ23,,COLUMN(AP$47)-COLUMN($C$47)+1-(CONFIG!$G18)),0)*'Commandes - Calculs Auto'!$H12</f>
        <v>0</v>
      </c>
      <c r="AQ52" s="82">
        <f>IF(ROUND((AQ$47-CONFIG!$C$7)/31,0)&gt;=ROUND(CONFIG!$G18,0),INDEX($C23:$BJ23,,COLUMN(AQ$47)-COLUMN($C$47)+1-(CONFIG!$G18)),0)*'Commandes - Calculs Auto'!$H12</f>
        <v>0</v>
      </c>
      <c r="AR52" s="82">
        <f>IF(ROUND((AR$47-CONFIG!$C$7)/31,0)&gt;=ROUND(CONFIG!$G18,0),INDEX($C23:$BJ23,,COLUMN(AR$47)-COLUMN($C$47)+1-(CONFIG!$G18)),0)*'Commandes - Calculs Auto'!$H12</f>
        <v>0</v>
      </c>
      <c r="AS52" s="82">
        <f>IF(ROUND((AS$47-CONFIG!$C$7)/31,0)&gt;=ROUND(CONFIG!$G18,0),INDEX($C23:$BJ23,,COLUMN(AS$47)-COLUMN($C$47)+1-(CONFIG!$G18)),0)*'Commandes - Calculs Auto'!$H12</f>
        <v>0</v>
      </c>
      <c r="AT52" s="82">
        <f>IF(ROUND((AT$47-CONFIG!$C$7)/31,0)&gt;=ROUND(CONFIG!$G18,0),INDEX($C23:$BJ23,,COLUMN(AT$47)-COLUMN($C$47)+1-(CONFIG!$G18)),0)*'Commandes - Calculs Auto'!$H12</f>
        <v>0</v>
      </c>
      <c r="AU52" s="82">
        <f>IF(ROUND((AU$47-CONFIG!$C$7)/31,0)&gt;=ROUND(CONFIG!$G18,0),INDEX($C23:$BJ23,,COLUMN(AU$47)-COLUMN($C$47)+1-(CONFIG!$G18)),0)*'Commandes - Calculs Auto'!$H12</f>
        <v>0</v>
      </c>
      <c r="AV52" s="82">
        <f>IF(ROUND((AV$47-CONFIG!$C$7)/31,0)&gt;=ROUND(CONFIG!$G18,0),INDEX($C23:$BJ23,,COLUMN(AV$47)-COLUMN($C$47)+1-(CONFIG!$G18)),0)*'Commandes - Calculs Auto'!$H12</f>
        <v>0</v>
      </c>
      <c r="AW52" s="82">
        <f>IF(ROUND((AW$47-CONFIG!$C$7)/31,0)&gt;=ROUND(CONFIG!$G18,0),INDEX($C23:$BJ23,,COLUMN(AW$47)-COLUMN($C$47)+1-(CONFIG!$G18)),0)*'Commandes - Calculs Auto'!$H12</f>
        <v>0</v>
      </c>
      <c r="AX52" s="82">
        <f>IF(ROUND((AX$47-CONFIG!$C$7)/31,0)&gt;=ROUND(CONFIG!$G18,0),INDEX($C23:$BJ23,,COLUMN(AX$47)-COLUMN($C$47)+1-(CONFIG!$G18)),0)*'Commandes - Calculs Auto'!$H12</f>
        <v>0</v>
      </c>
      <c r="AY52" s="82">
        <f>IF(ROUND((AY$47-CONFIG!$C$7)/31,0)&gt;=ROUND(CONFIG!$G18,0),INDEX($C23:$BJ23,,COLUMN(AY$47)-COLUMN($C$47)+1-(CONFIG!$G18)),0)*'Commandes - Calculs Auto'!$J12</f>
        <v>0</v>
      </c>
      <c r="AZ52" s="82">
        <f>IF(ROUND((AZ$47-CONFIG!$C$7)/31,0)&gt;=ROUND(CONFIG!$G18,0),INDEX($C23:$BJ23,,COLUMN(AZ$47)-COLUMN($C$47)+1-(CONFIG!$G18)),0)*'Commandes - Calculs Auto'!$J12</f>
        <v>0</v>
      </c>
      <c r="BA52" s="82">
        <f>IF(ROUND((BA$47-CONFIG!$C$7)/31,0)&gt;=ROUND(CONFIG!$G18,0),INDEX($C23:$BJ23,,COLUMN(BA$47)-COLUMN($C$47)+1-(CONFIG!$G18)),0)*'Commandes - Calculs Auto'!$J12</f>
        <v>0</v>
      </c>
      <c r="BB52" s="82">
        <f>IF(ROUND((BB$47-CONFIG!$C$7)/31,0)&gt;=ROUND(CONFIG!$G18,0),INDEX($C23:$BJ23,,COLUMN(BB$47)-COLUMN($C$47)+1-(CONFIG!$G18)),0)*'Commandes - Calculs Auto'!$J12</f>
        <v>0</v>
      </c>
      <c r="BC52" s="82">
        <f>IF(ROUND((BC$47-CONFIG!$C$7)/31,0)&gt;=ROUND(CONFIG!$G18,0),INDEX($C23:$BJ23,,COLUMN(BC$47)-COLUMN($C$47)+1-(CONFIG!$G18)),0)*'Commandes - Calculs Auto'!$J12</f>
        <v>0</v>
      </c>
      <c r="BD52" s="82">
        <f>IF(ROUND((BD$47-CONFIG!$C$7)/31,0)&gt;=ROUND(CONFIG!$G18,0),INDEX($C23:$BJ23,,COLUMN(BD$47)-COLUMN($C$47)+1-(CONFIG!$G18)),0)*'Commandes - Calculs Auto'!$J12</f>
        <v>0</v>
      </c>
      <c r="BE52" s="82">
        <f>IF(ROUND((BE$47-CONFIG!$C$7)/31,0)&gt;=ROUND(CONFIG!$G18,0),INDEX($C23:$BJ23,,COLUMN(BE$47)-COLUMN($C$47)+1-(CONFIG!$G18)),0)*'Commandes - Calculs Auto'!$J12</f>
        <v>0</v>
      </c>
      <c r="BF52" s="82">
        <f>IF(ROUND((BF$47-CONFIG!$C$7)/31,0)&gt;=ROUND(CONFIG!$G18,0),INDEX($C23:$BJ23,,COLUMN(BF$47)-COLUMN($C$47)+1-(CONFIG!$G18)),0)*'Commandes - Calculs Auto'!$J12</f>
        <v>0</v>
      </c>
      <c r="BG52" s="82">
        <f>IF(ROUND((BG$47-CONFIG!$C$7)/31,0)&gt;=ROUND(CONFIG!$G18,0),INDEX($C23:$BJ23,,COLUMN(BG$47)-COLUMN($C$47)+1-(CONFIG!$G18)),0)*'Commandes - Calculs Auto'!$J12</f>
        <v>0</v>
      </c>
      <c r="BH52" s="82">
        <f>IF(ROUND((BH$47-CONFIG!$C$7)/31,0)&gt;=ROUND(CONFIG!$G18,0),INDEX($C23:$BJ23,,COLUMN(BH$47)-COLUMN($C$47)+1-(CONFIG!$G18)),0)*'Commandes - Calculs Auto'!$J12</f>
        <v>0</v>
      </c>
      <c r="BI52" s="82">
        <f>IF(ROUND((BI$47-CONFIG!$C$7)/31,0)&gt;=ROUND(CONFIG!$G18,0),INDEX($C23:$BJ23,,COLUMN(BI$47)-COLUMN($C$47)+1-(CONFIG!$G18)),0)*'Commandes - Calculs Auto'!$J12</f>
        <v>0</v>
      </c>
      <c r="BJ52" s="82">
        <f>IF(ROUND((BJ$47-CONFIG!$C$7)/31,0)&gt;=ROUND(CONFIG!$G18,0),INDEX($C23:$BJ23,,COLUMN(BJ$47)-COLUMN($C$47)+1-(CONFIG!$G18)),0)*'Commandes - Calculs Auto'!$J12</f>
        <v>0</v>
      </c>
    </row>
    <row r="53" spans="2:62" x14ac:dyDescent="0.35">
      <c r="B53" s="57">
        <f>CONFIG!$B$19</f>
        <v>0</v>
      </c>
      <c r="C53" s="82">
        <f>IF(ROUND((C$47-CONFIG!$C$7)/31,0)&gt;=ROUND(CONFIG!$G19,0),INDEX($C24:$BJ24,,COLUMN(C$47)-COLUMN($C$47)+1-(CONFIG!$G19)),0)*CONFIG!$D19</f>
        <v>0</v>
      </c>
      <c r="D53" s="82">
        <f>IF(ROUND((D$47-CONFIG!$C$7)/31,0)&gt;=ROUND(CONFIG!$G19,0),INDEX($C24:$BJ24,,COLUMN(D$47)-COLUMN($C$47)+1-(CONFIG!$G19)),0)*CONFIG!$D19</f>
        <v>0</v>
      </c>
      <c r="E53" s="82">
        <f>IF(ROUND((E$47-CONFIG!$C$7)/31,0)&gt;=ROUND(CONFIG!$G19,0),INDEX($C24:$BJ24,,COLUMN(E$47)-COLUMN($C$47)+1-(CONFIG!$G19)),0)*CONFIG!$D19</f>
        <v>0</v>
      </c>
      <c r="F53" s="82">
        <f>IF(ROUND((F$47-CONFIG!$C$7)/31,0)&gt;=ROUND(CONFIG!$G19,0),INDEX($C24:$BJ24,,COLUMN(F$47)-COLUMN($C$47)+1-(CONFIG!$G19)),0)*CONFIG!$D19</f>
        <v>0</v>
      </c>
      <c r="G53" s="82">
        <f>IF(ROUND((G$47-CONFIG!$C$7)/31,0)&gt;=ROUND(CONFIG!$G19,0),INDEX($C24:$BJ24,,COLUMN(G$47)-COLUMN($C$47)+1-(CONFIG!$G19)),0)*CONFIG!$D19</f>
        <v>0</v>
      </c>
      <c r="H53" s="82">
        <f>IF(ROUND((H$47-CONFIG!$C$7)/31,0)&gt;=ROUND(CONFIG!$G19,0),INDEX($C24:$BJ24,,COLUMN(H$47)-COLUMN($C$47)+1-(CONFIG!$G19)),0)*CONFIG!$D19</f>
        <v>0</v>
      </c>
      <c r="I53" s="82">
        <f>IF(ROUND((I$47-CONFIG!$C$7)/31,0)&gt;=ROUND(CONFIG!$G19,0),INDEX($C24:$BJ24,,COLUMN(I$47)-COLUMN($C$47)+1-(CONFIG!$G19)),0)*CONFIG!$D19</f>
        <v>0</v>
      </c>
      <c r="J53" s="82">
        <f>IF(ROUND((J$47-CONFIG!$C$7)/31,0)&gt;=ROUND(CONFIG!$G19,0),INDEX($C24:$BJ24,,COLUMN(J$47)-COLUMN($C$47)+1-(CONFIG!$G19)),0)*CONFIG!$D19</f>
        <v>0</v>
      </c>
      <c r="K53" s="82">
        <f>IF(ROUND((K$47-CONFIG!$C$7)/31,0)&gt;=ROUND(CONFIG!$G19,0),INDEX($C24:$BJ24,,COLUMN(K$47)-COLUMN($C$47)+1-(CONFIG!$G19)),0)*CONFIG!$D19</f>
        <v>0</v>
      </c>
      <c r="L53" s="82">
        <f>IF(ROUND((L$47-CONFIG!$C$7)/31,0)&gt;=ROUND(CONFIG!$G19,0),INDEX($C24:$BJ24,,COLUMN(L$47)-COLUMN($C$47)+1-(CONFIG!$G19)),0)*CONFIG!$D19</f>
        <v>0</v>
      </c>
      <c r="M53" s="82">
        <f>IF(ROUND((M$47-CONFIG!$C$7)/31,0)&gt;=ROUND(CONFIG!$G19,0),INDEX($C24:$BJ24,,COLUMN(M$47)-COLUMN($C$47)+1-(CONFIG!$G19)),0)*CONFIG!$D19</f>
        <v>0</v>
      </c>
      <c r="N53" s="82">
        <f>IF(ROUND((N$47-CONFIG!$C$7)/31,0)&gt;=ROUND(CONFIG!$G19,0),INDEX($C24:$BJ24,,COLUMN(N$47)-COLUMN($C$47)+1-(CONFIG!$G19)),0)*CONFIG!$D19</f>
        <v>0</v>
      </c>
      <c r="O53" s="82">
        <f>IF(ROUND((O$47-CONFIG!$C$7)/31,0)&gt;=ROUND(CONFIG!$G19,0),INDEX($C24:$BJ24,,COLUMN(O$47)-COLUMN($C$47)+1-(CONFIG!$G19)),0)*'Commandes - Calculs Auto'!$D13</f>
        <v>0</v>
      </c>
      <c r="P53" s="82">
        <f>IF(ROUND((P$47-CONFIG!$C$7)/31,0)&gt;=ROUND(CONFIG!$G19,0),INDEX($C24:$BJ24,,COLUMN(P$47)-COLUMN($C$47)+1-(CONFIG!$G19)),0)*'Commandes - Calculs Auto'!$D13</f>
        <v>0</v>
      </c>
      <c r="Q53" s="82">
        <f>IF(ROUND((Q$47-CONFIG!$C$7)/31,0)&gt;=ROUND(CONFIG!$G19,0),INDEX($C24:$BJ24,,COLUMN(Q$47)-COLUMN($C$47)+1-(CONFIG!$G19)),0)*'Commandes - Calculs Auto'!$D13</f>
        <v>0</v>
      </c>
      <c r="R53" s="82">
        <f>IF(ROUND((R$47-CONFIG!$C$7)/31,0)&gt;=ROUND(CONFIG!$G19,0),INDEX($C24:$BJ24,,COLUMN(R$47)-COLUMN($C$47)+1-(CONFIG!$G19)),0)*'Commandes - Calculs Auto'!$D13</f>
        <v>0</v>
      </c>
      <c r="S53" s="82">
        <f>IF(ROUND((S$47-CONFIG!$C$7)/31,0)&gt;=ROUND(CONFIG!$G19,0),INDEX($C24:$BJ24,,COLUMN(S$47)-COLUMN($C$47)+1-(CONFIG!$G19)),0)*'Commandes - Calculs Auto'!$D13</f>
        <v>0</v>
      </c>
      <c r="T53" s="82">
        <f>IF(ROUND((T$47-CONFIG!$C$7)/31,0)&gt;=ROUND(CONFIG!$G19,0),INDEX($C24:$BJ24,,COLUMN(T$47)-COLUMN($C$47)+1-(CONFIG!$G19)),0)*'Commandes - Calculs Auto'!$D13</f>
        <v>0</v>
      </c>
      <c r="U53" s="82">
        <f>IF(ROUND((U$47-CONFIG!$C$7)/31,0)&gt;=ROUND(CONFIG!$G19,0),INDEX($C24:$BJ24,,COLUMN(U$47)-COLUMN($C$47)+1-(CONFIG!$G19)),0)*'Commandes - Calculs Auto'!$D13</f>
        <v>0</v>
      </c>
      <c r="V53" s="82">
        <f>IF(ROUND((V$47-CONFIG!$C$7)/31,0)&gt;=ROUND(CONFIG!$G19,0),INDEX($C24:$BJ24,,COLUMN(V$47)-COLUMN($C$47)+1-(CONFIG!$G19)),0)*'Commandes - Calculs Auto'!$D13</f>
        <v>0</v>
      </c>
      <c r="W53" s="82">
        <f>IF(ROUND((W$47-CONFIG!$C$7)/31,0)&gt;=ROUND(CONFIG!$G19,0),INDEX($C24:$BJ24,,COLUMN(W$47)-COLUMN($C$47)+1-(CONFIG!$G19)),0)*'Commandes - Calculs Auto'!$D13</f>
        <v>0</v>
      </c>
      <c r="X53" s="82">
        <f>IF(ROUND((X$47-CONFIG!$C$7)/31,0)&gt;=ROUND(CONFIG!$G19,0),INDEX($C24:$BJ24,,COLUMN(X$47)-COLUMN($C$47)+1-(CONFIG!$G19)),0)*'Commandes - Calculs Auto'!$D13</f>
        <v>0</v>
      </c>
      <c r="Y53" s="82">
        <f>IF(ROUND((Y$47-CONFIG!$C$7)/31,0)&gt;=ROUND(CONFIG!$G19,0),INDEX($C24:$BJ24,,COLUMN(Y$47)-COLUMN($C$47)+1-(CONFIG!$G19)),0)*'Commandes - Calculs Auto'!$D13</f>
        <v>0</v>
      </c>
      <c r="Z53" s="82">
        <f>IF(ROUND((Z$47-CONFIG!$C$7)/31,0)&gt;=ROUND(CONFIG!$G19,0),INDEX($C24:$BJ24,,COLUMN(Z$47)-COLUMN($C$47)+1-(CONFIG!$G19)),0)*'Commandes - Calculs Auto'!$D13</f>
        <v>0</v>
      </c>
      <c r="AA53" s="82">
        <f>IF(ROUND((AA$47-CONFIG!$C$7)/31,0)&gt;=ROUND(CONFIG!$G19,0),INDEX($C24:$BJ24,,COLUMN(AA$47)-COLUMN($C$47)+1-(CONFIG!$G19)),0)*'Commandes - Calculs Auto'!$F13</f>
        <v>0</v>
      </c>
      <c r="AB53" s="82">
        <f>IF(ROUND((AB$47-CONFIG!$C$7)/31,0)&gt;=ROUND(CONFIG!$G19,0),INDEX($C24:$BJ24,,COLUMN(AB$47)-COLUMN($C$47)+1-(CONFIG!$G19)),0)*'Commandes - Calculs Auto'!$F13</f>
        <v>0</v>
      </c>
      <c r="AC53" s="82">
        <f>IF(ROUND((AC$47-CONFIG!$C$7)/31,0)&gt;=ROUND(CONFIG!$G19,0),INDEX($C24:$BJ24,,COLUMN(AC$47)-COLUMN($C$47)+1-(CONFIG!$G19)),0)*'Commandes - Calculs Auto'!$F13</f>
        <v>0</v>
      </c>
      <c r="AD53" s="82">
        <f>IF(ROUND((AD$47-CONFIG!$C$7)/31,0)&gt;=ROUND(CONFIG!$G19,0),INDEX($C24:$BJ24,,COLUMN(AD$47)-COLUMN($C$47)+1-(CONFIG!$G19)),0)*'Commandes - Calculs Auto'!$F13</f>
        <v>0</v>
      </c>
      <c r="AE53" s="82">
        <f>IF(ROUND((AE$47-CONFIG!$C$7)/31,0)&gt;=ROUND(CONFIG!$G19,0),INDEX($C24:$BJ24,,COLUMN(AE$47)-COLUMN($C$47)+1-(CONFIG!$G19)),0)*'Commandes - Calculs Auto'!$F13</f>
        <v>0</v>
      </c>
      <c r="AF53" s="82">
        <f>IF(ROUND((AF$47-CONFIG!$C$7)/31,0)&gt;=ROUND(CONFIG!$G19,0),INDEX($C24:$BJ24,,COLUMN(AF$47)-COLUMN($C$47)+1-(CONFIG!$G19)),0)*'Commandes - Calculs Auto'!$F13</f>
        <v>0</v>
      </c>
      <c r="AG53" s="82">
        <f>IF(ROUND((AG$47-CONFIG!$C$7)/31,0)&gt;=ROUND(CONFIG!$G19,0),INDEX($C24:$BJ24,,COLUMN(AG$47)-COLUMN($C$47)+1-(CONFIG!$G19)),0)*'Commandes - Calculs Auto'!$F13</f>
        <v>0</v>
      </c>
      <c r="AH53" s="82">
        <f>IF(ROUND((AH$47-CONFIG!$C$7)/31,0)&gt;=ROUND(CONFIG!$G19,0),INDEX($C24:$BJ24,,COLUMN(AH$47)-COLUMN($C$47)+1-(CONFIG!$G19)),0)*'Commandes - Calculs Auto'!$F13</f>
        <v>0</v>
      </c>
      <c r="AI53" s="82">
        <f>IF(ROUND((AI$47-CONFIG!$C$7)/31,0)&gt;=ROUND(CONFIG!$G19,0),INDEX($C24:$BJ24,,COLUMN(AI$47)-COLUMN($C$47)+1-(CONFIG!$G19)),0)*'Commandes - Calculs Auto'!$F13</f>
        <v>0</v>
      </c>
      <c r="AJ53" s="82">
        <f>IF(ROUND((AJ$47-CONFIG!$C$7)/31,0)&gt;=ROUND(CONFIG!$G19,0),INDEX($C24:$BJ24,,COLUMN(AJ$47)-COLUMN($C$47)+1-(CONFIG!$G19)),0)*'Commandes - Calculs Auto'!$F13</f>
        <v>0</v>
      </c>
      <c r="AK53" s="82">
        <f>IF(ROUND((AK$47-CONFIG!$C$7)/31,0)&gt;=ROUND(CONFIG!$G19,0),INDEX($C24:$BJ24,,COLUMN(AK$47)-COLUMN($C$47)+1-(CONFIG!$G19)),0)*'Commandes - Calculs Auto'!$F13</f>
        <v>0</v>
      </c>
      <c r="AL53" s="82">
        <f>IF(ROUND((AL$47-CONFIG!$C$7)/31,0)&gt;=ROUND(CONFIG!$G19,0),INDEX($C24:$BJ24,,COLUMN(AL$47)-COLUMN($C$47)+1-(CONFIG!$G19)),0)*'Commandes - Calculs Auto'!$F13</f>
        <v>0</v>
      </c>
      <c r="AM53" s="82">
        <f>IF(ROUND((AM$47-CONFIG!$C$7)/31,0)&gt;=ROUND(CONFIG!$G19,0),INDEX($C24:$BJ24,,COLUMN(AM$47)-COLUMN($C$47)+1-(CONFIG!$G19)),0)*'Commandes - Calculs Auto'!$H13</f>
        <v>0</v>
      </c>
      <c r="AN53" s="82">
        <f>IF(ROUND((AN$47-CONFIG!$C$7)/31,0)&gt;=ROUND(CONFIG!$G19,0),INDEX($C24:$BJ24,,COLUMN(AN$47)-COLUMN($C$47)+1-(CONFIG!$G19)),0)*'Commandes - Calculs Auto'!$H13</f>
        <v>0</v>
      </c>
      <c r="AO53" s="82">
        <f>IF(ROUND((AO$47-CONFIG!$C$7)/31,0)&gt;=ROUND(CONFIG!$G19,0),INDEX($C24:$BJ24,,COLUMN(AO$47)-COLUMN($C$47)+1-(CONFIG!$G19)),0)*'Commandes - Calculs Auto'!$H13</f>
        <v>0</v>
      </c>
      <c r="AP53" s="82">
        <f>IF(ROUND((AP$47-CONFIG!$C$7)/31,0)&gt;=ROUND(CONFIG!$G19,0),INDEX($C24:$BJ24,,COLUMN(AP$47)-COLUMN($C$47)+1-(CONFIG!$G19)),0)*'Commandes - Calculs Auto'!$H13</f>
        <v>0</v>
      </c>
      <c r="AQ53" s="82">
        <f>IF(ROUND((AQ$47-CONFIG!$C$7)/31,0)&gt;=ROUND(CONFIG!$G19,0),INDEX($C24:$BJ24,,COLUMN(AQ$47)-COLUMN($C$47)+1-(CONFIG!$G19)),0)*'Commandes - Calculs Auto'!$H13</f>
        <v>0</v>
      </c>
      <c r="AR53" s="82">
        <f>IF(ROUND((AR$47-CONFIG!$C$7)/31,0)&gt;=ROUND(CONFIG!$G19,0),INDEX($C24:$BJ24,,COLUMN(AR$47)-COLUMN($C$47)+1-(CONFIG!$G19)),0)*'Commandes - Calculs Auto'!$H13</f>
        <v>0</v>
      </c>
      <c r="AS53" s="82">
        <f>IF(ROUND((AS$47-CONFIG!$C$7)/31,0)&gt;=ROUND(CONFIG!$G19,0),INDEX($C24:$BJ24,,COLUMN(AS$47)-COLUMN($C$47)+1-(CONFIG!$G19)),0)*'Commandes - Calculs Auto'!$H13</f>
        <v>0</v>
      </c>
      <c r="AT53" s="82">
        <f>IF(ROUND((AT$47-CONFIG!$C$7)/31,0)&gt;=ROUND(CONFIG!$G19,0),INDEX($C24:$BJ24,,COLUMN(AT$47)-COLUMN($C$47)+1-(CONFIG!$G19)),0)*'Commandes - Calculs Auto'!$H13</f>
        <v>0</v>
      </c>
      <c r="AU53" s="82">
        <f>IF(ROUND((AU$47-CONFIG!$C$7)/31,0)&gt;=ROUND(CONFIG!$G19,0),INDEX($C24:$BJ24,,COLUMN(AU$47)-COLUMN($C$47)+1-(CONFIG!$G19)),0)*'Commandes - Calculs Auto'!$H13</f>
        <v>0</v>
      </c>
      <c r="AV53" s="82">
        <f>IF(ROUND((AV$47-CONFIG!$C$7)/31,0)&gt;=ROUND(CONFIG!$G19,0),INDEX($C24:$BJ24,,COLUMN(AV$47)-COLUMN($C$47)+1-(CONFIG!$G19)),0)*'Commandes - Calculs Auto'!$H13</f>
        <v>0</v>
      </c>
      <c r="AW53" s="82">
        <f>IF(ROUND((AW$47-CONFIG!$C$7)/31,0)&gt;=ROUND(CONFIG!$G19,0),INDEX($C24:$BJ24,,COLUMN(AW$47)-COLUMN($C$47)+1-(CONFIG!$G19)),0)*'Commandes - Calculs Auto'!$H13</f>
        <v>0</v>
      </c>
      <c r="AX53" s="82">
        <f>IF(ROUND((AX$47-CONFIG!$C$7)/31,0)&gt;=ROUND(CONFIG!$G19,0),INDEX($C24:$BJ24,,COLUMN(AX$47)-COLUMN($C$47)+1-(CONFIG!$G19)),0)*'Commandes - Calculs Auto'!$H13</f>
        <v>0</v>
      </c>
      <c r="AY53" s="82">
        <f>IF(ROUND((AY$47-CONFIG!$C$7)/31,0)&gt;=ROUND(CONFIG!$G19,0),INDEX($C24:$BJ24,,COLUMN(AY$47)-COLUMN($C$47)+1-(CONFIG!$G19)),0)*'Commandes - Calculs Auto'!$J13</f>
        <v>0</v>
      </c>
      <c r="AZ53" s="82">
        <f>IF(ROUND((AZ$47-CONFIG!$C$7)/31,0)&gt;=ROUND(CONFIG!$G19,0),INDEX($C24:$BJ24,,COLUMN(AZ$47)-COLUMN($C$47)+1-(CONFIG!$G19)),0)*'Commandes - Calculs Auto'!$J13</f>
        <v>0</v>
      </c>
      <c r="BA53" s="82">
        <f>IF(ROUND((BA$47-CONFIG!$C$7)/31,0)&gt;=ROUND(CONFIG!$G19,0),INDEX($C24:$BJ24,,COLUMN(BA$47)-COLUMN($C$47)+1-(CONFIG!$G19)),0)*'Commandes - Calculs Auto'!$J13</f>
        <v>0</v>
      </c>
      <c r="BB53" s="82">
        <f>IF(ROUND((BB$47-CONFIG!$C$7)/31,0)&gt;=ROUND(CONFIG!$G19,0),INDEX($C24:$BJ24,,COLUMN(BB$47)-COLUMN($C$47)+1-(CONFIG!$G19)),0)*'Commandes - Calculs Auto'!$J13</f>
        <v>0</v>
      </c>
      <c r="BC53" s="82">
        <f>IF(ROUND((BC$47-CONFIG!$C$7)/31,0)&gt;=ROUND(CONFIG!$G19,0),INDEX($C24:$BJ24,,COLUMN(BC$47)-COLUMN($C$47)+1-(CONFIG!$G19)),0)*'Commandes - Calculs Auto'!$J13</f>
        <v>0</v>
      </c>
      <c r="BD53" s="82">
        <f>IF(ROUND((BD$47-CONFIG!$C$7)/31,0)&gt;=ROUND(CONFIG!$G19,0),INDEX($C24:$BJ24,,COLUMN(BD$47)-COLUMN($C$47)+1-(CONFIG!$G19)),0)*'Commandes - Calculs Auto'!$J13</f>
        <v>0</v>
      </c>
      <c r="BE53" s="82">
        <f>IF(ROUND((BE$47-CONFIG!$C$7)/31,0)&gt;=ROUND(CONFIG!$G19,0),INDEX($C24:$BJ24,,COLUMN(BE$47)-COLUMN($C$47)+1-(CONFIG!$G19)),0)*'Commandes - Calculs Auto'!$J13</f>
        <v>0</v>
      </c>
      <c r="BF53" s="82">
        <f>IF(ROUND((BF$47-CONFIG!$C$7)/31,0)&gt;=ROUND(CONFIG!$G19,0),INDEX($C24:$BJ24,,COLUMN(BF$47)-COLUMN($C$47)+1-(CONFIG!$G19)),0)*'Commandes - Calculs Auto'!$J13</f>
        <v>0</v>
      </c>
      <c r="BG53" s="82">
        <f>IF(ROUND((BG$47-CONFIG!$C$7)/31,0)&gt;=ROUND(CONFIG!$G19,0),INDEX($C24:$BJ24,,COLUMN(BG$47)-COLUMN($C$47)+1-(CONFIG!$G19)),0)*'Commandes - Calculs Auto'!$J13</f>
        <v>0</v>
      </c>
      <c r="BH53" s="82">
        <f>IF(ROUND((BH$47-CONFIG!$C$7)/31,0)&gt;=ROUND(CONFIG!$G19,0),INDEX($C24:$BJ24,,COLUMN(BH$47)-COLUMN($C$47)+1-(CONFIG!$G19)),0)*'Commandes - Calculs Auto'!$J13</f>
        <v>0</v>
      </c>
      <c r="BI53" s="82">
        <f>IF(ROUND((BI$47-CONFIG!$C$7)/31,0)&gt;=ROUND(CONFIG!$G19,0),INDEX($C24:$BJ24,,COLUMN(BI$47)-COLUMN($C$47)+1-(CONFIG!$G19)),0)*'Commandes - Calculs Auto'!$J13</f>
        <v>0</v>
      </c>
      <c r="BJ53" s="82">
        <f>IF(ROUND((BJ$47-CONFIG!$C$7)/31,0)&gt;=ROUND(CONFIG!$G19,0),INDEX($C24:$BJ24,,COLUMN(BJ$47)-COLUMN($C$47)+1-(CONFIG!$G19)),0)*'Commandes - Calculs Auto'!$J13</f>
        <v>0</v>
      </c>
    </row>
    <row r="54" spans="2:62" x14ac:dyDescent="0.35">
      <c r="B54" s="57">
        <f>CONFIG!$B$20</f>
        <v>0</v>
      </c>
      <c r="C54" s="82">
        <f>IF(ROUND((C$47-CONFIG!$C$7)/31,0)&gt;=ROUND(CONFIG!$G20,0),INDEX($C25:$BJ25,,COLUMN(C$47)-COLUMN($C$47)+1-(CONFIG!$G20)),0)*CONFIG!$D20</f>
        <v>0</v>
      </c>
      <c r="D54" s="82">
        <f>IF(ROUND((D$47-CONFIG!$C$7)/31,0)&gt;=ROUND(CONFIG!$G20,0),INDEX($C25:$BJ25,,COLUMN(D$47)-COLUMN($C$47)+1-(CONFIG!$G20)),0)*CONFIG!$D20</f>
        <v>0</v>
      </c>
      <c r="E54" s="82">
        <f>IF(ROUND((E$47-CONFIG!$C$7)/31,0)&gt;=ROUND(CONFIG!$G20,0),INDEX($C25:$BJ25,,COLUMN(E$47)-COLUMN($C$47)+1-(CONFIG!$G20)),0)*CONFIG!$D20</f>
        <v>0</v>
      </c>
      <c r="F54" s="82">
        <f>IF(ROUND((F$47-CONFIG!$C$7)/31,0)&gt;=ROUND(CONFIG!$G20,0),INDEX($C25:$BJ25,,COLUMN(F$47)-COLUMN($C$47)+1-(CONFIG!$G20)),0)*CONFIG!$D20</f>
        <v>0</v>
      </c>
      <c r="G54" s="82">
        <f>IF(ROUND((G$47-CONFIG!$C$7)/31,0)&gt;=ROUND(CONFIG!$G20,0),INDEX($C25:$BJ25,,COLUMN(G$47)-COLUMN($C$47)+1-(CONFIG!$G20)),0)*CONFIG!$D20</f>
        <v>0</v>
      </c>
      <c r="H54" s="82">
        <f>IF(ROUND((H$47-CONFIG!$C$7)/31,0)&gt;=ROUND(CONFIG!$G20,0),INDEX($C25:$BJ25,,COLUMN(H$47)-COLUMN($C$47)+1-(CONFIG!$G20)),0)*CONFIG!$D20</f>
        <v>0</v>
      </c>
      <c r="I54" s="82">
        <f>IF(ROUND((I$47-CONFIG!$C$7)/31,0)&gt;=ROUND(CONFIG!$G20,0),INDEX($C25:$BJ25,,COLUMN(I$47)-COLUMN($C$47)+1-(CONFIG!$G20)),0)*CONFIG!$D20</f>
        <v>0</v>
      </c>
      <c r="J54" s="82">
        <f>IF(ROUND((J$47-CONFIG!$C$7)/31,0)&gt;=ROUND(CONFIG!$G20,0),INDEX($C25:$BJ25,,COLUMN(J$47)-COLUMN($C$47)+1-(CONFIG!$G20)),0)*CONFIG!$D20</f>
        <v>0</v>
      </c>
      <c r="K54" s="82">
        <f>IF(ROUND((K$47-CONFIG!$C$7)/31,0)&gt;=ROUND(CONFIG!$G20,0),INDEX($C25:$BJ25,,COLUMN(K$47)-COLUMN($C$47)+1-(CONFIG!$G20)),0)*CONFIG!$D20</f>
        <v>0</v>
      </c>
      <c r="L54" s="82">
        <f>IF(ROUND((L$47-CONFIG!$C$7)/31,0)&gt;=ROUND(CONFIG!$G20,0),INDEX($C25:$BJ25,,COLUMN(L$47)-COLUMN($C$47)+1-(CONFIG!$G20)),0)*CONFIG!$D20</f>
        <v>0</v>
      </c>
      <c r="M54" s="82">
        <f>IF(ROUND((M$47-CONFIG!$C$7)/31,0)&gt;=ROUND(CONFIG!$G20,0),INDEX($C25:$BJ25,,COLUMN(M$47)-COLUMN($C$47)+1-(CONFIG!$G20)),0)*CONFIG!$D20</f>
        <v>0</v>
      </c>
      <c r="N54" s="82">
        <f>IF(ROUND((N$47-CONFIG!$C$7)/31,0)&gt;=ROUND(CONFIG!$G20,0),INDEX($C25:$BJ25,,COLUMN(N$47)-COLUMN($C$47)+1-(CONFIG!$G20)),0)*CONFIG!$D20</f>
        <v>0</v>
      </c>
      <c r="O54" s="82">
        <f>IF(ROUND((O$47-CONFIG!$C$7)/31,0)&gt;=ROUND(CONFIG!$G20,0),INDEX($C25:$BJ25,,COLUMN(O$47)-COLUMN($C$47)+1-(CONFIG!$G20)),0)*'Commandes - Calculs Auto'!$D14</f>
        <v>0</v>
      </c>
      <c r="P54" s="82">
        <f>IF(ROUND((P$47-CONFIG!$C$7)/31,0)&gt;=ROUND(CONFIG!$G20,0),INDEX($C25:$BJ25,,COLUMN(P$47)-COLUMN($C$47)+1-(CONFIG!$G20)),0)*'Commandes - Calculs Auto'!$D14</f>
        <v>0</v>
      </c>
      <c r="Q54" s="82">
        <f>IF(ROUND((Q$47-CONFIG!$C$7)/31,0)&gt;=ROUND(CONFIG!$G20,0),INDEX($C25:$BJ25,,COLUMN(Q$47)-COLUMN($C$47)+1-(CONFIG!$G20)),0)*'Commandes - Calculs Auto'!$D14</f>
        <v>0</v>
      </c>
      <c r="R54" s="82">
        <f>IF(ROUND((R$47-CONFIG!$C$7)/31,0)&gt;=ROUND(CONFIG!$G20,0),INDEX($C25:$BJ25,,COLUMN(R$47)-COLUMN($C$47)+1-(CONFIG!$G20)),0)*'Commandes - Calculs Auto'!$D14</f>
        <v>0</v>
      </c>
      <c r="S54" s="82">
        <f>IF(ROUND((S$47-CONFIG!$C$7)/31,0)&gt;=ROUND(CONFIG!$G20,0),INDEX($C25:$BJ25,,COLUMN(S$47)-COLUMN($C$47)+1-(CONFIG!$G20)),0)*'Commandes - Calculs Auto'!$D14</f>
        <v>0</v>
      </c>
      <c r="T54" s="82">
        <f>IF(ROUND((T$47-CONFIG!$C$7)/31,0)&gt;=ROUND(CONFIG!$G20,0),INDEX($C25:$BJ25,,COLUMN(T$47)-COLUMN($C$47)+1-(CONFIG!$G20)),0)*'Commandes - Calculs Auto'!$D14</f>
        <v>0</v>
      </c>
      <c r="U54" s="82">
        <f>IF(ROUND((U$47-CONFIG!$C$7)/31,0)&gt;=ROUND(CONFIG!$G20,0),INDEX($C25:$BJ25,,COLUMN(U$47)-COLUMN($C$47)+1-(CONFIG!$G20)),0)*'Commandes - Calculs Auto'!$D14</f>
        <v>0</v>
      </c>
      <c r="V54" s="82">
        <f>IF(ROUND((V$47-CONFIG!$C$7)/31,0)&gt;=ROUND(CONFIG!$G20,0),INDEX($C25:$BJ25,,COLUMN(V$47)-COLUMN($C$47)+1-(CONFIG!$G20)),0)*'Commandes - Calculs Auto'!$D14</f>
        <v>0</v>
      </c>
      <c r="W54" s="82">
        <f>IF(ROUND((W$47-CONFIG!$C$7)/31,0)&gt;=ROUND(CONFIG!$G20,0),INDEX($C25:$BJ25,,COLUMN(W$47)-COLUMN($C$47)+1-(CONFIG!$G20)),0)*'Commandes - Calculs Auto'!$D14</f>
        <v>0</v>
      </c>
      <c r="X54" s="82">
        <f>IF(ROUND((X$47-CONFIG!$C$7)/31,0)&gt;=ROUND(CONFIG!$G20,0),INDEX($C25:$BJ25,,COLUMN(X$47)-COLUMN($C$47)+1-(CONFIG!$G20)),0)*'Commandes - Calculs Auto'!$D14</f>
        <v>0</v>
      </c>
      <c r="Y54" s="82">
        <f>IF(ROUND((Y$47-CONFIG!$C$7)/31,0)&gt;=ROUND(CONFIG!$G20,0),INDEX($C25:$BJ25,,COLUMN(Y$47)-COLUMN($C$47)+1-(CONFIG!$G20)),0)*'Commandes - Calculs Auto'!$D14</f>
        <v>0</v>
      </c>
      <c r="Z54" s="82">
        <f>IF(ROUND((Z$47-CONFIG!$C$7)/31,0)&gt;=ROUND(CONFIG!$G20,0),INDEX($C25:$BJ25,,COLUMN(Z$47)-COLUMN($C$47)+1-(CONFIG!$G20)),0)*'Commandes - Calculs Auto'!$D14</f>
        <v>0</v>
      </c>
      <c r="AA54" s="82">
        <f>IF(ROUND((AA$47-CONFIG!$C$7)/31,0)&gt;=ROUND(CONFIG!$G20,0),INDEX($C25:$BJ25,,COLUMN(AA$47)-COLUMN($C$47)+1-(CONFIG!$G20)),0)*'Commandes - Calculs Auto'!$F14</f>
        <v>0</v>
      </c>
      <c r="AB54" s="82">
        <f>IF(ROUND((AB$47-CONFIG!$C$7)/31,0)&gt;=ROUND(CONFIG!$G20,0),INDEX($C25:$BJ25,,COLUMN(AB$47)-COLUMN($C$47)+1-(CONFIG!$G20)),0)*'Commandes - Calculs Auto'!$F14</f>
        <v>0</v>
      </c>
      <c r="AC54" s="82">
        <f>IF(ROUND((AC$47-CONFIG!$C$7)/31,0)&gt;=ROUND(CONFIG!$G20,0),INDEX($C25:$BJ25,,COLUMN(AC$47)-COLUMN($C$47)+1-(CONFIG!$G20)),0)*'Commandes - Calculs Auto'!$F14</f>
        <v>0</v>
      </c>
      <c r="AD54" s="82">
        <f>IF(ROUND((AD$47-CONFIG!$C$7)/31,0)&gt;=ROUND(CONFIG!$G20,0),INDEX($C25:$BJ25,,COLUMN(AD$47)-COLUMN($C$47)+1-(CONFIG!$G20)),0)*'Commandes - Calculs Auto'!$F14</f>
        <v>0</v>
      </c>
      <c r="AE54" s="82">
        <f>IF(ROUND((AE$47-CONFIG!$C$7)/31,0)&gt;=ROUND(CONFIG!$G20,0),INDEX($C25:$BJ25,,COLUMN(AE$47)-COLUMN($C$47)+1-(CONFIG!$G20)),0)*'Commandes - Calculs Auto'!$F14</f>
        <v>0</v>
      </c>
      <c r="AF54" s="82">
        <f>IF(ROUND((AF$47-CONFIG!$C$7)/31,0)&gt;=ROUND(CONFIG!$G20,0),INDEX($C25:$BJ25,,COLUMN(AF$47)-COLUMN($C$47)+1-(CONFIG!$G20)),0)*'Commandes - Calculs Auto'!$F14</f>
        <v>0</v>
      </c>
      <c r="AG54" s="82">
        <f>IF(ROUND((AG$47-CONFIG!$C$7)/31,0)&gt;=ROUND(CONFIG!$G20,0),INDEX($C25:$BJ25,,COLUMN(AG$47)-COLUMN($C$47)+1-(CONFIG!$G20)),0)*'Commandes - Calculs Auto'!$F14</f>
        <v>0</v>
      </c>
      <c r="AH54" s="82">
        <f>IF(ROUND((AH$47-CONFIG!$C$7)/31,0)&gt;=ROUND(CONFIG!$G20,0),INDEX($C25:$BJ25,,COLUMN(AH$47)-COLUMN($C$47)+1-(CONFIG!$G20)),0)*'Commandes - Calculs Auto'!$F14</f>
        <v>0</v>
      </c>
      <c r="AI54" s="82">
        <f>IF(ROUND((AI$47-CONFIG!$C$7)/31,0)&gt;=ROUND(CONFIG!$G20,0),INDEX($C25:$BJ25,,COLUMN(AI$47)-COLUMN($C$47)+1-(CONFIG!$G20)),0)*'Commandes - Calculs Auto'!$F14</f>
        <v>0</v>
      </c>
      <c r="AJ54" s="82">
        <f>IF(ROUND((AJ$47-CONFIG!$C$7)/31,0)&gt;=ROUND(CONFIG!$G20,0),INDEX($C25:$BJ25,,COLUMN(AJ$47)-COLUMN($C$47)+1-(CONFIG!$G20)),0)*'Commandes - Calculs Auto'!$F14</f>
        <v>0</v>
      </c>
      <c r="AK54" s="82">
        <f>IF(ROUND((AK$47-CONFIG!$C$7)/31,0)&gt;=ROUND(CONFIG!$G20,0),INDEX($C25:$BJ25,,COLUMN(AK$47)-COLUMN($C$47)+1-(CONFIG!$G20)),0)*'Commandes - Calculs Auto'!$F14</f>
        <v>0</v>
      </c>
      <c r="AL54" s="82">
        <f>IF(ROUND((AL$47-CONFIG!$C$7)/31,0)&gt;=ROUND(CONFIG!$G20,0),INDEX($C25:$BJ25,,COLUMN(AL$47)-COLUMN($C$47)+1-(CONFIG!$G20)),0)*'Commandes - Calculs Auto'!$F14</f>
        <v>0</v>
      </c>
      <c r="AM54" s="82">
        <f>IF(ROUND((AM$47-CONFIG!$C$7)/31,0)&gt;=ROUND(CONFIG!$G20,0),INDEX($C25:$BJ25,,COLUMN(AM$47)-COLUMN($C$47)+1-(CONFIG!$G20)),0)*'Commandes - Calculs Auto'!$H14</f>
        <v>0</v>
      </c>
      <c r="AN54" s="82">
        <f>IF(ROUND((AN$47-CONFIG!$C$7)/31,0)&gt;=ROUND(CONFIG!$G20,0),INDEX($C25:$BJ25,,COLUMN(AN$47)-COLUMN($C$47)+1-(CONFIG!$G20)),0)*'Commandes - Calculs Auto'!$H14</f>
        <v>0</v>
      </c>
      <c r="AO54" s="82">
        <f>IF(ROUND((AO$47-CONFIG!$C$7)/31,0)&gt;=ROUND(CONFIG!$G20,0),INDEX($C25:$BJ25,,COLUMN(AO$47)-COLUMN($C$47)+1-(CONFIG!$G20)),0)*'Commandes - Calculs Auto'!$H14</f>
        <v>0</v>
      </c>
      <c r="AP54" s="82">
        <f>IF(ROUND((AP$47-CONFIG!$C$7)/31,0)&gt;=ROUND(CONFIG!$G20,0),INDEX($C25:$BJ25,,COLUMN(AP$47)-COLUMN($C$47)+1-(CONFIG!$G20)),0)*'Commandes - Calculs Auto'!$H14</f>
        <v>0</v>
      </c>
      <c r="AQ54" s="82">
        <f>IF(ROUND((AQ$47-CONFIG!$C$7)/31,0)&gt;=ROUND(CONFIG!$G20,0),INDEX($C25:$BJ25,,COLUMN(AQ$47)-COLUMN($C$47)+1-(CONFIG!$G20)),0)*'Commandes - Calculs Auto'!$H14</f>
        <v>0</v>
      </c>
      <c r="AR54" s="82">
        <f>IF(ROUND((AR$47-CONFIG!$C$7)/31,0)&gt;=ROUND(CONFIG!$G20,0),INDEX($C25:$BJ25,,COLUMN(AR$47)-COLUMN($C$47)+1-(CONFIG!$G20)),0)*'Commandes - Calculs Auto'!$H14</f>
        <v>0</v>
      </c>
      <c r="AS54" s="82">
        <f>IF(ROUND((AS$47-CONFIG!$C$7)/31,0)&gt;=ROUND(CONFIG!$G20,0),INDEX($C25:$BJ25,,COLUMN(AS$47)-COLUMN($C$47)+1-(CONFIG!$G20)),0)*'Commandes - Calculs Auto'!$H14</f>
        <v>0</v>
      </c>
      <c r="AT54" s="82">
        <f>IF(ROUND((AT$47-CONFIG!$C$7)/31,0)&gt;=ROUND(CONFIG!$G20,0),INDEX($C25:$BJ25,,COLUMN(AT$47)-COLUMN($C$47)+1-(CONFIG!$G20)),0)*'Commandes - Calculs Auto'!$H14</f>
        <v>0</v>
      </c>
      <c r="AU54" s="82">
        <f>IF(ROUND((AU$47-CONFIG!$C$7)/31,0)&gt;=ROUND(CONFIG!$G20,0),INDEX($C25:$BJ25,,COLUMN(AU$47)-COLUMN($C$47)+1-(CONFIG!$G20)),0)*'Commandes - Calculs Auto'!$H14</f>
        <v>0</v>
      </c>
      <c r="AV54" s="82">
        <f>IF(ROUND((AV$47-CONFIG!$C$7)/31,0)&gt;=ROUND(CONFIG!$G20,0),INDEX($C25:$BJ25,,COLUMN(AV$47)-COLUMN($C$47)+1-(CONFIG!$G20)),0)*'Commandes - Calculs Auto'!$H14</f>
        <v>0</v>
      </c>
      <c r="AW54" s="82">
        <f>IF(ROUND((AW$47-CONFIG!$C$7)/31,0)&gt;=ROUND(CONFIG!$G20,0),INDEX($C25:$BJ25,,COLUMN(AW$47)-COLUMN($C$47)+1-(CONFIG!$G20)),0)*'Commandes - Calculs Auto'!$H14</f>
        <v>0</v>
      </c>
      <c r="AX54" s="82">
        <f>IF(ROUND((AX$47-CONFIG!$C$7)/31,0)&gt;=ROUND(CONFIG!$G20,0),INDEX($C25:$BJ25,,COLUMN(AX$47)-COLUMN($C$47)+1-(CONFIG!$G20)),0)*'Commandes - Calculs Auto'!$H14</f>
        <v>0</v>
      </c>
      <c r="AY54" s="82">
        <f>IF(ROUND((AY$47-CONFIG!$C$7)/31,0)&gt;=ROUND(CONFIG!$G20,0),INDEX($C25:$BJ25,,COLUMN(AY$47)-COLUMN($C$47)+1-(CONFIG!$G20)),0)*'Commandes - Calculs Auto'!$J14</f>
        <v>0</v>
      </c>
      <c r="AZ54" s="82">
        <f>IF(ROUND((AZ$47-CONFIG!$C$7)/31,0)&gt;=ROUND(CONFIG!$G20,0),INDEX($C25:$BJ25,,COLUMN(AZ$47)-COLUMN($C$47)+1-(CONFIG!$G20)),0)*'Commandes - Calculs Auto'!$J14</f>
        <v>0</v>
      </c>
      <c r="BA54" s="82">
        <f>IF(ROUND((BA$47-CONFIG!$C$7)/31,0)&gt;=ROUND(CONFIG!$G20,0),INDEX($C25:$BJ25,,COLUMN(BA$47)-COLUMN($C$47)+1-(CONFIG!$G20)),0)*'Commandes - Calculs Auto'!$J14</f>
        <v>0</v>
      </c>
      <c r="BB54" s="82">
        <f>IF(ROUND((BB$47-CONFIG!$C$7)/31,0)&gt;=ROUND(CONFIG!$G20,0),INDEX($C25:$BJ25,,COLUMN(BB$47)-COLUMN($C$47)+1-(CONFIG!$G20)),0)*'Commandes - Calculs Auto'!$J14</f>
        <v>0</v>
      </c>
      <c r="BC54" s="82">
        <f>IF(ROUND((BC$47-CONFIG!$C$7)/31,0)&gt;=ROUND(CONFIG!$G20,0),INDEX($C25:$BJ25,,COLUMN(BC$47)-COLUMN($C$47)+1-(CONFIG!$G20)),0)*'Commandes - Calculs Auto'!$J14</f>
        <v>0</v>
      </c>
      <c r="BD54" s="82">
        <f>IF(ROUND((BD$47-CONFIG!$C$7)/31,0)&gt;=ROUND(CONFIG!$G20,0),INDEX($C25:$BJ25,,COLUMN(BD$47)-COLUMN($C$47)+1-(CONFIG!$G20)),0)*'Commandes - Calculs Auto'!$J14</f>
        <v>0</v>
      </c>
      <c r="BE54" s="82">
        <f>IF(ROUND((BE$47-CONFIG!$C$7)/31,0)&gt;=ROUND(CONFIG!$G20,0),INDEX($C25:$BJ25,,COLUMN(BE$47)-COLUMN($C$47)+1-(CONFIG!$G20)),0)*'Commandes - Calculs Auto'!$J14</f>
        <v>0</v>
      </c>
      <c r="BF54" s="82">
        <f>IF(ROUND((BF$47-CONFIG!$C$7)/31,0)&gt;=ROUND(CONFIG!$G20,0),INDEX($C25:$BJ25,,COLUMN(BF$47)-COLUMN($C$47)+1-(CONFIG!$G20)),0)*'Commandes - Calculs Auto'!$J14</f>
        <v>0</v>
      </c>
      <c r="BG54" s="82">
        <f>IF(ROUND((BG$47-CONFIG!$C$7)/31,0)&gt;=ROUND(CONFIG!$G20,0),INDEX($C25:$BJ25,,COLUMN(BG$47)-COLUMN($C$47)+1-(CONFIG!$G20)),0)*'Commandes - Calculs Auto'!$J14</f>
        <v>0</v>
      </c>
      <c r="BH54" s="82">
        <f>IF(ROUND((BH$47-CONFIG!$C$7)/31,0)&gt;=ROUND(CONFIG!$G20,0),INDEX($C25:$BJ25,,COLUMN(BH$47)-COLUMN($C$47)+1-(CONFIG!$G20)),0)*'Commandes - Calculs Auto'!$J14</f>
        <v>0</v>
      </c>
      <c r="BI54" s="82">
        <f>IF(ROUND((BI$47-CONFIG!$C$7)/31,0)&gt;=ROUND(CONFIG!$G20,0),INDEX($C25:$BJ25,,COLUMN(BI$47)-COLUMN($C$47)+1-(CONFIG!$G20)),0)*'Commandes - Calculs Auto'!$J14</f>
        <v>0</v>
      </c>
      <c r="BJ54" s="82">
        <f>IF(ROUND((BJ$47-CONFIG!$C$7)/31,0)&gt;=ROUND(CONFIG!$G20,0),INDEX($C25:$BJ25,,COLUMN(BJ$47)-COLUMN($C$47)+1-(CONFIG!$G20)),0)*'Commandes - Calculs Auto'!$J14</f>
        <v>0</v>
      </c>
    </row>
    <row r="55" spans="2:62" x14ac:dyDescent="0.35">
      <c r="B55" s="57">
        <f>CONFIG!$B$21</f>
        <v>0</v>
      </c>
      <c r="C55" s="82">
        <f>IF(ROUND((C$47-CONFIG!$C$7)/31,0)&gt;=ROUND(CONFIG!$G21,0),INDEX($C26:$BJ26,,COLUMN(C$47)-COLUMN($C$47)+1-(CONFIG!$G21)),0)*CONFIG!$D21</f>
        <v>0</v>
      </c>
      <c r="D55" s="82">
        <f>IF(ROUND((D$47-CONFIG!$C$7)/31,0)&gt;=ROUND(CONFIG!$G21,0),INDEX($C26:$BJ26,,COLUMN(D$47)-COLUMN($C$47)+1-(CONFIG!$G21)),0)*CONFIG!$D21</f>
        <v>0</v>
      </c>
      <c r="E55" s="82">
        <f>IF(ROUND((E$47-CONFIG!$C$7)/31,0)&gt;=ROUND(CONFIG!$G21,0),INDEX($C26:$BJ26,,COLUMN(E$47)-COLUMN($C$47)+1-(CONFIG!$G21)),0)*CONFIG!$D21</f>
        <v>0</v>
      </c>
      <c r="F55" s="82">
        <f>IF(ROUND((F$47-CONFIG!$C$7)/31,0)&gt;=ROUND(CONFIG!$G21,0),INDEX($C26:$BJ26,,COLUMN(F$47)-COLUMN($C$47)+1-(CONFIG!$G21)),0)*CONFIG!$D21</f>
        <v>0</v>
      </c>
      <c r="G55" s="82">
        <f>IF(ROUND((G$47-CONFIG!$C$7)/31,0)&gt;=ROUND(CONFIG!$G21,0),INDEX($C26:$BJ26,,COLUMN(G$47)-COLUMN($C$47)+1-(CONFIG!$G21)),0)*CONFIG!$D21</f>
        <v>0</v>
      </c>
      <c r="H55" s="82">
        <f>IF(ROUND((H$47-CONFIG!$C$7)/31,0)&gt;=ROUND(CONFIG!$G21,0),INDEX($C26:$BJ26,,COLUMN(H$47)-COLUMN($C$47)+1-(CONFIG!$G21)),0)*CONFIG!$D21</f>
        <v>0</v>
      </c>
      <c r="I55" s="82">
        <f>IF(ROUND((I$47-CONFIG!$C$7)/31,0)&gt;=ROUND(CONFIG!$G21,0),INDEX($C26:$BJ26,,COLUMN(I$47)-COLUMN($C$47)+1-(CONFIG!$G21)),0)*CONFIG!$D21</f>
        <v>0</v>
      </c>
      <c r="J55" s="82">
        <f>IF(ROUND((J$47-CONFIG!$C$7)/31,0)&gt;=ROUND(CONFIG!$G21,0),INDEX($C26:$BJ26,,COLUMN(J$47)-COLUMN($C$47)+1-(CONFIG!$G21)),0)*CONFIG!$D21</f>
        <v>0</v>
      </c>
      <c r="K55" s="82">
        <f>IF(ROUND((K$47-CONFIG!$C$7)/31,0)&gt;=ROUND(CONFIG!$G21,0),INDEX($C26:$BJ26,,COLUMN(K$47)-COLUMN($C$47)+1-(CONFIG!$G21)),0)*CONFIG!$D21</f>
        <v>0</v>
      </c>
      <c r="L55" s="82">
        <f>IF(ROUND((L$47-CONFIG!$C$7)/31,0)&gt;=ROUND(CONFIG!$G21,0),INDEX($C26:$BJ26,,COLUMN(L$47)-COLUMN($C$47)+1-(CONFIG!$G21)),0)*CONFIG!$D21</f>
        <v>0</v>
      </c>
      <c r="M55" s="82">
        <f>IF(ROUND((M$47-CONFIG!$C$7)/31,0)&gt;=ROUND(CONFIG!$G21,0),INDEX($C26:$BJ26,,COLUMN(M$47)-COLUMN($C$47)+1-(CONFIG!$G21)),0)*CONFIG!$D21</f>
        <v>0</v>
      </c>
      <c r="N55" s="82">
        <f>IF(ROUND((N$47-CONFIG!$C$7)/31,0)&gt;=ROUND(CONFIG!$G21,0),INDEX($C26:$BJ26,,COLUMN(N$47)-COLUMN($C$47)+1-(CONFIG!$G21)),0)*CONFIG!$D21</f>
        <v>0</v>
      </c>
      <c r="O55" s="82">
        <f>IF(ROUND((O$47-CONFIG!$C$7)/31,0)&gt;=ROUND(CONFIG!$G21,0),INDEX($C26:$BJ26,,COLUMN(O$47)-COLUMN($C$47)+1-(CONFIG!$G21)),0)*'Commandes - Calculs Auto'!$D15</f>
        <v>0</v>
      </c>
      <c r="P55" s="82">
        <f>IF(ROUND((P$47-CONFIG!$C$7)/31,0)&gt;=ROUND(CONFIG!$G21,0),INDEX($C26:$BJ26,,COLUMN(P$47)-COLUMN($C$47)+1-(CONFIG!$G21)),0)*'Commandes - Calculs Auto'!$D15</f>
        <v>0</v>
      </c>
      <c r="Q55" s="82">
        <f>IF(ROUND((Q$47-CONFIG!$C$7)/31,0)&gt;=ROUND(CONFIG!$G21,0),INDEX($C26:$BJ26,,COLUMN(Q$47)-COLUMN($C$47)+1-(CONFIG!$G21)),0)*'Commandes - Calculs Auto'!$D15</f>
        <v>0</v>
      </c>
      <c r="R55" s="82">
        <f>IF(ROUND((R$47-CONFIG!$C$7)/31,0)&gt;=ROUND(CONFIG!$G21,0),INDEX($C26:$BJ26,,COLUMN(R$47)-COLUMN($C$47)+1-(CONFIG!$G21)),0)*'Commandes - Calculs Auto'!$D15</f>
        <v>0</v>
      </c>
      <c r="S55" s="82">
        <f>IF(ROUND((S$47-CONFIG!$C$7)/31,0)&gt;=ROUND(CONFIG!$G21,0),INDEX($C26:$BJ26,,COLUMN(S$47)-COLUMN($C$47)+1-(CONFIG!$G21)),0)*'Commandes - Calculs Auto'!$D15</f>
        <v>0</v>
      </c>
      <c r="T55" s="82">
        <f>IF(ROUND((T$47-CONFIG!$C$7)/31,0)&gt;=ROUND(CONFIG!$G21,0),INDEX($C26:$BJ26,,COLUMN(T$47)-COLUMN($C$47)+1-(CONFIG!$G21)),0)*'Commandes - Calculs Auto'!$D15</f>
        <v>0</v>
      </c>
      <c r="U55" s="82">
        <f>IF(ROUND((U$47-CONFIG!$C$7)/31,0)&gt;=ROUND(CONFIG!$G21,0),INDEX($C26:$BJ26,,COLUMN(U$47)-COLUMN($C$47)+1-(CONFIG!$G21)),0)*'Commandes - Calculs Auto'!$D15</f>
        <v>0</v>
      </c>
      <c r="V55" s="82">
        <f>IF(ROUND((V$47-CONFIG!$C$7)/31,0)&gt;=ROUND(CONFIG!$G21,0),INDEX($C26:$BJ26,,COLUMN(V$47)-COLUMN($C$47)+1-(CONFIG!$G21)),0)*'Commandes - Calculs Auto'!$D15</f>
        <v>0</v>
      </c>
      <c r="W55" s="82">
        <f>IF(ROUND((W$47-CONFIG!$C$7)/31,0)&gt;=ROUND(CONFIG!$G21,0),INDEX($C26:$BJ26,,COLUMN(W$47)-COLUMN($C$47)+1-(CONFIG!$G21)),0)*'Commandes - Calculs Auto'!$D15</f>
        <v>0</v>
      </c>
      <c r="X55" s="82">
        <f>IF(ROUND((X$47-CONFIG!$C$7)/31,0)&gt;=ROUND(CONFIG!$G21,0),INDEX($C26:$BJ26,,COLUMN(X$47)-COLUMN($C$47)+1-(CONFIG!$G21)),0)*'Commandes - Calculs Auto'!$D15</f>
        <v>0</v>
      </c>
      <c r="Y55" s="82">
        <f>IF(ROUND((Y$47-CONFIG!$C$7)/31,0)&gt;=ROUND(CONFIG!$G21,0),INDEX($C26:$BJ26,,COLUMN(Y$47)-COLUMN($C$47)+1-(CONFIG!$G21)),0)*'Commandes - Calculs Auto'!$D15</f>
        <v>0</v>
      </c>
      <c r="Z55" s="82">
        <f>IF(ROUND((Z$47-CONFIG!$C$7)/31,0)&gt;=ROUND(CONFIG!$G21,0),INDEX($C26:$BJ26,,COLUMN(Z$47)-COLUMN($C$47)+1-(CONFIG!$G21)),0)*'Commandes - Calculs Auto'!$D15</f>
        <v>0</v>
      </c>
      <c r="AA55" s="82">
        <f>IF(ROUND((AA$47-CONFIG!$C$7)/31,0)&gt;=ROUND(CONFIG!$G21,0),INDEX($C26:$BJ26,,COLUMN(AA$47)-COLUMN($C$47)+1-(CONFIG!$G21)),0)*'Commandes - Calculs Auto'!$F15</f>
        <v>0</v>
      </c>
      <c r="AB55" s="82">
        <f>IF(ROUND((AB$47-CONFIG!$C$7)/31,0)&gt;=ROUND(CONFIG!$G21,0),INDEX($C26:$BJ26,,COLUMN(AB$47)-COLUMN($C$47)+1-(CONFIG!$G21)),0)*'Commandes - Calculs Auto'!$F15</f>
        <v>0</v>
      </c>
      <c r="AC55" s="82">
        <f>IF(ROUND((AC$47-CONFIG!$C$7)/31,0)&gt;=ROUND(CONFIG!$G21,0),INDEX($C26:$BJ26,,COLUMN(AC$47)-COLUMN($C$47)+1-(CONFIG!$G21)),0)*'Commandes - Calculs Auto'!$F15</f>
        <v>0</v>
      </c>
      <c r="AD55" s="82">
        <f>IF(ROUND((AD$47-CONFIG!$C$7)/31,0)&gt;=ROUND(CONFIG!$G21,0),INDEX($C26:$BJ26,,COLUMN(AD$47)-COLUMN($C$47)+1-(CONFIG!$G21)),0)*'Commandes - Calculs Auto'!$F15</f>
        <v>0</v>
      </c>
      <c r="AE55" s="82">
        <f>IF(ROUND((AE$47-CONFIG!$C$7)/31,0)&gt;=ROUND(CONFIG!$G21,0),INDEX($C26:$BJ26,,COLUMN(AE$47)-COLUMN($C$47)+1-(CONFIG!$G21)),0)*'Commandes - Calculs Auto'!$F15</f>
        <v>0</v>
      </c>
      <c r="AF55" s="82">
        <f>IF(ROUND((AF$47-CONFIG!$C$7)/31,0)&gt;=ROUND(CONFIG!$G21,0),INDEX($C26:$BJ26,,COLUMN(AF$47)-COLUMN($C$47)+1-(CONFIG!$G21)),0)*'Commandes - Calculs Auto'!$F15</f>
        <v>0</v>
      </c>
      <c r="AG55" s="82">
        <f>IF(ROUND((AG$47-CONFIG!$C$7)/31,0)&gt;=ROUND(CONFIG!$G21,0),INDEX($C26:$BJ26,,COLUMN(AG$47)-COLUMN($C$47)+1-(CONFIG!$G21)),0)*'Commandes - Calculs Auto'!$F15</f>
        <v>0</v>
      </c>
      <c r="AH55" s="82">
        <f>IF(ROUND((AH$47-CONFIG!$C$7)/31,0)&gt;=ROUND(CONFIG!$G21,0),INDEX($C26:$BJ26,,COLUMN(AH$47)-COLUMN($C$47)+1-(CONFIG!$G21)),0)*'Commandes - Calculs Auto'!$F15</f>
        <v>0</v>
      </c>
      <c r="AI55" s="82">
        <f>IF(ROUND((AI$47-CONFIG!$C$7)/31,0)&gt;=ROUND(CONFIG!$G21,0),INDEX($C26:$BJ26,,COLUMN(AI$47)-COLUMN($C$47)+1-(CONFIG!$G21)),0)*'Commandes - Calculs Auto'!$F15</f>
        <v>0</v>
      </c>
      <c r="AJ55" s="82">
        <f>IF(ROUND((AJ$47-CONFIG!$C$7)/31,0)&gt;=ROUND(CONFIG!$G21,0),INDEX($C26:$BJ26,,COLUMN(AJ$47)-COLUMN($C$47)+1-(CONFIG!$G21)),0)*'Commandes - Calculs Auto'!$F15</f>
        <v>0</v>
      </c>
      <c r="AK55" s="82">
        <f>IF(ROUND((AK$47-CONFIG!$C$7)/31,0)&gt;=ROUND(CONFIG!$G21,0),INDEX($C26:$BJ26,,COLUMN(AK$47)-COLUMN($C$47)+1-(CONFIG!$G21)),0)*'Commandes - Calculs Auto'!$F15</f>
        <v>0</v>
      </c>
      <c r="AL55" s="82">
        <f>IF(ROUND((AL$47-CONFIG!$C$7)/31,0)&gt;=ROUND(CONFIG!$G21,0),INDEX($C26:$BJ26,,COLUMN(AL$47)-COLUMN($C$47)+1-(CONFIG!$G21)),0)*'Commandes - Calculs Auto'!$F15</f>
        <v>0</v>
      </c>
      <c r="AM55" s="82">
        <f>IF(ROUND((AM$47-CONFIG!$C$7)/31,0)&gt;=ROUND(CONFIG!$G21,0),INDEX($C26:$BJ26,,COLUMN(AM$47)-COLUMN($C$47)+1-(CONFIG!$G21)),0)*'Commandes - Calculs Auto'!$H15</f>
        <v>0</v>
      </c>
      <c r="AN55" s="82">
        <f>IF(ROUND((AN$47-CONFIG!$C$7)/31,0)&gt;=ROUND(CONFIG!$G21,0),INDEX($C26:$BJ26,,COLUMN(AN$47)-COLUMN($C$47)+1-(CONFIG!$G21)),0)*'Commandes - Calculs Auto'!$H15</f>
        <v>0</v>
      </c>
      <c r="AO55" s="82">
        <f>IF(ROUND((AO$47-CONFIG!$C$7)/31,0)&gt;=ROUND(CONFIG!$G21,0),INDEX($C26:$BJ26,,COLUMN(AO$47)-COLUMN($C$47)+1-(CONFIG!$G21)),0)*'Commandes - Calculs Auto'!$H15</f>
        <v>0</v>
      </c>
      <c r="AP55" s="82">
        <f>IF(ROUND((AP$47-CONFIG!$C$7)/31,0)&gt;=ROUND(CONFIG!$G21,0),INDEX($C26:$BJ26,,COLUMN(AP$47)-COLUMN($C$47)+1-(CONFIG!$G21)),0)*'Commandes - Calculs Auto'!$H15</f>
        <v>0</v>
      </c>
      <c r="AQ55" s="82">
        <f>IF(ROUND((AQ$47-CONFIG!$C$7)/31,0)&gt;=ROUND(CONFIG!$G21,0),INDEX($C26:$BJ26,,COLUMN(AQ$47)-COLUMN($C$47)+1-(CONFIG!$G21)),0)*'Commandes - Calculs Auto'!$H15</f>
        <v>0</v>
      </c>
      <c r="AR55" s="82">
        <f>IF(ROUND((AR$47-CONFIG!$C$7)/31,0)&gt;=ROUND(CONFIG!$G21,0),INDEX($C26:$BJ26,,COLUMN(AR$47)-COLUMN($C$47)+1-(CONFIG!$G21)),0)*'Commandes - Calculs Auto'!$H15</f>
        <v>0</v>
      </c>
      <c r="AS55" s="82">
        <f>IF(ROUND((AS$47-CONFIG!$C$7)/31,0)&gt;=ROUND(CONFIG!$G21,0),INDEX($C26:$BJ26,,COLUMN(AS$47)-COLUMN($C$47)+1-(CONFIG!$G21)),0)*'Commandes - Calculs Auto'!$H15</f>
        <v>0</v>
      </c>
      <c r="AT55" s="82">
        <f>IF(ROUND((AT$47-CONFIG!$C$7)/31,0)&gt;=ROUND(CONFIG!$G21,0),INDEX($C26:$BJ26,,COLUMN(AT$47)-COLUMN($C$47)+1-(CONFIG!$G21)),0)*'Commandes - Calculs Auto'!$H15</f>
        <v>0</v>
      </c>
      <c r="AU55" s="82">
        <f>IF(ROUND((AU$47-CONFIG!$C$7)/31,0)&gt;=ROUND(CONFIG!$G21,0),INDEX($C26:$BJ26,,COLUMN(AU$47)-COLUMN($C$47)+1-(CONFIG!$G21)),0)*'Commandes - Calculs Auto'!$H15</f>
        <v>0</v>
      </c>
      <c r="AV55" s="82">
        <f>IF(ROUND((AV$47-CONFIG!$C$7)/31,0)&gt;=ROUND(CONFIG!$G21,0),INDEX($C26:$BJ26,,COLUMN(AV$47)-COLUMN($C$47)+1-(CONFIG!$G21)),0)*'Commandes - Calculs Auto'!$H15</f>
        <v>0</v>
      </c>
      <c r="AW55" s="82">
        <f>IF(ROUND((AW$47-CONFIG!$C$7)/31,0)&gt;=ROUND(CONFIG!$G21,0),INDEX($C26:$BJ26,,COLUMN(AW$47)-COLUMN($C$47)+1-(CONFIG!$G21)),0)*'Commandes - Calculs Auto'!$H15</f>
        <v>0</v>
      </c>
      <c r="AX55" s="82">
        <f>IF(ROUND((AX$47-CONFIG!$C$7)/31,0)&gt;=ROUND(CONFIG!$G21,0),INDEX($C26:$BJ26,,COLUMN(AX$47)-COLUMN($C$47)+1-(CONFIG!$G21)),0)*'Commandes - Calculs Auto'!$H15</f>
        <v>0</v>
      </c>
      <c r="AY55" s="82">
        <f>IF(ROUND((AY$47-CONFIG!$C$7)/31,0)&gt;=ROUND(CONFIG!$G21,0),INDEX($C26:$BJ26,,COLUMN(AY$47)-COLUMN($C$47)+1-(CONFIG!$G21)),0)*'Commandes - Calculs Auto'!$J15</f>
        <v>0</v>
      </c>
      <c r="AZ55" s="82">
        <f>IF(ROUND((AZ$47-CONFIG!$C$7)/31,0)&gt;=ROUND(CONFIG!$G21,0),INDEX($C26:$BJ26,,COLUMN(AZ$47)-COLUMN($C$47)+1-(CONFIG!$G21)),0)*'Commandes - Calculs Auto'!$J15</f>
        <v>0</v>
      </c>
      <c r="BA55" s="82">
        <f>IF(ROUND((BA$47-CONFIG!$C$7)/31,0)&gt;=ROUND(CONFIG!$G21,0),INDEX($C26:$BJ26,,COLUMN(BA$47)-COLUMN($C$47)+1-(CONFIG!$G21)),0)*'Commandes - Calculs Auto'!$J15</f>
        <v>0</v>
      </c>
      <c r="BB55" s="82">
        <f>IF(ROUND((BB$47-CONFIG!$C$7)/31,0)&gt;=ROUND(CONFIG!$G21,0),INDEX($C26:$BJ26,,COLUMN(BB$47)-COLUMN($C$47)+1-(CONFIG!$G21)),0)*'Commandes - Calculs Auto'!$J15</f>
        <v>0</v>
      </c>
      <c r="BC55" s="82">
        <f>IF(ROUND((BC$47-CONFIG!$C$7)/31,0)&gt;=ROUND(CONFIG!$G21,0),INDEX($C26:$BJ26,,COLUMN(BC$47)-COLUMN($C$47)+1-(CONFIG!$G21)),0)*'Commandes - Calculs Auto'!$J15</f>
        <v>0</v>
      </c>
      <c r="BD55" s="82">
        <f>IF(ROUND((BD$47-CONFIG!$C$7)/31,0)&gt;=ROUND(CONFIG!$G21,0),INDEX($C26:$BJ26,,COLUMN(BD$47)-COLUMN($C$47)+1-(CONFIG!$G21)),0)*'Commandes - Calculs Auto'!$J15</f>
        <v>0</v>
      </c>
      <c r="BE55" s="82">
        <f>IF(ROUND((BE$47-CONFIG!$C$7)/31,0)&gt;=ROUND(CONFIG!$G21,0),INDEX($C26:$BJ26,,COLUMN(BE$47)-COLUMN($C$47)+1-(CONFIG!$G21)),0)*'Commandes - Calculs Auto'!$J15</f>
        <v>0</v>
      </c>
      <c r="BF55" s="82">
        <f>IF(ROUND((BF$47-CONFIG!$C$7)/31,0)&gt;=ROUND(CONFIG!$G21,0),INDEX($C26:$BJ26,,COLUMN(BF$47)-COLUMN($C$47)+1-(CONFIG!$G21)),0)*'Commandes - Calculs Auto'!$J15</f>
        <v>0</v>
      </c>
      <c r="BG55" s="82">
        <f>IF(ROUND((BG$47-CONFIG!$C$7)/31,0)&gt;=ROUND(CONFIG!$G21,0),INDEX($C26:$BJ26,,COLUMN(BG$47)-COLUMN($C$47)+1-(CONFIG!$G21)),0)*'Commandes - Calculs Auto'!$J15</f>
        <v>0</v>
      </c>
      <c r="BH55" s="82">
        <f>IF(ROUND((BH$47-CONFIG!$C$7)/31,0)&gt;=ROUND(CONFIG!$G21,0),INDEX($C26:$BJ26,,COLUMN(BH$47)-COLUMN($C$47)+1-(CONFIG!$G21)),0)*'Commandes - Calculs Auto'!$J15</f>
        <v>0</v>
      </c>
      <c r="BI55" s="82">
        <f>IF(ROUND((BI$47-CONFIG!$C$7)/31,0)&gt;=ROUND(CONFIG!$G21,0),INDEX($C26:$BJ26,,COLUMN(BI$47)-COLUMN($C$47)+1-(CONFIG!$G21)),0)*'Commandes - Calculs Auto'!$J15</f>
        <v>0</v>
      </c>
      <c r="BJ55" s="82">
        <f>IF(ROUND((BJ$47-CONFIG!$C$7)/31,0)&gt;=ROUND(CONFIG!$G21,0),INDEX($C26:$BJ26,,COLUMN(BJ$47)-COLUMN($C$47)+1-(CONFIG!$G21)),0)*'Commandes - Calculs Auto'!$J15</f>
        <v>0</v>
      </c>
    </row>
    <row r="56" spans="2:62" x14ac:dyDescent="0.35">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row>
    <row r="57" spans="2:62" x14ac:dyDescent="0.35">
      <c r="B57" s="21" t="s">
        <v>20</v>
      </c>
      <c r="C57" s="82">
        <f t="shared" ref="C57:AH57" si="10">SUM(C48:C55)</f>
        <v>0</v>
      </c>
      <c r="D57" s="82">
        <f t="shared" si="10"/>
        <v>0</v>
      </c>
      <c r="E57" s="82">
        <f t="shared" si="10"/>
        <v>0</v>
      </c>
      <c r="F57" s="82">
        <f t="shared" si="10"/>
        <v>0</v>
      </c>
      <c r="G57" s="82">
        <f t="shared" si="10"/>
        <v>0</v>
      </c>
      <c r="H57" s="82">
        <f t="shared" si="10"/>
        <v>0</v>
      </c>
      <c r="I57" s="82">
        <f t="shared" si="10"/>
        <v>0</v>
      </c>
      <c r="J57" s="82">
        <f t="shared" si="10"/>
        <v>0</v>
      </c>
      <c r="K57" s="82">
        <f t="shared" si="10"/>
        <v>0</v>
      </c>
      <c r="L57" s="82">
        <f t="shared" si="10"/>
        <v>0</v>
      </c>
      <c r="M57" s="82">
        <f t="shared" si="10"/>
        <v>0</v>
      </c>
      <c r="N57" s="82">
        <f t="shared" si="10"/>
        <v>0</v>
      </c>
      <c r="O57" s="82">
        <f t="shared" si="10"/>
        <v>0</v>
      </c>
      <c r="P57" s="82">
        <f t="shared" si="10"/>
        <v>0</v>
      </c>
      <c r="Q57" s="82">
        <f t="shared" si="10"/>
        <v>0</v>
      </c>
      <c r="R57" s="82">
        <f t="shared" si="10"/>
        <v>0</v>
      </c>
      <c r="S57" s="82">
        <f t="shared" si="10"/>
        <v>0</v>
      </c>
      <c r="T57" s="82">
        <f t="shared" si="10"/>
        <v>0</v>
      </c>
      <c r="U57" s="82">
        <f t="shared" si="10"/>
        <v>0</v>
      </c>
      <c r="V57" s="82">
        <f t="shared" si="10"/>
        <v>0</v>
      </c>
      <c r="W57" s="82">
        <f t="shared" si="10"/>
        <v>0</v>
      </c>
      <c r="X57" s="82">
        <f t="shared" si="10"/>
        <v>0</v>
      </c>
      <c r="Y57" s="82">
        <f t="shared" si="10"/>
        <v>0</v>
      </c>
      <c r="Z57" s="82">
        <f t="shared" si="10"/>
        <v>0</v>
      </c>
      <c r="AA57" s="82">
        <f t="shared" si="10"/>
        <v>0</v>
      </c>
      <c r="AB57" s="82">
        <f t="shared" si="10"/>
        <v>0</v>
      </c>
      <c r="AC57" s="82">
        <f t="shared" si="10"/>
        <v>0</v>
      </c>
      <c r="AD57" s="82">
        <f t="shared" si="10"/>
        <v>0</v>
      </c>
      <c r="AE57" s="82">
        <f t="shared" si="10"/>
        <v>0</v>
      </c>
      <c r="AF57" s="82">
        <f t="shared" si="10"/>
        <v>0</v>
      </c>
      <c r="AG57" s="82">
        <f t="shared" si="10"/>
        <v>0</v>
      </c>
      <c r="AH57" s="82">
        <f t="shared" si="10"/>
        <v>0</v>
      </c>
      <c r="AI57" s="82">
        <f t="shared" ref="AI57:BJ57" si="11">SUM(AI48:AI55)</f>
        <v>0</v>
      </c>
      <c r="AJ57" s="82">
        <f t="shared" si="11"/>
        <v>0</v>
      </c>
      <c r="AK57" s="82">
        <f t="shared" si="11"/>
        <v>0</v>
      </c>
      <c r="AL57" s="82">
        <f t="shared" si="11"/>
        <v>0</v>
      </c>
      <c r="AM57" s="82">
        <f t="shared" si="11"/>
        <v>0</v>
      </c>
      <c r="AN57" s="82">
        <f t="shared" si="11"/>
        <v>0</v>
      </c>
      <c r="AO57" s="82">
        <f t="shared" si="11"/>
        <v>0</v>
      </c>
      <c r="AP57" s="82">
        <f t="shared" si="11"/>
        <v>0</v>
      </c>
      <c r="AQ57" s="82">
        <f t="shared" si="11"/>
        <v>0</v>
      </c>
      <c r="AR57" s="82">
        <f t="shared" si="11"/>
        <v>0</v>
      </c>
      <c r="AS57" s="82">
        <f t="shared" si="11"/>
        <v>0</v>
      </c>
      <c r="AT57" s="82">
        <f t="shared" si="11"/>
        <v>0</v>
      </c>
      <c r="AU57" s="82">
        <f t="shared" si="11"/>
        <v>0</v>
      </c>
      <c r="AV57" s="82">
        <f t="shared" si="11"/>
        <v>0</v>
      </c>
      <c r="AW57" s="82">
        <f t="shared" si="11"/>
        <v>0</v>
      </c>
      <c r="AX57" s="82">
        <f t="shared" si="11"/>
        <v>0</v>
      </c>
      <c r="AY57" s="82">
        <f t="shared" si="11"/>
        <v>0</v>
      </c>
      <c r="AZ57" s="82">
        <f t="shared" si="11"/>
        <v>0</v>
      </c>
      <c r="BA57" s="82">
        <f t="shared" si="11"/>
        <v>0</v>
      </c>
      <c r="BB57" s="82">
        <f t="shared" si="11"/>
        <v>0</v>
      </c>
      <c r="BC57" s="82">
        <f t="shared" si="11"/>
        <v>0</v>
      </c>
      <c r="BD57" s="82">
        <f t="shared" si="11"/>
        <v>0</v>
      </c>
      <c r="BE57" s="82">
        <f t="shared" si="11"/>
        <v>0</v>
      </c>
      <c r="BF57" s="82">
        <f t="shared" si="11"/>
        <v>0</v>
      </c>
      <c r="BG57" s="82">
        <f t="shared" si="11"/>
        <v>0</v>
      </c>
      <c r="BH57" s="82">
        <f t="shared" si="11"/>
        <v>0</v>
      </c>
      <c r="BI57" s="82">
        <f t="shared" si="11"/>
        <v>0</v>
      </c>
      <c r="BJ57" s="82">
        <f t="shared" si="11"/>
        <v>0</v>
      </c>
    </row>
    <row r="58" spans="2:62" x14ac:dyDescent="0.35">
      <c r="B58" s="21" t="s">
        <v>47</v>
      </c>
      <c r="C58" s="82">
        <f>C57</f>
        <v>0</v>
      </c>
      <c r="D58" s="82">
        <f t="shared" ref="D58:N58" si="12">C58+D57</f>
        <v>0</v>
      </c>
      <c r="E58" s="82">
        <f t="shared" si="12"/>
        <v>0</v>
      </c>
      <c r="F58" s="82">
        <f t="shared" si="12"/>
        <v>0</v>
      </c>
      <c r="G58" s="82">
        <f t="shared" si="12"/>
        <v>0</v>
      </c>
      <c r="H58" s="82">
        <f t="shared" si="12"/>
        <v>0</v>
      </c>
      <c r="I58" s="82">
        <f t="shared" si="12"/>
        <v>0</v>
      </c>
      <c r="J58" s="82">
        <f t="shared" si="12"/>
        <v>0</v>
      </c>
      <c r="K58" s="82">
        <f t="shared" si="12"/>
        <v>0</v>
      </c>
      <c r="L58" s="82">
        <f t="shared" si="12"/>
        <v>0</v>
      </c>
      <c r="M58" s="82">
        <f t="shared" si="12"/>
        <v>0</v>
      </c>
      <c r="N58" s="99">
        <f t="shared" si="12"/>
        <v>0</v>
      </c>
      <c r="O58" s="82">
        <f>O57</f>
        <v>0</v>
      </c>
      <c r="P58" s="82">
        <f t="shared" ref="P58:Z58" si="13">O58+P57</f>
        <v>0</v>
      </c>
      <c r="Q58" s="82">
        <f t="shared" si="13"/>
        <v>0</v>
      </c>
      <c r="R58" s="82">
        <f t="shared" si="13"/>
        <v>0</v>
      </c>
      <c r="S58" s="82">
        <f t="shared" si="13"/>
        <v>0</v>
      </c>
      <c r="T58" s="82">
        <f t="shared" si="13"/>
        <v>0</v>
      </c>
      <c r="U58" s="82">
        <f t="shared" si="13"/>
        <v>0</v>
      </c>
      <c r="V58" s="82">
        <f t="shared" si="13"/>
        <v>0</v>
      </c>
      <c r="W58" s="82">
        <f t="shared" si="13"/>
        <v>0</v>
      </c>
      <c r="X58" s="82">
        <f t="shared" si="13"/>
        <v>0</v>
      </c>
      <c r="Y58" s="82">
        <f t="shared" si="13"/>
        <v>0</v>
      </c>
      <c r="Z58" s="99">
        <f t="shared" si="13"/>
        <v>0</v>
      </c>
      <c r="AA58" s="82">
        <f>AA57</f>
        <v>0</v>
      </c>
      <c r="AB58" s="82">
        <f t="shared" ref="AB58:AL58" si="14">AA58+AB57</f>
        <v>0</v>
      </c>
      <c r="AC58" s="82">
        <f t="shared" si="14"/>
        <v>0</v>
      </c>
      <c r="AD58" s="82">
        <f t="shared" si="14"/>
        <v>0</v>
      </c>
      <c r="AE58" s="82">
        <f t="shared" si="14"/>
        <v>0</v>
      </c>
      <c r="AF58" s="82">
        <f t="shared" si="14"/>
        <v>0</v>
      </c>
      <c r="AG58" s="82">
        <f t="shared" si="14"/>
        <v>0</v>
      </c>
      <c r="AH58" s="82">
        <f t="shared" si="14"/>
        <v>0</v>
      </c>
      <c r="AI58" s="82">
        <f t="shared" si="14"/>
        <v>0</v>
      </c>
      <c r="AJ58" s="82">
        <f t="shared" si="14"/>
        <v>0</v>
      </c>
      <c r="AK58" s="82">
        <f t="shared" si="14"/>
        <v>0</v>
      </c>
      <c r="AL58" s="99">
        <f t="shared" si="14"/>
        <v>0</v>
      </c>
      <c r="AM58" s="82">
        <f>AM57</f>
        <v>0</v>
      </c>
      <c r="AN58" s="82">
        <f t="shared" ref="AN58:AX58" si="15">AM58+AN57</f>
        <v>0</v>
      </c>
      <c r="AO58" s="82">
        <f t="shared" si="15"/>
        <v>0</v>
      </c>
      <c r="AP58" s="82">
        <f t="shared" si="15"/>
        <v>0</v>
      </c>
      <c r="AQ58" s="82">
        <f t="shared" si="15"/>
        <v>0</v>
      </c>
      <c r="AR58" s="82">
        <f t="shared" si="15"/>
        <v>0</v>
      </c>
      <c r="AS58" s="82">
        <f t="shared" si="15"/>
        <v>0</v>
      </c>
      <c r="AT58" s="82">
        <f t="shared" si="15"/>
        <v>0</v>
      </c>
      <c r="AU58" s="82">
        <f t="shared" si="15"/>
        <v>0</v>
      </c>
      <c r="AV58" s="82">
        <f t="shared" si="15"/>
        <v>0</v>
      </c>
      <c r="AW58" s="82">
        <f t="shared" si="15"/>
        <v>0</v>
      </c>
      <c r="AX58" s="99">
        <f t="shared" si="15"/>
        <v>0</v>
      </c>
      <c r="AY58" s="82">
        <f>AY57</f>
        <v>0</v>
      </c>
      <c r="AZ58" s="82">
        <f t="shared" ref="AZ58:BJ58" si="16">AY58+AZ57</f>
        <v>0</v>
      </c>
      <c r="BA58" s="82">
        <f t="shared" si="16"/>
        <v>0</v>
      </c>
      <c r="BB58" s="82">
        <f t="shared" si="16"/>
        <v>0</v>
      </c>
      <c r="BC58" s="82">
        <f t="shared" si="16"/>
        <v>0</v>
      </c>
      <c r="BD58" s="82">
        <f t="shared" si="16"/>
        <v>0</v>
      </c>
      <c r="BE58" s="82">
        <f t="shared" si="16"/>
        <v>0</v>
      </c>
      <c r="BF58" s="82">
        <f t="shared" si="16"/>
        <v>0</v>
      </c>
      <c r="BG58" s="82">
        <f t="shared" si="16"/>
        <v>0</v>
      </c>
      <c r="BH58" s="82">
        <f t="shared" si="16"/>
        <v>0</v>
      </c>
      <c r="BI58" s="82">
        <f t="shared" si="16"/>
        <v>0</v>
      </c>
      <c r="BJ58" s="99">
        <f t="shared" si="16"/>
        <v>0</v>
      </c>
    </row>
    <row r="60" spans="2:62" ht="29" x14ac:dyDescent="0.35">
      <c r="B60" s="136" t="s">
        <v>146</v>
      </c>
      <c r="C60" s="43"/>
    </row>
    <row r="62" spans="2:62" x14ac:dyDescent="0.35">
      <c r="B62" s="110"/>
      <c r="C62" s="232" t="s">
        <v>17</v>
      </c>
      <c r="D62" s="232"/>
      <c r="E62" s="232"/>
      <c r="F62" s="232"/>
      <c r="G62" s="232"/>
      <c r="H62" s="232"/>
      <c r="I62" s="232"/>
      <c r="J62" s="232"/>
      <c r="K62" s="232"/>
      <c r="L62" s="232"/>
      <c r="M62" s="232"/>
      <c r="N62" s="232"/>
      <c r="O62" s="232" t="s">
        <v>18</v>
      </c>
      <c r="P62" s="232"/>
      <c r="Q62" s="232"/>
      <c r="R62" s="232"/>
      <c r="S62" s="232"/>
      <c r="T62" s="232"/>
      <c r="U62" s="232"/>
      <c r="V62" s="232"/>
      <c r="W62" s="232"/>
      <c r="X62" s="232"/>
      <c r="Y62" s="232"/>
      <c r="Z62" s="232"/>
      <c r="AA62" s="232" t="s">
        <v>19</v>
      </c>
      <c r="AB62" s="232"/>
      <c r="AC62" s="232"/>
      <c r="AD62" s="232"/>
      <c r="AE62" s="232"/>
      <c r="AF62" s="232"/>
      <c r="AG62" s="232"/>
      <c r="AH62" s="232"/>
      <c r="AI62" s="232"/>
      <c r="AJ62" s="232"/>
      <c r="AK62" s="232"/>
      <c r="AL62" s="232"/>
      <c r="AM62" s="44"/>
      <c r="AN62" s="232" t="s">
        <v>31</v>
      </c>
      <c r="AO62" s="232"/>
      <c r="AP62" s="232"/>
      <c r="AQ62" s="232"/>
      <c r="AR62" s="232"/>
      <c r="AS62" s="232"/>
      <c r="AT62" s="232"/>
      <c r="AU62" s="232"/>
      <c r="AV62" s="232"/>
      <c r="AW62" s="232"/>
      <c r="AX62" s="232"/>
      <c r="AY62" s="232" t="s">
        <v>32</v>
      </c>
      <c r="AZ62" s="232"/>
      <c r="BA62" s="232"/>
      <c r="BB62" s="232"/>
      <c r="BC62" s="232"/>
      <c r="BD62" s="232"/>
      <c r="BE62" s="232"/>
      <c r="BF62" s="232"/>
      <c r="BG62" s="232"/>
      <c r="BH62" s="232"/>
      <c r="BI62" s="232"/>
      <c r="BJ62" s="232"/>
    </row>
    <row r="63" spans="2:62" x14ac:dyDescent="0.35">
      <c r="B63" s="21" t="s">
        <v>53</v>
      </c>
      <c r="C63" s="67">
        <f>CONFIG!$C$7</f>
        <v>43101</v>
      </c>
      <c r="D63" s="67">
        <f>DATE(YEAR(C63),MONTH(C63)+1,DAY(C63))</f>
        <v>43132</v>
      </c>
      <c r="E63" s="67">
        <f t="shared" ref="E63:BJ63" si="17">DATE(YEAR(D63),MONTH(D63)+1,DAY(D63))</f>
        <v>43160</v>
      </c>
      <c r="F63" s="67">
        <f t="shared" si="17"/>
        <v>43191</v>
      </c>
      <c r="G63" s="67">
        <f t="shared" si="17"/>
        <v>43221</v>
      </c>
      <c r="H63" s="67">
        <f t="shared" si="17"/>
        <v>43252</v>
      </c>
      <c r="I63" s="67">
        <f t="shared" si="17"/>
        <v>43282</v>
      </c>
      <c r="J63" s="67">
        <f t="shared" si="17"/>
        <v>43313</v>
      </c>
      <c r="K63" s="67">
        <f t="shared" si="17"/>
        <v>43344</v>
      </c>
      <c r="L63" s="67">
        <f t="shared" si="17"/>
        <v>43374</v>
      </c>
      <c r="M63" s="67">
        <f t="shared" si="17"/>
        <v>43405</v>
      </c>
      <c r="N63" s="67">
        <f t="shared" si="17"/>
        <v>43435</v>
      </c>
      <c r="O63" s="67">
        <f t="shared" si="17"/>
        <v>43466</v>
      </c>
      <c r="P63" s="67">
        <f t="shared" si="17"/>
        <v>43497</v>
      </c>
      <c r="Q63" s="67">
        <f t="shared" si="17"/>
        <v>43525</v>
      </c>
      <c r="R63" s="67">
        <f t="shared" si="17"/>
        <v>43556</v>
      </c>
      <c r="S63" s="67">
        <f t="shared" si="17"/>
        <v>43586</v>
      </c>
      <c r="T63" s="67">
        <f t="shared" si="17"/>
        <v>43617</v>
      </c>
      <c r="U63" s="67">
        <f t="shared" si="17"/>
        <v>43647</v>
      </c>
      <c r="V63" s="67">
        <f t="shared" si="17"/>
        <v>43678</v>
      </c>
      <c r="W63" s="67">
        <f t="shared" si="17"/>
        <v>43709</v>
      </c>
      <c r="X63" s="67">
        <f t="shared" si="17"/>
        <v>43739</v>
      </c>
      <c r="Y63" s="67">
        <f t="shared" si="17"/>
        <v>43770</v>
      </c>
      <c r="Z63" s="67">
        <f t="shared" si="17"/>
        <v>43800</v>
      </c>
      <c r="AA63" s="67">
        <f t="shared" si="17"/>
        <v>43831</v>
      </c>
      <c r="AB63" s="67">
        <f t="shared" si="17"/>
        <v>43862</v>
      </c>
      <c r="AC63" s="67">
        <f t="shared" si="17"/>
        <v>43891</v>
      </c>
      <c r="AD63" s="67">
        <f t="shared" si="17"/>
        <v>43922</v>
      </c>
      <c r="AE63" s="67">
        <f t="shared" si="17"/>
        <v>43952</v>
      </c>
      <c r="AF63" s="67">
        <f t="shared" si="17"/>
        <v>43983</v>
      </c>
      <c r="AG63" s="67">
        <f t="shared" si="17"/>
        <v>44013</v>
      </c>
      <c r="AH63" s="67">
        <f t="shared" si="17"/>
        <v>44044</v>
      </c>
      <c r="AI63" s="67">
        <f t="shared" si="17"/>
        <v>44075</v>
      </c>
      <c r="AJ63" s="67">
        <f t="shared" si="17"/>
        <v>44105</v>
      </c>
      <c r="AK63" s="67">
        <f t="shared" si="17"/>
        <v>44136</v>
      </c>
      <c r="AL63" s="67">
        <f t="shared" si="17"/>
        <v>44166</v>
      </c>
      <c r="AM63" s="67">
        <f t="shared" si="17"/>
        <v>44197</v>
      </c>
      <c r="AN63" s="67">
        <f t="shared" si="17"/>
        <v>44228</v>
      </c>
      <c r="AO63" s="67">
        <f t="shared" si="17"/>
        <v>44256</v>
      </c>
      <c r="AP63" s="67">
        <f t="shared" si="17"/>
        <v>44287</v>
      </c>
      <c r="AQ63" s="67">
        <f t="shared" si="17"/>
        <v>44317</v>
      </c>
      <c r="AR63" s="67">
        <f t="shared" si="17"/>
        <v>44348</v>
      </c>
      <c r="AS63" s="67">
        <f t="shared" si="17"/>
        <v>44378</v>
      </c>
      <c r="AT63" s="67">
        <f t="shared" si="17"/>
        <v>44409</v>
      </c>
      <c r="AU63" s="67">
        <f t="shared" si="17"/>
        <v>44440</v>
      </c>
      <c r="AV63" s="67">
        <f t="shared" si="17"/>
        <v>44470</v>
      </c>
      <c r="AW63" s="67">
        <f t="shared" si="17"/>
        <v>44501</v>
      </c>
      <c r="AX63" s="67">
        <f t="shared" si="17"/>
        <v>44531</v>
      </c>
      <c r="AY63" s="67">
        <f t="shared" si="17"/>
        <v>44562</v>
      </c>
      <c r="AZ63" s="67">
        <f t="shared" si="17"/>
        <v>44593</v>
      </c>
      <c r="BA63" s="67">
        <f t="shared" si="17"/>
        <v>44621</v>
      </c>
      <c r="BB63" s="67">
        <f t="shared" si="17"/>
        <v>44652</v>
      </c>
      <c r="BC63" s="67">
        <f t="shared" si="17"/>
        <v>44682</v>
      </c>
      <c r="BD63" s="67">
        <f t="shared" si="17"/>
        <v>44713</v>
      </c>
      <c r="BE63" s="67">
        <f t="shared" si="17"/>
        <v>44743</v>
      </c>
      <c r="BF63" s="67">
        <f t="shared" si="17"/>
        <v>44774</v>
      </c>
      <c r="BG63" s="67">
        <f t="shared" si="17"/>
        <v>44805</v>
      </c>
      <c r="BH63" s="67">
        <f t="shared" si="17"/>
        <v>44835</v>
      </c>
      <c r="BI63" s="67">
        <f t="shared" si="17"/>
        <v>44866</v>
      </c>
      <c r="BJ63" s="67">
        <f t="shared" si="17"/>
        <v>44896</v>
      </c>
    </row>
    <row r="64" spans="2:62" x14ac:dyDescent="0.35">
      <c r="B64" s="57" t="str">
        <f>CONFIG!$B$14</f>
        <v>Activité / Projet 1</v>
      </c>
      <c r="C64" s="82">
        <f t="shared" ref="C64:AH64" si="18">C32+C48</f>
        <v>0</v>
      </c>
      <c r="D64" s="82">
        <f t="shared" si="18"/>
        <v>0</v>
      </c>
      <c r="E64" s="82">
        <f t="shared" si="18"/>
        <v>0</v>
      </c>
      <c r="F64" s="82">
        <f t="shared" si="18"/>
        <v>0</v>
      </c>
      <c r="G64" s="82">
        <f t="shared" si="18"/>
        <v>0</v>
      </c>
      <c r="H64" s="82">
        <f t="shared" si="18"/>
        <v>0</v>
      </c>
      <c r="I64" s="82">
        <f t="shared" si="18"/>
        <v>0</v>
      </c>
      <c r="J64" s="82">
        <f t="shared" si="18"/>
        <v>0</v>
      </c>
      <c r="K64" s="82">
        <f t="shared" si="18"/>
        <v>0</v>
      </c>
      <c r="L64" s="82">
        <f t="shared" si="18"/>
        <v>0</v>
      </c>
      <c r="M64" s="82">
        <f t="shared" si="18"/>
        <v>0</v>
      </c>
      <c r="N64" s="82">
        <f t="shared" si="18"/>
        <v>0</v>
      </c>
      <c r="O64" s="82">
        <f t="shared" si="18"/>
        <v>0</v>
      </c>
      <c r="P64" s="82">
        <f t="shared" si="18"/>
        <v>0</v>
      </c>
      <c r="Q64" s="82">
        <f t="shared" si="18"/>
        <v>0</v>
      </c>
      <c r="R64" s="82">
        <f t="shared" si="18"/>
        <v>0</v>
      </c>
      <c r="S64" s="82">
        <f t="shared" si="18"/>
        <v>0</v>
      </c>
      <c r="T64" s="82">
        <f t="shared" si="18"/>
        <v>0</v>
      </c>
      <c r="U64" s="82">
        <f t="shared" si="18"/>
        <v>0</v>
      </c>
      <c r="V64" s="82">
        <f t="shared" si="18"/>
        <v>0</v>
      </c>
      <c r="W64" s="82">
        <f t="shared" si="18"/>
        <v>0</v>
      </c>
      <c r="X64" s="82">
        <f t="shared" si="18"/>
        <v>0</v>
      </c>
      <c r="Y64" s="82">
        <f t="shared" si="18"/>
        <v>0</v>
      </c>
      <c r="Z64" s="82">
        <f t="shared" si="18"/>
        <v>0</v>
      </c>
      <c r="AA64" s="82">
        <f t="shared" si="18"/>
        <v>0</v>
      </c>
      <c r="AB64" s="82">
        <f t="shared" si="18"/>
        <v>0</v>
      </c>
      <c r="AC64" s="82">
        <f t="shared" si="18"/>
        <v>0</v>
      </c>
      <c r="AD64" s="82">
        <f t="shared" si="18"/>
        <v>0</v>
      </c>
      <c r="AE64" s="82">
        <f t="shared" si="18"/>
        <v>0</v>
      </c>
      <c r="AF64" s="82">
        <f t="shared" si="18"/>
        <v>0</v>
      </c>
      <c r="AG64" s="82">
        <f t="shared" si="18"/>
        <v>0</v>
      </c>
      <c r="AH64" s="82">
        <f t="shared" si="18"/>
        <v>0</v>
      </c>
      <c r="AI64" s="82">
        <f t="shared" ref="AI64:BJ64" si="19">AI32+AI48</f>
        <v>0</v>
      </c>
      <c r="AJ64" s="82">
        <f t="shared" si="19"/>
        <v>0</v>
      </c>
      <c r="AK64" s="82">
        <f t="shared" si="19"/>
        <v>0</v>
      </c>
      <c r="AL64" s="82">
        <f t="shared" si="19"/>
        <v>0</v>
      </c>
      <c r="AM64" s="82">
        <f t="shared" si="19"/>
        <v>0</v>
      </c>
      <c r="AN64" s="82">
        <f t="shared" si="19"/>
        <v>0</v>
      </c>
      <c r="AO64" s="82">
        <f t="shared" si="19"/>
        <v>0</v>
      </c>
      <c r="AP64" s="82">
        <f t="shared" si="19"/>
        <v>0</v>
      </c>
      <c r="AQ64" s="82">
        <f t="shared" si="19"/>
        <v>0</v>
      </c>
      <c r="AR64" s="82">
        <f t="shared" si="19"/>
        <v>0</v>
      </c>
      <c r="AS64" s="82">
        <f t="shared" si="19"/>
        <v>0</v>
      </c>
      <c r="AT64" s="82">
        <f t="shared" si="19"/>
        <v>0</v>
      </c>
      <c r="AU64" s="82">
        <f t="shared" si="19"/>
        <v>0</v>
      </c>
      <c r="AV64" s="82">
        <f t="shared" si="19"/>
        <v>0</v>
      </c>
      <c r="AW64" s="82">
        <f t="shared" si="19"/>
        <v>0</v>
      </c>
      <c r="AX64" s="82">
        <f t="shared" si="19"/>
        <v>0</v>
      </c>
      <c r="AY64" s="82">
        <f t="shared" si="19"/>
        <v>0</v>
      </c>
      <c r="AZ64" s="82">
        <f t="shared" si="19"/>
        <v>0</v>
      </c>
      <c r="BA64" s="82">
        <f t="shared" si="19"/>
        <v>0</v>
      </c>
      <c r="BB64" s="82">
        <f t="shared" si="19"/>
        <v>0</v>
      </c>
      <c r="BC64" s="82">
        <f t="shared" si="19"/>
        <v>0</v>
      </c>
      <c r="BD64" s="82">
        <f t="shared" si="19"/>
        <v>0</v>
      </c>
      <c r="BE64" s="82">
        <f t="shared" si="19"/>
        <v>0</v>
      </c>
      <c r="BF64" s="82">
        <f t="shared" si="19"/>
        <v>0</v>
      </c>
      <c r="BG64" s="82">
        <f t="shared" si="19"/>
        <v>0</v>
      </c>
      <c r="BH64" s="82">
        <f t="shared" si="19"/>
        <v>0</v>
      </c>
      <c r="BI64" s="82">
        <f t="shared" si="19"/>
        <v>0</v>
      </c>
      <c r="BJ64" s="82">
        <f t="shared" si="19"/>
        <v>0</v>
      </c>
    </row>
    <row r="65" spans="2:62" x14ac:dyDescent="0.35">
      <c r="B65" s="57" t="str">
        <f>CONFIG!$B$15</f>
        <v>Activité / Projet 2</v>
      </c>
      <c r="C65" s="82">
        <f t="shared" ref="C65:AH65" si="20">C33+C49</f>
        <v>0</v>
      </c>
      <c r="D65" s="82">
        <f t="shared" si="20"/>
        <v>0</v>
      </c>
      <c r="E65" s="82">
        <f t="shared" si="20"/>
        <v>0</v>
      </c>
      <c r="F65" s="82">
        <f t="shared" si="20"/>
        <v>0</v>
      </c>
      <c r="G65" s="82">
        <f t="shared" si="20"/>
        <v>0</v>
      </c>
      <c r="H65" s="82">
        <f t="shared" si="20"/>
        <v>0</v>
      </c>
      <c r="I65" s="82">
        <f t="shared" si="20"/>
        <v>0</v>
      </c>
      <c r="J65" s="82">
        <f t="shared" si="20"/>
        <v>0</v>
      </c>
      <c r="K65" s="82">
        <f t="shared" si="20"/>
        <v>0</v>
      </c>
      <c r="L65" s="82">
        <f t="shared" si="20"/>
        <v>0</v>
      </c>
      <c r="M65" s="82">
        <f t="shared" si="20"/>
        <v>0</v>
      </c>
      <c r="N65" s="82">
        <f t="shared" si="20"/>
        <v>0</v>
      </c>
      <c r="O65" s="82">
        <f t="shared" si="20"/>
        <v>0</v>
      </c>
      <c r="P65" s="82">
        <f t="shared" si="20"/>
        <v>0</v>
      </c>
      <c r="Q65" s="82">
        <f t="shared" si="20"/>
        <v>0</v>
      </c>
      <c r="R65" s="82">
        <f t="shared" si="20"/>
        <v>0</v>
      </c>
      <c r="S65" s="82">
        <f t="shared" si="20"/>
        <v>0</v>
      </c>
      <c r="T65" s="82">
        <f t="shared" si="20"/>
        <v>0</v>
      </c>
      <c r="U65" s="82">
        <f t="shared" si="20"/>
        <v>0</v>
      </c>
      <c r="V65" s="82">
        <f t="shared" si="20"/>
        <v>0</v>
      </c>
      <c r="W65" s="82">
        <f t="shared" si="20"/>
        <v>0</v>
      </c>
      <c r="X65" s="82">
        <f t="shared" si="20"/>
        <v>0</v>
      </c>
      <c r="Y65" s="82">
        <f t="shared" si="20"/>
        <v>0</v>
      </c>
      <c r="Z65" s="82">
        <f t="shared" si="20"/>
        <v>0</v>
      </c>
      <c r="AA65" s="82">
        <f t="shared" si="20"/>
        <v>0</v>
      </c>
      <c r="AB65" s="82">
        <f t="shared" si="20"/>
        <v>0</v>
      </c>
      <c r="AC65" s="82">
        <f t="shared" si="20"/>
        <v>0</v>
      </c>
      <c r="AD65" s="82">
        <f t="shared" si="20"/>
        <v>0</v>
      </c>
      <c r="AE65" s="82">
        <f t="shared" si="20"/>
        <v>0</v>
      </c>
      <c r="AF65" s="82">
        <f t="shared" si="20"/>
        <v>0</v>
      </c>
      <c r="AG65" s="82">
        <f t="shared" si="20"/>
        <v>0</v>
      </c>
      <c r="AH65" s="82">
        <f t="shared" si="20"/>
        <v>0</v>
      </c>
      <c r="AI65" s="82">
        <f t="shared" ref="AI65:BJ65" si="21">AI33+AI49</f>
        <v>0</v>
      </c>
      <c r="AJ65" s="82">
        <f t="shared" si="21"/>
        <v>0</v>
      </c>
      <c r="AK65" s="82">
        <f t="shared" si="21"/>
        <v>0</v>
      </c>
      <c r="AL65" s="82">
        <f t="shared" si="21"/>
        <v>0</v>
      </c>
      <c r="AM65" s="82">
        <f t="shared" si="21"/>
        <v>0</v>
      </c>
      <c r="AN65" s="82">
        <f t="shared" si="21"/>
        <v>0</v>
      </c>
      <c r="AO65" s="82">
        <f t="shared" si="21"/>
        <v>0</v>
      </c>
      <c r="AP65" s="82">
        <f t="shared" si="21"/>
        <v>0</v>
      </c>
      <c r="AQ65" s="82">
        <f t="shared" si="21"/>
        <v>0</v>
      </c>
      <c r="AR65" s="82">
        <f t="shared" si="21"/>
        <v>0</v>
      </c>
      <c r="AS65" s="82">
        <f t="shared" si="21"/>
        <v>0</v>
      </c>
      <c r="AT65" s="82">
        <f t="shared" si="21"/>
        <v>0</v>
      </c>
      <c r="AU65" s="82">
        <f t="shared" si="21"/>
        <v>0</v>
      </c>
      <c r="AV65" s="82">
        <f t="shared" si="21"/>
        <v>0</v>
      </c>
      <c r="AW65" s="82">
        <f t="shared" si="21"/>
        <v>0</v>
      </c>
      <c r="AX65" s="82">
        <f t="shared" si="21"/>
        <v>0</v>
      </c>
      <c r="AY65" s="82">
        <f t="shared" si="21"/>
        <v>0</v>
      </c>
      <c r="AZ65" s="82">
        <f t="shared" si="21"/>
        <v>0</v>
      </c>
      <c r="BA65" s="82">
        <f t="shared" si="21"/>
        <v>0</v>
      </c>
      <c r="BB65" s="82">
        <f t="shared" si="21"/>
        <v>0</v>
      </c>
      <c r="BC65" s="82">
        <f t="shared" si="21"/>
        <v>0</v>
      </c>
      <c r="BD65" s="82">
        <f t="shared" si="21"/>
        <v>0</v>
      </c>
      <c r="BE65" s="82">
        <f t="shared" si="21"/>
        <v>0</v>
      </c>
      <c r="BF65" s="82">
        <f t="shared" si="21"/>
        <v>0</v>
      </c>
      <c r="BG65" s="82">
        <f t="shared" si="21"/>
        <v>0</v>
      </c>
      <c r="BH65" s="82">
        <f t="shared" si="21"/>
        <v>0</v>
      </c>
      <c r="BI65" s="82">
        <f t="shared" si="21"/>
        <v>0</v>
      </c>
      <c r="BJ65" s="82">
        <f t="shared" si="21"/>
        <v>0</v>
      </c>
    </row>
    <row r="66" spans="2:62" x14ac:dyDescent="0.35">
      <c r="B66" s="57" t="str">
        <f>CONFIG!$B$16</f>
        <v>…</v>
      </c>
      <c r="C66" s="82">
        <f t="shared" ref="C66:AH66" si="22">C34+C50</f>
        <v>0</v>
      </c>
      <c r="D66" s="82">
        <f t="shared" si="22"/>
        <v>0</v>
      </c>
      <c r="E66" s="82">
        <f t="shared" si="22"/>
        <v>0</v>
      </c>
      <c r="F66" s="82">
        <f t="shared" si="22"/>
        <v>0</v>
      </c>
      <c r="G66" s="82">
        <f t="shared" si="22"/>
        <v>0</v>
      </c>
      <c r="H66" s="82">
        <f t="shared" si="22"/>
        <v>0</v>
      </c>
      <c r="I66" s="82">
        <f t="shared" si="22"/>
        <v>0</v>
      </c>
      <c r="J66" s="82">
        <f t="shared" si="22"/>
        <v>0</v>
      </c>
      <c r="K66" s="82">
        <f t="shared" si="22"/>
        <v>0</v>
      </c>
      <c r="L66" s="82">
        <f t="shared" si="22"/>
        <v>0</v>
      </c>
      <c r="M66" s="82">
        <f t="shared" si="22"/>
        <v>0</v>
      </c>
      <c r="N66" s="82">
        <f t="shared" si="22"/>
        <v>0</v>
      </c>
      <c r="O66" s="82">
        <f t="shared" si="22"/>
        <v>0</v>
      </c>
      <c r="P66" s="82">
        <f t="shared" si="22"/>
        <v>0</v>
      </c>
      <c r="Q66" s="82">
        <f t="shared" si="22"/>
        <v>0</v>
      </c>
      <c r="R66" s="82">
        <f t="shared" si="22"/>
        <v>0</v>
      </c>
      <c r="S66" s="82">
        <f t="shared" si="22"/>
        <v>0</v>
      </c>
      <c r="T66" s="82">
        <f t="shared" si="22"/>
        <v>0</v>
      </c>
      <c r="U66" s="82">
        <f t="shared" si="22"/>
        <v>0</v>
      </c>
      <c r="V66" s="82">
        <f t="shared" si="22"/>
        <v>0</v>
      </c>
      <c r="W66" s="82">
        <f t="shared" si="22"/>
        <v>0</v>
      </c>
      <c r="X66" s="82">
        <f t="shared" si="22"/>
        <v>0</v>
      </c>
      <c r="Y66" s="82">
        <f t="shared" si="22"/>
        <v>0</v>
      </c>
      <c r="Z66" s="82">
        <f t="shared" si="22"/>
        <v>0</v>
      </c>
      <c r="AA66" s="82">
        <f t="shared" si="22"/>
        <v>0</v>
      </c>
      <c r="AB66" s="82">
        <f t="shared" si="22"/>
        <v>0</v>
      </c>
      <c r="AC66" s="82">
        <f t="shared" si="22"/>
        <v>0</v>
      </c>
      <c r="AD66" s="82">
        <f t="shared" si="22"/>
        <v>0</v>
      </c>
      <c r="AE66" s="82">
        <f t="shared" si="22"/>
        <v>0</v>
      </c>
      <c r="AF66" s="82">
        <f t="shared" si="22"/>
        <v>0</v>
      </c>
      <c r="AG66" s="82">
        <f t="shared" si="22"/>
        <v>0</v>
      </c>
      <c r="AH66" s="82">
        <f t="shared" si="22"/>
        <v>0</v>
      </c>
      <c r="AI66" s="82">
        <f t="shared" ref="AI66:BJ66" si="23">AI34+AI50</f>
        <v>0</v>
      </c>
      <c r="AJ66" s="82">
        <f t="shared" si="23"/>
        <v>0</v>
      </c>
      <c r="AK66" s="82">
        <f t="shared" si="23"/>
        <v>0</v>
      </c>
      <c r="AL66" s="82">
        <f t="shared" si="23"/>
        <v>0</v>
      </c>
      <c r="AM66" s="82">
        <f t="shared" si="23"/>
        <v>0</v>
      </c>
      <c r="AN66" s="82">
        <f t="shared" si="23"/>
        <v>0</v>
      </c>
      <c r="AO66" s="82">
        <f t="shared" si="23"/>
        <v>0</v>
      </c>
      <c r="AP66" s="82">
        <f t="shared" si="23"/>
        <v>0</v>
      </c>
      <c r="AQ66" s="82">
        <f t="shared" si="23"/>
        <v>0</v>
      </c>
      <c r="AR66" s="82">
        <f t="shared" si="23"/>
        <v>0</v>
      </c>
      <c r="AS66" s="82">
        <f t="shared" si="23"/>
        <v>0</v>
      </c>
      <c r="AT66" s="82">
        <f t="shared" si="23"/>
        <v>0</v>
      </c>
      <c r="AU66" s="82">
        <f t="shared" si="23"/>
        <v>0</v>
      </c>
      <c r="AV66" s="82">
        <f t="shared" si="23"/>
        <v>0</v>
      </c>
      <c r="AW66" s="82">
        <f t="shared" si="23"/>
        <v>0</v>
      </c>
      <c r="AX66" s="82">
        <f t="shared" si="23"/>
        <v>0</v>
      </c>
      <c r="AY66" s="82">
        <f t="shared" si="23"/>
        <v>0</v>
      </c>
      <c r="AZ66" s="82">
        <f t="shared" si="23"/>
        <v>0</v>
      </c>
      <c r="BA66" s="82">
        <f t="shared" si="23"/>
        <v>0</v>
      </c>
      <c r="BB66" s="82">
        <f t="shared" si="23"/>
        <v>0</v>
      </c>
      <c r="BC66" s="82">
        <f t="shared" si="23"/>
        <v>0</v>
      </c>
      <c r="BD66" s="82">
        <f t="shared" si="23"/>
        <v>0</v>
      </c>
      <c r="BE66" s="82">
        <f t="shared" si="23"/>
        <v>0</v>
      </c>
      <c r="BF66" s="82">
        <f t="shared" si="23"/>
        <v>0</v>
      </c>
      <c r="BG66" s="82">
        <f t="shared" si="23"/>
        <v>0</v>
      </c>
      <c r="BH66" s="82">
        <f t="shared" si="23"/>
        <v>0</v>
      </c>
      <c r="BI66" s="82">
        <f t="shared" si="23"/>
        <v>0</v>
      </c>
      <c r="BJ66" s="82">
        <f t="shared" si="23"/>
        <v>0</v>
      </c>
    </row>
    <row r="67" spans="2:62" x14ac:dyDescent="0.35">
      <c r="B67" s="57">
        <f>CONFIG!$B$17</f>
        <v>0</v>
      </c>
      <c r="C67" s="82">
        <f t="shared" ref="C67:AH67" si="24">C35+C51</f>
        <v>0</v>
      </c>
      <c r="D67" s="82">
        <f t="shared" si="24"/>
        <v>0</v>
      </c>
      <c r="E67" s="82">
        <f t="shared" si="24"/>
        <v>0</v>
      </c>
      <c r="F67" s="82">
        <f t="shared" si="24"/>
        <v>0</v>
      </c>
      <c r="G67" s="82">
        <f t="shared" si="24"/>
        <v>0</v>
      </c>
      <c r="H67" s="82">
        <f t="shared" si="24"/>
        <v>0</v>
      </c>
      <c r="I67" s="82">
        <f t="shared" si="24"/>
        <v>0</v>
      </c>
      <c r="J67" s="82">
        <f t="shared" si="24"/>
        <v>0</v>
      </c>
      <c r="K67" s="82">
        <f t="shared" si="24"/>
        <v>0</v>
      </c>
      <c r="L67" s="82">
        <f t="shared" si="24"/>
        <v>0</v>
      </c>
      <c r="M67" s="82">
        <f t="shared" si="24"/>
        <v>0</v>
      </c>
      <c r="N67" s="82">
        <f t="shared" si="24"/>
        <v>0</v>
      </c>
      <c r="O67" s="82">
        <f t="shared" si="24"/>
        <v>0</v>
      </c>
      <c r="P67" s="82">
        <f t="shared" si="24"/>
        <v>0</v>
      </c>
      <c r="Q67" s="82">
        <f t="shared" si="24"/>
        <v>0</v>
      </c>
      <c r="R67" s="82">
        <f t="shared" si="24"/>
        <v>0</v>
      </c>
      <c r="S67" s="82">
        <f t="shared" si="24"/>
        <v>0</v>
      </c>
      <c r="T67" s="82">
        <f t="shared" si="24"/>
        <v>0</v>
      </c>
      <c r="U67" s="82">
        <f t="shared" si="24"/>
        <v>0</v>
      </c>
      <c r="V67" s="82">
        <f t="shared" si="24"/>
        <v>0</v>
      </c>
      <c r="W67" s="82">
        <f t="shared" si="24"/>
        <v>0</v>
      </c>
      <c r="X67" s="82">
        <f t="shared" si="24"/>
        <v>0</v>
      </c>
      <c r="Y67" s="82">
        <f t="shared" si="24"/>
        <v>0</v>
      </c>
      <c r="Z67" s="82">
        <f t="shared" si="24"/>
        <v>0</v>
      </c>
      <c r="AA67" s="82">
        <f t="shared" si="24"/>
        <v>0</v>
      </c>
      <c r="AB67" s="82">
        <f t="shared" si="24"/>
        <v>0</v>
      </c>
      <c r="AC67" s="82">
        <f t="shared" si="24"/>
        <v>0</v>
      </c>
      <c r="AD67" s="82">
        <f t="shared" si="24"/>
        <v>0</v>
      </c>
      <c r="AE67" s="82">
        <f t="shared" si="24"/>
        <v>0</v>
      </c>
      <c r="AF67" s="82">
        <f t="shared" si="24"/>
        <v>0</v>
      </c>
      <c r="AG67" s="82">
        <f t="shared" si="24"/>
        <v>0</v>
      </c>
      <c r="AH67" s="82">
        <f t="shared" si="24"/>
        <v>0</v>
      </c>
      <c r="AI67" s="82">
        <f t="shared" ref="AI67:BJ67" si="25">AI35+AI51</f>
        <v>0</v>
      </c>
      <c r="AJ67" s="82">
        <f t="shared" si="25"/>
        <v>0</v>
      </c>
      <c r="AK67" s="82">
        <f t="shared" si="25"/>
        <v>0</v>
      </c>
      <c r="AL67" s="82">
        <f t="shared" si="25"/>
        <v>0</v>
      </c>
      <c r="AM67" s="82">
        <f t="shared" si="25"/>
        <v>0</v>
      </c>
      <c r="AN67" s="82">
        <f t="shared" si="25"/>
        <v>0</v>
      </c>
      <c r="AO67" s="82">
        <f t="shared" si="25"/>
        <v>0</v>
      </c>
      <c r="AP67" s="82">
        <f t="shared" si="25"/>
        <v>0</v>
      </c>
      <c r="AQ67" s="82">
        <f t="shared" si="25"/>
        <v>0</v>
      </c>
      <c r="AR67" s="82">
        <f t="shared" si="25"/>
        <v>0</v>
      </c>
      <c r="AS67" s="82">
        <f t="shared" si="25"/>
        <v>0</v>
      </c>
      <c r="AT67" s="82">
        <f t="shared" si="25"/>
        <v>0</v>
      </c>
      <c r="AU67" s="82">
        <f t="shared" si="25"/>
        <v>0</v>
      </c>
      <c r="AV67" s="82">
        <f t="shared" si="25"/>
        <v>0</v>
      </c>
      <c r="AW67" s="82">
        <f t="shared" si="25"/>
        <v>0</v>
      </c>
      <c r="AX67" s="82">
        <f t="shared" si="25"/>
        <v>0</v>
      </c>
      <c r="AY67" s="82">
        <f t="shared" si="25"/>
        <v>0</v>
      </c>
      <c r="AZ67" s="82">
        <f t="shared" si="25"/>
        <v>0</v>
      </c>
      <c r="BA67" s="82">
        <f t="shared" si="25"/>
        <v>0</v>
      </c>
      <c r="BB67" s="82">
        <f t="shared" si="25"/>
        <v>0</v>
      </c>
      <c r="BC67" s="82">
        <f t="shared" si="25"/>
        <v>0</v>
      </c>
      <c r="BD67" s="82">
        <f t="shared" si="25"/>
        <v>0</v>
      </c>
      <c r="BE67" s="82">
        <f t="shared" si="25"/>
        <v>0</v>
      </c>
      <c r="BF67" s="82">
        <f t="shared" si="25"/>
        <v>0</v>
      </c>
      <c r="BG67" s="82">
        <f t="shared" si="25"/>
        <v>0</v>
      </c>
      <c r="BH67" s="82">
        <f t="shared" si="25"/>
        <v>0</v>
      </c>
      <c r="BI67" s="82">
        <f t="shared" si="25"/>
        <v>0</v>
      </c>
      <c r="BJ67" s="82">
        <f t="shared" si="25"/>
        <v>0</v>
      </c>
    </row>
    <row r="68" spans="2:62" x14ac:dyDescent="0.35">
      <c r="B68" s="57">
        <f>CONFIG!$B$18</f>
        <v>0</v>
      </c>
      <c r="C68" s="82">
        <f t="shared" ref="C68:AH68" si="26">C36+C52</f>
        <v>0</v>
      </c>
      <c r="D68" s="82">
        <f t="shared" si="26"/>
        <v>0</v>
      </c>
      <c r="E68" s="82">
        <f t="shared" si="26"/>
        <v>0</v>
      </c>
      <c r="F68" s="82">
        <f t="shared" si="26"/>
        <v>0</v>
      </c>
      <c r="G68" s="82">
        <f t="shared" si="26"/>
        <v>0</v>
      </c>
      <c r="H68" s="82">
        <f t="shared" si="26"/>
        <v>0</v>
      </c>
      <c r="I68" s="82">
        <f t="shared" si="26"/>
        <v>0</v>
      </c>
      <c r="J68" s="82">
        <f t="shared" si="26"/>
        <v>0</v>
      </c>
      <c r="K68" s="82">
        <f t="shared" si="26"/>
        <v>0</v>
      </c>
      <c r="L68" s="82">
        <f t="shared" si="26"/>
        <v>0</v>
      </c>
      <c r="M68" s="82">
        <f t="shared" si="26"/>
        <v>0</v>
      </c>
      <c r="N68" s="82">
        <f t="shared" si="26"/>
        <v>0</v>
      </c>
      <c r="O68" s="82">
        <f t="shared" si="26"/>
        <v>0</v>
      </c>
      <c r="P68" s="82">
        <f t="shared" si="26"/>
        <v>0</v>
      </c>
      <c r="Q68" s="82">
        <f t="shared" si="26"/>
        <v>0</v>
      </c>
      <c r="R68" s="82">
        <f t="shared" si="26"/>
        <v>0</v>
      </c>
      <c r="S68" s="82">
        <f t="shared" si="26"/>
        <v>0</v>
      </c>
      <c r="T68" s="82">
        <f t="shared" si="26"/>
        <v>0</v>
      </c>
      <c r="U68" s="82">
        <f t="shared" si="26"/>
        <v>0</v>
      </c>
      <c r="V68" s="82">
        <f t="shared" si="26"/>
        <v>0</v>
      </c>
      <c r="W68" s="82">
        <f t="shared" si="26"/>
        <v>0</v>
      </c>
      <c r="X68" s="82">
        <f t="shared" si="26"/>
        <v>0</v>
      </c>
      <c r="Y68" s="82">
        <f t="shared" si="26"/>
        <v>0</v>
      </c>
      <c r="Z68" s="82">
        <f t="shared" si="26"/>
        <v>0</v>
      </c>
      <c r="AA68" s="82">
        <f t="shared" si="26"/>
        <v>0</v>
      </c>
      <c r="AB68" s="82">
        <f t="shared" si="26"/>
        <v>0</v>
      </c>
      <c r="AC68" s="82">
        <f t="shared" si="26"/>
        <v>0</v>
      </c>
      <c r="AD68" s="82">
        <f t="shared" si="26"/>
        <v>0</v>
      </c>
      <c r="AE68" s="82">
        <f t="shared" si="26"/>
        <v>0</v>
      </c>
      <c r="AF68" s="82">
        <f t="shared" si="26"/>
        <v>0</v>
      </c>
      <c r="AG68" s="82">
        <f t="shared" si="26"/>
        <v>0</v>
      </c>
      <c r="AH68" s="82">
        <f t="shared" si="26"/>
        <v>0</v>
      </c>
      <c r="AI68" s="82">
        <f t="shared" ref="AI68:BJ68" si="27">AI36+AI52</f>
        <v>0</v>
      </c>
      <c r="AJ68" s="82">
        <f t="shared" si="27"/>
        <v>0</v>
      </c>
      <c r="AK68" s="82">
        <f t="shared" si="27"/>
        <v>0</v>
      </c>
      <c r="AL68" s="82">
        <f t="shared" si="27"/>
        <v>0</v>
      </c>
      <c r="AM68" s="82">
        <f t="shared" si="27"/>
        <v>0</v>
      </c>
      <c r="AN68" s="82">
        <f t="shared" si="27"/>
        <v>0</v>
      </c>
      <c r="AO68" s="82">
        <f t="shared" si="27"/>
        <v>0</v>
      </c>
      <c r="AP68" s="82">
        <f t="shared" si="27"/>
        <v>0</v>
      </c>
      <c r="AQ68" s="82">
        <f t="shared" si="27"/>
        <v>0</v>
      </c>
      <c r="AR68" s="82">
        <f t="shared" si="27"/>
        <v>0</v>
      </c>
      <c r="AS68" s="82">
        <f t="shared" si="27"/>
        <v>0</v>
      </c>
      <c r="AT68" s="82">
        <f t="shared" si="27"/>
        <v>0</v>
      </c>
      <c r="AU68" s="82">
        <f t="shared" si="27"/>
        <v>0</v>
      </c>
      <c r="AV68" s="82">
        <f t="shared" si="27"/>
        <v>0</v>
      </c>
      <c r="AW68" s="82">
        <f t="shared" si="27"/>
        <v>0</v>
      </c>
      <c r="AX68" s="82">
        <f t="shared" si="27"/>
        <v>0</v>
      </c>
      <c r="AY68" s="82">
        <f t="shared" si="27"/>
        <v>0</v>
      </c>
      <c r="AZ68" s="82">
        <f t="shared" si="27"/>
        <v>0</v>
      </c>
      <c r="BA68" s="82">
        <f t="shared" si="27"/>
        <v>0</v>
      </c>
      <c r="BB68" s="82">
        <f t="shared" si="27"/>
        <v>0</v>
      </c>
      <c r="BC68" s="82">
        <f t="shared" si="27"/>
        <v>0</v>
      </c>
      <c r="BD68" s="82">
        <f t="shared" si="27"/>
        <v>0</v>
      </c>
      <c r="BE68" s="82">
        <f t="shared" si="27"/>
        <v>0</v>
      </c>
      <c r="BF68" s="82">
        <f t="shared" si="27"/>
        <v>0</v>
      </c>
      <c r="BG68" s="82">
        <f t="shared" si="27"/>
        <v>0</v>
      </c>
      <c r="BH68" s="82">
        <f t="shared" si="27"/>
        <v>0</v>
      </c>
      <c r="BI68" s="82">
        <f t="shared" si="27"/>
        <v>0</v>
      </c>
      <c r="BJ68" s="82">
        <f t="shared" si="27"/>
        <v>0</v>
      </c>
    </row>
    <row r="69" spans="2:62" x14ac:dyDescent="0.35">
      <c r="B69" s="57">
        <f>CONFIG!$B$19</f>
        <v>0</v>
      </c>
      <c r="C69" s="82">
        <f t="shared" ref="C69:AH69" si="28">C37+C53</f>
        <v>0</v>
      </c>
      <c r="D69" s="82">
        <f t="shared" si="28"/>
        <v>0</v>
      </c>
      <c r="E69" s="82">
        <f t="shared" si="28"/>
        <v>0</v>
      </c>
      <c r="F69" s="82">
        <f t="shared" si="28"/>
        <v>0</v>
      </c>
      <c r="G69" s="82">
        <f t="shared" si="28"/>
        <v>0</v>
      </c>
      <c r="H69" s="82">
        <f t="shared" si="28"/>
        <v>0</v>
      </c>
      <c r="I69" s="82">
        <f t="shared" si="28"/>
        <v>0</v>
      </c>
      <c r="J69" s="82">
        <f t="shared" si="28"/>
        <v>0</v>
      </c>
      <c r="K69" s="82">
        <f t="shared" si="28"/>
        <v>0</v>
      </c>
      <c r="L69" s="82">
        <f t="shared" si="28"/>
        <v>0</v>
      </c>
      <c r="M69" s="82">
        <f t="shared" si="28"/>
        <v>0</v>
      </c>
      <c r="N69" s="82">
        <f t="shared" si="28"/>
        <v>0</v>
      </c>
      <c r="O69" s="82">
        <f t="shared" si="28"/>
        <v>0</v>
      </c>
      <c r="P69" s="82">
        <f t="shared" si="28"/>
        <v>0</v>
      </c>
      <c r="Q69" s="82">
        <f t="shared" si="28"/>
        <v>0</v>
      </c>
      <c r="R69" s="82">
        <f t="shared" si="28"/>
        <v>0</v>
      </c>
      <c r="S69" s="82">
        <f t="shared" si="28"/>
        <v>0</v>
      </c>
      <c r="T69" s="82">
        <f t="shared" si="28"/>
        <v>0</v>
      </c>
      <c r="U69" s="82">
        <f t="shared" si="28"/>
        <v>0</v>
      </c>
      <c r="V69" s="82">
        <f t="shared" si="28"/>
        <v>0</v>
      </c>
      <c r="W69" s="82">
        <f t="shared" si="28"/>
        <v>0</v>
      </c>
      <c r="X69" s="82">
        <f t="shared" si="28"/>
        <v>0</v>
      </c>
      <c r="Y69" s="82">
        <f t="shared" si="28"/>
        <v>0</v>
      </c>
      <c r="Z69" s="82">
        <f t="shared" si="28"/>
        <v>0</v>
      </c>
      <c r="AA69" s="82">
        <f t="shared" si="28"/>
        <v>0</v>
      </c>
      <c r="AB69" s="82">
        <f t="shared" si="28"/>
        <v>0</v>
      </c>
      <c r="AC69" s="82">
        <f t="shared" si="28"/>
        <v>0</v>
      </c>
      <c r="AD69" s="82">
        <f t="shared" si="28"/>
        <v>0</v>
      </c>
      <c r="AE69" s="82">
        <f t="shared" si="28"/>
        <v>0</v>
      </c>
      <c r="AF69" s="82">
        <f t="shared" si="28"/>
        <v>0</v>
      </c>
      <c r="AG69" s="82">
        <f t="shared" si="28"/>
        <v>0</v>
      </c>
      <c r="AH69" s="82">
        <f t="shared" si="28"/>
        <v>0</v>
      </c>
      <c r="AI69" s="82">
        <f t="shared" ref="AI69:BJ69" si="29">AI37+AI53</f>
        <v>0</v>
      </c>
      <c r="AJ69" s="82">
        <f t="shared" si="29"/>
        <v>0</v>
      </c>
      <c r="AK69" s="82">
        <f t="shared" si="29"/>
        <v>0</v>
      </c>
      <c r="AL69" s="82">
        <f t="shared" si="29"/>
        <v>0</v>
      </c>
      <c r="AM69" s="82">
        <f t="shared" si="29"/>
        <v>0</v>
      </c>
      <c r="AN69" s="82">
        <f t="shared" si="29"/>
        <v>0</v>
      </c>
      <c r="AO69" s="82">
        <f t="shared" si="29"/>
        <v>0</v>
      </c>
      <c r="AP69" s="82">
        <f t="shared" si="29"/>
        <v>0</v>
      </c>
      <c r="AQ69" s="82">
        <f t="shared" si="29"/>
        <v>0</v>
      </c>
      <c r="AR69" s="82">
        <f t="shared" si="29"/>
        <v>0</v>
      </c>
      <c r="AS69" s="82">
        <f t="shared" si="29"/>
        <v>0</v>
      </c>
      <c r="AT69" s="82">
        <f t="shared" si="29"/>
        <v>0</v>
      </c>
      <c r="AU69" s="82">
        <f t="shared" si="29"/>
        <v>0</v>
      </c>
      <c r="AV69" s="82">
        <f t="shared" si="29"/>
        <v>0</v>
      </c>
      <c r="AW69" s="82">
        <f t="shared" si="29"/>
        <v>0</v>
      </c>
      <c r="AX69" s="82">
        <f t="shared" si="29"/>
        <v>0</v>
      </c>
      <c r="AY69" s="82">
        <f t="shared" si="29"/>
        <v>0</v>
      </c>
      <c r="AZ69" s="82">
        <f t="shared" si="29"/>
        <v>0</v>
      </c>
      <c r="BA69" s="82">
        <f t="shared" si="29"/>
        <v>0</v>
      </c>
      <c r="BB69" s="82">
        <f t="shared" si="29"/>
        <v>0</v>
      </c>
      <c r="BC69" s="82">
        <f t="shared" si="29"/>
        <v>0</v>
      </c>
      <c r="BD69" s="82">
        <f t="shared" si="29"/>
        <v>0</v>
      </c>
      <c r="BE69" s="82">
        <f t="shared" si="29"/>
        <v>0</v>
      </c>
      <c r="BF69" s="82">
        <f t="shared" si="29"/>
        <v>0</v>
      </c>
      <c r="BG69" s="82">
        <f t="shared" si="29"/>
        <v>0</v>
      </c>
      <c r="BH69" s="82">
        <f t="shared" si="29"/>
        <v>0</v>
      </c>
      <c r="BI69" s="82">
        <f t="shared" si="29"/>
        <v>0</v>
      </c>
      <c r="BJ69" s="82">
        <f t="shared" si="29"/>
        <v>0</v>
      </c>
    </row>
    <row r="70" spans="2:62" x14ac:dyDescent="0.35">
      <c r="B70" s="57">
        <f>CONFIG!$B$20</f>
        <v>0</v>
      </c>
      <c r="C70" s="82">
        <f t="shared" ref="C70:AH70" si="30">C38+C54</f>
        <v>0</v>
      </c>
      <c r="D70" s="82">
        <f t="shared" si="30"/>
        <v>0</v>
      </c>
      <c r="E70" s="82">
        <f t="shared" si="30"/>
        <v>0</v>
      </c>
      <c r="F70" s="82">
        <f t="shared" si="30"/>
        <v>0</v>
      </c>
      <c r="G70" s="82">
        <f t="shared" si="30"/>
        <v>0</v>
      </c>
      <c r="H70" s="82">
        <f t="shared" si="30"/>
        <v>0</v>
      </c>
      <c r="I70" s="82">
        <f t="shared" si="30"/>
        <v>0</v>
      </c>
      <c r="J70" s="82">
        <f t="shared" si="30"/>
        <v>0</v>
      </c>
      <c r="K70" s="82">
        <f t="shared" si="30"/>
        <v>0</v>
      </c>
      <c r="L70" s="82">
        <f t="shared" si="30"/>
        <v>0</v>
      </c>
      <c r="M70" s="82">
        <f t="shared" si="30"/>
        <v>0</v>
      </c>
      <c r="N70" s="82">
        <f t="shared" si="30"/>
        <v>0</v>
      </c>
      <c r="O70" s="82">
        <f t="shared" si="30"/>
        <v>0</v>
      </c>
      <c r="P70" s="82">
        <f t="shared" si="30"/>
        <v>0</v>
      </c>
      <c r="Q70" s="82">
        <f t="shared" si="30"/>
        <v>0</v>
      </c>
      <c r="R70" s="82">
        <f t="shared" si="30"/>
        <v>0</v>
      </c>
      <c r="S70" s="82">
        <f t="shared" si="30"/>
        <v>0</v>
      </c>
      <c r="T70" s="82">
        <f t="shared" si="30"/>
        <v>0</v>
      </c>
      <c r="U70" s="82">
        <f t="shared" si="30"/>
        <v>0</v>
      </c>
      <c r="V70" s="82">
        <f t="shared" si="30"/>
        <v>0</v>
      </c>
      <c r="W70" s="82">
        <f t="shared" si="30"/>
        <v>0</v>
      </c>
      <c r="X70" s="82">
        <f t="shared" si="30"/>
        <v>0</v>
      </c>
      <c r="Y70" s="82">
        <f t="shared" si="30"/>
        <v>0</v>
      </c>
      <c r="Z70" s="82">
        <f t="shared" si="30"/>
        <v>0</v>
      </c>
      <c r="AA70" s="82">
        <f t="shared" si="30"/>
        <v>0</v>
      </c>
      <c r="AB70" s="82">
        <f t="shared" si="30"/>
        <v>0</v>
      </c>
      <c r="AC70" s="82">
        <f t="shared" si="30"/>
        <v>0</v>
      </c>
      <c r="AD70" s="82">
        <f t="shared" si="30"/>
        <v>0</v>
      </c>
      <c r="AE70" s="82">
        <f t="shared" si="30"/>
        <v>0</v>
      </c>
      <c r="AF70" s="82">
        <f t="shared" si="30"/>
        <v>0</v>
      </c>
      <c r="AG70" s="82">
        <f t="shared" si="30"/>
        <v>0</v>
      </c>
      <c r="AH70" s="82">
        <f t="shared" si="30"/>
        <v>0</v>
      </c>
      <c r="AI70" s="82">
        <f t="shared" ref="AI70:BJ70" si="31">AI38+AI54</f>
        <v>0</v>
      </c>
      <c r="AJ70" s="82">
        <f t="shared" si="31"/>
        <v>0</v>
      </c>
      <c r="AK70" s="82">
        <f t="shared" si="31"/>
        <v>0</v>
      </c>
      <c r="AL70" s="82">
        <f t="shared" si="31"/>
        <v>0</v>
      </c>
      <c r="AM70" s="82">
        <f t="shared" si="31"/>
        <v>0</v>
      </c>
      <c r="AN70" s="82">
        <f t="shared" si="31"/>
        <v>0</v>
      </c>
      <c r="AO70" s="82">
        <f t="shared" si="31"/>
        <v>0</v>
      </c>
      <c r="AP70" s="82">
        <f t="shared" si="31"/>
        <v>0</v>
      </c>
      <c r="AQ70" s="82">
        <f t="shared" si="31"/>
        <v>0</v>
      </c>
      <c r="AR70" s="82">
        <f t="shared" si="31"/>
        <v>0</v>
      </c>
      <c r="AS70" s="82">
        <f t="shared" si="31"/>
        <v>0</v>
      </c>
      <c r="AT70" s="82">
        <f t="shared" si="31"/>
        <v>0</v>
      </c>
      <c r="AU70" s="82">
        <f t="shared" si="31"/>
        <v>0</v>
      </c>
      <c r="AV70" s="82">
        <f t="shared" si="31"/>
        <v>0</v>
      </c>
      <c r="AW70" s="82">
        <f t="shared" si="31"/>
        <v>0</v>
      </c>
      <c r="AX70" s="82">
        <f t="shared" si="31"/>
        <v>0</v>
      </c>
      <c r="AY70" s="82">
        <f t="shared" si="31"/>
        <v>0</v>
      </c>
      <c r="AZ70" s="82">
        <f t="shared" si="31"/>
        <v>0</v>
      </c>
      <c r="BA70" s="82">
        <f t="shared" si="31"/>
        <v>0</v>
      </c>
      <c r="BB70" s="82">
        <f t="shared" si="31"/>
        <v>0</v>
      </c>
      <c r="BC70" s="82">
        <f t="shared" si="31"/>
        <v>0</v>
      </c>
      <c r="BD70" s="82">
        <f t="shared" si="31"/>
        <v>0</v>
      </c>
      <c r="BE70" s="82">
        <f t="shared" si="31"/>
        <v>0</v>
      </c>
      <c r="BF70" s="82">
        <f t="shared" si="31"/>
        <v>0</v>
      </c>
      <c r="BG70" s="82">
        <f t="shared" si="31"/>
        <v>0</v>
      </c>
      <c r="BH70" s="82">
        <f t="shared" si="31"/>
        <v>0</v>
      </c>
      <c r="BI70" s="82">
        <f t="shared" si="31"/>
        <v>0</v>
      </c>
      <c r="BJ70" s="82">
        <f t="shared" si="31"/>
        <v>0</v>
      </c>
    </row>
    <row r="71" spans="2:62" x14ac:dyDescent="0.35">
      <c r="B71" s="57">
        <f>CONFIG!$B$21</f>
        <v>0</v>
      </c>
      <c r="C71" s="82">
        <f t="shared" ref="C71:AH71" si="32">C39+C55</f>
        <v>0</v>
      </c>
      <c r="D71" s="82">
        <f t="shared" si="32"/>
        <v>0</v>
      </c>
      <c r="E71" s="82">
        <f t="shared" si="32"/>
        <v>0</v>
      </c>
      <c r="F71" s="82">
        <f t="shared" si="32"/>
        <v>0</v>
      </c>
      <c r="G71" s="82">
        <f t="shared" si="32"/>
        <v>0</v>
      </c>
      <c r="H71" s="82">
        <f t="shared" si="32"/>
        <v>0</v>
      </c>
      <c r="I71" s="82">
        <f t="shared" si="32"/>
        <v>0</v>
      </c>
      <c r="J71" s="82">
        <f t="shared" si="32"/>
        <v>0</v>
      </c>
      <c r="K71" s="82">
        <f t="shared" si="32"/>
        <v>0</v>
      </c>
      <c r="L71" s="82">
        <f t="shared" si="32"/>
        <v>0</v>
      </c>
      <c r="M71" s="82">
        <f t="shared" si="32"/>
        <v>0</v>
      </c>
      <c r="N71" s="82">
        <f t="shared" si="32"/>
        <v>0</v>
      </c>
      <c r="O71" s="82">
        <f t="shared" si="32"/>
        <v>0</v>
      </c>
      <c r="P71" s="82">
        <f t="shared" si="32"/>
        <v>0</v>
      </c>
      <c r="Q71" s="82">
        <f t="shared" si="32"/>
        <v>0</v>
      </c>
      <c r="R71" s="82">
        <f t="shared" si="32"/>
        <v>0</v>
      </c>
      <c r="S71" s="82">
        <f t="shared" si="32"/>
        <v>0</v>
      </c>
      <c r="T71" s="82">
        <f t="shared" si="32"/>
        <v>0</v>
      </c>
      <c r="U71" s="82">
        <f t="shared" si="32"/>
        <v>0</v>
      </c>
      <c r="V71" s="82">
        <f t="shared" si="32"/>
        <v>0</v>
      </c>
      <c r="W71" s="82">
        <f t="shared" si="32"/>
        <v>0</v>
      </c>
      <c r="X71" s="82">
        <f t="shared" si="32"/>
        <v>0</v>
      </c>
      <c r="Y71" s="82">
        <f t="shared" si="32"/>
        <v>0</v>
      </c>
      <c r="Z71" s="82">
        <f t="shared" si="32"/>
        <v>0</v>
      </c>
      <c r="AA71" s="82">
        <f t="shared" si="32"/>
        <v>0</v>
      </c>
      <c r="AB71" s="82">
        <f t="shared" si="32"/>
        <v>0</v>
      </c>
      <c r="AC71" s="82">
        <f t="shared" si="32"/>
        <v>0</v>
      </c>
      <c r="AD71" s="82">
        <f t="shared" si="32"/>
        <v>0</v>
      </c>
      <c r="AE71" s="82">
        <f t="shared" si="32"/>
        <v>0</v>
      </c>
      <c r="AF71" s="82">
        <f t="shared" si="32"/>
        <v>0</v>
      </c>
      <c r="AG71" s="82">
        <f t="shared" si="32"/>
        <v>0</v>
      </c>
      <c r="AH71" s="82">
        <f t="shared" si="32"/>
        <v>0</v>
      </c>
      <c r="AI71" s="82">
        <f t="shared" ref="AI71:BJ71" si="33">AI39+AI55</f>
        <v>0</v>
      </c>
      <c r="AJ71" s="82">
        <f t="shared" si="33"/>
        <v>0</v>
      </c>
      <c r="AK71" s="82">
        <f t="shared" si="33"/>
        <v>0</v>
      </c>
      <c r="AL71" s="82">
        <f t="shared" si="33"/>
        <v>0</v>
      </c>
      <c r="AM71" s="82">
        <f t="shared" si="33"/>
        <v>0</v>
      </c>
      <c r="AN71" s="82">
        <f t="shared" si="33"/>
        <v>0</v>
      </c>
      <c r="AO71" s="82">
        <f t="shared" si="33"/>
        <v>0</v>
      </c>
      <c r="AP71" s="82">
        <f t="shared" si="33"/>
        <v>0</v>
      </c>
      <c r="AQ71" s="82">
        <f t="shared" si="33"/>
        <v>0</v>
      </c>
      <c r="AR71" s="82">
        <f t="shared" si="33"/>
        <v>0</v>
      </c>
      <c r="AS71" s="82">
        <f t="shared" si="33"/>
        <v>0</v>
      </c>
      <c r="AT71" s="82">
        <f t="shared" si="33"/>
        <v>0</v>
      </c>
      <c r="AU71" s="82">
        <f t="shared" si="33"/>
        <v>0</v>
      </c>
      <c r="AV71" s="82">
        <f t="shared" si="33"/>
        <v>0</v>
      </c>
      <c r="AW71" s="82">
        <f t="shared" si="33"/>
        <v>0</v>
      </c>
      <c r="AX71" s="82">
        <f t="shared" si="33"/>
        <v>0</v>
      </c>
      <c r="AY71" s="82">
        <f t="shared" si="33"/>
        <v>0</v>
      </c>
      <c r="AZ71" s="82">
        <f t="shared" si="33"/>
        <v>0</v>
      </c>
      <c r="BA71" s="82">
        <f t="shared" si="33"/>
        <v>0</v>
      </c>
      <c r="BB71" s="82">
        <f t="shared" si="33"/>
        <v>0</v>
      </c>
      <c r="BC71" s="82">
        <f t="shared" si="33"/>
        <v>0</v>
      </c>
      <c r="BD71" s="82">
        <f t="shared" si="33"/>
        <v>0</v>
      </c>
      <c r="BE71" s="82">
        <f t="shared" si="33"/>
        <v>0</v>
      </c>
      <c r="BF71" s="82">
        <f t="shared" si="33"/>
        <v>0</v>
      </c>
      <c r="BG71" s="82">
        <f t="shared" si="33"/>
        <v>0</v>
      </c>
      <c r="BH71" s="82">
        <f t="shared" si="33"/>
        <v>0</v>
      </c>
      <c r="BI71" s="82">
        <f t="shared" si="33"/>
        <v>0</v>
      </c>
      <c r="BJ71" s="82">
        <f t="shared" si="33"/>
        <v>0</v>
      </c>
    </row>
    <row r="73" spans="2:62" x14ac:dyDescent="0.35">
      <c r="B73" s="21" t="s">
        <v>20</v>
      </c>
      <c r="C73" s="82">
        <f t="shared" ref="C73:AH73" si="34">SUM(C64:C71)</f>
        <v>0</v>
      </c>
      <c r="D73" s="82">
        <f t="shared" si="34"/>
        <v>0</v>
      </c>
      <c r="E73" s="82">
        <f t="shared" si="34"/>
        <v>0</v>
      </c>
      <c r="F73" s="82">
        <f t="shared" si="34"/>
        <v>0</v>
      </c>
      <c r="G73" s="82">
        <f t="shared" si="34"/>
        <v>0</v>
      </c>
      <c r="H73" s="82">
        <f t="shared" si="34"/>
        <v>0</v>
      </c>
      <c r="I73" s="82">
        <f t="shared" si="34"/>
        <v>0</v>
      </c>
      <c r="J73" s="82">
        <f t="shared" si="34"/>
        <v>0</v>
      </c>
      <c r="K73" s="82">
        <f t="shared" si="34"/>
        <v>0</v>
      </c>
      <c r="L73" s="82">
        <f t="shared" si="34"/>
        <v>0</v>
      </c>
      <c r="M73" s="82">
        <f t="shared" si="34"/>
        <v>0</v>
      </c>
      <c r="N73" s="82">
        <f t="shared" si="34"/>
        <v>0</v>
      </c>
      <c r="O73" s="82">
        <f t="shared" si="34"/>
        <v>0</v>
      </c>
      <c r="P73" s="82">
        <f t="shared" si="34"/>
        <v>0</v>
      </c>
      <c r="Q73" s="82">
        <f t="shared" si="34"/>
        <v>0</v>
      </c>
      <c r="R73" s="82">
        <f t="shared" si="34"/>
        <v>0</v>
      </c>
      <c r="S73" s="82">
        <f t="shared" si="34"/>
        <v>0</v>
      </c>
      <c r="T73" s="82">
        <f t="shared" si="34"/>
        <v>0</v>
      </c>
      <c r="U73" s="82">
        <f t="shared" si="34"/>
        <v>0</v>
      </c>
      <c r="V73" s="82">
        <f t="shared" si="34"/>
        <v>0</v>
      </c>
      <c r="W73" s="82">
        <f t="shared" si="34"/>
        <v>0</v>
      </c>
      <c r="X73" s="82">
        <f t="shared" si="34"/>
        <v>0</v>
      </c>
      <c r="Y73" s="82">
        <f t="shared" si="34"/>
        <v>0</v>
      </c>
      <c r="Z73" s="82">
        <f t="shared" si="34"/>
        <v>0</v>
      </c>
      <c r="AA73" s="82">
        <f t="shared" si="34"/>
        <v>0</v>
      </c>
      <c r="AB73" s="82">
        <f t="shared" si="34"/>
        <v>0</v>
      </c>
      <c r="AC73" s="82">
        <f t="shared" si="34"/>
        <v>0</v>
      </c>
      <c r="AD73" s="82">
        <f t="shared" si="34"/>
        <v>0</v>
      </c>
      <c r="AE73" s="82">
        <f t="shared" si="34"/>
        <v>0</v>
      </c>
      <c r="AF73" s="82">
        <f t="shared" si="34"/>
        <v>0</v>
      </c>
      <c r="AG73" s="82">
        <f t="shared" si="34"/>
        <v>0</v>
      </c>
      <c r="AH73" s="82">
        <f t="shared" si="34"/>
        <v>0</v>
      </c>
      <c r="AI73" s="82">
        <f t="shared" ref="AI73:BJ73" si="35">SUM(AI64:AI71)</f>
        <v>0</v>
      </c>
      <c r="AJ73" s="82">
        <f t="shared" si="35"/>
        <v>0</v>
      </c>
      <c r="AK73" s="82">
        <f t="shared" si="35"/>
        <v>0</v>
      </c>
      <c r="AL73" s="82">
        <f t="shared" si="35"/>
        <v>0</v>
      </c>
      <c r="AM73" s="82">
        <f t="shared" si="35"/>
        <v>0</v>
      </c>
      <c r="AN73" s="82">
        <f t="shared" si="35"/>
        <v>0</v>
      </c>
      <c r="AO73" s="82">
        <f t="shared" si="35"/>
        <v>0</v>
      </c>
      <c r="AP73" s="82">
        <f t="shared" si="35"/>
        <v>0</v>
      </c>
      <c r="AQ73" s="82">
        <f t="shared" si="35"/>
        <v>0</v>
      </c>
      <c r="AR73" s="82">
        <f t="shared" si="35"/>
        <v>0</v>
      </c>
      <c r="AS73" s="82">
        <f t="shared" si="35"/>
        <v>0</v>
      </c>
      <c r="AT73" s="82">
        <f t="shared" si="35"/>
        <v>0</v>
      </c>
      <c r="AU73" s="82">
        <f t="shared" si="35"/>
        <v>0</v>
      </c>
      <c r="AV73" s="82">
        <f t="shared" si="35"/>
        <v>0</v>
      </c>
      <c r="AW73" s="82">
        <f t="shared" si="35"/>
        <v>0</v>
      </c>
      <c r="AX73" s="82">
        <f t="shared" si="35"/>
        <v>0</v>
      </c>
      <c r="AY73" s="82">
        <f t="shared" si="35"/>
        <v>0</v>
      </c>
      <c r="AZ73" s="82">
        <f t="shared" si="35"/>
        <v>0</v>
      </c>
      <c r="BA73" s="82">
        <f t="shared" si="35"/>
        <v>0</v>
      </c>
      <c r="BB73" s="82">
        <f t="shared" si="35"/>
        <v>0</v>
      </c>
      <c r="BC73" s="82">
        <f t="shared" si="35"/>
        <v>0</v>
      </c>
      <c r="BD73" s="82">
        <f t="shared" si="35"/>
        <v>0</v>
      </c>
      <c r="BE73" s="82">
        <f t="shared" si="35"/>
        <v>0</v>
      </c>
      <c r="BF73" s="82">
        <f t="shared" si="35"/>
        <v>0</v>
      </c>
      <c r="BG73" s="82">
        <f t="shared" si="35"/>
        <v>0</v>
      </c>
      <c r="BH73" s="82">
        <f t="shared" si="35"/>
        <v>0</v>
      </c>
      <c r="BI73" s="82">
        <f t="shared" si="35"/>
        <v>0</v>
      </c>
      <c r="BJ73" s="82">
        <f t="shared" si="35"/>
        <v>0</v>
      </c>
    </row>
    <row r="74" spans="2:62" x14ac:dyDescent="0.35">
      <c r="B74" s="21" t="s">
        <v>47</v>
      </c>
      <c r="C74" s="82">
        <f>C73</f>
        <v>0</v>
      </c>
      <c r="D74" s="82">
        <f t="shared" ref="D74:N74" si="36">C74+D73</f>
        <v>0</v>
      </c>
      <c r="E74" s="82">
        <f t="shared" si="36"/>
        <v>0</v>
      </c>
      <c r="F74" s="82">
        <f t="shared" si="36"/>
        <v>0</v>
      </c>
      <c r="G74" s="82">
        <f t="shared" si="36"/>
        <v>0</v>
      </c>
      <c r="H74" s="82">
        <f t="shared" si="36"/>
        <v>0</v>
      </c>
      <c r="I74" s="82">
        <f t="shared" si="36"/>
        <v>0</v>
      </c>
      <c r="J74" s="82">
        <f t="shared" si="36"/>
        <v>0</v>
      </c>
      <c r="K74" s="82">
        <f t="shared" si="36"/>
        <v>0</v>
      </c>
      <c r="L74" s="82">
        <f t="shared" si="36"/>
        <v>0</v>
      </c>
      <c r="M74" s="82">
        <f t="shared" si="36"/>
        <v>0</v>
      </c>
      <c r="N74" s="99">
        <f t="shared" si="36"/>
        <v>0</v>
      </c>
      <c r="O74" s="82">
        <f>O73</f>
        <v>0</v>
      </c>
      <c r="P74" s="82">
        <f t="shared" ref="P74:Z74" si="37">O74+P73</f>
        <v>0</v>
      </c>
      <c r="Q74" s="82">
        <f t="shared" si="37"/>
        <v>0</v>
      </c>
      <c r="R74" s="82">
        <f t="shared" si="37"/>
        <v>0</v>
      </c>
      <c r="S74" s="82">
        <f t="shared" si="37"/>
        <v>0</v>
      </c>
      <c r="T74" s="82">
        <f t="shared" si="37"/>
        <v>0</v>
      </c>
      <c r="U74" s="82">
        <f t="shared" si="37"/>
        <v>0</v>
      </c>
      <c r="V74" s="82">
        <f t="shared" si="37"/>
        <v>0</v>
      </c>
      <c r="W74" s="82">
        <f t="shared" si="37"/>
        <v>0</v>
      </c>
      <c r="X74" s="82">
        <f t="shared" si="37"/>
        <v>0</v>
      </c>
      <c r="Y74" s="82">
        <f t="shared" si="37"/>
        <v>0</v>
      </c>
      <c r="Z74" s="99">
        <f t="shared" si="37"/>
        <v>0</v>
      </c>
      <c r="AA74" s="82">
        <f>AA73</f>
        <v>0</v>
      </c>
      <c r="AB74" s="82">
        <f t="shared" ref="AB74:AL74" si="38">AA74+AB73</f>
        <v>0</v>
      </c>
      <c r="AC74" s="82">
        <f t="shared" si="38"/>
        <v>0</v>
      </c>
      <c r="AD74" s="82">
        <f t="shared" si="38"/>
        <v>0</v>
      </c>
      <c r="AE74" s="82">
        <f t="shared" si="38"/>
        <v>0</v>
      </c>
      <c r="AF74" s="82">
        <f t="shared" si="38"/>
        <v>0</v>
      </c>
      <c r="AG74" s="82">
        <f t="shared" si="38"/>
        <v>0</v>
      </c>
      <c r="AH74" s="82">
        <f t="shared" si="38"/>
        <v>0</v>
      </c>
      <c r="AI74" s="82">
        <f t="shared" si="38"/>
        <v>0</v>
      </c>
      <c r="AJ74" s="82">
        <f t="shared" si="38"/>
        <v>0</v>
      </c>
      <c r="AK74" s="82">
        <f t="shared" si="38"/>
        <v>0</v>
      </c>
      <c r="AL74" s="99">
        <f t="shared" si="38"/>
        <v>0</v>
      </c>
      <c r="AM74" s="82">
        <f>AM73</f>
        <v>0</v>
      </c>
      <c r="AN74" s="82">
        <f t="shared" ref="AN74:AX74" si="39">AM74+AN73</f>
        <v>0</v>
      </c>
      <c r="AO74" s="82">
        <f t="shared" si="39"/>
        <v>0</v>
      </c>
      <c r="AP74" s="82">
        <f t="shared" si="39"/>
        <v>0</v>
      </c>
      <c r="AQ74" s="82">
        <f t="shared" si="39"/>
        <v>0</v>
      </c>
      <c r="AR74" s="82">
        <f t="shared" si="39"/>
        <v>0</v>
      </c>
      <c r="AS74" s="82">
        <f t="shared" si="39"/>
        <v>0</v>
      </c>
      <c r="AT74" s="82">
        <f t="shared" si="39"/>
        <v>0</v>
      </c>
      <c r="AU74" s="82">
        <f t="shared" si="39"/>
        <v>0</v>
      </c>
      <c r="AV74" s="82">
        <f t="shared" si="39"/>
        <v>0</v>
      </c>
      <c r="AW74" s="82">
        <f t="shared" si="39"/>
        <v>0</v>
      </c>
      <c r="AX74" s="99">
        <f t="shared" si="39"/>
        <v>0</v>
      </c>
      <c r="AY74" s="82">
        <f>AY73</f>
        <v>0</v>
      </c>
      <c r="AZ74" s="82">
        <f t="shared" ref="AZ74:BJ74" si="40">AY74+AZ73</f>
        <v>0</v>
      </c>
      <c r="BA74" s="82">
        <f t="shared" si="40"/>
        <v>0</v>
      </c>
      <c r="BB74" s="82">
        <f t="shared" si="40"/>
        <v>0</v>
      </c>
      <c r="BC74" s="82">
        <f t="shared" si="40"/>
        <v>0</v>
      </c>
      <c r="BD74" s="82">
        <f t="shared" si="40"/>
        <v>0</v>
      </c>
      <c r="BE74" s="82">
        <f t="shared" si="40"/>
        <v>0</v>
      </c>
      <c r="BF74" s="82">
        <f t="shared" si="40"/>
        <v>0</v>
      </c>
      <c r="BG74" s="82">
        <f t="shared" si="40"/>
        <v>0</v>
      </c>
      <c r="BH74" s="82">
        <f t="shared" si="40"/>
        <v>0</v>
      </c>
      <c r="BI74" s="82">
        <f t="shared" si="40"/>
        <v>0</v>
      </c>
      <c r="BJ74" s="99">
        <f t="shared" si="40"/>
        <v>0</v>
      </c>
    </row>
    <row r="76" spans="2:62" x14ac:dyDescent="0.35">
      <c r="B76" s="136" t="s">
        <v>132</v>
      </c>
      <c r="C76" s="43"/>
    </row>
    <row r="78" spans="2:62" x14ac:dyDescent="0.35">
      <c r="B78" s="110"/>
      <c r="C78" s="232" t="s">
        <v>17</v>
      </c>
      <c r="D78" s="232"/>
      <c r="E78" s="232"/>
      <c r="F78" s="232"/>
      <c r="G78" s="232"/>
      <c r="H78" s="232"/>
      <c r="I78" s="232"/>
      <c r="J78" s="232"/>
      <c r="K78" s="232"/>
      <c r="L78" s="232"/>
      <c r="M78" s="232"/>
      <c r="N78" s="232"/>
      <c r="O78" s="232" t="s">
        <v>18</v>
      </c>
      <c r="P78" s="232"/>
      <c r="Q78" s="232"/>
      <c r="R78" s="232"/>
      <c r="S78" s="232"/>
      <c r="T78" s="232"/>
      <c r="U78" s="232"/>
      <c r="V78" s="232"/>
      <c r="W78" s="232"/>
      <c r="X78" s="232"/>
      <c r="Y78" s="232"/>
      <c r="Z78" s="232"/>
      <c r="AA78" s="232" t="s">
        <v>19</v>
      </c>
      <c r="AB78" s="232"/>
      <c r="AC78" s="232"/>
      <c r="AD78" s="232"/>
      <c r="AE78" s="232"/>
      <c r="AF78" s="232"/>
      <c r="AG78" s="232"/>
      <c r="AH78" s="232"/>
      <c r="AI78" s="232"/>
      <c r="AJ78" s="232"/>
      <c r="AK78" s="232"/>
      <c r="AL78" s="232"/>
      <c r="AM78" s="232" t="s">
        <v>31</v>
      </c>
      <c r="AN78" s="232"/>
      <c r="AO78" s="232"/>
      <c r="AP78" s="232"/>
      <c r="AQ78" s="232"/>
      <c r="AR78" s="232"/>
      <c r="AS78" s="232"/>
      <c r="AT78" s="232"/>
      <c r="AU78" s="232"/>
      <c r="AV78" s="232"/>
      <c r="AW78" s="232"/>
      <c r="AX78" s="232"/>
      <c r="AY78" s="232" t="s">
        <v>32</v>
      </c>
      <c r="AZ78" s="232"/>
      <c r="BA78" s="232"/>
      <c r="BB78" s="232"/>
      <c r="BC78" s="232"/>
      <c r="BD78" s="232"/>
      <c r="BE78" s="232"/>
      <c r="BF78" s="232"/>
      <c r="BG78" s="232"/>
      <c r="BH78" s="232"/>
      <c r="BI78" s="232"/>
      <c r="BJ78" s="232"/>
    </row>
    <row r="79" spans="2:62" x14ac:dyDescent="0.35">
      <c r="B79" s="21" t="s">
        <v>53</v>
      </c>
      <c r="C79" s="67">
        <f>CONFIG!$C$7</f>
        <v>43101</v>
      </c>
      <c r="D79" s="67">
        <f>DATE(YEAR(C79),MONTH(C79)+1,DAY(C79))</f>
        <v>43132</v>
      </c>
      <c r="E79" s="67">
        <f t="shared" ref="E79:BJ79" si="41">DATE(YEAR(D79),MONTH(D79)+1,DAY(D79))</f>
        <v>43160</v>
      </c>
      <c r="F79" s="67">
        <f t="shared" si="41"/>
        <v>43191</v>
      </c>
      <c r="G79" s="67">
        <f t="shared" si="41"/>
        <v>43221</v>
      </c>
      <c r="H79" s="67">
        <f t="shared" si="41"/>
        <v>43252</v>
      </c>
      <c r="I79" s="67">
        <f t="shared" si="41"/>
        <v>43282</v>
      </c>
      <c r="J79" s="67">
        <f t="shared" si="41"/>
        <v>43313</v>
      </c>
      <c r="K79" s="67">
        <f t="shared" si="41"/>
        <v>43344</v>
      </c>
      <c r="L79" s="67">
        <f t="shared" si="41"/>
        <v>43374</v>
      </c>
      <c r="M79" s="67">
        <f t="shared" si="41"/>
        <v>43405</v>
      </c>
      <c r="N79" s="67">
        <f t="shared" si="41"/>
        <v>43435</v>
      </c>
      <c r="O79" s="67">
        <f t="shared" si="41"/>
        <v>43466</v>
      </c>
      <c r="P79" s="67">
        <f t="shared" si="41"/>
        <v>43497</v>
      </c>
      <c r="Q79" s="67">
        <f t="shared" si="41"/>
        <v>43525</v>
      </c>
      <c r="R79" s="67">
        <f t="shared" si="41"/>
        <v>43556</v>
      </c>
      <c r="S79" s="67">
        <f t="shared" si="41"/>
        <v>43586</v>
      </c>
      <c r="T79" s="67">
        <f t="shared" si="41"/>
        <v>43617</v>
      </c>
      <c r="U79" s="67">
        <f t="shared" si="41"/>
        <v>43647</v>
      </c>
      <c r="V79" s="67">
        <f t="shared" si="41"/>
        <v>43678</v>
      </c>
      <c r="W79" s="67">
        <f t="shared" si="41"/>
        <v>43709</v>
      </c>
      <c r="X79" s="67">
        <f t="shared" si="41"/>
        <v>43739</v>
      </c>
      <c r="Y79" s="67">
        <f t="shared" si="41"/>
        <v>43770</v>
      </c>
      <c r="Z79" s="67">
        <f t="shared" si="41"/>
        <v>43800</v>
      </c>
      <c r="AA79" s="67">
        <f t="shared" si="41"/>
        <v>43831</v>
      </c>
      <c r="AB79" s="67">
        <f t="shared" si="41"/>
        <v>43862</v>
      </c>
      <c r="AC79" s="67">
        <f t="shared" si="41"/>
        <v>43891</v>
      </c>
      <c r="AD79" s="67">
        <f t="shared" si="41"/>
        <v>43922</v>
      </c>
      <c r="AE79" s="67">
        <f t="shared" si="41"/>
        <v>43952</v>
      </c>
      <c r="AF79" s="67">
        <f t="shared" si="41"/>
        <v>43983</v>
      </c>
      <c r="AG79" s="67">
        <f t="shared" si="41"/>
        <v>44013</v>
      </c>
      <c r="AH79" s="67">
        <f t="shared" si="41"/>
        <v>44044</v>
      </c>
      <c r="AI79" s="67">
        <f t="shared" si="41"/>
        <v>44075</v>
      </c>
      <c r="AJ79" s="67">
        <f t="shared" si="41"/>
        <v>44105</v>
      </c>
      <c r="AK79" s="67">
        <f t="shared" si="41"/>
        <v>44136</v>
      </c>
      <c r="AL79" s="67">
        <f t="shared" si="41"/>
        <v>44166</v>
      </c>
      <c r="AM79" s="67">
        <f t="shared" si="41"/>
        <v>44197</v>
      </c>
      <c r="AN79" s="67">
        <f t="shared" si="41"/>
        <v>44228</v>
      </c>
      <c r="AO79" s="67">
        <f t="shared" si="41"/>
        <v>44256</v>
      </c>
      <c r="AP79" s="67">
        <f t="shared" si="41"/>
        <v>44287</v>
      </c>
      <c r="AQ79" s="67">
        <f t="shared" si="41"/>
        <v>44317</v>
      </c>
      <c r="AR79" s="67">
        <f t="shared" si="41"/>
        <v>44348</v>
      </c>
      <c r="AS79" s="67">
        <f t="shared" si="41"/>
        <v>44378</v>
      </c>
      <c r="AT79" s="67">
        <f t="shared" si="41"/>
        <v>44409</v>
      </c>
      <c r="AU79" s="67">
        <f t="shared" si="41"/>
        <v>44440</v>
      </c>
      <c r="AV79" s="67">
        <f t="shared" si="41"/>
        <v>44470</v>
      </c>
      <c r="AW79" s="67">
        <f t="shared" si="41"/>
        <v>44501</v>
      </c>
      <c r="AX79" s="67">
        <f t="shared" si="41"/>
        <v>44531</v>
      </c>
      <c r="AY79" s="67">
        <f t="shared" si="41"/>
        <v>44562</v>
      </c>
      <c r="AZ79" s="67">
        <f t="shared" si="41"/>
        <v>44593</v>
      </c>
      <c r="BA79" s="67">
        <f t="shared" si="41"/>
        <v>44621</v>
      </c>
      <c r="BB79" s="67">
        <f t="shared" si="41"/>
        <v>44652</v>
      </c>
      <c r="BC79" s="67">
        <f t="shared" si="41"/>
        <v>44682</v>
      </c>
      <c r="BD79" s="67">
        <f t="shared" si="41"/>
        <v>44713</v>
      </c>
      <c r="BE79" s="67">
        <f t="shared" si="41"/>
        <v>44743</v>
      </c>
      <c r="BF79" s="67">
        <f t="shared" si="41"/>
        <v>44774</v>
      </c>
      <c r="BG79" s="67">
        <f t="shared" si="41"/>
        <v>44805</v>
      </c>
      <c r="BH79" s="67">
        <f t="shared" si="41"/>
        <v>44835</v>
      </c>
      <c r="BI79" s="67">
        <f t="shared" si="41"/>
        <v>44866</v>
      </c>
      <c r="BJ79" s="67">
        <f t="shared" si="41"/>
        <v>44896</v>
      </c>
    </row>
    <row r="80" spans="2:62" x14ac:dyDescent="0.35">
      <c r="B80" s="57" t="str">
        <f>CONFIG!$B$14</f>
        <v>Activité / Projet 1</v>
      </c>
      <c r="C80" s="82">
        <f>Commandes!C9*CONFIG!$C14</f>
        <v>0</v>
      </c>
      <c r="D80" s="82">
        <f>Commandes!D9*CONFIG!$C14</f>
        <v>0</v>
      </c>
      <c r="E80" s="82">
        <f>Commandes!E9*CONFIG!$C14</f>
        <v>0</v>
      </c>
      <c r="F80" s="82">
        <f>Commandes!F9*CONFIG!$C14</f>
        <v>0</v>
      </c>
      <c r="G80" s="82">
        <f>Commandes!G9*CONFIG!$C14</f>
        <v>0</v>
      </c>
      <c r="H80" s="82">
        <f>Commandes!H9*CONFIG!$C14</f>
        <v>0</v>
      </c>
      <c r="I80" s="82">
        <f>Commandes!I9*CONFIG!$C14</f>
        <v>0</v>
      </c>
      <c r="J80" s="82">
        <f>Commandes!J9*CONFIG!$C14</f>
        <v>0</v>
      </c>
      <c r="K80" s="82">
        <f>Commandes!K9*CONFIG!$C14</f>
        <v>0</v>
      </c>
      <c r="L80" s="82">
        <f>Commandes!L9*CONFIG!$C14</f>
        <v>0</v>
      </c>
      <c r="M80" s="82">
        <f>Commandes!M9*CONFIG!$C14</f>
        <v>0</v>
      </c>
      <c r="N80" s="82">
        <f>Commandes!N9*CONFIG!$C14</f>
        <v>0</v>
      </c>
      <c r="O80" s="82">
        <f>Commandes!O9*'Commandes - Calculs Auto'!$C8</f>
        <v>0</v>
      </c>
      <c r="P80" s="82">
        <f>Commandes!P9*'Commandes - Calculs Auto'!$C8</f>
        <v>0</v>
      </c>
      <c r="Q80" s="82">
        <f>Commandes!Q9*'Commandes - Calculs Auto'!$C8</f>
        <v>0</v>
      </c>
      <c r="R80" s="82">
        <f>Commandes!R9*'Commandes - Calculs Auto'!$C8</f>
        <v>0</v>
      </c>
      <c r="S80" s="82">
        <f>Commandes!S9*'Commandes - Calculs Auto'!$C8</f>
        <v>0</v>
      </c>
      <c r="T80" s="82">
        <f>Commandes!T9*'Commandes - Calculs Auto'!$C8</f>
        <v>0</v>
      </c>
      <c r="U80" s="82">
        <f>Commandes!U9*'Commandes - Calculs Auto'!$C8</f>
        <v>0</v>
      </c>
      <c r="V80" s="82">
        <f>Commandes!V9*'Commandes - Calculs Auto'!$C8</f>
        <v>0</v>
      </c>
      <c r="W80" s="82">
        <f>Commandes!W9*'Commandes - Calculs Auto'!$C8</f>
        <v>0</v>
      </c>
      <c r="X80" s="82">
        <f>Commandes!X9*'Commandes - Calculs Auto'!$C8</f>
        <v>0</v>
      </c>
      <c r="Y80" s="82">
        <f>Commandes!Y9*'Commandes - Calculs Auto'!$C8</f>
        <v>0</v>
      </c>
      <c r="Z80" s="82">
        <f>Commandes!Z9*'Commandes - Calculs Auto'!$C8</f>
        <v>0</v>
      </c>
      <c r="AA80" s="82">
        <f>Commandes!AA9*'Commandes - Calculs Auto'!$E8</f>
        <v>0</v>
      </c>
      <c r="AB80" s="82">
        <f>Commandes!AB9*'Commandes - Calculs Auto'!$E8</f>
        <v>0</v>
      </c>
      <c r="AC80" s="82">
        <f>Commandes!AC9*'Commandes - Calculs Auto'!$E8</f>
        <v>0</v>
      </c>
      <c r="AD80" s="82">
        <f>Commandes!AD9*'Commandes - Calculs Auto'!$E8</f>
        <v>0</v>
      </c>
      <c r="AE80" s="82">
        <f>Commandes!AE9*'Commandes - Calculs Auto'!$E8</f>
        <v>0</v>
      </c>
      <c r="AF80" s="82">
        <f>Commandes!AF9*'Commandes - Calculs Auto'!$E8</f>
        <v>0</v>
      </c>
      <c r="AG80" s="82">
        <f>Commandes!AG9*'Commandes - Calculs Auto'!$E8</f>
        <v>0</v>
      </c>
      <c r="AH80" s="82">
        <f>Commandes!AH9*'Commandes - Calculs Auto'!$E8</f>
        <v>0</v>
      </c>
      <c r="AI80" s="82">
        <f>Commandes!AI9*'Commandes - Calculs Auto'!$E8</f>
        <v>0</v>
      </c>
      <c r="AJ80" s="82">
        <f>Commandes!AJ9*'Commandes - Calculs Auto'!$E8</f>
        <v>0</v>
      </c>
      <c r="AK80" s="82">
        <f>Commandes!AK9*'Commandes - Calculs Auto'!$E8</f>
        <v>0</v>
      </c>
      <c r="AL80" s="82">
        <f>Commandes!AL9*'Commandes - Calculs Auto'!$E8</f>
        <v>0</v>
      </c>
      <c r="AM80" s="82">
        <f>Commandes!AM9*'Commandes - Calculs Auto'!$G8</f>
        <v>0</v>
      </c>
      <c r="AN80" s="82">
        <f>Commandes!AN9*'Commandes - Calculs Auto'!$G8</f>
        <v>0</v>
      </c>
      <c r="AO80" s="82">
        <f>Commandes!AO9*'Commandes - Calculs Auto'!$G8</f>
        <v>0</v>
      </c>
      <c r="AP80" s="82">
        <f>Commandes!AP9*'Commandes - Calculs Auto'!$G8</f>
        <v>0</v>
      </c>
      <c r="AQ80" s="82">
        <f>Commandes!AQ9*'Commandes - Calculs Auto'!$G8</f>
        <v>0</v>
      </c>
      <c r="AR80" s="82">
        <f>Commandes!AR9*'Commandes - Calculs Auto'!$G8</f>
        <v>0</v>
      </c>
      <c r="AS80" s="82">
        <f>Commandes!AS9*'Commandes - Calculs Auto'!$G8</f>
        <v>0</v>
      </c>
      <c r="AT80" s="82">
        <f>Commandes!AT9*'Commandes - Calculs Auto'!$G8</f>
        <v>0</v>
      </c>
      <c r="AU80" s="82">
        <f>Commandes!AU9*'Commandes - Calculs Auto'!$G8</f>
        <v>0</v>
      </c>
      <c r="AV80" s="82">
        <f>Commandes!AV9*'Commandes - Calculs Auto'!$G8</f>
        <v>0</v>
      </c>
      <c r="AW80" s="82">
        <f>Commandes!AW9*'Commandes - Calculs Auto'!$G8</f>
        <v>0</v>
      </c>
      <c r="AX80" s="82">
        <f>Commandes!AX9*'Commandes - Calculs Auto'!$G8</f>
        <v>0</v>
      </c>
      <c r="AY80" s="82">
        <f>Commandes!AY9*'Commandes - Calculs Auto'!$I8</f>
        <v>0</v>
      </c>
      <c r="AZ80" s="82">
        <f>Commandes!AZ9*'Commandes - Calculs Auto'!$I8</f>
        <v>0</v>
      </c>
      <c r="BA80" s="82">
        <f>Commandes!BA9*'Commandes - Calculs Auto'!$I8</f>
        <v>0</v>
      </c>
      <c r="BB80" s="82">
        <f>Commandes!BB9*'Commandes - Calculs Auto'!$I8</f>
        <v>0</v>
      </c>
      <c r="BC80" s="82">
        <f>Commandes!BC9*'Commandes - Calculs Auto'!$I8</f>
        <v>0</v>
      </c>
      <c r="BD80" s="82">
        <f>Commandes!BD9*'Commandes - Calculs Auto'!$I8</f>
        <v>0</v>
      </c>
      <c r="BE80" s="82">
        <f>Commandes!BE9*'Commandes - Calculs Auto'!$I8</f>
        <v>0</v>
      </c>
      <c r="BF80" s="82">
        <f>Commandes!BF9*'Commandes - Calculs Auto'!$I8</f>
        <v>0</v>
      </c>
      <c r="BG80" s="82">
        <f>Commandes!BG9*'Commandes - Calculs Auto'!$I8</f>
        <v>0</v>
      </c>
      <c r="BH80" s="82">
        <f>Commandes!BH9*'Commandes - Calculs Auto'!$I8</f>
        <v>0</v>
      </c>
      <c r="BI80" s="82">
        <f>Commandes!BI9*'Commandes - Calculs Auto'!$I8</f>
        <v>0</v>
      </c>
      <c r="BJ80" s="82">
        <f>Commandes!BJ9*'Commandes - Calculs Auto'!$I8</f>
        <v>0</v>
      </c>
    </row>
    <row r="81" spans="2:62" x14ac:dyDescent="0.35">
      <c r="B81" s="57" t="str">
        <f>CONFIG!$B$15</f>
        <v>Activité / Projet 2</v>
      </c>
      <c r="C81" s="82">
        <f>Commandes!C10*CONFIG!$C15</f>
        <v>0</v>
      </c>
      <c r="D81" s="82">
        <f>Commandes!D10*CONFIG!$C15</f>
        <v>0</v>
      </c>
      <c r="E81" s="82">
        <f>Commandes!E10*CONFIG!$C15</f>
        <v>0</v>
      </c>
      <c r="F81" s="82">
        <f>Commandes!F10*CONFIG!$C15</f>
        <v>0</v>
      </c>
      <c r="G81" s="82">
        <f>Commandes!G10*CONFIG!$C15</f>
        <v>0</v>
      </c>
      <c r="H81" s="82">
        <f>Commandes!H10*CONFIG!$C15</f>
        <v>0</v>
      </c>
      <c r="I81" s="82">
        <f>Commandes!I10*CONFIG!$C15</f>
        <v>0</v>
      </c>
      <c r="J81" s="82">
        <f>Commandes!J10*CONFIG!$C15</f>
        <v>0</v>
      </c>
      <c r="K81" s="82">
        <f>Commandes!K10*CONFIG!$C15</f>
        <v>0</v>
      </c>
      <c r="L81" s="82">
        <f>Commandes!L10*CONFIG!$C15</f>
        <v>0</v>
      </c>
      <c r="M81" s="82">
        <f>Commandes!M10*CONFIG!$C15</f>
        <v>0</v>
      </c>
      <c r="N81" s="82">
        <f>Commandes!N10*CONFIG!$C15</f>
        <v>0</v>
      </c>
      <c r="O81" s="82">
        <f>Commandes!O10*'Commandes - Calculs Auto'!$C9</f>
        <v>0</v>
      </c>
      <c r="P81" s="82">
        <f>Commandes!P10*'Commandes - Calculs Auto'!$C9</f>
        <v>0</v>
      </c>
      <c r="Q81" s="82">
        <f>Commandes!Q10*'Commandes - Calculs Auto'!$C9</f>
        <v>0</v>
      </c>
      <c r="R81" s="82">
        <f>Commandes!R10*'Commandes - Calculs Auto'!$C9</f>
        <v>0</v>
      </c>
      <c r="S81" s="82">
        <f>Commandes!S10*'Commandes - Calculs Auto'!$C9</f>
        <v>0</v>
      </c>
      <c r="T81" s="82">
        <f>Commandes!T10*'Commandes - Calculs Auto'!$C9</f>
        <v>0</v>
      </c>
      <c r="U81" s="82">
        <f>Commandes!U10*'Commandes - Calculs Auto'!$C9</f>
        <v>0</v>
      </c>
      <c r="V81" s="82">
        <f>Commandes!V10*'Commandes - Calculs Auto'!$C9</f>
        <v>0</v>
      </c>
      <c r="W81" s="82">
        <f>Commandes!W10*'Commandes - Calculs Auto'!$C9</f>
        <v>0</v>
      </c>
      <c r="X81" s="82">
        <f>Commandes!X10*'Commandes - Calculs Auto'!$C9</f>
        <v>0</v>
      </c>
      <c r="Y81" s="82">
        <f>Commandes!Y10*'Commandes - Calculs Auto'!$C9</f>
        <v>0</v>
      </c>
      <c r="Z81" s="82">
        <f>Commandes!Z10*'Commandes - Calculs Auto'!$C9</f>
        <v>0</v>
      </c>
      <c r="AA81" s="82">
        <f>Commandes!AA10*'Commandes - Calculs Auto'!$E9</f>
        <v>0</v>
      </c>
      <c r="AB81" s="82">
        <f>Commandes!AB10*'Commandes - Calculs Auto'!$E9</f>
        <v>0</v>
      </c>
      <c r="AC81" s="82">
        <f>Commandes!AC10*'Commandes - Calculs Auto'!$E9</f>
        <v>0</v>
      </c>
      <c r="AD81" s="82">
        <f>Commandes!AD10*'Commandes - Calculs Auto'!$E9</f>
        <v>0</v>
      </c>
      <c r="AE81" s="82">
        <f>Commandes!AE10*'Commandes - Calculs Auto'!$E9</f>
        <v>0</v>
      </c>
      <c r="AF81" s="82">
        <f>Commandes!AF10*'Commandes - Calculs Auto'!$E9</f>
        <v>0</v>
      </c>
      <c r="AG81" s="82">
        <f>Commandes!AG10*'Commandes - Calculs Auto'!$E9</f>
        <v>0</v>
      </c>
      <c r="AH81" s="82">
        <f>Commandes!AH10*'Commandes - Calculs Auto'!$E9</f>
        <v>0</v>
      </c>
      <c r="AI81" s="82">
        <f>Commandes!AI10*'Commandes - Calculs Auto'!$E9</f>
        <v>0</v>
      </c>
      <c r="AJ81" s="82">
        <f>Commandes!AJ10*'Commandes - Calculs Auto'!$E9</f>
        <v>0</v>
      </c>
      <c r="AK81" s="82">
        <f>Commandes!AK10*'Commandes - Calculs Auto'!$E9</f>
        <v>0</v>
      </c>
      <c r="AL81" s="82">
        <f>Commandes!AL10*'Commandes - Calculs Auto'!$E9</f>
        <v>0</v>
      </c>
      <c r="AM81" s="82">
        <f>Commandes!AM10*'Commandes - Calculs Auto'!$G9</f>
        <v>0</v>
      </c>
      <c r="AN81" s="82">
        <f>Commandes!AN10*'Commandes - Calculs Auto'!$G9</f>
        <v>0</v>
      </c>
      <c r="AO81" s="82">
        <f>Commandes!AO10*'Commandes - Calculs Auto'!$G9</f>
        <v>0</v>
      </c>
      <c r="AP81" s="82">
        <f>Commandes!AP10*'Commandes - Calculs Auto'!$G9</f>
        <v>0</v>
      </c>
      <c r="AQ81" s="82">
        <f>Commandes!AQ10*'Commandes - Calculs Auto'!$G9</f>
        <v>0</v>
      </c>
      <c r="AR81" s="82">
        <f>Commandes!AR10*'Commandes - Calculs Auto'!$G9</f>
        <v>0</v>
      </c>
      <c r="AS81" s="82">
        <f>Commandes!AS10*'Commandes - Calculs Auto'!$G9</f>
        <v>0</v>
      </c>
      <c r="AT81" s="82">
        <f>Commandes!AT10*'Commandes - Calculs Auto'!$G9</f>
        <v>0</v>
      </c>
      <c r="AU81" s="82">
        <f>Commandes!AU10*'Commandes - Calculs Auto'!$G9</f>
        <v>0</v>
      </c>
      <c r="AV81" s="82">
        <f>Commandes!AV10*'Commandes - Calculs Auto'!$G9</f>
        <v>0</v>
      </c>
      <c r="AW81" s="82">
        <f>Commandes!AW10*'Commandes - Calculs Auto'!$G9</f>
        <v>0</v>
      </c>
      <c r="AX81" s="82">
        <f>Commandes!AX10*'Commandes - Calculs Auto'!$G9</f>
        <v>0</v>
      </c>
      <c r="AY81" s="82">
        <f>Commandes!AY10*'Commandes - Calculs Auto'!$I9</f>
        <v>0</v>
      </c>
      <c r="AZ81" s="82">
        <f>Commandes!AZ10*'Commandes - Calculs Auto'!$I9</f>
        <v>0</v>
      </c>
      <c r="BA81" s="82">
        <f>Commandes!BA10*'Commandes - Calculs Auto'!$I9</f>
        <v>0</v>
      </c>
      <c r="BB81" s="82">
        <f>Commandes!BB10*'Commandes - Calculs Auto'!$I9</f>
        <v>0</v>
      </c>
      <c r="BC81" s="82">
        <f>Commandes!BC10*'Commandes - Calculs Auto'!$I9</f>
        <v>0</v>
      </c>
      <c r="BD81" s="82">
        <f>Commandes!BD10*'Commandes - Calculs Auto'!$I9</f>
        <v>0</v>
      </c>
      <c r="BE81" s="82">
        <f>Commandes!BE10*'Commandes - Calculs Auto'!$I9</f>
        <v>0</v>
      </c>
      <c r="BF81" s="82">
        <f>Commandes!BF10*'Commandes - Calculs Auto'!$I9</f>
        <v>0</v>
      </c>
      <c r="BG81" s="82">
        <f>Commandes!BG10*'Commandes - Calculs Auto'!$I9</f>
        <v>0</v>
      </c>
      <c r="BH81" s="82">
        <f>Commandes!BH10*'Commandes - Calculs Auto'!$I9</f>
        <v>0</v>
      </c>
      <c r="BI81" s="82">
        <f>Commandes!BI10*'Commandes - Calculs Auto'!$I9</f>
        <v>0</v>
      </c>
      <c r="BJ81" s="82">
        <f>Commandes!BJ10*'Commandes - Calculs Auto'!$I9</f>
        <v>0</v>
      </c>
    </row>
    <row r="82" spans="2:62" x14ac:dyDescent="0.35">
      <c r="B82" s="57" t="str">
        <f>CONFIG!$B$16</f>
        <v>…</v>
      </c>
      <c r="C82" s="82">
        <f>Commandes!C11*CONFIG!$C16</f>
        <v>0</v>
      </c>
      <c r="D82" s="82">
        <f>Commandes!D11*CONFIG!$C16</f>
        <v>0</v>
      </c>
      <c r="E82" s="82">
        <f>Commandes!E11*CONFIG!$C16</f>
        <v>0</v>
      </c>
      <c r="F82" s="82">
        <f>Commandes!F11*CONFIG!$C16</f>
        <v>0</v>
      </c>
      <c r="G82" s="82">
        <f>Commandes!G11*CONFIG!$C16</f>
        <v>0</v>
      </c>
      <c r="H82" s="82">
        <f>Commandes!H11*CONFIG!$C16</f>
        <v>0</v>
      </c>
      <c r="I82" s="82">
        <f>Commandes!I11*CONFIG!$C16</f>
        <v>0</v>
      </c>
      <c r="J82" s="82">
        <f>Commandes!J11*CONFIG!$C16</f>
        <v>0</v>
      </c>
      <c r="K82" s="82">
        <f>Commandes!K11*CONFIG!$C16</f>
        <v>0</v>
      </c>
      <c r="L82" s="82">
        <f>Commandes!L11*CONFIG!$C16</f>
        <v>0</v>
      </c>
      <c r="M82" s="82">
        <f>Commandes!M11*CONFIG!$C16</f>
        <v>0</v>
      </c>
      <c r="N82" s="82">
        <f>Commandes!N11*CONFIG!$C16</f>
        <v>0</v>
      </c>
      <c r="O82" s="82">
        <f>Commandes!O11*'Commandes - Calculs Auto'!$C10</f>
        <v>0</v>
      </c>
      <c r="P82" s="82">
        <f>Commandes!P11*'Commandes - Calculs Auto'!$C10</f>
        <v>0</v>
      </c>
      <c r="Q82" s="82">
        <f>Commandes!Q11*'Commandes - Calculs Auto'!$C10</f>
        <v>0</v>
      </c>
      <c r="R82" s="82">
        <f>Commandes!R11*'Commandes - Calculs Auto'!$C10</f>
        <v>0</v>
      </c>
      <c r="S82" s="82">
        <f>Commandes!S11*'Commandes - Calculs Auto'!$C10</f>
        <v>0</v>
      </c>
      <c r="T82" s="82">
        <f>Commandes!T11*'Commandes - Calculs Auto'!$C10</f>
        <v>0</v>
      </c>
      <c r="U82" s="82">
        <f>Commandes!U11*'Commandes - Calculs Auto'!$C10</f>
        <v>0</v>
      </c>
      <c r="V82" s="82">
        <f>Commandes!V11*'Commandes - Calculs Auto'!$C10</f>
        <v>0</v>
      </c>
      <c r="W82" s="82">
        <f>Commandes!W11*'Commandes - Calculs Auto'!$C10</f>
        <v>0</v>
      </c>
      <c r="X82" s="82">
        <f>Commandes!X11*'Commandes - Calculs Auto'!$C10</f>
        <v>0</v>
      </c>
      <c r="Y82" s="82">
        <f>Commandes!Y11*'Commandes - Calculs Auto'!$C10</f>
        <v>0</v>
      </c>
      <c r="Z82" s="82">
        <f>Commandes!Z11*'Commandes - Calculs Auto'!$C10</f>
        <v>0</v>
      </c>
      <c r="AA82" s="82">
        <f>Commandes!AA11*'Commandes - Calculs Auto'!$E10</f>
        <v>0</v>
      </c>
      <c r="AB82" s="82">
        <f>Commandes!AB11*'Commandes - Calculs Auto'!$E10</f>
        <v>0</v>
      </c>
      <c r="AC82" s="82">
        <f>Commandes!AC11*'Commandes - Calculs Auto'!$E10</f>
        <v>0</v>
      </c>
      <c r="AD82" s="82">
        <f>Commandes!AD11*'Commandes - Calculs Auto'!$E10</f>
        <v>0</v>
      </c>
      <c r="AE82" s="82">
        <f>Commandes!AE11*'Commandes - Calculs Auto'!$E10</f>
        <v>0</v>
      </c>
      <c r="AF82" s="82">
        <f>Commandes!AF11*'Commandes - Calculs Auto'!$E10</f>
        <v>0</v>
      </c>
      <c r="AG82" s="82">
        <f>Commandes!AG11*'Commandes - Calculs Auto'!$E10</f>
        <v>0</v>
      </c>
      <c r="AH82" s="82">
        <f>Commandes!AH11*'Commandes - Calculs Auto'!$E10</f>
        <v>0</v>
      </c>
      <c r="AI82" s="82">
        <f>Commandes!AI11*'Commandes - Calculs Auto'!$E10</f>
        <v>0</v>
      </c>
      <c r="AJ82" s="82">
        <f>Commandes!AJ11*'Commandes - Calculs Auto'!$E10</f>
        <v>0</v>
      </c>
      <c r="AK82" s="82">
        <f>Commandes!AK11*'Commandes - Calculs Auto'!$E10</f>
        <v>0</v>
      </c>
      <c r="AL82" s="82">
        <f>Commandes!AL11*'Commandes - Calculs Auto'!$E10</f>
        <v>0</v>
      </c>
      <c r="AM82" s="82">
        <f>Commandes!AM11*'Commandes - Calculs Auto'!$G10</f>
        <v>0</v>
      </c>
      <c r="AN82" s="82">
        <f>Commandes!AN11*'Commandes - Calculs Auto'!$G10</f>
        <v>0</v>
      </c>
      <c r="AO82" s="82">
        <f>Commandes!AO11*'Commandes - Calculs Auto'!$G10</f>
        <v>0</v>
      </c>
      <c r="AP82" s="82">
        <f>Commandes!AP11*'Commandes - Calculs Auto'!$G10</f>
        <v>0</v>
      </c>
      <c r="AQ82" s="82">
        <f>Commandes!AQ11*'Commandes - Calculs Auto'!$G10</f>
        <v>0</v>
      </c>
      <c r="AR82" s="82">
        <f>Commandes!AR11*'Commandes - Calculs Auto'!$G10</f>
        <v>0</v>
      </c>
      <c r="AS82" s="82">
        <f>Commandes!AS11*'Commandes - Calculs Auto'!$G10</f>
        <v>0</v>
      </c>
      <c r="AT82" s="82">
        <f>Commandes!AT11*'Commandes - Calculs Auto'!$G10</f>
        <v>0</v>
      </c>
      <c r="AU82" s="82">
        <f>Commandes!AU11*'Commandes - Calculs Auto'!$G10</f>
        <v>0</v>
      </c>
      <c r="AV82" s="82">
        <f>Commandes!AV11*'Commandes - Calculs Auto'!$G10</f>
        <v>0</v>
      </c>
      <c r="AW82" s="82">
        <f>Commandes!AW11*'Commandes - Calculs Auto'!$G10</f>
        <v>0</v>
      </c>
      <c r="AX82" s="82">
        <f>Commandes!AX11*'Commandes - Calculs Auto'!$G10</f>
        <v>0</v>
      </c>
      <c r="AY82" s="82">
        <f>Commandes!AY11*'Commandes - Calculs Auto'!$I10</f>
        <v>0</v>
      </c>
      <c r="AZ82" s="82">
        <f>Commandes!AZ11*'Commandes - Calculs Auto'!$I10</f>
        <v>0</v>
      </c>
      <c r="BA82" s="82">
        <f>Commandes!BA11*'Commandes - Calculs Auto'!$I10</f>
        <v>0</v>
      </c>
      <c r="BB82" s="82">
        <f>Commandes!BB11*'Commandes - Calculs Auto'!$I10</f>
        <v>0</v>
      </c>
      <c r="BC82" s="82">
        <f>Commandes!BC11*'Commandes - Calculs Auto'!$I10</f>
        <v>0</v>
      </c>
      <c r="BD82" s="82">
        <f>Commandes!BD11*'Commandes - Calculs Auto'!$I10</f>
        <v>0</v>
      </c>
      <c r="BE82" s="82">
        <f>Commandes!BE11*'Commandes - Calculs Auto'!$I10</f>
        <v>0</v>
      </c>
      <c r="BF82" s="82">
        <f>Commandes!BF11*'Commandes - Calculs Auto'!$I10</f>
        <v>0</v>
      </c>
      <c r="BG82" s="82">
        <f>Commandes!BG11*'Commandes - Calculs Auto'!$I10</f>
        <v>0</v>
      </c>
      <c r="BH82" s="82">
        <f>Commandes!BH11*'Commandes - Calculs Auto'!$I10</f>
        <v>0</v>
      </c>
      <c r="BI82" s="82">
        <f>Commandes!BI11*'Commandes - Calculs Auto'!$I10</f>
        <v>0</v>
      </c>
      <c r="BJ82" s="82">
        <f>Commandes!BJ11*'Commandes - Calculs Auto'!$I10</f>
        <v>0</v>
      </c>
    </row>
    <row r="83" spans="2:62" x14ac:dyDescent="0.35">
      <c r="B83" s="57">
        <f>CONFIG!$B$17</f>
        <v>0</v>
      </c>
      <c r="C83" s="82">
        <f>Commandes!C12*CONFIG!$C17</f>
        <v>0</v>
      </c>
      <c r="D83" s="82">
        <f>Commandes!D12*CONFIG!$C17</f>
        <v>0</v>
      </c>
      <c r="E83" s="82">
        <f>Commandes!E12*CONFIG!$C17</f>
        <v>0</v>
      </c>
      <c r="F83" s="82">
        <f>Commandes!F12*CONFIG!$C17</f>
        <v>0</v>
      </c>
      <c r="G83" s="82">
        <f>Commandes!G12*CONFIG!$C17</f>
        <v>0</v>
      </c>
      <c r="H83" s="82">
        <f>Commandes!H12*CONFIG!$C17</f>
        <v>0</v>
      </c>
      <c r="I83" s="82">
        <f>Commandes!I12*CONFIG!$C17</f>
        <v>0</v>
      </c>
      <c r="J83" s="82">
        <f>Commandes!J12*CONFIG!$C17</f>
        <v>0</v>
      </c>
      <c r="K83" s="82">
        <f>Commandes!K12*CONFIG!$C17</f>
        <v>0</v>
      </c>
      <c r="L83" s="82">
        <f>Commandes!L12*CONFIG!$C17</f>
        <v>0</v>
      </c>
      <c r="M83" s="82">
        <f>Commandes!M12*CONFIG!$C17</f>
        <v>0</v>
      </c>
      <c r="N83" s="82">
        <f>Commandes!N12*CONFIG!$C17</f>
        <v>0</v>
      </c>
      <c r="O83" s="82">
        <f>Commandes!O12*'Commandes - Calculs Auto'!$C11</f>
        <v>0</v>
      </c>
      <c r="P83" s="82">
        <f>Commandes!P12*'Commandes - Calculs Auto'!$C11</f>
        <v>0</v>
      </c>
      <c r="Q83" s="82">
        <f>Commandes!Q12*'Commandes - Calculs Auto'!$C11</f>
        <v>0</v>
      </c>
      <c r="R83" s="82">
        <f>Commandes!R12*'Commandes - Calculs Auto'!$C11</f>
        <v>0</v>
      </c>
      <c r="S83" s="82">
        <f>Commandes!S12*'Commandes - Calculs Auto'!$C11</f>
        <v>0</v>
      </c>
      <c r="T83" s="82">
        <f>Commandes!T12*'Commandes - Calculs Auto'!$C11</f>
        <v>0</v>
      </c>
      <c r="U83" s="82">
        <f>Commandes!U12*'Commandes - Calculs Auto'!$C11</f>
        <v>0</v>
      </c>
      <c r="V83" s="82">
        <f>Commandes!V12*'Commandes - Calculs Auto'!$C11</f>
        <v>0</v>
      </c>
      <c r="W83" s="82">
        <f>Commandes!W12*'Commandes - Calculs Auto'!$C11</f>
        <v>0</v>
      </c>
      <c r="X83" s="82">
        <f>Commandes!X12*'Commandes - Calculs Auto'!$C11</f>
        <v>0</v>
      </c>
      <c r="Y83" s="82">
        <f>Commandes!Y12*'Commandes - Calculs Auto'!$C11</f>
        <v>0</v>
      </c>
      <c r="Z83" s="82">
        <f>Commandes!Z12*'Commandes - Calculs Auto'!$C11</f>
        <v>0</v>
      </c>
      <c r="AA83" s="82">
        <f>Commandes!AA12*'Commandes - Calculs Auto'!$E11</f>
        <v>0</v>
      </c>
      <c r="AB83" s="82">
        <f>Commandes!AB12*'Commandes - Calculs Auto'!$E11</f>
        <v>0</v>
      </c>
      <c r="AC83" s="82">
        <f>Commandes!AC12*'Commandes - Calculs Auto'!$E11</f>
        <v>0</v>
      </c>
      <c r="AD83" s="82">
        <f>Commandes!AD12*'Commandes - Calculs Auto'!$E11</f>
        <v>0</v>
      </c>
      <c r="AE83" s="82">
        <f>Commandes!AE12*'Commandes - Calculs Auto'!$E11</f>
        <v>0</v>
      </c>
      <c r="AF83" s="82">
        <f>Commandes!AF12*'Commandes - Calculs Auto'!$E11</f>
        <v>0</v>
      </c>
      <c r="AG83" s="82">
        <f>Commandes!AG12*'Commandes - Calculs Auto'!$E11</f>
        <v>0</v>
      </c>
      <c r="AH83" s="82">
        <f>Commandes!AH12*'Commandes - Calculs Auto'!$E11</f>
        <v>0</v>
      </c>
      <c r="AI83" s="82">
        <f>Commandes!AI12*'Commandes - Calculs Auto'!$E11</f>
        <v>0</v>
      </c>
      <c r="AJ83" s="82">
        <f>Commandes!AJ12*'Commandes - Calculs Auto'!$E11</f>
        <v>0</v>
      </c>
      <c r="AK83" s="82">
        <f>Commandes!AK12*'Commandes - Calculs Auto'!$E11</f>
        <v>0</v>
      </c>
      <c r="AL83" s="82">
        <f>Commandes!AL12*'Commandes - Calculs Auto'!$E11</f>
        <v>0</v>
      </c>
      <c r="AM83" s="82">
        <f>Commandes!AM12*'Commandes - Calculs Auto'!$G11</f>
        <v>0</v>
      </c>
      <c r="AN83" s="82">
        <f>Commandes!AN12*'Commandes - Calculs Auto'!$G11</f>
        <v>0</v>
      </c>
      <c r="AO83" s="82">
        <f>Commandes!AO12*'Commandes - Calculs Auto'!$G11</f>
        <v>0</v>
      </c>
      <c r="AP83" s="82">
        <f>Commandes!AP12*'Commandes - Calculs Auto'!$G11</f>
        <v>0</v>
      </c>
      <c r="AQ83" s="82">
        <f>Commandes!AQ12*'Commandes - Calculs Auto'!$G11</f>
        <v>0</v>
      </c>
      <c r="AR83" s="82">
        <f>Commandes!AR12*'Commandes - Calculs Auto'!$G11</f>
        <v>0</v>
      </c>
      <c r="AS83" s="82">
        <f>Commandes!AS12*'Commandes - Calculs Auto'!$G11</f>
        <v>0</v>
      </c>
      <c r="AT83" s="82">
        <f>Commandes!AT12*'Commandes - Calculs Auto'!$G11</f>
        <v>0</v>
      </c>
      <c r="AU83" s="82">
        <f>Commandes!AU12*'Commandes - Calculs Auto'!$G11</f>
        <v>0</v>
      </c>
      <c r="AV83" s="82">
        <f>Commandes!AV12*'Commandes - Calculs Auto'!$G11</f>
        <v>0</v>
      </c>
      <c r="AW83" s="82">
        <f>Commandes!AW12*'Commandes - Calculs Auto'!$G11</f>
        <v>0</v>
      </c>
      <c r="AX83" s="82">
        <f>Commandes!AX12*'Commandes - Calculs Auto'!$G11</f>
        <v>0</v>
      </c>
      <c r="AY83" s="82">
        <f>Commandes!AY12*'Commandes - Calculs Auto'!$I11</f>
        <v>0</v>
      </c>
      <c r="AZ83" s="82">
        <f>Commandes!AZ12*'Commandes - Calculs Auto'!$I11</f>
        <v>0</v>
      </c>
      <c r="BA83" s="82">
        <f>Commandes!BA12*'Commandes - Calculs Auto'!$I11</f>
        <v>0</v>
      </c>
      <c r="BB83" s="82">
        <f>Commandes!BB12*'Commandes - Calculs Auto'!$I11</f>
        <v>0</v>
      </c>
      <c r="BC83" s="82">
        <f>Commandes!BC12*'Commandes - Calculs Auto'!$I11</f>
        <v>0</v>
      </c>
      <c r="BD83" s="82">
        <f>Commandes!BD12*'Commandes - Calculs Auto'!$I11</f>
        <v>0</v>
      </c>
      <c r="BE83" s="82">
        <f>Commandes!BE12*'Commandes - Calculs Auto'!$I11</f>
        <v>0</v>
      </c>
      <c r="BF83" s="82">
        <f>Commandes!BF12*'Commandes - Calculs Auto'!$I11</f>
        <v>0</v>
      </c>
      <c r="BG83" s="82">
        <f>Commandes!BG12*'Commandes - Calculs Auto'!$I11</f>
        <v>0</v>
      </c>
      <c r="BH83" s="82">
        <f>Commandes!BH12*'Commandes - Calculs Auto'!$I11</f>
        <v>0</v>
      </c>
      <c r="BI83" s="82">
        <f>Commandes!BI12*'Commandes - Calculs Auto'!$I11</f>
        <v>0</v>
      </c>
      <c r="BJ83" s="82">
        <f>Commandes!BJ12*'Commandes - Calculs Auto'!$I11</f>
        <v>0</v>
      </c>
    </row>
    <row r="84" spans="2:62" x14ac:dyDescent="0.35">
      <c r="B84" s="57">
        <f>CONFIG!$B$18</f>
        <v>0</v>
      </c>
      <c r="C84" s="82">
        <f>Commandes!C13*CONFIG!$C18</f>
        <v>0</v>
      </c>
      <c r="D84" s="82">
        <f>Commandes!D13*CONFIG!$C18</f>
        <v>0</v>
      </c>
      <c r="E84" s="82">
        <f>Commandes!E13*CONFIG!$C18</f>
        <v>0</v>
      </c>
      <c r="F84" s="82">
        <f>Commandes!F13*CONFIG!$C18</f>
        <v>0</v>
      </c>
      <c r="G84" s="82">
        <f>Commandes!G13*CONFIG!$C18</f>
        <v>0</v>
      </c>
      <c r="H84" s="82">
        <f>Commandes!H13*CONFIG!$C18</f>
        <v>0</v>
      </c>
      <c r="I84" s="82">
        <f>Commandes!I13*CONFIG!$C18</f>
        <v>0</v>
      </c>
      <c r="J84" s="82">
        <f>Commandes!J13*CONFIG!$C18</f>
        <v>0</v>
      </c>
      <c r="K84" s="82">
        <f>Commandes!K13*CONFIG!$C18</f>
        <v>0</v>
      </c>
      <c r="L84" s="82">
        <f>Commandes!L13*CONFIG!$C18</f>
        <v>0</v>
      </c>
      <c r="M84" s="82">
        <f>Commandes!M13*CONFIG!$C18</f>
        <v>0</v>
      </c>
      <c r="N84" s="82">
        <f>Commandes!N13*CONFIG!$C18</f>
        <v>0</v>
      </c>
      <c r="O84" s="82">
        <f>Commandes!O13*'Commandes - Calculs Auto'!$C12</f>
        <v>0</v>
      </c>
      <c r="P84" s="82">
        <f>Commandes!P13*'Commandes - Calculs Auto'!$C12</f>
        <v>0</v>
      </c>
      <c r="Q84" s="82">
        <f>Commandes!Q13*'Commandes - Calculs Auto'!$C12</f>
        <v>0</v>
      </c>
      <c r="R84" s="82">
        <f>Commandes!R13*'Commandes - Calculs Auto'!$C12</f>
        <v>0</v>
      </c>
      <c r="S84" s="82">
        <f>Commandes!S13*'Commandes - Calculs Auto'!$C12</f>
        <v>0</v>
      </c>
      <c r="T84" s="82">
        <f>Commandes!T13*'Commandes - Calculs Auto'!$C12</f>
        <v>0</v>
      </c>
      <c r="U84" s="82">
        <f>Commandes!U13*'Commandes - Calculs Auto'!$C12</f>
        <v>0</v>
      </c>
      <c r="V84" s="82">
        <f>Commandes!V13*'Commandes - Calculs Auto'!$C12</f>
        <v>0</v>
      </c>
      <c r="W84" s="82">
        <f>Commandes!W13*'Commandes - Calculs Auto'!$C12</f>
        <v>0</v>
      </c>
      <c r="X84" s="82">
        <f>Commandes!X13*'Commandes - Calculs Auto'!$C12</f>
        <v>0</v>
      </c>
      <c r="Y84" s="82">
        <f>Commandes!Y13*'Commandes - Calculs Auto'!$C12</f>
        <v>0</v>
      </c>
      <c r="Z84" s="82">
        <f>Commandes!Z13*'Commandes - Calculs Auto'!$C12</f>
        <v>0</v>
      </c>
      <c r="AA84" s="82">
        <f>Commandes!AA13*'Commandes - Calculs Auto'!$E12</f>
        <v>0</v>
      </c>
      <c r="AB84" s="82">
        <f>Commandes!AB13*'Commandes - Calculs Auto'!$E12</f>
        <v>0</v>
      </c>
      <c r="AC84" s="82">
        <f>Commandes!AC13*'Commandes - Calculs Auto'!$E12</f>
        <v>0</v>
      </c>
      <c r="AD84" s="82">
        <f>Commandes!AD13*'Commandes - Calculs Auto'!$E12</f>
        <v>0</v>
      </c>
      <c r="AE84" s="82">
        <f>Commandes!AE13*'Commandes - Calculs Auto'!$E12</f>
        <v>0</v>
      </c>
      <c r="AF84" s="82">
        <f>Commandes!AF13*'Commandes - Calculs Auto'!$E12</f>
        <v>0</v>
      </c>
      <c r="AG84" s="82">
        <f>Commandes!AG13*'Commandes - Calculs Auto'!$E12</f>
        <v>0</v>
      </c>
      <c r="AH84" s="82">
        <f>Commandes!AH13*'Commandes - Calculs Auto'!$E12</f>
        <v>0</v>
      </c>
      <c r="AI84" s="82">
        <f>Commandes!AI13*'Commandes - Calculs Auto'!$E12</f>
        <v>0</v>
      </c>
      <c r="AJ84" s="82">
        <f>Commandes!AJ13*'Commandes - Calculs Auto'!$E12</f>
        <v>0</v>
      </c>
      <c r="AK84" s="82">
        <f>Commandes!AK13*'Commandes - Calculs Auto'!$E12</f>
        <v>0</v>
      </c>
      <c r="AL84" s="82">
        <f>Commandes!AL13*'Commandes - Calculs Auto'!$E12</f>
        <v>0</v>
      </c>
      <c r="AM84" s="82">
        <f>Commandes!AM13*'Commandes - Calculs Auto'!$G12</f>
        <v>0</v>
      </c>
      <c r="AN84" s="82">
        <f>Commandes!AN13*'Commandes - Calculs Auto'!$G12</f>
        <v>0</v>
      </c>
      <c r="AO84" s="82">
        <f>Commandes!AO13*'Commandes - Calculs Auto'!$G12</f>
        <v>0</v>
      </c>
      <c r="AP84" s="82">
        <f>Commandes!AP13*'Commandes - Calculs Auto'!$G12</f>
        <v>0</v>
      </c>
      <c r="AQ84" s="82">
        <f>Commandes!AQ13*'Commandes - Calculs Auto'!$G12</f>
        <v>0</v>
      </c>
      <c r="AR84" s="82">
        <f>Commandes!AR13*'Commandes - Calculs Auto'!$G12</f>
        <v>0</v>
      </c>
      <c r="AS84" s="82">
        <f>Commandes!AS13*'Commandes - Calculs Auto'!$G12</f>
        <v>0</v>
      </c>
      <c r="AT84" s="82">
        <f>Commandes!AT13*'Commandes - Calculs Auto'!$G12</f>
        <v>0</v>
      </c>
      <c r="AU84" s="82">
        <f>Commandes!AU13*'Commandes - Calculs Auto'!$G12</f>
        <v>0</v>
      </c>
      <c r="AV84" s="82">
        <f>Commandes!AV13*'Commandes - Calculs Auto'!$G12</f>
        <v>0</v>
      </c>
      <c r="AW84" s="82">
        <f>Commandes!AW13*'Commandes - Calculs Auto'!$G12</f>
        <v>0</v>
      </c>
      <c r="AX84" s="82">
        <f>Commandes!AX13*'Commandes - Calculs Auto'!$G12</f>
        <v>0</v>
      </c>
      <c r="AY84" s="82">
        <f>Commandes!AY13*'Commandes - Calculs Auto'!$I12</f>
        <v>0</v>
      </c>
      <c r="AZ84" s="82">
        <f>Commandes!AZ13*'Commandes - Calculs Auto'!$I12</f>
        <v>0</v>
      </c>
      <c r="BA84" s="82">
        <f>Commandes!BA13*'Commandes - Calculs Auto'!$I12</f>
        <v>0</v>
      </c>
      <c r="BB84" s="82">
        <f>Commandes!BB13*'Commandes - Calculs Auto'!$I12</f>
        <v>0</v>
      </c>
      <c r="BC84" s="82">
        <f>Commandes!BC13*'Commandes - Calculs Auto'!$I12</f>
        <v>0</v>
      </c>
      <c r="BD84" s="82">
        <f>Commandes!BD13*'Commandes - Calculs Auto'!$I12</f>
        <v>0</v>
      </c>
      <c r="BE84" s="82">
        <f>Commandes!BE13*'Commandes - Calculs Auto'!$I12</f>
        <v>0</v>
      </c>
      <c r="BF84" s="82">
        <f>Commandes!BF13*'Commandes - Calculs Auto'!$I12</f>
        <v>0</v>
      </c>
      <c r="BG84" s="82">
        <f>Commandes!BG13*'Commandes - Calculs Auto'!$I12</f>
        <v>0</v>
      </c>
      <c r="BH84" s="82">
        <f>Commandes!BH13*'Commandes - Calculs Auto'!$I12</f>
        <v>0</v>
      </c>
      <c r="BI84" s="82">
        <f>Commandes!BI13*'Commandes - Calculs Auto'!$I12</f>
        <v>0</v>
      </c>
      <c r="BJ84" s="82">
        <f>Commandes!BJ13*'Commandes - Calculs Auto'!$I12</f>
        <v>0</v>
      </c>
    </row>
    <row r="85" spans="2:62" x14ac:dyDescent="0.35">
      <c r="B85" s="57">
        <f>CONFIG!$B$19</f>
        <v>0</v>
      </c>
      <c r="C85" s="82">
        <f>Commandes!C14*CONFIG!$C19</f>
        <v>0</v>
      </c>
      <c r="D85" s="82">
        <f>Commandes!D14*CONFIG!$C19</f>
        <v>0</v>
      </c>
      <c r="E85" s="82">
        <f>Commandes!E14*CONFIG!$C19</f>
        <v>0</v>
      </c>
      <c r="F85" s="82">
        <f>Commandes!F14*CONFIG!$C19</f>
        <v>0</v>
      </c>
      <c r="G85" s="82">
        <f>Commandes!G14*CONFIG!$C19</f>
        <v>0</v>
      </c>
      <c r="H85" s="82">
        <f>Commandes!H14*CONFIG!$C19</f>
        <v>0</v>
      </c>
      <c r="I85" s="82">
        <f>Commandes!I14*CONFIG!$C19</f>
        <v>0</v>
      </c>
      <c r="J85" s="82">
        <f>Commandes!J14*CONFIG!$C19</f>
        <v>0</v>
      </c>
      <c r="K85" s="82">
        <f>Commandes!K14*CONFIG!$C19</f>
        <v>0</v>
      </c>
      <c r="L85" s="82">
        <f>Commandes!L14*CONFIG!$C19</f>
        <v>0</v>
      </c>
      <c r="M85" s="82">
        <f>Commandes!M14*CONFIG!$C19</f>
        <v>0</v>
      </c>
      <c r="N85" s="82">
        <f>Commandes!N14*CONFIG!$C19</f>
        <v>0</v>
      </c>
      <c r="O85" s="82">
        <f>Commandes!O14*'Commandes - Calculs Auto'!$C13</f>
        <v>0</v>
      </c>
      <c r="P85" s="82">
        <f>Commandes!P14*'Commandes - Calculs Auto'!$C13</f>
        <v>0</v>
      </c>
      <c r="Q85" s="82">
        <f>Commandes!Q14*'Commandes - Calculs Auto'!$C13</f>
        <v>0</v>
      </c>
      <c r="R85" s="82">
        <f>Commandes!R14*'Commandes - Calculs Auto'!$C13</f>
        <v>0</v>
      </c>
      <c r="S85" s="82">
        <f>Commandes!S14*'Commandes - Calculs Auto'!$C13</f>
        <v>0</v>
      </c>
      <c r="T85" s="82">
        <f>Commandes!T14*'Commandes - Calculs Auto'!$C13</f>
        <v>0</v>
      </c>
      <c r="U85" s="82">
        <f>Commandes!U14*'Commandes - Calculs Auto'!$C13</f>
        <v>0</v>
      </c>
      <c r="V85" s="82">
        <f>Commandes!V14*'Commandes - Calculs Auto'!$C13</f>
        <v>0</v>
      </c>
      <c r="W85" s="82">
        <f>Commandes!W14*'Commandes - Calculs Auto'!$C13</f>
        <v>0</v>
      </c>
      <c r="X85" s="82">
        <f>Commandes!X14*'Commandes - Calculs Auto'!$C13</f>
        <v>0</v>
      </c>
      <c r="Y85" s="82">
        <f>Commandes!Y14*'Commandes - Calculs Auto'!$C13</f>
        <v>0</v>
      </c>
      <c r="Z85" s="82">
        <f>Commandes!Z14*'Commandes - Calculs Auto'!$C13</f>
        <v>0</v>
      </c>
      <c r="AA85" s="82">
        <f>Commandes!AA14*'Commandes - Calculs Auto'!$E13</f>
        <v>0</v>
      </c>
      <c r="AB85" s="82">
        <f>Commandes!AB14*'Commandes - Calculs Auto'!$E13</f>
        <v>0</v>
      </c>
      <c r="AC85" s="82">
        <f>Commandes!AC14*'Commandes - Calculs Auto'!$E13</f>
        <v>0</v>
      </c>
      <c r="AD85" s="82">
        <f>Commandes!AD14*'Commandes - Calculs Auto'!$E13</f>
        <v>0</v>
      </c>
      <c r="AE85" s="82">
        <f>Commandes!AE14*'Commandes - Calculs Auto'!$E13</f>
        <v>0</v>
      </c>
      <c r="AF85" s="82">
        <f>Commandes!AF14*'Commandes - Calculs Auto'!$E13</f>
        <v>0</v>
      </c>
      <c r="AG85" s="82">
        <f>Commandes!AG14*'Commandes - Calculs Auto'!$E13</f>
        <v>0</v>
      </c>
      <c r="AH85" s="82">
        <f>Commandes!AH14*'Commandes - Calculs Auto'!$E13</f>
        <v>0</v>
      </c>
      <c r="AI85" s="82">
        <f>Commandes!AI14*'Commandes - Calculs Auto'!$E13</f>
        <v>0</v>
      </c>
      <c r="AJ85" s="82">
        <f>Commandes!AJ14*'Commandes - Calculs Auto'!$E13</f>
        <v>0</v>
      </c>
      <c r="AK85" s="82">
        <f>Commandes!AK14*'Commandes - Calculs Auto'!$E13</f>
        <v>0</v>
      </c>
      <c r="AL85" s="82">
        <f>Commandes!AL14*'Commandes - Calculs Auto'!$E13</f>
        <v>0</v>
      </c>
      <c r="AM85" s="82">
        <f>Commandes!AM14*'Commandes - Calculs Auto'!$G13</f>
        <v>0</v>
      </c>
      <c r="AN85" s="82">
        <f>Commandes!AN14*'Commandes - Calculs Auto'!$G13</f>
        <v>0</v>
      </c>
      <c r="AO85" s="82">
        <f>Commandes!AO14*'Commandes - Calculs Auto'!$G13</f>
        <v>0</v>
      </c>
      <c r="AP85" s="82">
        <f>Commandes!AP14*'Commandes - Calculs Auto'!$G13</f>
        <v>0</v>
      </c>
      <c r="AQ85" s="82">
        <f>Commandes!AQ14*'Commandes - Calculs Auto'!$G13</f>
        <v>0</v>
      </c>
      <c r="AR85" s="82">
        <f>Commandes!AR14*'Commandes - Calculs Auto'!$G13</f>
        <v>0</v>
      </c>
      <c r="AS85" s="82">
        <f>Commandes!AS14*'Commandes - Calculs Auto'!$G13</f>
        <v>0</v>
      </c>
      <c r="AT85" s="82">
        <f>Commandes!AT14*'Commandes - Calculs Auto'!$G13</f>
        <v>0</v>
      </c>
      <c r="AU85" s="82">
        <f>Commandes!AU14*'Commandes - Calculs Auto'!$G13</f>
        <v>0</v>
      </c>
      <c r="AV85" s="82">
        <f>Commandes!AV14*'Commandes - Calculs Auto'!$G13</f>
        <v>0</v>
      </c>
      <c r="AW85" s="82">
        <f>Commandes!AW14*'Commandes - Calculs Auto'!$G13</f>
        <v>0</v>
      </c>
      <c r="AX85" s="82">
        <f>Commandes!AX14*'Commandes - Calculs Auto'!$G13</f>
        <v>0</v>
      </c>
      <c r="AY85" s="82">
        <f>Commandes!AY14*'Commandes - Calculs Auto'!$I13</f>
        <v>0</v>
      </c>
      <c r="AZ85" s="82">
        <f>Commandes!AZ14*'Commandes - Calculs Auto'!$I13</f>
        <v>0</v>
      </c>
      <c r="BA85" s="82">
        <f>Commandes!BA14*'Commandes - Calculs Auto'!$I13</f>
        <v>0</v>
      </c>
      <c r="BB85" s="82">
        <f>Commandes!BB14*'Commandes - Calculs Auto'!$I13</f>
        <v>0</v>
      </c>
      <c r="BC85" s="82">
        <f>Commandes!BC14*'Commandes - Calculs Auto'!$I13</f>
        <v>0</v>
      </c>
      <c r="BD85" s="82">
        <f>Commandes!BD14*'Commandes - Calculs Auto'!$I13</f>
        <v>0</v>
      </c>
      <c r="BE85" s="82">
        <f>Commandes!BE14*'Commandes - Calculs Auto'!$I13</f>
        <v>0</v>
      </c>
      <c r="BF85" s="82">
        <f>Commandes!BF14*'Commandes - Calculs Auto'!$I13</f>
        <v>0</v>
      </c>
      <c r="BG85" s="82">
        <f>Commandes!BG14*'Commandes - Calculs Auto'!$I13</f>
        <v>0</v>
      </c>
      <c r="BH85" s="82">
        <f>Commandes!BH14*'Commandes - Calculs Auto'!$I13</f>
        <v>0</v>
      </c>
      <c r="BI85" s="82">
        <f>Commandes!BI14*'Commandes - Calculs Auto'!$I13</f>
        <v>0</v>
      </c>
      <c r="BJ85" s="82">
        <f>Commandes!BJ14*'Commandes - Calculs Auto'!$I13</f>
        <v>0</v>
      </c>
    </row>
    <row r="86" spans="2:62" x14ac:dyDescent="0.35">
      <c r="B86" s="57">
        <f>CONFIG!$B$20</f>
        <v>0</v>
      </c>
      <c r="C86" s="82">
        <f>Commandes!C15*CONFIG!$C20</f>
        <v>0</v>
      </c>
      <c r="D86" s="82">
        <f>Commandes!D15*CONFIG!$C20</f>
        <v>0</v>
      </c>
      <c r="E86" s="82">
        <f>Commandes!E15*CONFIG!$C20</f>
        <v>0</v>
      </c>
      <c r="F86" s="82">
        <f>Commandes!F15*CONFIG!$C20</f>
        <v>0</v>
      </c>
      <c r="G86" s="82">
        <f>Commandes!G15*CONFIG!$C20</f>
        <v>0</v>
      </c>
      <c r="H86" s="82">
        <f>Commandes!H15*CONFIG!$C20</f>
        <v>0</v>
      </c>
      <c r="I86" s="82">
        <f>Commandes!I15*CONFIG!$C20</f>
        <v>0</v>
      </c>
      <c r="J86" s="82">
        <f>Commandes!J15*CONFIG!$C20</f>
        <v>0</v>
      </c>
      <c r="K86" s="82">
        <f>Commandes!K15*CONFIG!$C20</f>
        <v>0</v>
      </c>
      <c r="L86" s="82">
        <f>Commandes!L15*CONFIG!$C20</f>
        <v>0</v>
      </c>
      <c r="M86" s="82">
        <f>Commandes!M15*CONFIG!$C20</f>
        <v>0</v>
      </c>
      <c r="N86" s="82">
        <f>Commandes!N15*CONFIG!$C20</f>
        <v>0</v>
      </c>
      <c r="O86" s="82">
        <f>Commandes!O15*'Commandes - Calculs Auto'!$C14</f>
        <v>0</v>
      </c>
      <c r="P86" s="82">
        <f>Commandes!P15*'Commandes - Calculs Auto'!$C14</f>
        <v>0</v>
      </c>
      <c r="Q86" s="82">
        <f>Commandes!Q15*'Commandes - Calculs Auto'!$C14</f>
        <v>0</v>
      </c>
      <c r="R86" s="82">
        <f>Commandes!R15*'Commandes - Calculs Auto'!$C14</f>
        <v>0</v>
      </c>
      <c r="S86" s="82">
        <f>Commandes!S15*'Commandes - Calculs Auto'!$C14</f>
        <v>0</v>
      </c>
      <c r="T86" s="82">
        <f>Commandes!T15*'Commandes - Calculs Auto'!$C14</f>
        <v>0</v>
      </c>
      <c r="U86" s="82">
        <f>Commandes!U15*'Commandes - Calculs Auto'!$C14</f>
        <v>0</v>
      </c>
      <c r="V86" s="82">
        <f>Commandes!V15*'Commandes - Calculs Auto'!$C14</f>
        <v>0</v>
      </c>
      <c r="W86" s="82">
        <f>Commandes!W15*'Commandes - Calculs Auto'!$C14</f>
        <v>0</v>
      </c>
      <c r="X86" s="82">
        <f>Commandes!X15*'Commandes - Calculs Auto'!$C14</f>
        <v>0</v>
      </c>
      <c r="Y86" s="82">
        <f>Commandes!Y15*'Commandes - Calculs Auto'!$C14</f>
        <v>0</v>
      </c>
      <c r="Z86" s="82">
        <f>Commandes!Z15*'Commandes - Calculs Auto'!$C14</f>
        <v>0</v>
      </c>
      <c r="AA86" s="82">
        <f>Commandes!AA15*'Commandes - Calculs Auto'!$E14</f>
        <v>0</v>
      </c>
      <c r="AB86" s="82">
        <f>Commandes!AB15*'Commandes - Calculs Auto'!$E14</f>
        <v>0</v>
      </c>
      <c r="AC86" s="82">
        <f>Commandes!AC15*'Commandes - Calculs Auto'!$E14</f>
        <v>0</v>
      </c>
      <c r="AD86" s="82">
        <f>Commandes!AD15*'Commandes - Calculs Auto'!$E14</f>
        <v>0</v>
      </c>
      <c r="AE86" s="82">
        <f>Commandes!AE15*'Commandes - Calculs Auto'!$E14</f>
        <v>0</v>
      </c>
      <c r="AF86" s="82">
        <f>Commandes!AF15*'Commandes - Calculs Auto'!$E14</f>
        <v>0</v>
      </c>
      <c r="AG86" s="82">
        <f>Commandes!AG15*'Commandes - Calculs Auto'!$E14</f>
        <v>0</v>
      </c>
      <c r="AH86" s="82">
        <f>Commandes!AH15*'Commandes - Calculs Auto'!$E14</f>
        <v>0</v>
      </c>
      <c r="AI86" s="82">
        <f>Commandes!AI15*'Commandes - Calculs Auto'!$E14</f>
        <v>0</v>
      </c>
      <c r="AJ86" s="82">
        <f>Commandes!AJ15*'Commandes - Calculs Auto'!$E14</f>
        <v>0</v>
      </c>
      <c r="AK86" s="82">
        <f>Commandes!AK15*'Commandes - Calculs Auto'!$E14</f>
        <v>0</v>
      </c>
      <c r="AL86" s="82">
        <f>Commandes!AL15*'Commandes - Calculs Auto'!$E14</f>
        <v>0</v>
      </c>
      <c r="AM86" s="82">
        <f>Commandes!AM15*'Commandes - Calculs Auto'!$G14</f>
        <v>0</v>
      </c>
      <c r="AN86" s="82">
        <f>Commandes!AN15*'Commandes - Calculs Auto'!$G14</f>
        <v>0</v>
      </c>
      <c r="AO86" s="82">
        <f>Commandes!AO15*'Commandes - Calculs Auto'!$G14</f>
        <v>0</v>
      </c>
      <c r="AP86" s="82">
        <f>Commandes!AP15*'Commandes - Calculs Auto'!$G14</f>
        <v>0</v>
      </c>
      <c r="AQ86" s="82">
        <f>Commandes!AQ15*'Commandes - Calculs Auto'!$G14</f>
        <v>0</v>
      </c>
      <c r="AR86" s="82">
        <f>Commandes!AR15*'Commandes - Calculs Auto'!$G14</f>
        <v>0</v>
      </c>
      <c r="AS86" s="82">
        <f>Commandes!AS15*'Commandes - Calculs Auto'!$G14</f>
        <v>0</v>
      </c>
      <c r="AT86" s="82">
        <f>Commandes!AT15*'Commandes - Calculs Auto'!$G14</f>
        <v>0</v>
      </c>
      <c r="AU86" s="82">
        <f>Commandes!AU15*'Commandes - Calculs Auto'!$G14</f>
        <v>0</v>
      </c>
      <c r="AV86" s="82">
        <f>Commandes!AV15*'Commandes - Calculs Auto'!$G14</f>
        <v>0</v>
      </c>
      <c r="AW86" s="82">
        <f>Commandes!AW15*'Commandes - Calculs Auto'!$G14</f>
        <v>0</v>
      </c>
      <c r="AX86" s="82">
        <f>Commandes!AX15*'Commandes - Calculs Auto'!$G14</f>
        <v>0</v>
      </c>
      <c r="AY86" s="82">
        <f>Commandes!AY15*'Commandes - Calculs Auto'!$I14</f>
        <v>0</v>
      </c>
      <c r="AZ86" s="82">
        <f>Commandes!AZ15*'Commandes - Calculs Auto'!$I14</f>
        <v>0</v>
      </c>
      <c r="BA86" s="82">
        <f>Commandes!BA15*'Commandes - Calculs Auto'!$I14</f>
        <v>0</v>
      </c>
      <c r="BB86" s="82">
        <f>Commandes!BB15*'Commandes - Calculs Auto'!$I14</f>
        <v>0</v>
      </c>
      <c r="BC86" s="82">
        <f>Commandes!BC15*'Commandes - Calculs Auto'!$I14</f>
        <v>0</v>
      </c>
      <c r="BD86" s="82">
        <f>Commandes!BD15*'Commandes - Calculs Auto'!$I14</f>
        <v>0</v>
      </c>
      <c r="BE86" s="82">
        <f>Commandes!BE15*'Commandes - Calculs Auto'!$I14</f>
        <v>0</v>
      </c>
      <c r="BF86" s="82">
        <f>Commandes!BF15*'Commandes - Calculs Auto'!$I14</f>
        <v>0</v>
      </c>
      <c r="BG86" s="82">
        <f>Commandes!BG15*'Commandes - Calculs Auto'!$I14</f>
        <v>0</v>
      </c>
      <c r="BH86" s="82">
        <f>Commandes!BH15*'Commandes - Calculs Auto'!$I14</f>
        <v>0</v>
      </c>
      <c r="BI86" s="82">
        <f>Commandes!BI15*'Commandes - Calculs Auto'!$I14</f>
        <v>0</v>
      </c>
      <c r="BJ86" s="82">
        <f>Commandes!BJ15*'Commandes - Calculs Auto'!$I14</f>
        <v>0</v>
      </c>
    </row>
    <row r="87" spans="2:62" x14ac:dyDescent="0.35">
      <c r="B87" s="57">
        <f>CONFIG!$B$21</f>
        <v>0</v>
      </c>
      <c r="C87" s="82">
        <f>Commandes!C16*CONFIG!$C21</f>
        <v>0</v>
      </c>
      <c r="D87" s="82">
        <f>Commandes!D16*CONFIG!$C21</f>
        <v>0</v>
      </c>
      <c r="E87" s="82">
        <f>Commandes!E16*CONFIG!$C21</f>
        <v>0</v>
      </c>
      <c r="F87" s="82">
        <f>Commandes!F16*CONFIG!$C21</f>
        <v>0</v>
      </c>
      <c r="G87" s="82">
        <f>Commandes!G16*CONFIG!$C21</f>
        <v>0</v>
      </c>
      <c r="H87" s="82">
        <f>Commandes!H16*CONFIG!$C21</f>
        <v>0</v>
      </c>
      <c r="I87" s="82">
        <f>Commandes!I16*CONFIG!$C21</f>
        <v>0</v>
      </c>
      <c r="J87" s="82">
        <f>Commandes!J16*CONFIG!$C21</f>
        <v>0</v>
      </c>
      <c r="K87" s="82">
        <f>Commandes!K16*CONFIG!$C21</f>
        <v>0</v>
      </c>
      <c r="L87" s="82">
        <f>Commandes!L16*CONFIG!$C21</f>
        <v>0</v>
      </c>
      <c r="M87" s="82">
        <f>Commandes!M16*CONFIG!$C21</f>
        <v>0</v>
      </c>
      <c r="N87" s="82">
        <f>Commandes!N16*CONFIG!$C21</f>
        <v>0</v>
      </c>
      <c r="O87" s="82">
        <f>Commandes!O16*'Commandes - Calculs Auto'!$C15</f>
        <v>0</v>
      </c>
      <c r="P87" s="82">
        <f>Commandes!P16*'Commandes - Calculs Auto'!$C15</f>
        <v>0</v>
      </c>
      <c r="Q87" s="82">
        <f>Commandes!Q16*'Commandes - Calculs Auto'!$C15</f>
        <v>0</v>
      </c>
      <c r="R87" s="82">
        <f>Commandes!R16*'Commandes - Calculs Auto'!$C15</f>
        <v>0</v>
      </c>
      <c r="S87" s="82">
        <f>Commandes!S16*'Commandes - Calculs Auto'!$C15</f>
        <v>0</v>
      </c>
      <c r="T87" s="82">
        <f>Commandes!T16*'Commandes - Calculs Auto'!$C15</f>
        <v>0</v>
      </c>
      <c r="U87" s="82">
        <f>Commandes!U16*'Commandes - Calculs Auto'!$C15</f>
        <v>0</v>
      </c>
      <c r="V87" s="82">
        <f>Commandes!V16*'Commandes - Calculs Auto'!$C15</f>
        <v>0</v>
      </c>
      <c r="W87" s="82">
        <f>Commandes!W16*'Commandes - Calculs Auto'!$C15</f>
        <v>0</v>
      </c>
      <c r="X87" s="82">
        <f>Commandes!X16*'Commandes - Calculs Auto'!$C15</f>
        <v>0</v>
      </c>
      <c r="Y87" s="82">
        <f>Commandes!Y16*'Commandes - Calculs Auto'!$C15</f>
        <v>0</v>
      </c>
      <c r="Z87" s="82">
        <f>Commandes!Z16*'Commandes - Calculs Auto'!$C15</f>
        <v>0</v>
      </c>
      <c r="AA87" s="82">
        <f>Commandes!AA16*'Commandes - Calculs Auto'!$E15</f>
        <v>0</v>
      </c>
      <c r="AB87" s="82">
        <f>Commandes!AB16*'Commandes - Calculs Auto'!$E15</f>
        <v>0</v>
      </c>
      <c r="AC87" s="82">
        <f>Commandes!AC16*'Commandes - Calculs Auto'!$E15</f>
        <v>0</v>
      </c>
      <c r="AD87" s="82">
        <f>Commandes!AD16*'Commandes - Calculs Auto'!$E15</f>
        <v>0</v>
      </c>
      <c r="AE87" s="82">
        <f>Commandes!AE16*'Commandes - Calculs Auto'!$E15</f>
        <v>0</v>
      </c>
      <c r="AF87" s="82">
        <f>Commandes!AF16*'Commandes - Calculs Auto'!$E15</f>
        <v>0</v>
      </c>
      <c r="AG87" s="82">
        <f>Commandes!AG16*'Commandes - Calculs Auto'!$E15</f>
        <v>0</v>
      </c>
      <c r="AH87" s="82">
        <f>Commandes!AH16*'Commandes - Calculs Auto'!$E15</f>
        <v>0</v>
      </c>
      <c r="AI87" s="82">
        <f>Commandes!AI16*'Commandes - Calculs Auto'!$E15</f>
        <v>0</v>
      </c>
      <c r="AJ87" s="82">
        <f>Commandes!AJ16*'Commandes - Calculs Auto'!$E15</f>
        <v>0</v>
      </c>
      <c r="AK87" s="82">
        <f>Commandes!AK16*'Commandes - Calculs Auto'!$E15</f>
        <v>0</v>
      </c>
      <c r="AL87" s="82">
        <f>Commandes!AL16*'Commandes - Calculs Auto'!$E15</f>
        <v>0</v>
      </c>
      <c r="AM87" s="82">
        <f>Commandes!AM16*'Commandes - Calculs Auto'!$G15</f>
        <v>0</v>
      </c>
      <c r="AN87" s="82">
        <f>Commandes!AN16*'Commandes - Calculs Auto'!$G15</f>
        <v>0</v>
      </c>
      <c r="AO87" s="82">
        <f>Commandes!AO16*'Commandes - Calculs Auto'!$G15</f>
        <v>0</v>
      </c>
      <c r="AP87" s="82">
        <f>Commandes!AP16*'Commandes - Calculs Auto'!$G15</f>
        <v>0</v>
      </c>
      <c r="AQ87" s="82">
        <f>Commandes!AQ16*'Commandes - Calculs Auto'!$G15</f>
        <v>0</v>
      </c>
      <c r="AR87" s="82">
        <f>Commandes!AR16*'Commandes - Calculs Auto'!$G15</f>
        <v>0</v>
      </c>
      <c r="AS87" s="82">
        <f>Commandes!AS16*'Commandes - Calculs Auto'!$G15</f>
        <v>0</v>
      </c>
      <c r="AT87" s="82">
        <f>Commandes!AT16*'Commandes - Calculs Auto'!$G15</f>
        <v>0</v>
      </c>
      <c r="AU87" s="82">
        <f>Commandes!AU16*'Commandes - Calculs Auto'!$G15</f>
        <v>0</v>
      </c>
      <c r="AV87" s="82">
        <f>Commandes!AV16*'Commandes - Calculs Auto'!$G15</f>
        <v>0</v>
      </c>
      <c r="AW87" s="82">
        <f>Commandes!AW16*'Commandes - Calculs Auto'!$G15</f>
        <v>0</v>
      </c>
      <c r="AX87" s="82">
        <f>Commandes!AX16*'Commandes - Calculs Auto'!$G15</f>
        <v>0</v>
      </c>
      <c r="AY87" s="82">
        <f>Commandes!AY16*'Commandes - Calculs Auto'!$I15</f>
        <v>0</v>
      </c>
      <c r="AZ87" s="82">
        <f>Commandes!AZ16*'Commandes - Calculs Auto'!$I15</f>
        <v>0</v>
      </c>
      <c r="BA87" s="82">
        <f>Commandes!BA16*'Commandes - Calculs Auto'!$I15</f>
        <v>0</v>
      </c>
      <c r="BB87" s="82">
        <f>Commandes!BB16*'Commandes - Calculs Auto'!$I15</f>
        <v>0</v>
      </c>
      <c r="BC87" s="82">
        <f>Commandes!BC16*'Commandes - Calculs Auto'!$I15</f>
        <v>0</v>
      </c>
      <c r="BD87" s="82">
        <f>Commandes!BD16*'Commandes - Calculs Auto'!$I15</f>
        <v>0</v>
      </c>
      <c r="BE87" s="82">
        <f>Commandes!BE16*'Commandes - Calculs Auto'!$I15</f>
        <v>0</v>
      </c>
      <c r="BF87" s="82">
        <f>Commandes!BF16*'Commandes - Calculs Auto'!$I15</f>
        <v>0</v>
      </c>
      <c r="BG87" s="82">
        <f>Commandes!BG16*'Commandes - Calculs Auto'!$I15</f>
        <v>0</v>
      </c>
      <c r="BH87" s="82">
        <f>Commandes!BH16*'Commandes - Calculs Auto'!$I15</f>
        <v>0</v>
      </c>
      <c r="BI87" s="82">
        <f>Commandes!BI16*'Commandes - Calculs Auto'!$I15</f>
        <v>0</v>
      </c>
      <c r="BJ87" s="82">
        <f>Commandes!BJ16*'Commandes - Calculs Auto'!$I15</f>
        <v>0</v>
      </c>
    </row>
    <row r="89" spans="2:62" x14ac:dyDescent="0.35">
      <c r="B89" s="21" t="s">
        <v>20</v>
      </c>
      <c r="C89" s="82">
        <f t="shared" ref="C89:AH89" si="42">SUM(C80:C87)</f>
        <v>0</v>
      </c>
      <c r="D89" s="82">
        <f t="shared" si="42"/>
        <v>0</v>
      </c>
      <c r="E89" s="82">
        <f t="shared" si="42"/>
        <v>0</v>
      </c>
      <c r="F89" s="82">
        <f t="shared" si="42"/>
        <v>0</v>
      </c>
      <c r="G89" s="82">
        <f t="shared" si="42"/>
        <v>0</v>
      </c>
      <c r="H89" s="82">
        <f t="shared" si="42"/>
        <v>0</v>
      </c>
      <c r="I89" s="82">
        <f t="shared" si="42"/>
        <v>0</v>
      </c>
      <c r="J89" s="82">
        <f t="shared" si="42"/>
        <v>0</v>
      </c>
      <c r="K89" s="82">
        <f t="shared" si="42"/>
        <v>0</v>
      </c>
      <c r="L89" s="82">
        <f t="shared" si="42"/>
        <v>0</v>
      </c>
      <c r="M89" s="82">
        <f t="shared" si="42"/>
        <v>0</v>
      </c>
      <c r="N89" s="82">
        <f t="shared" si="42"/>
        <v>0</v>
      </c>
      <c r="O89" s="82">
        <f t="shared" si="42"/>
        <v>0</v>
      </c>
      <c r="P89" s="82">
        <f t="shared" si="42"/>
        <v>0</v>
      </c>
      <c r="Q89" s="82">
        <f t="shared" si="42"/>
        <v>0</v>
      </c>
      <c r="R89" s="82">
        <f t="shared" si="42"/>
        <v>0</v>
      </c>
      <c r="S89" s="82">
        <f t="shared" si="42"/>
        <v>0</v>
      </c>
      <c r="T89" s="82">
        <f t="shared" si="42"/>
        <v>0</v>
      </c>
      <c r="U89" s="82">
        <f t="shared" si="42"/>
        <v>0</v>
      </c>
      <c r="V89" s="82">
        <f t="shared" si="42"/>
        <v>0</v>
      </c>
      <c r="W89" s="82">
        <f t="shared" si="42"/>
        <v>0</v>
      </c>
      <c r="X89" s="82">
        <f t="shared" si="42"/>
        <v>0</v>
      </c>
      <c r="Y89" s="82">
        <f t="shared" si="42"/>
        <v>0</v>
      </c>
      <c r="Z89" s="82">
        <f t="shared" si="42"/>
        <v>0</v>
      </c>
      <c r="AA89" s="82">
        <f t="shared" si="42"/>
        <v>0</v>
      </c>
      <c r="AB89" s="82">
        <f t="shared" si="42"/>
        <v>0</v>
      </c>
      <c r="AC89" s="82">
        <f t="shared" si="42"/>
        <v>0</v>
      </c>
      <c r="AD89" s="82">
        <f t="shared" si="42"/>
        <v>0</v>
      </c>
      <c r="AE89" s="82">
        <f t="shared" si="42"/>
        <v>0</v>
      </c>
      <c r="AF89" s="82">
        <f t="shared" si="42"/>
        <v>0</v>
      </c>
      <c r="AG89" s="82">
        <f t="shared" si="42"/>
        <v>0</v>
      </c>
      <c r="AH89" s="82">
        <f t="shared" si="42"/>
        <v>0</v>
      </c>
      <c r="AI89" s="82">
        <f t="shared" ref="AI89:BJ89" si="43">SUM(AI80:AI87)</f>
        <v>0</v>
      </c>
      <c r="AJ89" s="82">
        <f t="shared" si="43"/>
        <v>0</v>
      </c>
      <c r="AK89" s="82">
        <f t="shared" si="43"/>
        <v>0</v>
      </c>
      <c r="AL89" s="82">
        <f t="shared" si="43"/>
        <v>0</v>
      </c>
      <c r="AM89" s="82">
        <f t="shared" si="43"/>
        <v>0</v>
      </c>
      <c r="AN89" s="82">
        <f t="shared" si="43"/>
        <v>0</v>
      </c>
      <c r="AO89" s="82">
        <f t="shared" si="43"/>
        <v>0</v>
      </c>
      <c r="AP89" s="82">
        <f t="shared" si="43"/>
        <v>0</v>
      </c>
      <c r="AQ89" s="82">
        <f t="shared" si="43"/>
        <v>0</v>
      </c>
      <c r="AR89" s="82">
        <f t="shared" si="43"/>
        <v>0</v>
      </c>
      <c r="AS89" s="82">
        <f t="shared" si="43"/>
        <v>0</v>
      </c>
      <c r="AT89" s="82">
        <f t="shared" si="43"/>
        <v>0</v>
      </c>
      <c r="AU89" s="82">
        <f t="shared" si="43"/>
        <v>0</v>
      </c>
      <c r="AV89" s="82">
        <f t="shared" si="43"/>
        <v>0</v>
      </c>
      <c r="AW89" s="82">
        <f t="shared" si="43"/>
        <v>0</v>
      </c>
      <c r="AX89" s="82">
        <f t="shared" si="43"/>
        <v>0</v>
      </c>
      <c r="AY89" s="82">
        <f t="shared" si="43"/>
        <v>0</v>
      </c>
      <c r="AZ89" s="82">
        <f t="shared" si="43"/>
        <v>0</v>
      </c>
      <c r="BA89" s="82">
        <f t="shared" si="43"/>
        <v>0</v>
      </c>
      <c r="BB89" s="82">
        <f t="shared" si="43"/>
        <v>0</v>
      </c>
      <c r="BC89" s="82">
        <f t="shared" si="43"/>
        <v>0</v>
      </c>
      <c r="BD89" s="82">
        <f t="shared" si="43"/>
        <v>0</v>
      </c>
      <c r="BE89" s="82">
        <f t="shared" si="43"/>
        <v>0</v>
      </c>
      <c r="BF89" s="82">
        <f t="shared" si="43"/>
        <v>0</v>
      </c>
      <c r="BG89" s="82">
        <f t="shared" si="43"/>
        <v>0</v>
      </c>
      <c r="BH89" s="82">
        <f t="shared" si="43"/>
        <v>0</v>
      </c>
      <c r="BI89" s="82">
        <f t="shared" si="43"/>
        <v>0</v>
      </c>
      <c r="BJ89" s="82">
        <f t="shared" si="43"/>
        <v>0</v>
      </c>
    </row>
    <row r="90" spans="2:62" x14ac:dyDescent="0.35">
      <c r="B90" s="21" t="s">
        <v>47</v>
      </c>
      <c r="C90" s="82">
        <f>C89</f>
        <v>0</v>
      </c>
      <c r="D90" s="82">
        <f t="shared" ref="D90:N90" si="44">C90+D89</f>
        <v>0</v>
      </c>
      <c r="E90" s="82">
        <f t="shared" si="44"/>
        <v>0</v>
      </c>
      <c r="F90" s="82">
        <f t="shared" si="44"/>
        <v>0</v>
      </c>
      <c r="G90" s="82">
        <f t="shared" si="44"/>
        <v>0</v>
      </c>
      <c r="H90" s="82">
        <f t="shared" si="44"/>
        <v>0</v>
      </c>
      <c r="I90" s="82">
        <f t="shared" si="44"/>
        <v>0</v>
      </c>
      <c r="J90" s="82">
        <f t="shared" si="44"/>
        <v>0</v>
      </c>
      <c r="K90" s="82">
        <f t="shared" si="44"/>
        <v>0</v>
      </c>
      <c r="L90" s="82">
        <f t="shared" si="44"/>
        <v>0</v>
      </c>
      <c r="M90" s="82">
        <f t="shared" si="44"/>
        <v>0</v>
      </c>
      <c r="N90" s="99">
        <f t="shared" si="44"/>
        <v>0</v>
      </c>
      <c r="O90" s="82">
        <f>O89</f>
        <v>0</v>
      </c>
      <c r="P90" s="82">
        <f t="shared" ref="P90:Z90" si="45">O90+P89</f>
        <v>0</v>
      </c>
      <c r="Q90" s="82">
        <f t="shared" si="45"/>
        <v>0</v>
      </c>
      <c r="R90" s="82">
        <f t="shared" si="45"/>
        <v>0</v>
      </c>
      <c r="S90" s="82">
        <f t="shared" si="45"/>
        <v>0</v>
      </c>
      <c r="T90" s="82">
        <f t="shared" si="45"/>
        <v>0</v>
      </c>
      <c r="U90" s="82">
        <f t="shared" si="45"/>
        <v>0</v>
      </c>
      <c r="V90" s="82">
        <f t="shared" si="45"/>
        <v>0</v>
      </c>
      <c r="W90" s="82">
        <f t="shared" si="45"/>
        <v>0</v>
      </c>
      <c r="X90" s="82">
        <f t="shared" si="45"/>
        <v>0</v>
      </c>
      <c r="Y90" s="82">
        <f t="shared" si="45"/>
        <v>0</v>
      </c>
      <c r="Z90" s="99">
        <f t="shared" si="45"/>
        <v>0</v>
      </c>
      <c r="AA90" s="82">
        <f>AA89</f>
        <v>0</v>
      </c>
      <c r="AB90" s="82">
        <f t="shared" ref="AB90:AL90" si="46">AA90+AB89</f>
        <v>0</v>
      </c>
      <c r="AC90" s="82">
        <f t="shared" si="46"/>
        <v>0</v>
      </c>
      <c r="AD90" s="82">
        <f t="shared" si="46"/>
        <v>0</v>
      </c>
      <c r="AE90" s="82">
        <f t="shared" si="46"/>
        <v>0</v>
      </c>
      <c r="AF90" s="82">
        <f t="shared" si="46"/>
        <v>0</v>
      </c>
      <c r="AG90" s="82">
        <f t="shared" si="46"/>
        <v>0</v>
      </c>
      <c r="AH90" s="82">
        <f t="shared" si="46"/>
        <v>0</v>
      </c>
      <c r="AI90" s="82">
        <f t="shared" si="46"/>
        <v>0</v>
      </c>
      <c r="AJ90" s="82">
        <f t="shared" si="46"/>
        <v>0</v>
      </c>
      <c r="AK90" s="82">
        <f t="shared" si="46"/>
        <v>0</v>
      </c>
      <c r="AL90" s="99">
        <f t="shared" si="46"/>
        <v>0</v>
      </c>
      <c r="AM90" s="82">
        <f>AM89</f>
        <v>0</v>
      </c>
      <c r="AN90" s="82">
        <f t="shared" ref="AN90:AX90" si="47">AM90+AN89</f>
        <v>0</v>
      </c>
      <c r="AO90" s="82">
        <f t="shared" si="47"/>
        <v>0</v>
      </c>
      <c r="AP90" s="82">
        <f t="shared" si="47"/>
        <v>0</v>
      </c>
      <c r="AQ90" s="82">
        <f t="shared" si="47"/>
        <v>0</v>
      </c>
      <c r="AR90" s="82">
        <f t="shared" si="47"/>
        <v>0</v>
      </c>
      <c r="AS90" s="82">
        <f t="shared" si="47"/>
        <v>0</v>
      </c>
      <c r="AT90" s="82">
        <f t="shared" si="47"/>
        <v>0</v>
      </c>
      <c r="AU90" s="82">
        <f t="shared" si="47"/>
        <v>0</v>
      </c>
      <c r="AV90" s="82">
        <f t="shared" si="47"/>
        <v>0</v>
      </c>
      <c r="AW90" s="82">
        <f t="shared" si="47"/>
        <v>0</v>
      </c>
      <c r="AX90" s="99">
        <f t="shared" si="47"/>
        <v>0</v>
      </c>
      <c r="AY90" s="82">
        <f>AY89</f>
        <v>0</v>
      </c>
      <c r="AZ90" s="82">
        <f t="shared" ref="AZ90:BJ90" si="48">AY90+AZ89</f>
        <v>0</v>
      </c>
      <c r="BA90" s="82">
        <f t="shared" si="48"/>
        <v>0</v>
      </c>
      <c r="BB90" s="82">
        <f t="shared" si="48"/>
        <v>0</v>
      </c>
      <c r="BC90" s="82">
        <f t="shared" si="48"/>
        <v>0</v>
      </c>
      <c r="BD90" s="82">
        <f t="shared" si="48"/>
        <v>0</v>
      </c>
      <c r="BE90" s="82">
        <f t="shared" si="48"/>
        <v>0</v>
      </c>
      <c r="BF90" s="82">
        <f t="shared" si="48"/>
        <v>0</v>
      </c>
      <c r="BG90" s="82">
        <f t="shared" si="48"/>
        <v>0</v>
      </c>
      <c r="BH90" s="82">
        <f t="shared" si="48"/>
        <v>0</v>
      </c>
      <c r="BI90" s="82">
        <f t="shared" si="48"/>
        <v>0</v>
      </c>
      <c r="BJ90" s="99">
        <f t="shared" si="48"/>
        <v>0</v>
      </c>
    </row>
    <row r="92" spans="2:62" x14ac:dyDescent="0.35">
      <c r="B92" s="136" t="s">
        <v>133</v>
      </c>
      <c r="C92" s="43"/>
    </row>
    <row r="94" spans="2:62" x14ac:dyDescent="0.35">
      <c r="B94" s="110"/>
      <c r="C94" s="232" t="s">
        <v>17</v>
      </c>
      <c r="D94" s="232"/>
      <c r="E94" s="232"/>
      <c r="F94" s="232"/>
      <c r="G94" s="232"/>
      <c r="H94" s="232"/>
      <c r="I94" s="232"/>
      <c r="J94" s="232"/>
      <c r="K94" s="232"/>
      <c r="L94" s="232"/>
      <c r="M94" s="232"/>
      <c r="N94" s="232"/>
      <c r="O94" s="232" t="s">
        <v>18</v>
      </c>
      <c r="P94" s="232"/>
      <c r="Q94" s="232"/>
      <c r="R94" s="232"/>
      <c r="S94" s="232"/>
      <c r="T94" s="232"/>
      <c r="U94" s="232"/>
      <c r="V94" s="232"/>
      <c r="W94" s="232"/>
      <c r="X94" s="232"/>
      <c r="Y94" s="232"/>
      <c r="Z94" s="232"/>
      <c r="AA94" s="232" t="s">
        <v>19</v>
      </c>
      <c r="AB94" s="232"/>
      <c r="AC94" s="232"/>
      <c r="AD94" s="232"/>
      <c r="AE94" s="232"/>
      <c r="AF94" s="232"/>
      <c r="AG94" s="232"/>
      <c r="AH94" s="232"/>
      <c r="AI94" s="232"/>
      <c r="AJ94" s="232"/>
      <c r="AK94" s="232"/>
      <c r="AL94" s="232"/>
      <c r="AM94" s="44"/>
      <c r="AN94" s="232" t="s">
        <v>31</v>
      </c>
      <c r="AO94" s="232"/>
      <c r="AP94" s="232"/>
      <c r="AQ94" s="232"/>
      <c r="AR94" s="232"/>
      <c r="AS94" s="232"/>
      <c r="AT94" s="232"/>
      <c r="AU94" s="232"/>
      <c r="AV94" s="232"/>
      <c r="AW94" s="232"/>
      <c r="AX94" s="232"/>
      <c r="AY94" s="232" t="s">
        <v>32</v>
      </c>
      <c r="AZ94" s="232"/>
      <c r="BA94" s="232"/>
      <c r="BB94" s="232"/>
      <c r="BC94" s="232"/>
      <c r="BD94" s="232"/>
      <c r="BE94" s="232"/>
      <c r="BF94" s="232"/>
      <c r="BG94" s="232"/>
      <c r="BH94" s="232"/>
      <c r="BI94" s="232"/>
      <c r="BJ94" s="232"/>
    </row>
    <row r="95" spans="2:62" x14ac:dyDescent="0.35">
      <c r="B95" s="21" t="s">
        <v>53</v>
      </c>
      <c r="C95" s="67">
        <f>CONFIG!$C$7</f>
        <v>43101</v>
      </c>
      <c r="D95" s="67">
        <f>DATE(YEAR(C95),MONTH(C95)+1,DAY(C95))</f>
        <v>43132</v>
      </c>
      <c r="E95" s="67">
        <f t="shared" ref="E95:BJ95" si="49">DATE(YEAR(D95),MONTH(D95)+1,DAY(D95))</f>
        <v>43160</v>
      </c>
      <c r="F95" s="67">
        <f t="shared" si="49"/>
        <v>43191</v>
      </c>
      <c r="G95" s="67">
        <f t="shared" si="49"/>
        <v>43221</v>
      </c>
      <c r="H95" s="67">
        <f t="shared" si="49"/>
        <v>43252</v>
      </c>
      <c r="I95" s="67">
        <f t="shared" si="49"/>
        <v>43282</v>
      </c>
      <c r="J95" s="67">
        <f t="shared" si="49"/>
        <v>43313</v>
      </c>
      <c r="K95" s="67">
        <f t="shared" si="49"/>
        <v>43344</v>
      </c>
      <c r="L95" s="67">
        <f t="shared" si="49"/>
        <v>43374</v>
      </c>
      <c r="M95" s="67">
        <f t="shared" si="49"/>
        <v>43405</v>
      </c>
      <c r="N95" s="67">
        <f t="shared" si="49"/>
        <v>43435</v>
      </c>
      <c r="O95" s="67">
        <f t="shared" si="49"/>
        <v>43466</v>
      </c>
      <c r="P95" s="67">
        <f t="shared" si="49"/>
        <v>43497</v>
      </c>
      <c r="Q95" s="67">
        <f t="shared" si="49"/>
        <v>43525</v>
      </c>
      <c r="R95" s="67">
        <f t="shared" si="49"/>
        <v>43556</v>
      </c>
      <c r="S95" s="67">
        <f t="shared" si="49"/>
        <v>43586</v>
      </c>
      <c r="T95" s="67">
        <f t="shared" si="49"/>
        <v>43617</v>
      </c>
      <c r="U95" s="67">
        <f t="shared" si="49"/>
        <v>43647</v>
      </c>
      <c r="V95" s="67">
        <f t="shared" si="49"/>
        <v>43678</v>
      </c>
      <c r="W95" s="67">
        <f t="shared" si="49"/>
        <v>43709</v>
      </c>
      <c r="X95" s="67">
        <f t="shared" si="49"/>
        <v>43739</v>
      </c>
      <c r="Y95" s="67">
        <f t="shared" si="49"/>
        <v>43770</v>
      </c>
      <c r="Z95" s="67">
        <f t="shared" si="49"/>
        <v>43800</v>
      </c>
      <c r="AA95" s="67">
        <f t="shared" si="49"/>
        <v>43831</v>
      </c>
      <c r="AB95" s="67">
        <f t="shared" si="49"/>
        <v>43862</v>
      </c>
      <c r="AC95" s="67">
        <f t="shared" si="49"/>
        <v>43891</v>
      </c>
      <c r="AD95" s="67">
        <f t="shared" si="49"/>
        <v>43922</v>
      </c>
      <c r="AE95" s="67">
        <f t="shared" si="49"/>
        <v>43952</v>
      </c>
      <c r="AF95" s="67">
        <f t="shared" si="49"/>
        <v>43983</v>
      </c>
      <c r="AG95" s="67">
        <f t="shared" si="49"/>
        <v>44013</v>
      </c>
      <c r="AH95" s="67">
        <f t="shared" si="49"/>
        <v>44044</v>
      </c>
      <c r="AI95" s="67">
        <f t="shared" si="49"/>
        <v>44075</v>
      </c>
      <c r="AJ95" s="67">
        <f t="shared" si="49"/>
        <v>44105</v>
      </c>
      <c r="AK95" s="67">
        <f t="shared" si="49"/>
        <v>44136</v>
      </c>
      <c r="AL95" s="67">
        <f t="shared" si="49"/>
        <v>44166</v>
      </c>
      <c r="AM95" s="67">
        <f t="shared" si="49"/>
        <v>44197</v>
      </c>
      <c r="AN95" s="67">
        <f t="shared" si="49"/>
        <v>44228</v>
      </c>
      <c r="AO95" s="67">
        <f t="shared" si="49"/>
        <v>44256</v>
      </c>
      <c r="AP95" s="67">
        <f t="shared" si="49"/>
        <v>44287</v>
      </c>
      <c r="AQ95" s="67">
        <f t="shared" si="49"/>
        <v>44317</v>
      </c>
      <c r="AR95" s="67">
        <f t="shared" si="49"/>
        <v>44348</v>
      </c>
      <c r="AS95" s="67">
        <f t="shared" si="49"/>
        <v>44378</v>
      </c>
      <c r="AT95" s="67">
        <f t="shared" si="49"/>
        <v>44409</v>
      </c>
      <c r="AU95" s="67">
        <f t="shared" si="49"/>
        <v>44440</v>
      </c>
      <c r="AV95" s="67">
        <f t="shared" si="49"/>
        <v>44470</v>
      </c>
      <c r="AW95" s="67">
        <f t="shared" si="49"/>
        <v>44501</v>
      </c>
      <c r="AX95" s="67">
        <f t="shared" si="49"/>
        <v>44531</v>
      </c>
      <c r="AY95" s="67">
        <f t="shared" si="49"/>
        <v>44562</v>
      </c>
      <c r="AZ95" s="67">
        <f t="shared" si="49"/>
        <v>44593</v>
      </c>
      <c r="BA95" s="67">
        <f t="shared" si="49"/>
        <v>44621</v>
      </c>
      <c r="BB95" s="67">
        <f t="shared" si="49"/>
        <v>44652</v>
      </c>
      <c r="BC95" s="67">
        <f t="shared" si="49"/>
        <v>44682</v>
      </c>
      <c r="BD95" s="67">
        <f t="shared" si="49"/>
        <v>44713</v>
      </c>
      <c r="BE95" s="67">
        <f t="shared" si="49"/>
        <v>44743</v>
      </c>
      <c r="BF95" s="67">
        <f t="shared" si="49"/>
        <v>44774</v>
      </c>
      <c r="BG95" s="67">
        <f t="shared" si="49"/>
        <v>44805</v>
      </c>
      <c r="BH95" s="67">
        <f t="shared" si="49"/>
        <v>44835</v>
      </c>
      <c r="BI95" s="67">
        <f t="shared" si="49"/>
        <v>44866</v>
      </c>
      <c r="BJ95" s="67">
        <f t="shared" si="49"/>
        <v>44896</v>
      </c>
    </row>
    <row r="96" spans="2:62" x14ac:dyDescent="0.35">
      <c r="B96" s="57" t="str">
        <f>CONFIG!$B$14</f>
        <v>Activité / Projet 1</v>
      </c>
      <c r="C96" s="82">
        <f>C19*CONFIG!$D14</f>
        <v>0</v>
      </c>
      <c r="D96" s="82">
        <f>D19*CONFIG!$D14</f>
        <v>0</v>
      </c>
      <c r="E96" s="82">
        <f>E19*CONFIG!$D14</f>
        <v>0</v>
      </c>
      <c r="F96" s="82">
        <f>F19*CONFIG!$D14</f>
        <v>0</v>
      </c>
      <c r="G96" s="82">
        <f>G19*CONFIG!$D14</f>
        <v>0</v>
      </c>
      <c r="H96" s="82">
        <f>H19*CONFIG!$D14</f>
        <v>0</v>
      </c>
      <c r="I96" s="82">
        <f>I19*CONFIG!$D14</f>
        <v>0</v>
      </c>
      <c r="J96" s="82">
        <f>J19*CONFIG!$D14</f>
        <v>0</v>
      </c>
      <c r="K96" s="82">
        <f>K19*CONFIG!$D14</f>
        <v>0</v>
      </c>
      <c r="L96" s="82">
        <f>L19*CONFIG!$D14</f>
        <v>0</v>
      </c>
      <c r="M96" s="82">
        <f>M19*CONFIG!$D14</f>
        <v>0</v>
      </c>
      <c r="N96" s="82">
        <f>N19*CONFIG!$D14</f>
        <v>0</v>
      </c>
      <c r="O96" s="82">
        <f>O19*'Commandes - Calculs Auto'!$D8</f>
        <v>0</v>
      </c>
      <c r="P96" s="82">
        <f>P19*'Commandes - Calculs Auto'!$D8</f>
        <v>0</v>
      </c>
      <c r="Q96" s="82">
        <f>Q19*'Commandes - Calculs Auto'!$D8</f>
        <v>0</v>
      </c>
      <c r="R96" s="82">
        <f>R19*'Commandes - Calculs Auto'!$D8</f>
        <v>0</v>
      </c>
      <c r="S96" s="82">
        <f>S19*'Commandes - Calculs Auto'!$D8</f>
        <v>0</v>
      </c>
      <c r="T96" s="82">
        <f>T19*'Commandes - Calculs Auto'!$D8</f>
        <v>0</v>
      </c>
      <c r="U96" s="82">
        <f>U19*'Commandes - Calculs Auto'!$D8</f>
        <v>0</v>
      </c>
      <c r="V96" s="82">
        <f>V19*'Commandes - Calculs Auto'!$D8</f>
        <v>0</v>
      </c>
      <c r="W96" s="82">
        <f>W19*'Commandes - Calculs Auto'!$D8</f>
        <v>0</v>
      </c>
      <c r="X96" s="82">
        <f>X19*'Commandes - Calculs Auto'!$D8</f>
        <v>0</v>
      </c>
      <c r="Y96" s="82">
        <f>Y19*'Commandes - Calculs Auto'!$D8</f>
        <v>0</v>
      </c>
      <c r="Z96" s="82">
        <f>Z19*'Commandes - Calculs Auto'!$D8</f>
        <v>0</v>
      </c>
      <c r="AA96" s="82">
        <f>AA19*'Commandes - Calculs Auto'!$F8</f>
        <v>0</v>
      </c>
      <c r="AB96" s="82">
        <f>AB19*'Commandes - Calculs Auto'!$F8</f>
        <v>0</v>
      </c>
      <c r="AC96" s="82">
        <f>AC19*'Commandes - Calculs Auto'!$F8</f>
        <v>0</v>
      </c>
      <c r="AD96" s="82">
        <f>AD19*'Commandes - Calculs Auto'!$F8</f>
        <v>0</v>
      </c>
      <c r="AE96" s="82">
        <f>AE19*'Commandes - Calculs Auto'!$F8</f>
        <v>0</v>
      </c>
      <c r="AF96" s="82">
        <f>AF19*'Commandes - Calculs Auto'!$F8</f>
        <v>0</v>
      </c>
      <c r="AG96" s="82">
        <f>AG19*'Commandes - Calculs Auto'!$F8</f>
        <v>0</v>
      </c>
      <c r="AH96" s="82">
        <f>AH19*'Commandes - Calculs Auto'!$F8</f>
        <v>0</v>
      </c>
      <c r="AI96" s="82">
        <f>AI19*'Commandes - Calculs Auto'!$F8</f>
        <v>0</v>
      </c>
      <c r="AJ96" s="82">
        <f>AJ19*'Commandes - Calculs Auto'!$F8</f>
        <v>0</v>
      </c>
      <c r="AK96" s="82">
        <f>AK19*'Commandes - Calculs Auto'!$F8</f>
        <v>0</v>
      </c>
      <c r="AL96" s="82">
        <f>AL19*'Commandes - Calculs Auto'!$F8</f>
        <v>0</v>
      </c>
      <c r="AM96" s="82">
        <f>AM19*'Commandes - Calculs Auto'!$H8</f>
        <v>0</v>
      </c>
      <c r="AN96" s="82">
        <f>AN19*'Commandes - Calculs Auto'!$H8</f>
        <v>0</v>
      </c>
      <c r="AO96" s="82">
        <f>AO19*'Commandes - Calculs Auto'!$H8</f>
        <v>0</v>
      </c>
      <c r="AP96" s="82">
        <f>AP19*'Commandes - Calculs Auto'!$H8</f>
        <v>0</v>
      </c>
      <c r="AQ96" s="82">
        <f>AQ19*'Commandes - Calculs Auto'!$H8</f>
        <v>0</v>
      </c>
      <c r="AR96" s="82">
        <f>AR19*'Commandes - Calculs Auto'!$H8</f>
        <v>0</v>
      </c>
      <c r="AS96" s="82">
        <f>AS19*'Commandes - Calculs Auto'!$H8</f>
        <v>0</v>
      </c>
      <c r="AT96" s="82">
        <f>AT19*'Commandes - Calculs Auto'!$H8</f>
        <v>0</v>
      </c>
      <c r="AU96" s="82">
        <f>AU19*'Commandes - Calculs Auto'!$H8</f>
        <v>0</v>
      </c>
      <c r="AV96" s="82">
        <f>AV19*'Commandes - Calculs Auto'!$H8</f>
        <v>0</v>
      </c>
      <c r="AW96" s="82">
        <f>AW19*'Commandes - Calculs Auto'!$H8</f>
        <v>0</v>
      </c>
      <c r="AX96" s="82">
        <f>AX19*'Commandes - Calculs Auto'!$H8</f>
        <v>0</v>
      </c>
      <c r="AY96" s="82">
        <f>AY19*'Commandes - Calculs Auto'!$J8</f>
        <v>0</v>
      </c>
      <c r="AZ96" s="82">
        <f>AZ19*'Commandes - Calculs Auto'!$J8</f>
        <v>0</v>
      </c>
      <c r="BA96" s="82">
        <f>BA19*'Commandes - Calculs Auto'!$J8</f>
        <v>0</v>
      </c>
      <c r="BB96" s="82">
        <f>BB19*'Commandes - Calculs Auto'!$J8</f>
        <v>0</v>
      </c>
      <c r="BC96" s="82">
        <f>BC19*'Commandes - Calculs Auto'!$J8</f>
        <v>0</v>
      </c>
      <c r="BD96" s="82">
        <f>BD19*'Commandes - Calculs Auto'!$J8</f>
        <v>0</v>
      </c>
      <c r="BE96" s="82">
        <f>BE19*'Commandes - Calculs Auto'!$J8</f>
        <v>0</v>
      </c>
      <c r="BF96" s="82">
        <f>BF19*'Commandes - Calculs Auto'!$J8</f>
        <v>0</v>
      </c>
      <c r="BG96" s="82">
        <f>BG19*'Commandes - Calculs Auto'!$J8</f>
        <v>0</v>
      </c>
      <c r="BH96" s="82">
        <f>BH19*'Commandes - Calculs Auto'!$J8</f>
        <v>0</v>
      </c>
      <c r="BI96" s="82">
        <f>BI19*'Commandes - Calculs Auto'!$J8</f>
        <v>0</v>
      </c>
      <c r="BJ96" s="82">
        <f>BJ19*'Commandes - Calculs Auto'!$J8</f>
        <v>0</v>
      </c>
    </row>
    <row r="97" spans="2:62" x14ac:dyDescent="0.35">
      <c r="B97" s="57" t="str">
        <f>CONFIG!$B$15</f>
        <v>Activité / Projet 2</v>
      </c>
      <c r="C97" s="82">
        <f>C20*CONFIG!$D15</f>
        <v>0</v>
      </c>
      <c r="D97" s="82">
        <f>D20*CONFIG!$D15</f>
        <v>0</v>
      </c>
      <c r="E97" s="82">
        <f>E20*CONFIG!$D15</f>
        <v>0</v>
      </c>
      <c r="F97" s="82">
        <f>F20*CONFIG!$D15</f>
        <v>0</v>
      </c>
      <c r="G97" s="82">
        <f>G20*CONFIG!$D15</f>
        <v>0</v>
      </c>
      <c r="H97" s="82">
        <f>H20*CONFIG!$D15</f>
        <v>0</v>
      </c>
      <c r="I97" s="82">
        <f>I20*CONFIG!$D15</f>
        <v>0</v>
      </c>
      <c r="J97" s="82">
        <f>J20*CONFIG!$D15</f>
        <v>0</v>
      </c>
      <c r="K97" s="82">
        <f>K20*CONFIG!$D15</f>
        <v>0</v>
      </c>
      <c r="L97" s="82">
        <f>L20*CONFIG!$D15</f>
        <v>0</v>
      </c>
      <c r="M97" s="82">
        <f>M20*CONFIG!$D15</f>
        <v>0</v>
      </c>
      <c r="N97" s="82">
        <f>N20*CONFIG!$D15</f>
        <v>0</v>
      </c>
      <c r="O97" s="82">
        <f>O20*'Commandes - Calculs Auto'!$D9</f>
        <v>0</v>
      </c>
      <c r="P97" s="82">
        <f>P20*'Commandes - Calculs Auto'!$D9</f>
        <v>0</v>
      </c>
      <c r="Q97" s="82">
        <f>Q20*'Commandes - Calculs Auto'!$D9</f>
        <v>0</v>
      </c>
      <c r="R97" s="82">
        <f>R20*'Commandes - Calculs Auto'!$D9</f>
        <v>0</v>
      </c>
      <c r="S97" s="82">
        <f>S20*'Commandes - Calculs Auto'!$D9</f>
        <v>0</v>
      </c>
      <c r="T97" s="82">
        <f>T20*'Commandes - Calculs Auto'!$D9</f>
        <v>0</v>
      </c>
      <c r="U97" s="82">
        <f>U20*'Commandes - Calculs Auto'!$D9</f>
        <v>0</v>
      </c>
      <c r="V97" s="82">
        <f>V20*'Commandes - Calculs Auto'!$D9</f>
        <v>0</v>
      </c>
      <c r="W97" s="82">
        <f>W20*'Commandes - Calculs Auto'!$D9</f>
        <v>0</v>
      </c>
      <c r="X97" s="82">
        <f>X20*'Commandes - Calculs Auto'!$D9</f>
        <v>0</v>
      </c>
      <c r="Y97" s="82">
        <f>Y20*'Commandes - Calculs Auto'!$D9</f>
        <v>0</v>
      </c>
      <c r="Z97" s="82">
        <f>Z20*'Commandes - Calculs Auto'!$D9</f>
        <v>0</v>
      </c>
      <c r="AA97" s="82">
        <f>AA20*'Commandes - Calculs Auto'!$F9</f>
        <v>0</v>
      </c>
      <c r="AB97" s="82">
        <f>AB20*'Commandes - Calculs Auto'!$F9</f>
        <v>0</v>
      </c>
      <c r="AC97" s="82">
        <f>AC20*'Commandes - Calculs Auto'!$F9</f>
        <v>0</v>
      </c>
      <c r="AD97" s="82">
        <f>AD20*'Commandes - Calculs Auto'!$F9</f>
        <v>0</v>
      </c>
      <c r="AE97" s="82">
        <f>AE20*'Commandes - Calculs Auto'!$F9</f>
        <v>0</v>
      </c>
      <c r="AF97" s="82">
        <f>AF20*'Commandes - Calculs Auto'!$F9</f>
        <v>0</v>
      </c>
      <c r="AG97" s="82">
        <f>AG20*'Commandes - Calculs Auto'!$F9</f>
        <v>0</v>
      </c>
      <c r="AH97" s="82">
        <f>AH20*'Commandes - Calculs Auto'!$F9</f>
        <v>0</v>
      </c>
      <c r="AI97" s="82">
        <f>AI20*'Commandes - Calculs Auto'!$F9</f>
        <v>0</v>
      </c>
      <c r="AJ97" s="82">
        <f>AJ20*'Commandes - Calculs Auto'!$F9</f>
        <v>0</v>
      </c>
      <c r="AK97" s="82">
        <f>AK20*'Commandes - Calculs Auto'!$F9</f>
        <v>0</v>
      </c>
      <c r="AL97" s="82">
        <f>AL20*'Commandes - Calculs Auto'!$F9</f>
        <v>0</v>
      </c>
      <c r="AM97" s="82">
        <f>AM20*'Commandes - Calculs Auto'!$H9</f>
        <v>0</v>
      </c>
      <c r="AN97" s="82">
        <f>AN20*'Commandes - Calculs Auto'!$H9</f>
        <v>0</v>
      </c>
      <c r="AO97" s="82">
        <f>AO20*'Commandes - Calculs Auto'!$H9</f>
        <v>0</v>
      </c>
      <c r="AP97" s="82">
        <f>AP20*'Commandes - Calculs Auto'!$H9</f>
        <v>0</v>
      </c>
      <c r="AQ97" s="82">
        <f>AQ20*'Commandes - Calculs Auto'!$H9</f>
        <v>0</v>
      </c>
      <c r="AR97" s="82">
        <f>AR20*'Commandes - Calculs Auto'!$H9</f>
        <v>0</v>
      </c>
      <c r="AS97" s="82">
        <f>AS20*'Commandes - Calculs Auto'!$H9</f>
        <v>0</v>
      </c>
      <c r="AT97" s="82">
        <f>AT20*'Commandes - Calculs Auto'!$H9</f>
        <v>0</v>
      </c>
      <c r="AU97" s="82">
        <f>AU20*'Commandes - Calculs Auto'!$H9</f>
        <v>0</v>
      </c>
      <c r="AV97" s="82">
        <f>AV20*'Commandes - Calculs Auto'!$H9</f>
        <v>0</v>
      </c>
      <c r="AW97" s="82">
        <f>AW20*'Commandes - Calculs Auto'!$H9</f>
        <v>0</v>
      </c>
      <c r="AX97" s="82">
        <f>AX20*'Commandes - Calculs Auto'!$H9</f>
        <v>0</v>
      </c>
      <c r="AY97" s="82">
        <f>AY20*'Commandes - Calculs Auto'!$J9</f>
        <v>0</v>
      </c>
      <c r="AZ97" s="82">
        <f>AZ20*'Commandes - Calculs Auto'!$J9</f>
        <v>0</v>
      </c>
      <c r="BA97" s="82">
        <f>BA20*'Commandes - Calculs Auto'!$J9</f>
        <v>0</v>
      </c>
      <c r="BB97" s="82">
        <f>BB20*'Commandes - Calculs Auto'!$J9</f>
        <v>0</v>
      </c>
      <c r="BC97" s="82">
        <f>BC20*'Commandes - Calculs Auto'!$J9</f>
        <v>0</v>
      </c>
      <c r="BD97" s="82">
        <f>BD20*'Commandes - Calculs Auto'!$J9</f>
        <v>0</v>
      </c>
      <c r="BE97" s="82">
        <f>BE20*'Commandes - Calculs Auto'!$J9</f>
        <v>0</v>
      </c>
      <c r="BF97" s="82">
        <f>BF20*'Commandes - Calculs Auto'!$J9</f>
        <v>0</v>
      </c>
      <c r="BG97" s="82">
        <f>BG20*'Commandes - Calculs Auto'!$J9</f>
        <v>0</v>
      </c>
      <c r="BH97" s="82">
        <f>BH20*'Commandes - Calculs Auto'!$J9</f>
        <v>0</v>
      </c>
      <c r="BI97" s="82">
        <f>BI20*'Commandes - Calculs Auto'!$J9</f>
        <v>0</v>
      </c>
      <c r="BJ97" s="82">
        <f>BJ20*'Commandes - Calculs Auto'!$J9</f>
        <v>0</v>
      </c>
    </row>
    <row r="98" spans="2:62" x14ac:dyDescent="0.35">
      <c r="B98" s="57" t="str">
        <f>CONFIG!$B$16</f>
        <v>…</v>
      </c>
      <c r="C98" s="82">
        <f>C21*CONFIG!$D16</f>
        <v>0</v>
      </c>
      <c r="D98" s="82">
        <f>D21*CONFIG!$D16</f>
        <v>0</v>
      </c>
      <c r="E98" s="82">
        <f>E21*CONFIG!$D16</f>
        <v>0</v>
      </c>
      <c r="F98" s="82">
        <f>F21*CONFIG!$D16</f>
        <v>0</v>
      </c>
      <c r="G98" s="82">
        <f>G21*CONFIG!$D16</f>
        <v>0</v>
      </c>
      <c r="H98" s="82">
        <f>H21*CONFIG!$D16</f>
        <v>0</v>
      </c>
      <c r="I98" s="82">
        <f>I21*CONFIG!$D16</f>
        <v>0</v>
      </c>
      <c r="J98" s="82">
        <f>J21*CONFIG!$D16</f>
        <v>0</v>
      </c>
      <c r="K98" s="82">
        <f>K21*CONFIG!$D16</f>
        <v>0</v>
      </c>
      <c r="L98" s="82">
        <f>L21*CONFIG!$D16</f>
        <v>0</v>
      </c>
      <c r="M98" s="82">
        <f>M21*CONFIG!$D16</f>
        <v>0</v>
      </c>
      <c r="N98" s="82">
        <f>N21*CONFIG!$D16</f>
        <v>0</v>
      </c>
      <c r="O98" s="82">
        <f>O21*'Commandes - Calculs Auto'!$D10</f>
        <v>0</v>
      </c>
      <c r="P98" s="82">
        <f>P21*'Commandes - Calculs Auto'!$D10</f>
        <v>0</v>
      </c>
      <c r="Q98" s="82">
        <f>Q21*'Commandes - Calculs Auto'!$D10</f>
        <v>0</v>
      </c>
      <c r="R98" s="82">
        <f>R21*'Commandes - Calculs Auto'!$D10</f>
        <v>0</v>
      </c>
      <c r="S98" s="82">
        <f>S21*'Commandes - Calculs Auto'!$D10</f>
        <v>0</v>
      </c>
      <c r="T98" s="82">
        <f>T21*'Commandes - Calculs Auto'!$D10</f>
        <v>0</v>
      </c>
      <c r="U98" s="82">
        <f>U21*'Commandes - Calculs Auto'!$D10</f>
        <v>0</v>
      </c>
      <c r="V98" s="82">
        <f>V21*'Commandes - Calculs Auto'!$D10</f>
        <v>0</v>
      </c>
      <c r="W98" s="82">
        <f>W21*'Commandes - Calculs Auto'!$D10</f>
        <v>0</v>
      </c>
      <c r="X98" s="82">
        <f>X21*'Commandes - Calculs Auto'!$D10</f>
        <v>0</v>
      </c>
      <c r="Y98" s="82">
        <f>Y21*'Commandes - Calculs Auto'!$D10</f>
        <v>0</v>
      </c>
      <c r="Z98" s="82">
        <f>Z21*'Commandes - Calculs Auto'!$D10</f>
        <v>0</v>
      </c>
      <c r="AA98" s="82">
        <f>AA21*'Commandes - Calculs Auto'!$F10</f>
        <v>0</v>
      </c>
      <c r="AB98" s="82">
        <f>AB21*'Commandes - Calculs Auto'!$F10</f>
        <v>0</v>
      </c>
      <c r="AC98" s="82">
        <f>AC21*'Commandes - Calculs Auto'!$F10</f>
        <v>0</v>
      </c>
      <c r="AD98" s="82">
        <f>AD21*'Commandes - Calculs Auto'!$F10</f>
        <v>0</v>
      </c>
      <c r="AE98" s="82">
        <f>AE21*'Commandes - Calculs Auto'!$F10</f>
        <v>0</v>
      </c>
      <c r="AF98" s="82">
        <f>AF21*'Commandes - Calculs Auto'!$F10</f>
        <v>0</v>
      </c>
      <c r="AG98" s="82">
        <f>AG21*'Commandes - Calculs Auto'!$F10</f>
        <v>0</v>
      </c>
      <c r="AH98" s="82">
        <f>AH21*'Commandes - Calculs Auto'!$F10</f>
        <v>0</v>
      </c>
      <c r="AI98" s="82">
        <f>AI21*'Commandes - Calculs Auto'!$F10</f>
        <v>0</v>
      </c>
      <c r="AJ98" s="82">
        <f>AJ21*'Commandes - Calculs Auto'!$F10</f>
        <v>0</v>
      </c>
      <c r="AK98" s="82">
        <f>AK21*'Commandes - Calculs Auto'!$F10</f>
        <v>0</v>
      </c>
      <c r="AL98" s="82">
        <f>AL21*'Commandes - Calculs Auto'!$F10</f>
        <v>0</v>
      </c>
      <c r="AM98" s="82">
        <f>AM21*'Commandes - Calculs Auto'!$H10</f>
        <v>0</v>
      </c>
      <c r="AN98" s="82">
        <f>AN21*'Commandes - Calculs Auto'!$H10</f>
        <v>0</v>
      </c>
      <c r="AO98" s="82">
        <f>AO21*'Commandes - Calculs Auto'!$H10</f>
        <v>0</v>
      </c>
      <c r="AP98" s="82">
        <f>AP21*'Commandes - Calculs Auto'!$H10</f>
        <v>0</v>
      </c>
      <c r="AQ98" s="82">
        <f>AQ21*'Commandes - Calculs Auto'!$H10</f>
        <v>0</v>
      </c>
      <c r="AR98" s="82">
        <f>AR21*'Commandes - Calculs Auto'!$H10</f>
        <v>0</v>
      </c>
      <c r="AS98" s="82">
        <f>AS21*'Commandes - Calculs Auto'!$H10</f>
        <v>0</v>
      </c>
      <c r="AT98" s="82">
        <f>AT21*'Commandes - Calculs Auto'!$H10</f>
        <v>0</v>
      </c>
      <c r="AU98" s="82">
        <f>AU21*'Commandes - Calculs Auto'!$H10</f>
        <v>0</v>
      </c>
      <c r="AV98" s="82">
        <f>AV21*'Commandes - Calculs Auto'!$H10</f>
        <v>0</v>
      </c>
      <c r="AW98" s="82">
        <f>AW21*'Commandes - Calculs Auto'!$H10</f>
        <v>0</v>
      </c>
      <c r="AX98" s="82">
        <f>AX21*'Commandes - Calculs Auto'!$H10</f>
        <v>0</v>
      </c>
      <c r="AY98" s="82">
        <f>AY21*'Commandes - Calculs Auto'!$J10</f>
        <v>0</v>
      </c>
      <c r="AZ98" s="82">
        <f>AZ21*'Commandes - Calculs Auto'!$J10</f>
        <v>0</v>
      </c>
      <c r="BA98" s="82">
        <f>BA21*'Commandes - Calculs Auto'!$J10</f>
        <v>0</v>
      </c>
      <c r="BB98" s="82">
        <f>BB21*'Commandes - Calculs Auto'!$J10</f>
        <v>0</v>
      </c>
      <c r="BC98" s="82">
        <f>BC21*'Commandes - Calculs Auto'!$J10</f>
        <v>0</v>
      </c>
      <c r="BD98" s="82">
        <f>BD21*'Commandes - Calculs Auto'!$J10</f>
        <v>0</v>
      </c>
      <c r="BE98" s="82">
        <f>BE21*'Commandes - Calculs Auto'!$J10</f>
        <v>0</v>
      </c>
      <c r="BF98" s="82">
        <f>BF21*'Commandes - Calculs Auto'!$J10</f>
        <v>0</v>
      </c>
      <c r="BG98" s="82">
        <f>BG21*'Commandes - Calculs Auto'!$J10</f>
        <v>0</v>
      </c>
      <c r="BH98" s="82">
        <f>BH21*'Commandes - Calculs Auto'!$J10</f>
        <v>0</v>
      </c>
      <c r="BI98" s="82">
        <f>BI21*'Commandes - Calculs Auto'!$J10</f>
        <v>0</v>
      </c>
      <c r="BJ98" s="82">
        <f>BJ21*'Commandes - Calculs Auto'!$J10</f>
        <v>0</v>
      </c>
    </row>
    <row r="99" spans="2:62" x14ac:dyDescent="0.35">
      <c r="B99" s="57">
        <f>CONFIG!$B$17</f>
        <v>0</v>
      </c>
      <c r="C99" s="82">
        <f>C22*CONFIG!$D17</f>
        <v>0</v>
      </c>
      <c r="D99" s="82">
        <f>D22*CONFIG!$D17</f>
        <v>0</v>
      </c>
      <c r="E99" s="82">
        <f>E22*CONFIG!$D17</f>
        <v>0</v>
      </c>
      <c r="F99" s="82">
        <f>F22*CONFIG!$D17</f>
        <v>0</v>
      </c>
      <c r="G99" s="82">
        <f>G22*CONFIG!$D17</f>
        <v>0</v>
      </c>
      <c r="H99" s="82">
        <f>H22*CONFIG!$D17</f>
        <v>0</v>
      </c>
      <c r="I99" s="82">
        <f>I22*CONFIG!$D17</f>
        <v>0</v>
      </c>
      <c r="J99" s="82">
        <f>J22*CONFIG!$D17</f>
        <v>0</v>
      </c>
      <c r="K99" s="82">
        <f>K22*CONFIG!$D17</f>
        <v>0</v>
      </c>
      <c r="L99" s="82">
        <f>L22*CONFIG!$D17</f>
        <v>0</v>
      </c>
      <c r="M99" s="82">
        <f>M22*CONFIG!$D17</f>
        <v>0</v>
      </c>
      <c r="N99" s="82">
        <f>N22*CONFIG!$D17</f>
        <v>0</v>
      </c>
      <c r="O99" s="82">
        <f>O22*'Commandes - Calculs Auto'!$D11</f>
        <v>0</v>
      </c>
      <c r="P99" s="82">
        <f>P22*'Commandes - Calculs Auto'!$D11</f>
        <v>0</v>
      </c>
      <c r="Q99" s="82">
        <f>Q22*'Commandes - Calculs Auto'!$D11</f>
        <v>0</v>
      </c>
      <c r="R99" s="82">
        <f>R22*'Commandes - Calculs Auto'!$D11</f>
        <v>0</v>
      </c>
      <c r="S99" s="82">
        <f>S22*'Commandes - Calculs Auto'!$D11</f>
        <v>0</v>
      </c>
      <c r="T99" s="82">
        <f>T22*'Commandes - Calculs Auto'!$D11</f>
        <v>0</v>
      </c>
      <c r="U99" s="82">
        <f>U22*'Commandes - Calculs Auto'!$D11</f>
        <v>0</v>
      </c>
      <c r="V99" s="82">
        <f>V22*'Commandes - Calculs Auto'!$D11</f>
        <v>0</v>
      </c>
      <c r="W99" s="82">
        <f>W22*'Commandes - Calculs Auto'!$D11</f>
        <v>0</v>
      </c>
      <c r="X99" s="82">
        <f>X22*'Commandes - Calculs Auto'!$D11</f>
        <v>0</v>
      </c>
      <c r="Y99" s="82">
        <f>Y22*'Commandes - Calculs Auto'!$D11</f>
        <v>0</v>
      </c>
      <c r="Z99" s="82">
        <f>Z22*'Commandes - Calculs Auto'!$D11</f>
        <v>0</v>
      </c>
      <c r="AA99" s="82">
        <f>AA22*'Commandes - Calculs Auto'!$F11</f>
        <v>0</v>
      </c>
      <c r="AB99" s="82">
        <f>AB22*'Commandes - Calculs Auto'!$F11</f>
        <v>0</v>
      </c>
      <c r="AC99" s="82">
        <f>AC22*'Commandes - Calculs Auto'!$F11</f>
        <v>0</v>
      </c>
      <c r="AD99" s="82">
        <f>AD22*'Commandes - Calculs Auto'!$F11</f>
        <v>0</v>
      </c>
      <c r="AE99" s="82">
        <f>AE22*'Commandes - Calculs Auto'!$F11</f>
        <v>0</v>
      </c>
      <c r="AF99" s="82">
        <f>AF22*'Commandes - Calculs Auto'!$F11</f>
        <v>0</v>
      </c>
      <c r="AG99" s="82">
        <f>AG22*'Commandes - Calculs Auto'!$F11</f>
        <v>0</v>
      </c>
      <c r="AH99" s="82">
        <f>AH22*'Commandes - Calculs Auto'!$F11</f>
        <v>0</v>
      </c>
      <c r="AI99" s="82">
        <f>AI22*'Commandes - Calculs Auto'!$F11</f>
        <v>0</v>
      </c>
      <c r="AJ99" s="82">
        <f>AJ22*'Commandes - Calculs Auto'!$F11</f>
        <v>0</v>
      </c>
      <c r="AK99" s="82">
        <f>AK22*'Commandes - Calculs Auto'!$F11</f>
        <v>0</v>
      </c>
      <c r="AL99" s="82">
        <f>AL22*'Commandes - Calculs Auto'!$F11</f>
        <v>0</v>
      </c>
      <c r="AM99" s="82">
        <f>AM22*'Commandes - Calculs Auto'!$H11</f>
        <v>0</v>
      </c>
      <c r="AN99" s="82">
        <f>AN22*'Commandes - Calculs Auto'!$H11</f>
        <v>0</v>
      </c>
      <c r="AO99" s="82">
        <f>AO22*'Commandes - Calculs Auto'!$H11</f>
        <v>0</v>
      </c>
      <c r="AP99" s="82">
        <f>AP22*'Commandes - Calculs Auto'!$H11</f>
        <v>0</v>
      </c>
      <c r="AQ99" s="82">
        <f>AQ22*'Commandes - Calculs Auto'!$H11</f>
        <v>0</v>
      </c>
      <c r="AR99" s="82">
        <f>AR22*'Commandes - Calculs Auto'!$H11</f>
        <v>0</v>
      </c>
      <c r="AS99" s="82">
        <f>AS22*'Commandes - Calculs Auto'!$H11</f>
        <v>0</v>
      </c>
      <c r="AT99" s="82">
        <f>AT22*'Commandes - Calculs Auto'!$H11</f>
        <v>0</v>
      </c>
      <c r="AU99" s="82">
        <f>AU22*'Commandes - Calculs Auto'!$H11</f>
        <v>0</v>
      </c>
      <c r="AV99" s="82">
        <f>AV22*'Commandes - Calculs Auto'!$H11</f>
        <v>0</v>
      </c>
      <c r="AW99" s="82">
        <f>AW22*'Commandes - Calculs Auto'!$H11</f>
        <v>0</v>
      </c>
      <c r="AX99" s="82">
        <f>AX22*'Commandes - Calculs Auto'!$H11</f>
        <v>0</v>
      </c>
      <c r="AY99" s="82">
        <f>AY22*'Commandes - Calculs Auto'!$J11</f>
        <v>0</v>
      </c>
      <c r="AZ99" s="82">
        <f>AZ22*'Commandes - Calculs Auto'!$J11</f>
        <v>0</v>
      </c>
      <c r="BA99" s="82">
        <f>BA22*'Commandes - Calculs Auto'!$J11</f>
        <v>0</v>
      </c>
      <c r="BB99" s="82">
        <f>BB22*'Commandes - Calculs Auto'!$J11</f>
        <v>0</v>
      </c>
      <c r="BC99" s="82">
        <f>BC22*'Commandes - Calculs Auto'!$J11</f>
        <v>0</v>
      </c>
      <c r="BD99" s="82">
        <f>BD22*'Commandes - Calculs Auto'!$J11</f>
        <v>0</v>
      </c>
      <c r="BE99" s="82">
        <f>BE22*'Commandes - Calculs Auto'!$J11</f>
        <v>0</v>
      </c>
      <c r="BF99" s="82">
        <f>BF22*'Commandes - Calculs Auto'!$J11</f>
        <v>0</v>
      </c>
      <c r="BG99" s="82">
        <f>BG22*'Commandes - Calculs Auto'!$J11</f>
        <v>0</v>
      </c>
      <c r="BH99" s="82">
        <f>BH22*'Commandes - Calculs Auto'!$J11</f>
        <v>0</v>
      </c>
      <c r="BI99" s="82">
        <f>BI22*'Commandes - Calculs Auto'!$J11</f>
        <v>0</v>
      </c>
      <c r="BJ99" s="82">
        <f>BJ22*'Commandes - Calculs Auto'!$J11</f>
        <v>0</v>
      </c>
    </row>
    <row r="100" spans="2:62" x14ac:dyDescent="0.35">
      <c r="B100" s="57">
        <f>CONFIG!$B$18</f>
        <v>0</v>
      </c>
      <c r="C100" s="82">
        <f>C23*CONFIG!$D18</f>
        <v>0</v>
      </c>
      <c r="D100" s="82">
        <f>D23*CONFIG!$D18</f>
        <v>0</v>
      </c>
      <c r="E100" s="82">
        <f>E23*CONFIG!$D18</f>
        <v>0</v>
      </c>
      <c r="F100" s="82">
        <f>F23*CONFIG!$D18</f>
        <v>0</v>
      </c>
      <c r="G100" s="82">
        <f>G23*CONFIG!$D18</f>
        <v>0</v>
      </c>
      <c r="H100" s="82">
        <f>H23*CONFIG!$D18</f>
        <v>0</v>
      </c>
      <c r="I100" s="82">
        <f>I23*CONFIG!$D18</f>
        <v>0</v>
      </c>
      <c r="J100" s="82">
        <f>J23*CONFIG!$D18</f>
        <v>0</v>
      </c>
      <c r="K100" s="82">
        <f>K23*CONFIG!$D18</f>
        <v>0</v>
      </c>
      <c r="L100" s="82">
        <f>L23*CONFIG!$D18</f>
        <v>0</v>
      </c>
      <c r="M100" s="82">
        <f>M23*CONFIG!$D18</f>
        <v>0</v>
      </c>
      <c r="N100" s="82">
        <f>N23*CONFIG!$D18</f>
        <v>0</v>
      </c>
      <c r="O100" s="82">
        <f>O23*'Commandes - Calculs Auto'!$D12</f>
        <v>0</v>
      </c>
      <c r="P100" s="82">
        <f>P23*'Commandes - Calculs Auto'!$D12</f>
        <v>0</v>
      </c>
      <c r="Q100" s="82">
        <f>Q23*'Commandes - Calculs Auto'!$D12</f>
        <v>0</v>
      </c>
      <c r="R100" s="82">
        <f>R23*'Commandes - Calculs Auto'!$D12</f>
        <v>0</v>
      </c>
      <c r="S100" s="82">
        <f>S23*'Commandes - Calculs Auto'!$D12</f>
        <v>0</v>
      </c>
      <c r="T100" s="82">
        <f>T23*'Commandes - Calculs Auto'!$D12</f>
        <v>0</v>
      </c>
      <c r="U100" s="82">
        <f>U23*'Commandes - Calculs Auto'!$D12</f>
        <v>0</v>
      </c>
      <c r="V100" s="82">
        <f>V23*'Commandes - Calculs Auto'!$D12</f>
        <v>0</v>
      </c>
      <c r="W100" s="82">
        <f>W23*'Commandes - Calculs Auto'!$D12</f>
        <v>0</v>
      </c>
      <c r="X100" s="82">
        <f>X23*'Commandes - Calculs Auto'!$D12</f>
        <v>0</v>
      </c>
      <c r="Y100" s="82">
        <f>Y23*'Commandes - Calculs Auto'!$D12</f>
        <v>0</v>
      </c>
      <c r="Z100" s="82">
        <f>Z23*'Commandes - Calculs Auto'!$D12</f>
        <v>0</v>
      </c>
      <c r="AA100" s="82">
        <f>AA23*'Commandes - Calculs Auto'!$F12</f>
        <v>0</v>
      </c>
      <c r="AB100" s="82">
        <f>AB23*'Commandes - Calculs Auto'!$F12</f>
        <v>0</v>
      </c>
      <c r="AC100" s="82">
        <f>AC23*'Commandes - Calculs Auto'!$F12</f>
        <v>0</v>
      </c>
      <c r="AD100" s="82">
        <f>AD23*'Commandes - Calculs Auto'!$F12</f>
        <v>0</v>
      </c>
      <c r="AE100" s="82">
        <f>AE23*'Commandes - Calculs Auto'!$F12</f>
        <v>0</v>
      </c>
      <c r="AF100" s="82">
        <f>AF23*'Commandes - Calculs Auto'!$F12</f>
        <v>0</v>
      </c>
      <c r="AG100" s="82">
        <f>AG23*'Commandes - Calculs Auto'!$F12</f>
        <v>0</v>
      </c>
      <c r="AH100" s="82">
        <f>AH23*'Commandes - Calculs Auto'!$F12</f>
        <v>0</v>
      </c>
      <c r="AI100" s="82">
        <f>AI23*'Commandes - Calculs Auto'!$F12</f>
        <v>0</v>
      </c>
      <c r="AJ100" s="82">
        <f>AJ23*'Commandes - Calculs Auto'!$F12</f>
        <v>0</v>
      </c>
      <c r="AK100" s="82">
        <f>AK23*'Commandes - Calculs Auto'!$F12</f>
        <v>0</v>
      </c>
      <c r="AL100" s="82">
        <f>AL23*'Commandes - Calculs Auto'!$F12</f>
        <v>0</v>
      </c>
      <c r="AM100" s="82">
        <f>AM23*'Commandes - Calculs Auto'!$H12</f>
        <v>0</v>
      </c>
      <c r="AN100" s="82">
        <f>AN23*'Commandes - Calculs Auto'!$H12</f>
        <v>0</v>
      </c>
      <c r="AO100" s="82">
        <f>AO23*'Commandes - Calculs Auto'!$H12</f>
        <v>0</v>
      </c>
      <c r="AP100" s="82">
        <f>AP23*'Commandes - Calculs Auto'!$H12</f>
        <v>0</v>
      </c>
      <c r="AQ100" s="82">
        <f>AQ23*'Commandes - Calculs Auto'!$H12</f>
        <v>0</v>
      </c>
      <c r="AR100" s="82">
        <f>AR23*'Commandes - Calculs Auto'!$H12</f>
        <v>0</v>
      </c>
      <c r="AS100" s="82">
        <f>AS23*'Commandes - Calculs Auto'!$H12</f>
        <v>0</v>
      </c>
      <c r="AT100" s="82">
        <f>AT23*'Commandes - Calculs Auto'!$H12</f>
        <v>0</v>
      </c>
      <c r="AU100" s="82">
        <f>AU23*'Commandes - Calculs Auto'!$H12</f>
        <v>0</v>
      </c>
      <c r="AV100" s="82">
        <f>AV23*'Commandes - Calculs Auto'!$H12</f>
        <v>0</v>
      </c>
      <c r="AW100" s="82">
        <f>AW23*'Commandes - Calculs Auto'!$H12</f>
        <v>0</v>
      </c>
      <c r="AX100" s="82">
        <f>AX23*'Commandes - Calculs Auto'!$H12</f>
        <v>0</v>
      </c>
      <c r="AY100" s="82">
        <f>AY23*'Commandes - Calculs Auto'!$J12</f>
        <v>0</v>
      </c>
      <c r="AZ100" s="82">
        <f>AZ23*'Commandes - Calculs Auto'!$J12</f>
        <v>0</v>
      </c>
      <c r="BA100" s="82">
        <f>BA23*'Commandes - Calculs Auto'!$J12</f>
        <v>0</v>
      </c>
      <c r="BB100" s="82">
        <f>BB23*'Commandes - Calculs Auto'!$J12</f>
        <v>0</v>
      </c>
      <c r="BC100" s="82">
        <f>BC23*'Commandes - Calculs Auto'!$J12</f>
        <v>0</v>
      </c>
      <c r="BD100" s="82">
        <f>BD23*'Commandes - Calculs Auto'!$J12</f>
        <v>0</v>
      </c>
      <c r="BE100" s="82">
        <f>BE23*'Commandes - Calculs Auto'!$J12</f>
        <v>0</v>
      </c>
      <c r="BF100" s="82">
        <f>BF23*'Commandes - Calculs Auto'!$J12</f>
        <v>0</v>
      </c>
      <c r="BG100" s="82">
        <f>BG23*'Commandes - Calculs Auto'!$J12</f>
        <v>0</v>
      </c>
      <c r="BH100" s="82">
        <f>BH23*'Commandes - Calculs Auto'!$J12</f>
        <v>0</v>
      </c>
      <c r="BI100" s="82">
        <f>BI23*'Commandes - Calculs Auto'!$J12</f>
        <v>0</v>
      </c>
      <c r="BJ100" s="82">
        <f>BJ23*'Commandes - Calculs Auto'!$J12</f>
        <v>0</v>
      </c>
    </row>
    <row r="101" spans="2:62" x14ac:dyDescent="0.35">
      <c r="B101" s="57">
        <f>CONFIG!$B$19</f>
        <v>0</v>
      </c>
      <c r="C101" s="82">
        <f>C24*CONFIG!$D19</f>
        <v>0</v>
      </c>
      <c r="D101" s="82">
        <f>D24*CONFIG!$D19</f>
        <v>0</v>
      </c>
      <c r="E101" s="82">
        <f>E24*CONFIG!$D19</f>
        <v>0</v>
      </c>
      <c r="F101" s="82">
        <f>F24*CONFIG!$D19</f>
        <v>0</v>
      </c>
      <c r="G101" s="82">
        <f>G24*CONFIG!$D19</f>
        <v>0</v>
      </c>
      <c r="H101" s="82">
        <f>H24*CONFIG!$D19</f>
        <v>0</v>
      </c>
      <c r="I101" s="82">
        <f>I24*CONFIG!$D19</f>
        <v>0</v>
      </c>
      <c r="J101" s="82">
        <f>J24*CONFIG!$D19</f>
        <v>0</v>
      </c>
      <c r="K101" s="82">
        <f>K24*CONFIG!$D19</f>
        <v>0</v>
      </c>
      <c r="L101" s="82">
        <f>L24*CONFIG!$D19</f>
        <v>0</v>
      </c>
      <c r="M101" s="82">
        <f>M24*CONFIG!$D19</f>
        <v>0</v>
      </c>
      <c r="N101" s="82">
        <f>N24*CONFIG!$D19</f>
        <v>0</v>
      </c>
      <c r="O101" s="82">
        <f>O24*'Commandes - Calculs Auto'!$D13</f>
        <v>0</v>
      </c>
      <c r="P101" s="82">
        <f>P24*'Commandes - Calculs Auto'!$D13</f>
        <v>0</v>
      </c>
      <c r="Q101" s="82">
        <f>Q24*'Commandes - Calculs Auto'!$D13</f>
        <v>0</v>
      </c>
      <c r="R101" s="82">
        <f>R24*'Commandes - Calculs Auto'!$D13</f>
        <v>0</v>
      </c>
      <c r="S101" s="82">
        <f>S24*'Commandes - Calculs Auto'!$D13</f>
        <v>0</v>
      </c>
      <c r="T101" s="82">
        <f>T24*'Commandes - Calculs Auto'!$D13</f>
        <v>0</v>
      </c>
      <c r="U101" s="82">
        <f>U24*'Commandes - Calculs Auto'!$D13</f>
        <v>0</v>
      </c>
      <c r="V101" s="82">
        <f>V24*'Commandes - Calculs Auto'!$D13</f>
        <v>0</v>
      </c>
      <c r="W101" s="82">
        <f>W24*'Commandes - Calculs Auto'!$D13</f>
        <v>0</v>
      </c>
      <c r="X101" s="82">
        <f>X24*'Commandes - Calculs Auto'!$D13</f>
        <v>0</v>
      </c>
      <c r="Y101" s="82">
        <f>Y24*'Commandes - Calculs Auto'!$D13</f>
        <v>0</v>
      </c>
      <c r="Z101" s="82">
        <f>Z24*'Commandes - Calculs Auto'!$D13</f>
        <v>0</v>
      </c>
      <c r="AA101" s="82">
        <f>AA24*'Commandes - Calculs Auto'!$F13</f>
        <v>0</v>
      </c>
      <c r="AB101" s="82">
        <f>AB24*'Commandes - Calculs Auto'!$F13</f>
        <v>0</v>
      </c>
      <c r="AC101" s="82">
        <f>AC24*'Commandes - Calculs Auto'!$F13</f>
        <v>0</v>
      </c>
      <c r="AD101" s="82">
        <f>AD24*'Commandes - Calculs Auto'!$F13</f>
        <v>0</v>
      </c>
      <c r="AE101" s="82">
        <f>AE24*'Commandes - Calculs Auto'!$F13</f>
        <v>0</v>
      </c>
      <c r="AF101" s="82">
        <f>AF24*'Commandes - Calculs Auto'!$F13</f>
        <v>0</v>
      </c>
      <c r="AG101" s="82">
        <f>AG24*'Commandes - Calculs Auto'!$F13</f>
        <v>0</v>
      </c>
      <c r="AH101" s="82">
        <f>AH24*'Commandes - Calculs Auto'!$F13</f>
        <v>0</v>
      </c>
      <c r="AI101" s="82">
        <f>AI24*'Commandes - Calculs Auto'!$F13</f>
        <v>0</v>
      </c>
      <c r="AJ101" s="82">
        <f>AJ24*'Commandes - Calculs Auto'!$F13</f>
        <v>0</v>
      </c>
      <c r="AK101" s="82">
        <f>AK24*'Commandes - Calculs Auto'!$F13</f>
        <v>0</v>
      </c>
      <c r="AL101" s="82">
        <f>AL24*'Commandes - Calculs Auto'!$F13</f>
        <v>0</v>
      </c>
      <c r="AM101" s="82">
        <f>AM24*'Commandes - Calculs Auto'!$H13</f>
        <v>0</v>
      </c>
      <c r="AN101" s="82">
        <f>AN24*'Commandes - Calculs Auto'!$H13</f>
        <v>0</v>
      </c>
      <c r="AO101" s="82">
        <f>AO24*'Commandes - Calculs Auto'!$H13</f>
        <v>0</v>
      </c>
      <c r="AP101" s="82">
        <f>AP24*'Commandes - Calculs Auto'!$H13</f>
        <v>0</v>
      </c>
      <c r="AQ101" s="82">
        <f>AQ24*'Commandes - Calculs Auto'!$H13</f>
        <v>0</v>
      </c>
      <c r="AR101" s="82">
        <f>AR24*'Commandes - Calculs Auto'!$H13</f>
        <v>0</v>
      </c>
      <c r="AS101" s="82">
        <f>AS24*'Commandes - Calculs Auto'!$H13</f>
        <v>0</v>
      </c>
      <c r="AT101" s="82">
        <f>AT24*'Commandes - Calculs Auto'!$H13</f>
        <v>0</v>
      </c>
      <c r="AU101" s="82">
        <f>AU24*'Commandes - Calculs Auto'!$H13</f>
        <v>0</v>
      </c>
      <c r="AV101" s="82">
        <f>AV24*'Commandes - Calculs Auto'!$H13</f>
        <v>0</v>
      </c>
      <c r="AW101" s="82">
        <f>AW24*'Commandes - Calculs Auto'!$H13</f>
        <v>0</v>
      </c>
      <c r="AX101" s="82">
        <f>AX24*'Commandes - Calculs Auto'!$H13</f>
        <v>0</v>
      </c>
      <c r="AY101" s="82">
        <f>AY24*'Commandes - Calculs Auto'!$J13</f>
        <v>0</v>
      </c>
      <c r="AZ101" s="82">
        <f>AZ24*'Commandes - Calculs Auto'!$J13</f>
        <v>0</v>
      </c>
      <c r="BA101" s="82">
        <f>BA24*'Commandes - Calculs Auto'!$J13</f>
        <v>0</v>
      </c>
      <c r="BB101" s="82">
        <f>BB24*'Commandes - Calculs Auto'!$J13</f>
        <v>0</v>
      </c>
      <c r="BC101" s="82">
        <f>BC24*'Commandes - Calculs Auto'!$J13</f>
        <v>0</v>
      </c>
      <c r="BD101" s="82">
        <f>BD24*'Commandes - Calculs Auto'!$J13</f>
        <v>0</v>
      </c>
      <c r="BE101" s="82">
        <f>BE24*'Commandes - Calculs Auto'!$J13</f>
        <v>0</v>
      </c>
      <c r="BF101" s="82">
        <f>BF24*'Commandes - Calculs Auto'!$J13</f>
        <v>0</v>
      </c>
      <c r="BG101" s="82">
        <f>BG24*'Commandes - Calculs Auto'!$J13</f>
        <v>0</v>
      </c>
      <c r="BH101" s="82">
        <f>BH24*'Commandes - Calculs Auto'!$J13</f>
        <v>0</v>
      </c>
      <c r="BI101" s="82">
        <f>BI24*'Commandes - Calculs Auto'!$J13</f>
        <v>0</v>
      </c>
      <c r="BJ101" s="82">
        <f>BJ24*'Commandes - Calculs Auto'!$J13</f>
        <v>0</v>
      </c>
    </row>
    <row r="102" spans="2:62" x14ac:dyDescent="0.35">
      <c r="B102" s="57">
        <f>CONFIG!$B$20</f>
        <v>0</v>
      </c>
      <c r="C102" s="82">
        <f>C25*CONFIG!$D20</f>
        <v>0</v>
      </c>
      <c r="D102" s="82">
        <f>D25*CONFIG!$D20</f>
        <v>0</v>
      </c>
      <c r="E102" s="82">
        <f>E25*CONFIG!$D20</f>
        <v>0</v>
      </c>
      <c r="F102" s="82">
        <f>F25*CONFIG!$D20</f>
        <v>0</v>
      </c>
      <c r="G102" s="82">
        <f>G25*CONFIG!$D20</f>
        <v>0</v>
      </c>
      <c r="H102" s="82">
        <f>H25*CONFIG!$D20</f>
        <v>0</v>
      </c>
      <c r="I102" s="82">
        <f>I25*CONFIG!$D20</f>
        <v>0</v>
      </c>
      <c r="J102" s="82">
        <f>J25*CONFIG!$D20</f>
        <v>0</v>
      </c>
      <c r="K102" s="82">
        <f>K25*CONFIG!$D20</f>
        <v>0</v>
      </c>
      <c r="L102" s="82">
        <f>L25*CONFIG!$D20</f>
        <v>0</v>
      </c>
      <c r="M102" s="82">
        <f>M25*CONFIG!$D20</f>
        <v>0</v>
      </c>
      <c r="N102" s="82">
        <f>N25*CONFIG!$D20</f>
        <v>0</v>
      </c>
      <c r="O102" s="82">
        <f>O25*'Commandes - Calculs Auto'!$D14</f>
        <v>0</v>
      </c>
      <c r="P102" s="82">
        <f>P25*'Commandes - Calculs Auto'!$D14</f>
        <v>0</v>
      </c>
      <c r="Q102" s="82">
        <f>Q25*'Commandes - Calculs Auto'!$D14</f>
        <v>0</v>
      </c>
      <c r="R102" s="82">
        <f>R25*'Commandes - Calculs Auto'!$D14</f>
        <v>0</v>
      </c>
      <c r="S102" s="82">
        <f>S25*'Commandes - Calculs Auto'!$D14</f>
        <v>0</v>
      </c>
      <c r="T102" s="82">
        <f>T25*'Commandes - Calculs Auto'!$D14</f>
        <v>0</v>
      </c>
      <c r="U102" s="82">
        <f>U25*'Commandes - Calculs Auto'!$D14</f>
        <v>0</v>
      </c>
      <c r="V102" s="82">
        <f>V25*'Commandes - Calculs Auto'!$D14</f>
        <v>0</v>
      </c>
      <c r="W102" s="82">
        <f>W25*'Commandes - Calculs Auto'!$D14</f>
        <v>0</v>
      </c>
      <c r="X102" s="82">
        <f>X25*'Commandes - Calculs Auto'!$D14</f>
        <v>0</v>
      </c>
      <c r="Y102" s="82">
        <f>Y25*'Commandes - Calculs Auto'!$D14</f>
        <v>0</v>
      </c>
      <c r="Z102" s="82">
        <f>Z25*'Commandes - Calculs Auto'!$D14</f>
        <v>0</v>
      </c>
      <c r="AA102" s="82">
        <f>AA25*'Commandes - Calculs Auto'!$F14</f>
        <v>0</v>
      </c>
      <c r="AB102" s="82">
        <f>AB25*'Commandes - Calculs Auto'!$F14</f>
        <v>0</v>
      </c>
      <c r="AC102" s="82">
        <f>AC25*'Commandes - Calculs Auto'!$F14</f>
        <v>0</v>
      </c>
      <c r="AD102" s="82">
        <f>AD25*'Commandes - Calculs Auto'!$F14</f>
        <v>0</v>
      </c>
      <c r="AE102" s="82">
        <f>AE25*'Commandes - Calculs Auto'!$F14</f>
        <v>0</v>
      </c>
      <c r="AF102" s="82">
        <f>AF25*'Commandes - Calculs Auto'!$F14</f>
        <v>0</v>
      </c>
      <c r="AG102" s="82">
        <f>AG25*'Commandes - Calculs Auto'!$F14</f>
        <v>0</v>
      </c>
      <c r="AH102" s="82">
        <f>AH25*'Commandes - Calculs Auto'!$F14</f>
        <v>0</v>
      </c>
      <c r="AI102" s="82">
        <f>AI25*'Commandes - Calculs Auto'!$F14</f>
        <v>0</v>
      </c>
      <c r="AJ102" s="82">
        <f>AJ25*'Commandes - Calculs Auto'!$F14</f>
        <v>0</v>
      </c>
      <c r="AK102" s="82">
        <f>AK25*'Commandes - Calculs Auto'!$F14</f>
        <v>0</v>
      </c>
      <c r="AL102" s="82">
        <f>AL25*'Commandes - Calculs Auto'!$F14</f>
        <v>0</v>
      </c>
      <c r="AM102" s="82">
        <f>AM25*'Commandes - Calculs Auto'!$H14</f>
        <v>0</v>
      </c>
      <c r="AN102" s="82">
        <f>AN25*'Commandes - Calculs Auto'!$H14</f>
        <v>0</v>
      </c>
      <c r="AO102" s="82">
        <f>AO25*'Commandes - Calculs Auto'!$H14</f>
        <v>0</v>
      </c>
      <c r="AP102" s="82">
        <f>AP25*'Commandes - Calculs Auto'!$H14</f>
        <v>0</v>
      </c>
      <c r="AQ102" s="82">
        <f>AQ25*'Commandes - Calculs Auto'!$H14</f>
        <v>0</v>
      </c>
      <c r="AR102" s="82">
        <f>AR25*'Commandes - Calculs Auto'!$H14</f>
        <v>0</v>
      </c>
      <c r="AS102" s="82">
        <f>AS25*'Commandes - Calculs Auto'!$H14</f>
        <v>0</v>
      </c>
      <c r="AT102" s="82">
        <f>AT25*'Commandes - Calculs Auto'!$H14</f>
        <v>0</v>
      </c>
      <c r="AU102" s="82">
        <f>AU25*'Commandes - Calculs Auto'!$H14</f>
        <v>0</v>
      </c>
      <c r="AV102" s="82">
        <f>AV25*'Commandes - Calculs Auto'!$H14</f>
        <v>0</v>
      </c>
      <c r="AW102" s="82">
        <f>AW25*'Commandes - Calculs Auto'!$H14</f>
        <v>0</v>
      </c>
      <c r="AX102" s="82">
        <f>AX25*'Commandes - Calculs Auto'!$H14</f>
        <v>0</v>
      </c>
      <c r="AY102" s="82">
        <f>AY25*'Commandes - Calculs Auto'!$J14</f>
        <v>0</v>
      </c>
      <c r="AZ102" s="82">
        <f>AZ25*'Commandes - Calculs Auto'!$J14</f>
        <v>0</v>
      </c>
      <c r="BA102" s="82">
        <f>BA25*'Commandes - Calculs Auto'!$J14</f>
        <v>0</v>
      </c>
      <c r="BB102" s="82">
        <f>BB25*'Commandes - Calculs Auto'!$J14</f>
        <v>0</v>
      </c>
      <c r="BC102" s="82">
        <f>BC25*'Commandes - Calculs Auto'!$J14</f>
        <v>0</v>
      </c>
      <c r="BD102" s="82">
        <f>BD25*'Commandes - Calculs Auto'!$J14</f>
        <v>0</v>
      </c>
      <c r="BE102" s="82">
        <f>BE25*'Commandes - Calculs Auto'!$J14</f>
        <v>0</v>
      </c>
      <c r="BF102" s="82">
        <f>BF25*'Commandes - Calculs Auto'!$J14</f>
        <v>0</v>
      </c>
      <c r="BG102" s="82">
        <f>BG25*'Commandes - Calculs Auto'!$J14</f>
        <v>0</v>
      </c>
      <c r="BH102" s="82">
        <f>BH25*'Commandes - Calculs Auto'!$J14</f>
        <v>0</v>
      </c>
      <c r="BI102" s="82">
        <f>BI25*'Commandes - Calculs Auto'!$J14</f>
        <v>0</v>
      </c>
      <c r="BJ102" s="82">
        <f>BJ25*'Commandes - Calculs Auto'!$J14</f>
        <v>0</v>
      </c>
    </row>
    <row r="103" spans="2:62" x14ac:dyDescent="0.35">
      <c r="B103" s="57">
        <f>CONFIG!$B$21</f>
        <v>0</v>
      </c>
      <c r="C103" s="82">
        <f>C26*CONFIG!$D21</f>
        <v>0</v>
      </c>
      <c r="D103" s="82">
        <f>D26*CONFIG!$D21</f>
        <v>0</v>
      </c>
      <c r="E103" s="82">
        <f>E26*CONFIG!$D21</f>
        <v>0</v>
      </c>
      <c r="F103" s="82">
        <f>F26*CONFIG!$D21</f>
        <v>0</v>
      </c>
      <c r="G103" s="82">
        <f>G26*CONFIG!$D21</f>
        <v>0</v>
      </c>
      <c r="H103" s="82">
        <f>H26*CONFIG!$D21</f>
        <v>0</v>
      </c>
      <c r="I103" s="82">
        <f>I26*CONFIG!$D21</f>
        <v>0</v>
      </c>
      <c r="J103" s="82">
        <f>J26*CONFIG!$D21</f>
        <v>0</v>
      </c>
      <c r="K103" s="82">
        <f>K26*CONFIG!$D21</f>
        <v>0</v>
      </c>
      <c r="L103" s="82">
        <f>L26*CONFIG!$D21</f>
        <v>0</v>
      </c>
      <c r="M103" s="82">
        <f>M26*CONFIG!$D21</f>
        <v>0</v>
      </c>
      <c r="N103" s="82">
        <f>N26*CONFIG!$D21</f>
        <v>0</v>
      </c>
      <c r="O103" s="82">
        <f>O26*'Commandes - Calculs Auto'!$D15</f>
        <v>0</v>
      </c>
      <c r="P103" s="82">
        <f>P26*'Commandes - Calculs Auto'!$D15</f>
        <v>0</v>
      </c>
      <c r="Q103" s="82">
        <f>Q26*'Commandes - Calculs Auto'!$D15</f>
        <v>0</v>
      </c>
      <c r="R103" s="82">
        <f>R26*'Commandes - Calculs Auto'!$D15</f>
        <v>0</v>
      </c>
      <c r="S103" s="82">
        <f>S26*'Commandes - Calculs Auto'!$D15</f>
        <v>0</v>
      </c>
      <c r="T103" s="82">
        <f>T26*'Commandes - Calculs Auto'!$D15</f>
        <v>0</v>
      </c>
      <c r="U103" s="82">
        <f>U26*'Commandes - Calculs Auto'!$D15</f>
        <v>0</v>
      </c>
      <c r="V103" s="82">
        <f>V26*'Commandes - Calculs Auto'!$D15</f>
        <v>0</v>
      </c>
      <c r="W103" s="82">
        <f>W26*'Commandes - Calculs Auto'!$D15</f>
        <v>0</v>
      </c>
      <c r="X103" s="82">
        <f>X26*'Commandes - Calculs Auto'!$D15</f>
        <v>0</v>
      </c>
      <c r="Y103" s="82">
        <f>Y26*'Commandes - Calculs Auto'!$D15</f>
        <v>0</v>
      </c>
      <c r="Z103" s="82">
        <f>Z26*'Commandes - Calculs Auto'!$D15</f>
        <v>0</v>
      </c>
      <c r="AA103" s="82">
        <f>AA26*'Commandes - Calculs Auto'!$F15</f>
        <v>0</v>
      </c>
      <c r="AB103" s="82">
        <f>AB26*'Commandes - Calculs Auto'!$F15</f>
        <v>0</v>
      </c>
      <c r="AC103" s="82">
        <f>AC26*'Commandes - Calculs Auto'!$F15</f>
        <v>0</v>
      </c>
      <c r="AD103" s="82">
        <f>AD26*'Commandes - Calculs Auto'!$F15</f>
        <v>0</v>
      </c>
      <c r="AE103" s="82">
        <f>AE26*'Commandes - Calculs Auto'!$F15</f>
        <v>0</v>
      </c>
      <c r="AF103" s="82">
        <f>AF26*'Commandes - Calculs Auto'!$F15</f>
        <v>0</v>
      </c>
      <c r="AG103" s="82">
        <f>AG26*'Commandes - Calculs Auto'!$F15</f>
        <v>0</v>
      </c>
      <c r="AH103" s="82">
        <f>AH26*'Commandes - Calculs Auto'!$F15</f>
        <v>0</v>
      </c>
      <c r="AI103" s="82">
        <f>AI26*'Commandes - Calculs Auto'!$F15</f>
        <v>0</v>
      </c>
      <c r="AJ103" s="82">
        <f>AJ26*'Commandes - Calculs Auto'!$F15</f>
        <v>0</v>
      </c>
      <c r="AK103" s="82">
        <f>AK26*'Commandes - Calculs Auto'!$F15</f>
        <v>0</v>
      </c>
      <c r="AL103" s="82">
        <f>AL26*'Commandes - Calculs Auto'!$F15</f>
        <v>0</v>
      </c>
      <c r="AM103" s="82">
        <f>AM26*'Commandes - Calculs Auto'!$H15</f>
        <v>0</v>
      </c>
      <c r="AN103" s="82">
        <f>AN26*'Commandes - Calculs Auto'!$H15</f>
        <v>0</v>
      </c>
      <c r="AO103" s="82">
        <f>AO26*'Commandes - Calculs Auto'!$H15</f>
        <v>0</v>
      </c>
      <c r="AP103" s="82">
        <f>AP26*'Commandes - Calculs Auto'!$H15</f>
        <v>0</v>
      </c>
      <c r="AQ103" s="82">
        <f>AQ26*'Commandes - Calculs Auto'!$H15</f>
        <v>0</v>
      </c>
      <c r="AR103" s="82">
        <f>AR26*'Commandes - Calculs Auto'!$H15</f>
        <v>0</v>
      </c>
      <c r="AS103" s="82">
        <f>AS26*'Commandes - Calculs Auto'!$H15</f>
        <v>0</v>
      </c>
      <c r="AT103" s="82">
        <f>AT26*'Commandes - Calculs Auto'!$H15</f>
        <v>0</v>
      </c>
      <c r="AU103" s="82">
        <f>AU26*'Commandes - Calculs Auto'!$H15</f>
        <v>0</v>
      </c>
      <c r="AV103" s="82">
        <f>AV26*'Commandes - Calculs Auto'!$H15</f>
        <v>0</v>
      </c>
      <c r="AW103" s="82">
        <f>AW26*'Commandes - Calculs Auto'!$H15</f>
        <v>0</v>
      </c>
      <c r="AX103" s="82">
        <f>AX26*'Commandes - Calculs Auto'!$H15</f>
        <v>0</v>
      </c>
      <c r="AY103" s="82">
        <f>AY26*'Commandes - Calculs Auto'!$J15</f>
        <v>0</v>
      </c>
      <c r="AZ103" s="82">
        <f>AZ26*'Commandes - Calculs Auto'!$J15</f>
        <v>0</v>
      </c>
      <c r="BA103" s="82">
        <f>BA26*'Commandes - Calculs Auto'!$J15</f>
        <v>0</v>
      </c>
      <c r="BB103" s="82">
        <f>BB26*'Commandes - Calculs Auto'!$J15</f>
        <v>0</v>
      </c>
      <c r="BC103" s="82">
        <f>BC26*'Commandes - Calculs Auto'!$J15</f>
        <v>0</v>
      </c>
      <c r="BD103" s="82">
        <f>BD26*'Commandes - Calculs Auto'!$J15</f>
        <v>0</v>
      </c>
      <c r="BE103" s="82">
        <f>BE26*'Commandes - Calculs Auto'!$J15</f>
        <v>0</v>
      </c>
      <c r="BF103" s="82">
        <f>BF26*'Commandes - Calculs Auto'!$J15</f>
        <v>0</v>
      </c>
      <c r="BG103" s="82">
        <f>BG26*'Commandes - Calculs Auto'!$J15</f>
        <v>0</v>
      </c>
      <c r="BH103" s="82">
        <f>BH26*'Commandes - Calculs Auto'!$J15</f>
        <v>0</v>
      </c>
      <c r="BI103" s="82">
        <f>BI26*'Commandes - Calculs Auto'!$J15</f>
        <v>0</v>
      </c>
      <c r="BJ103" s="82">
        <f>BJ26*'Commandes - Calculs Auto'!$J15</f>
        <v>0</v>
      </c>
    </row>
    <row r="104" spans="2:62" x14ac:dyDescent="0.35">
      <c r="B104" s="53"/>
    </row>
    <row r="105" spans="2:62" x14ac:dyDescent="0.35">
      <c r="B105" s="21" t="s">
        <v>20</v>
      </c>
      <c r="C105" s="82">
        <f t="shared" ref="C105:AH105" si="50">SUM(C96:C103)</f>
        <v>0</v>
      </c>
      <c r="D105" s="82">
        <f t="shared" si="50"/>
        <v>0</v>
      </c>
      <c r="E105" s="82">
        <f t="shared" si="50"/>
        <v>0</v>
      </c>
      <c r="F105" s="82">
        <f t="shared" si="50"/>
        <v>0</v>
      </c>
      <c r="G105" s="82">
        <f t="shared" si="50"/>
        <v>0</v>
      </c>
      <c r="H105" s="82">
        <f t="shared" si="50"/>
        <v>0</v>
      </c>
      <c r="I105" s="82">
        <f t="shared" si="50"/>
        <v>0</v>
      </c>
      <c r="J105" s="82">
        <f t="shared" si="50"/>
        <v>0</v>
      </c>
      <c r="K105" s="82">
        <f t="shared" si="50"/>
        <v>0</v>
      </c>
      <c r="L105" s="82">
        <f t="shared" si="50"/>
        <v>0</v>
      </c>
      <c r="M105" s="82">
        <f t="shared" si="50"/>
        <v>0</v>
      </c>
      <c r="N105" s="82">
        <f t="shared" si="50"/>
        <v>0</v>
      </c>
      <c r="O105" s="82">
        <f t="shared" si="50"/>
        <v>0</v>
      </c>
      <c r="P105" s="82">
        <f t="shared" si="50"/>
        <v>0</v>
      </c>
      <c r="Q105" s="82">
        <f t="shared" si="50"/>
        <v>0</v>
      </c>
      <c r="R105" s="82">
        <f t="shared" si="50"/>
        <v>0</v>
      </c>
      <c r="S105" s="82">
        <f t="shared" si="50"/>
        <v>0</v>
      </c>
      <c r="T105" s="82">
        <f t="shared" si="50"/>
        <v>0</v>
      </c>
      <c r="U105" s="82">
        <f t="shared" si="50"/>
        <v>0</v>
      </c>
      <c r="V105" s="82">
        <f t="shared" si="50"/>
        <v>0</v>
      </c>
      <c r="W105" s="82">
        <f t="shared" si="50"/>
        <v>0</v>
      </c>
      <c r="X105" s="82">
        <f t="shared" si="50"/>
        <v>0</v>
      </c>
      <c r="Y105" s="82">
        <f t="shared" si="50"/>
        <v>0</v>
      </c>
      <c r="Z105" s="82">
        <f t="shared" si="50"/>
        <v>0</v>
      </c>
      <c r="AA105" s="82">
        <f t="shared" si="50"/>
        <v>0</v>
      </c>
      <c r="AB105" s="82">
        <f t="shared" si="50"/>
        <v>0</v>
      </c>
      <c r="AC105" s="82">
        <f t="shared" si="50"/>
        <v>0</v>
      </c>
      <c r="AD105" s="82">
        <f t="shared" si="50"/>
        <v>0</v>
      </c>
      <c r="AE105" s="82">
        <f t="shared" si="50"/>
        <v>0</v>
      </c>
      <c r="AF105" s="82">
        <f t="shared" si="50"/>
        <v>0</v>
      </c>
      <c r="AG105" s="82">
        <f t="shared" si="50"/>
        <v>0</v>
      </c>
      <c r="AH105" s="82">
        <f t="shared" si="50"/>
        <v>0</v>
      </c>
      <c r="AI105" s="82">
        <f t="shared" ref="AI105:BJ105" si="51">SUM(AI96:AI103)</f>
        <v>0</v>
      </c>
      <c r="AJ105" s="82">
        <f t="shared" si="51"/>
        <v>0</v>
      </c>
      <c r="AK105" s="82">
        <f t="shared" si="51"/>
        <v>0</v>
      </c>
      <c r="AL105" s="82">
        <f t="shared" si="51"/>
        <v>0</v>
      </c>
      <c r="AM105" s="82">
        <f t="shared" si="51"/>
        <v>0</v>
      </c>
      <c r="AN105" s="82">
        <f t="shared" si="51"/>
        <v>0</v>
      </c>
      <c r="AO105" s="82">
        <f t="shared" si="51"/>
        <v>0</v>
      </c>
      <c r="AP105" s="82">
        <f t="shared" si="51"/>
        <v>0</v>
      </c>
      <c r="AQ105" s="82">
        <f t="shared" si="51"/>
        <v>0</v>
      </c>
      <c r="AR105" s="82">
        <f t="shared" si="51"/>
        <v>0</v>
      </c>
      <c r="AS105" s="82">
        <f t="shared" si="51"/>
        <v>0</v>
      </c>
      <c r="AT105" s="82">
        <f t="shared" si="51"/>
        <v>0</v>
      </c>
      <c r="AU105" s="82">
        <f t="shared" si="51"/>
        <v>0</v>
      </c>
      <c r="AV105" s="82">
        <f t="shared" si="51"/>
        <v>0</v>
      </c>
      <c r="AW105" s="82">
        <f t="shared" si="51"/>
        <v>0</v>
      </c>
      <c r="AX105" s="82">
        <f t="shared" si="51"/>
        <v>0</v>
      </c>
      <c r="AY105" s="82">
        <f t="shared" si="51"/>
        <v>0</v>
      </c>
      <c r="AZ105" s="82">
        <f t="shared" si="51"/>
        <v>0</v>
      </c>
      <c r="BA105" s="82">
        <f t="shared" si="51"/>
        <v>0</v>
      </c>
      <c r="BB105" s="82">
        <f t="shared" si="51"/>
        <v>0</v>
      </c>
      <c r="BC105" s="82">
        <f t="shared" si="51"/>
        <v>0</v>
      </c>
      <c r="BD105" s="82">
        <f t="shared" si="51"/>
        <v>0</v>
      </c>
      <c r="BE105" s="82">
        <f t="shared" si="51"/>
        <v>0</v>
      </c>
      <c r="BF105" s="82">
        <f t="shared" si="51"/>
        <v>0</v>
      </c>
      <c r="BG105" s="82">
        <f t="shared" si="51"/>
        <v>0</v>
      </c>
      <c r="BH105" s="82">
        <f t="shared" si="51"/>
        <v>0</v>
      </c>
      <c r="BI105" s="82">
        <f t="shared" si="51"/>
        <v>0</v>
      </c>
      <c r="BJ105" s="82">
        <f t="shared" si="51"/>
        <v>0</v>
      </c>
    </row>
    <row r="106" spans="2:62" x14ac:dyDescent="0.35">
      <c r="B106" s="21" t="s">
        <v>47</v>
      </c>
      <c r="C106" s="82">
        <f>C105</f>
        <v>0</v>
      </c>
      <c r="D106" s="82">
        <f t="shared" ref="D106:N106" si="52">C106+D105</f>
        <v>0</v>
      </c>
      <c r="E106" s="82">
        <f t="shared" si="52"/>
        <v>0</v>
      </c>
      <c r="F106" s="82">
        <f t="shared" si="52"/>
        <v>0</v>
      </c>
      <c r="G106" s="82">
        <f t="shared" si="52"/>
        <v>0</v>
      </c>
      <c r="H106" s="82">
        <f t="shared" si="52"/>
        <v>0</v>
      </c>
      <c r="I106" s="82">
        <f t="shared" si="52"/>
        <v>0</v>
      </c>
      <c r="J106" s="82">
        <f t="shared" si="52"/>
        <v>0</v>
      </c>
      <c r="K106" s="82">
        <f t="shared" si="52"/>
        <v>0</v>
      </c>
      <c r="L106" s="82">
        <f t="shared" si="52"/>
        <v>0</v>
      </c>
      <c r="M106" s="82">
        <f t="shared" si="52"/>
        <v>0</v>
      </c>
      <c r="N106" s="99">
        <f t="shared" si="52"/>
        <v>0</v>
      </c>
      <c r="O106" s="82">
        <f>O105</f>
        <v>0</v>
      </c>
      <c r="P106" s="82">
        <f t="shared" ref="P106:Z106" si="53">O106+P105</f>
        <v>0</v>
      </c>
      <c r="Q106" s="82">
        <f t="shared" si="53"/>
        <v>0</v>
      </c>
      <c r="R106" s="82">
        <f t="shared" si="53"/>
        <v>0</v>
      </c>
      <c r="S106" s="82">
        <f t="shared" si="53"/>
        <v>0</v>
      </c>
      <c r="T106" s="82">
        <f t="shared" si="53"/>
        <v>0</v>
      </c>
      <c r="U106" s="82">
        <f t="shared" si="53"/>
        <v>0</v>
      </c>
      <c r="V106" s="82">
        <f t="shared" si="53"/>
        <v>0</v>
      </c>
      <c r="W106" s="82">
        <f t="shared" si="53"/>
        <v>0</v>
      </c>
      <c r="X106" s="82">
        <f t="shared" si="53"/>
        <v>0</v>
      </c>
      <c r="Y106" s="82">
        <f t="shared" si="53"/>
        <v>0</v>
      </c>
      <c r="Z106" s="99">
        <f t="shared" si="53"/>
        <v>0</v>
      </c>
      <c r="AA106" s="82">
        <f>AA105</f>
        <v>0</v>
      </c>
      <c r="AB106" s="82">
        <f t="shared" ref="AB106:AL106" si="54">AA106+AB105</f>
        <v>0</v>
      </c>
      <c r="AC106" s="82">
        <f t="shared" si="54"/>
        <v>0</v>
      </c>
      <c r="AD106" s="82">
        <f t="shared" si="54"/>
        <v>0</v>
      </c>
      <c r="AE106" s="82">
        <f t="shared" si="54"/>
        <v>0</v>
      </c>
      <c r="AF106" s="82">
        <f t="shared" si="54"/>
        <v>0</v>
      </c>
      <c r="AG106" s="82">
        <f t="shared" si="54"/>
        <v>0</v>
      </c>
      <c r="AH106" s="82">
        <f t="shared" si="54"/>
        <v>0</v>
      </c>
      <c r="AI106" s="82">
        <f t="shared" si="54"/>
        <v>0</v>
      </c>
      <c r="AJ106" s="82">
        <f t="shared" si="54"/>
        <v>0</v>
      </c>
      <c r="AK106" s="82">
        <f t="shared" si="54"/>
        <v>0</v>
      </c>
      <c r="AL106" s="99">
        <f t="shared" si="54"/>
        <v>0</v>
      </c>
      <c r="AM106" s="82">
        <f>AM105</f>
        <v>0</v>
      </c>
      <c r="AN106" s="82">
        <f t="shared" ref="AN106:AX106" si="55">AM106+AN105</f>
        <v>0</v>
      </c>
      <c r="AO106" s="82">
        <f t="shared" si="55"/>
        <v>0</v>
      </c>
      <c r="AP106" s="82">
        <f t="shared" si="55"/>
        <v>0</v>
      </c>
      <c r="AQ106" s="82">
        <f t="shared" si="55"/>
        <v>0</v>
      </c>
      <c r="AR106" s="82">
        <f t="shared" si="55"/>
        <v>0</v>
      </c>
      <c r="AS106" s="82">
        <f t="shared" si="55"/>
        <v>0</v>
      </c>
      <c r="AT106" s="82">
        <f t="shared" si="55"/>
        <v>0</v>
      </c>
      <c r="AU106" s="82">
        <f t="shared" si="55"/>
        <v>0</v>
      </c>
      <c r="AV106" s="82">
        <f t="shared" si="55"/>
        <v>0</v>
      </c>
      <c r="AW106" s="82">
        <f t="shared" si="55"/>
        <v>0</v>
      </c>
      <c r="AX106" s="99">
        <f t="shared" si="55"/>
        <v>0</v>
      </c>
      <c r="AY106" s="82">
        <f>AY105</f>
        <v>0</v>
      </c>
      <c r="AZ106" s="82">
        <f t="shared" ref="AZ106:BJ106" si="56">AY106+AZ105</f>
        <v>0</v>
      </c>
      <c r="BA106" s="82">
        <f t="shared" si="56"/>
        <v>0</v>
      </c>
      <c r="BB106" s="82">
        <f t="shared" si="56"/>
        <v>0</v>
      </c>
      <c r="BC106" s="82">
        <f t="shared" si="56"/>
        <v>0</v>
      </c>
      <c r="BD106" s="82">
        <f t="shared" si="56"/>
        <v>0</v>
      </c>
      <c r="BE106" s="82">
        <f t="shared" si="56"/>
        <v>0</v>
      </c>
      <c r="BF106" s="82">
        <f t="shared" si="56"/>
        <v>0</v>
      </c>
      <c r="BG106" s="82">
        <f t="shared" si="56"/>
        <v>0</v>
      </c>
      <c r="BH106" s="82">
        <f t="shared" si="56"/>
        <v>0</v>
      </c>
      <c r="BI106" s="82">
        <f t="shared" si="56"/>
        <v>0</v>
      </c>
      <c r="BJ106" s="99">
        <f t="shared" si="56"/>
        <v>0</v>
      </c>
    </row>
    <row r="108" spans="2:62" x14ac:dyDescent="0.35">
      <c r="B108" s="136" t="s">
        <v>134</v>
      </c>
      <c r="C108" s="43"/>
    </row>
    <row r="110" spans="2:62" x14ac:dyDescent="0.35">
      <c r="B110" s="110"/>
      <c r="C110" s="232" t="s">
        <v>17</v>
      </c>
      <c r="D110" s="232"/>
      <c r="E110" s="232"/>
      <c r="F110" s="232"/>
      <c r="G110" s="232"/>
      <c r="H110" s="232"/>
      <c r="I110" s="232"/>
      <c r="J110" s="232"/>
      <c r="K110" s="232"/>
      <c r="L110" s="232"/>
      <c r="M110" s="232"/>
      <c r="N110" s="232"/>
      <c r="O110" s="232" t="s">
        <v>18</v>
      </c>
      <c r="P110" s="232"/>
      <c r="Q110" s="232"/>
      <c r="R110" s="232"/>
      <c r="S110" s="232"/>
      <c r="T110" s="232"/>
      <c r="U110" s="232"/>
      <c r="V110" s="232"/>
      <c r="W110" s="232"/>
      <c r="X110" s="232"/>
      <c r="Y110" s="232"/>
      <c r="Z110" s="232"/>
      <c r="AA110" s="232" t="s">
        <v>19</v>
      </c>
      <c r="AB110" s="232"/>
      <c r="AC110" s="232"/>
      <c r="AD110" s="232"/>
      <c r="AE110" s="232"/>
      <c r="AF110" s="232"/>
      <c r="AG110" s="232"/>
      <c r="AH110" s="232"/>
      <c r="AI110" s="232"/>
      <c r="AJ110" s="232"/>
      <c r="AK110" s="232"/>
      <c r="AL110" s="232"/>
      <c r="AM110" s="44"/>
      <c r="AN110" s="232" t="s">
        <v>31</v>
      </c>
      <c r="AO110" s="232"/>
      <c r="AP110" s="232"/>
      <c r="AQ110" s="232"/>
      <c r="AR110" s="232"/>
      <c r="AS110" s="232"/>
      <c r="AT110" s="232"/>
      <c r="AU110" s="232"/>
      <c r="AV110" s="232"/>
      <c r="AW110" s="232"/>
      <c r="AX110" s="232"/>
      <c r="AY110" s="232" t="s">
        <v>32</v>
      </c>
      <c r="AZ110" s="232"/>
      <c r="BA110" s="232"/>
      <c r="BB110" s="232"/>
      <c r="BC110" s="232"/>
      <c r="BD110" s="232"/>
      <c r="BE110" s="232"/>
      <c r="BF110" s="232"/>
      <c r="BG110" s="232"/>
      <c r="BH110" s="232"/>
      <c r="BI110" s="232"/>
      <c r="BJ110" s="232"/>
    </row>
    <row r="111" spans="2:62" x14ac:dyDescent="0.35">
      <c r="B111" s="21" t="s">
        <v>53</v>
      </c>
      <c r="C111" s="67">
        <f>CONFIG!$C$7</f>
        <v>43101</v>
      </c>
      <c r="D111" s="67">
        <f>DATE(YEAR(C111),MONTH(C111)+1,DAY(C111))</f>
        <v>43132</v>
      </c>
      <c r="E111" s="67">
        <f t="shared" ref="E111:BJ111" si="57">DATE(YEAR(D111),MONTH(D111)+1,DAY(D111))</f>
        <v>43160</v>
      </c>
      <c r="F111" s="67">
        <f t="shared" si="57"/>
        <v>43191</v>
      </c>
      <c r="G111" s="67">
        <f t="shared" si="57"/>
        <v>43221</v>
      </c>
      <c r="H111" s="67">
        <f t="shared" si="57"/>
        <v>43252</v>
      </c>
      <c r="I111" s="67">
        <f t="shared" si="57"/>
        <v>43282</v>
      </c>
      <c r="J111" s="67">
        <f t="shared" si="57"/>
        <v>43313</v>
      </c>
      <c r="K111" s="67">
        <f t="shared" si="57"/>
        <v>43344</v>
      </c>
      <c r="L111" s="67">
        <f t="shared" si="57"/>
        <v>43374</v>
      </c>
      <c r="M111" s="67">
        <f t="shared" si="57"/>
        <v>43405</v>
      </c>
      <c r="N111" s="67">
        <f t="shared" si="57"/>
        <v>43435</v>
      </c>
      <c r="O111" s="67">
        <f t="shared" si="57"/>
        <v>43466</v>
      </c>
      <c r="P111" s="67">
        <f t="shared" si="57"/>
        <v>43497</v>
      </c>
      <c r="Q111" s="67">
        <f t="shared" si="57"/>
        <v>43525</v>
      </c>
      <c r="R111" s="67">
        <f t="shared" si="57"/>
        <v>43556</v>
      </c>
      <c r="S111" s="67">
        <f t="shared" si="57"/>
        <v>43586</v>
      </c>
      <c r="T111" s="67">
        <f t="shared" si="57"/>
        <v>43617</v>
      </c>
      <c r="U111" s="67">
        <f t="shared" si="57"/>
        <v>43647</v>
      </c>
      <c r="V111" s="67">
        <f t="shared" si="57"/>
        <v>43678</v>
      </c>
      <c r="W111" s="67">
        <f t="shared" si="57"/>
        <v>43709</v>
      </c>
      <c r="X111" s="67">
        <f t="shared" si="57"/>
        <v>43739</v>
      </c>
      <c r="Y111" s="67">
        <f t="shared" si="57"/>
        <v>43770</v>
      </c>
      <c r="Z111" s="67">
        <f t="shared" si="57"/>
        <v>43800</v>
      </c>
      <c r="AA111" s="67">
        <f t="shared" si="57"/>
        <v>43831</v>
      </c>
      <c r="AB111" s="67">
        <f t="shared" si="57"/>
        <v>43862</v>
      </c>
      <c r="AC111" s="67">
        <f t="shared" si="57"/>
        <v>43891</v>
      </c>
      <c r="AD111" s="67">
        <f t="shared" si="57"/>
        <v>43922</v>
      </c>
      <c r="AE111" s="67">
        <f t="shared" si="57"/>
        <v>43952</v>
      </c>
      <c r="AF111" s="67">
        <f t="shared" si="57"/>
        <v>43983</v>
      </c>
      <c r="AG111" s="67">
        <f t="shared" si="57"/>
        <v>44013</v>
      </c>
      <c r="AH111" s="67">
        <f t="shared" si="57"/>
        <v>44044</v>
      </c>
      <c r="AI111" s="67">
        <f t="shared" si="57"/>
        <v>44075</v>
      </c>
      <c r="AJ111" s="67">
        <f t="shared" si="57"/>
        <v>44105</v>
      </c>
      <c r="AK111" s="67">
        <f t="shared" si="57"/>
        <v>44136</v>
      </c>
      <c r="AL111" s="67">
        <f t="shared" si="57"/>
        <v>44166</v>
      </c>
      <c r="AM111" s="67">
        <f t="shared" si="57"/>
        <v>44197</v>
      </c>
      <c r="AN111" s="67">
        <f t="shared" si="57"/>
        <v>44228</v>
      </c>
      <c r="AO111" s="67">
        <f t="shared" si="57"/>
        <v>44256</v>
      </c>
      <c r="AP111" s="67">
        <f t="shared" si="57"/>
        <v>44287</v>
      </c>
      <c r="AQ111" s="67">
        <f t="shared" si="57"/>
        <v>44317</v>
      </c>
      <c r="AR111" s="67">
        <f t="shared" si="57"/>
        <v>44348</v>
      </c>
      <c r="AS111" s="67">
        <f t="shared" si="57"/>
        <v>44378</v>
      </c>
      <c r="AT111" s="67">
        <f t="shared" si="57"/>
        <v>44409</v>
      </c>
      <c r="AU111" s="67">
        <f t="shared" si="57"/>
        <v>44440</v>
      </c>
      <c r="AV111" s="67">
        <f t="shared" si="57"/>
        <v>44470</v>
      </c>
      <c r="AW111" s="67">
        <f t="shared" si="57"/>
        <v>44501</v>
      </c>
      <c r="AX111" s="67">
        <f t="shared" si="57"/>
        <v>44531</v>
      </c>
      <c r="AY111" s="67">
        <f t="shared" si="57"/>
        <v>44562</v>
      </c>
      <c r="AZ111" s="67">
        <f t="shared" si="57"/>
        <v>44593</v>
      </c>
      <c r="BA111" s="67">
        <f t="shared" si="57"/>
        <v>44621</v>
      </c>
      <c r="BB111" s="67">
        <f t="shared" si="57"/>
        <v>44652</v>
      </c>
      <c r="BC111" s="67">
        <f t="shared" si="57"/>
        <v>44682</v>
      </c>
      <c r="BD111" s="67">
        <f t="shared" si="57"/>
        <v>44713</v>
      </c>
      <c r="BE111" s="67">
        <f t="shared" si="57"/>
        <v>44743</v>
      </c>
      <c r="BF111" s="67">
        <f t="shared" si="57"/>
        <v>44774</v>
      </c>
      <c r="BG111" s="67">
        <f t="shared" si="57"/>
        <v>44805</v>
      </c>
      <c r="BH111" s="67">
        <f t="shared" si="57"/>
        <v>44835</v>
      </c>
      <c r="BI111" s="67">
        <f t="shared" si="57"/>
        <v>44866</v>
      </c>
      <c r="BJ111" s="67">
        <f t="shared" si="57"/>
        <v>44896</v>
      </c>
    </row>
    <row r="112" spans="2:62" x14ac:dyDescent="0.35">
      <c r="B112" s="57" t="str">
        <f>CONFIG!$B$14</f>
        <v>Activité / Projet 1</v>
      </c>
      <c r="C112" s="82">
        <f t="shared" ref="C112:AH112" si="58">C80+C96</f>
        <v>0</v>
      </c>
      <c r="D112" s="82">
        <f t="shared" si="58"/>
        <v>0</v>
      </c>
      <c r="E112" s="82">
        <f t="shared" si="58"/>
        <v>0</v>
      </c>
      <c r="F112" s="82">
        <f t="shared" si="58"/>
        <v>0</v>
      </c>
      <c r="G112" s="82">
        <f t="shared" si="58"/>
        <v>0</v>
      </c>
      <c r="H112" s="82">
        <f t="shared" si="58"/>
        <v>0</v>
      </c>
      <c r="I112" s="82">
        <f t="shared" si="58"/>
        <v>0</v>
      </c>
      <c r="J112" s="82">
        <f t="shared" si="58"/>
        <v>0</v>
      </c>
      <c r="K112" s="82">
        <f t="shared" si="58"/>
        <v>0</v>
      </c>
      <c r="L112" s="82">
        <f t="shared" si="58"/>
        <v>0</v>
      </c>
      <c r="M112" s="82">
        <f t="shared" si="58"/>
        <v>0</v>
      </c>
      <c r="N112" s="82">
        <f t="shared" si="58"/>
        <v>0</v>
      </c>
      <c r="O112" s="82">
        <f t="shared" si="58"/>
        <v>0</v>
      </c>
      <c r="P112" s="82">
        <f t="shared" si="58"/>
        <v>0</v>
      </c>
      <c r="Q112" s="82">
        <f t="shared" si="58"/>
        <v>0</v>
      </c>
      <c r="R112" s="82">
        <f t="shared" si="58"/>
        <v>0</v>
      </c>
      <c r="S112" s="82">
        <f t="shared" si="58"/>
        <v>0</v>
      </c>
      <c r="T112" s="82">
        <f t="shared" si="58"/>
        <v>0</v>
      </c>
      <c r="U112" s="82">
        <f t="shared" si="58"/>
        <v>0</v>
      </c>
      <c r="V112" s="82">
        <f t="shared" si="58"/>
        <v>0</v>
      </c>
      <c r="W112" s="82">
        <f t="shared" si="58"/>
        <v>0</v>
      </c>
      <c r="X112" s="82">
        <f t="shared" si="58"/>
        <v>0</v>
      </c>
      <c r="Y112" s="82">
        <f t="shared" si="58"/>
        <v>0</v>
      </c>
      <c r="Z112" s="82">
        <f t="shared" si="58"/>
        <v>0</v>
      </c>
      <c r="AA112" s="82">
        <f t="shared" si="58"/>
        <v>0</v>
      </c>
      <c r="AB112" s="82">
        <f t="shared" si="58"/>
        <v>0</v>
      </c>
      <c r="AC112" s="82">
        <f t="shared" si="58"/>
        <v>0</v>
      </c>
      <c r="AD112" s="82">
        <f t="shared" si="58"/>
        <v>0</v>
      </c>
      <c r="AE112" s="82">
        <f t="shared" si="58"/>
        <v>0</v>
      </c>
      <c r="AF112" s="82">
        <f t="shared" si="58"/>
        <v>0</v>
      </c>
      <c r="AG112" s="82">
        <f t="shared" si="58"/>
        <v>0</v>
      </c>
      <c r="AH112" s="82">
        <f t="shared" si="58"/>
        <v>0</v>
      </c>
      <c r="AI112" s="82">
        <f t="shared" ref="AI112:BJ112" si="59">AI80+AI96</f>
        <v>0</v>
      </c>
      <c r="AJ112" s="82">
        <f t="shared" si="59"/>
        <v>0</v>
      </c>
      <c r="AK112" s="82">
        <f t="shared" si="59"/>
        <v>0</v>
      </c>
      <c r="AL112" s="82">
        <f t="shared" si="59"/>
        <v>0</v>
      </c>
      <c r="AM112" s="82">
        <f t="shared" si="59"/>
        <v>0</v>
      </c>
      <c r="AN112" s="82">
        <f t="shared" si="59"/>
        <v>0</v>
      </c>
      <c r="AO112" s="82">
        <f t="shared" si="59"/>
        <v>0</v>
      </c>
      <c r="AP112" s="82">
        <f t="shared" si="59"/>
        <v>0</v>
      </c>
      <c r="AQ112" s="82">
        <f t="shared" si="59"/>
        <v>0</v>
      </c>
      <c r="AR112" s="82">
        <f t="shared" si="59"/>
        <v>0</v>
      </c>
      <c r="AS112" s="82">
        <f t="shared" si="59"/>
        <v>0</v>
      </c>
      <c r="AT112" s="82">
        <f t="shared" si="59"/>
        <v>0</v>
      </c>
      <c r="AU112" s="82">
        <f t="shared" si="59"/>
        <v>0</v>
      </c>
      <c r="AV112" s="82">
        <f t="shared" si="59"/>
        <v>0</v>
      </c>
      <c r="AW112" s="82">
        <f t="shared" si="59"/>
        <v>0</v>
      </c>
      <c r="AX112" s="82">
        <f t="shared" si="59"/>
        <v>0</v>
      </c>
      <c r="AY112" s="82">
        <f t="shared" si="59"/>
        <v>0</v>
      </c>
      <c r="AZ112" s="82">
        <f t="shared" si="59"/>
        <v>0</v>
      </c>
      <c r="BA112" s="82">
        <f t="shared" si="59"/>
        <v>0</v>
      </c>
      <c r="BB112" s="82">
        <f t="shared" si="59"/>
        <v>0</v>
      </c>
      <c r="BC112" s="82">
        <f t="shared" si="59"/>
        <v>0</v>
      </c>
      <c r="BD112" s="82">
        <f t="shared" si="59"/>
        <v>0</v>
      </c>
      <c r="BE112" s="82">
        <f t="shared" si="59"/>
        <v>0</v>
      </c>
      <c r="BF112" s="82">
        <f t="shared" si="59"/>
        <v>0</v>
      </c>
      <c r="BG112" s="82">
        <f t="shared" si="59"/>
        <v>0</v>
      </c>
      <c r="BH112" s="82">
        <f t="shared" si="59"/>
        <v>0</v>
      </c>
      <c r="BI112" s="82">
        <f t="shared" si="59"/>
        <v>0</v>
      </c>
      <c r="BJ112" s="82">
        <f t="shared" si="59"/>
        <v>0</v>
      </c>
    </row>
    <row r="113" spans="2:62" x14ac:dyDescent="0.35">
      <c r="B113" s="57" t="str">
        <f>CONFIG!$B$15</f>
        <v>Activité / Projet 2</v>
      </c>
      <c r="C113" s="82">
        <f t="shared" ref="C113:AH113" si="60">C81+C97</f>
        <v>0</v>
      </c>
      <c r="D113" s="82">
        <f t="shared" si="60"/>
        <v>0</v>
      </c>
      <c r="E113" s="82">
        <f t="shared" si="60"/>
        <v>0</v>
      </c>
      <c r="F113" s="82">
        <f t="shared" si="60"/>
        <v>0</v>
      </c>
      <c r="G113" s="82">
        <f t="shared" si="60"/>
        <v>0</v>
      </c>
      <c r="H113" s="82">
        <f t="shared" si="60"/>
        <v>0</v>
      </c>
      <c r="I113" s="82">
        <f t="shared" si="60"/>
        <v>0</v>
      </c>
      <c r="J113" s="82">
        <f t="shared" si="60"/>
        <v>0</v>
      </c>
      <c r="K113" s="82">
        <f t="shared" si="60"/>
        <v>0</v>
      </c>
      <c r="L113" s="82">
        <f t="shared" si="60"/>
        <v>0</v>
      </c>
      <c r="M113" s="82">
        <f t="shared" si="60"/>
        <v>0</v>
      </c>
      <c r="N113" s="82">
        <f t="shared" si="60"/>
        <v>0</v>
      </c>
      <c r="O113" s="82">
        <f t="shared" si="60"/>
        <v>0</v>
      </c>
      <c r="P113" s="82">
        <f t="shared" si="60"/>
        <v>0</v>
      </c>
      <c r="Q113" s="82">
        <f t="shared" si="60"/>
        <v>0</v>
      </c>
      <c r="R113" s="82">
        <f t="shared" si="60"/>
        <v>0</v>
      </c>
      <c r="S113" s="82">
        <f t="shared" si="60"/>
        <v>0</v>
      </c>
      <c r="T113" s="82">
        <f t="shared" si="60"/>
        <v>0</v>
      </c>
      <c r="U113" s="82">
        <f t="shared" si="60"/>
        <v>0</v>
      </c>
      <c r="V113" s="82">
        <f t="shared" si="60"/>
        <v>0</v>
      </c>
      <c r="W113" s="82">
        <f t="shared" si="60"/>
        <v>0</v>
      </c>
      <c r="X113" s="82">
        <f t="shared" si="60"/>
        <v>0</v>
      </c>
      <c r="Y113" s="82">
        <f t="shared" si="60"/>
        <v>0</v>
      </c>
      <c r="Z113" s="82">
        <f t="shared" si="60"/>
        <v>0</v>
      </c>
      <c r="AA113" s="82">
        <f t="shared" si="60"/>
        <v>0</v>
      </c>
      <c r="AB113" s="82">
        <f t="shared" si="60"/>
        <v>0</v>
      </c>
      <c r="AC113" s="82">
        <f t="shared" si="60"/>
        <v>0</v>
      </c>
      <c r="AD113" s="82">
        <f t="shared" si="60"/>
        <v>0</v>
      </c>
      <c r="AE113" s="82">
        <f t="shared" si="60"/>
        <v>0</v>
      </c>
      <c r="AF113" s="82">
        <f t="shared" si="60"/>
        <v>0</v>
      </c>
      <c r="AG113" s="82">
        <f t="shared" si="60"/>
        <v>0</v>
      </c>
      <c r="AH113" s="82">
        <f t="shared" si="60"/>
        <v>0</v>
      </c>
      <c r="AI113" s="82">
        <f t="shared" ref="AI113:BJ113" si="61">AI81+AI97</f>
        <v>0</v>
      </c>
      <c r="AJ113" s="82">
        <f t="shared" si="61"/>
        <v>0</v>
      </c>
      <c r="AK113" s="82">
        <f t="shared" si="61"/>
        <v>0</v>
      </c>
      <c r="AL113" s="82">
        <f t="shared" si="61"/>
        <v>0</v>
      </c>
      <c r="AM113" s="82">
        <f t="shared" si="61"/>
        <v>0</v>
      </c>
      <c r="AN113" s="82">
        <f t="shared" si="61"/>
        <v>0</v>
      </c>
      <c r="AO113" s="82">
        <f t="shared" si="61"/>
        <v>0</v>
      </c>
      <c r="AP113" s="82">
        <f t="shared" si="61"/>
        <v>0</v>
      </c>
      <c r="AQ113" s="82">
        <f t="shared" si="61"/>
        <v>0</v>
      </c>
      <c r="AR113" s="82">
        <f t="shared" si="61"/>
        <v>0</v>
      </c>
      <c r="AS113" s="82">
        <f t="shared" si="61"/>
        <v>0</v>
      </c>
      <c r="AT113" s="82">
        <f t="shared" si="61"/>
        <v>0</v>
      </c>
      <c r="AU113" s="82">
        <f t="shared" si="61"/>
        <v>0</v>
      </c>
      <c r="AV113" s="82">
        <f t="shared" si="61"/>
        <v>0</v>
      </c>
      <c r="AW113" s="82">
        <f t="shared" si="61"/>
        <v>0</v>
      </c>
      <c r="AX113" s="82">
        <f t="shared" si="61"/>
        <v>0</v>
      </c>
      <c r="AY113" s="82">
        <f t="shared" si="61"/>
        <v>0</v>
      </c>
      <c r="AZ113" s="82">
        <f t="shared" si="61"/>
        <v>0</v>
      </c>
      <c r="BA113" s="82">
        <f t="shared" si="61"/>
        <v>0</v>
      </c>
      <c r="BB113" s="82">
        <f t="shared" si="61"/>
        <v>0</v>
      </c>
      <c r="BC113" s="82">
        <f t="shared" si="61"/>
        <v>0</v>
      </c>
      <c r="BD113" s="82">
        <f t="shared" si="61"/>
        <v>0</v>
      </c>
      <c r="BE113" s="82">
        <f t="shared" si="61"/>
        <v>0</v>
      </c>
      <c r="BF113" s="82">
        <f t="shared" si="61"/>
        <v>0</v>
      </c>
      <c r="BG113" s="82">
        <f t="shared" si="61"/>
        <v>0</v>
      </c>
      <c r="BH113" s="82">
        <f t="shared" si="61"/>
        <v>0</v>
      </c>
      <c r="BI113" s="82">
        <f t="shared" si="61"/>
        <v>0</v>
      </c>
      <c r="BJ113" s="82">
        <f t="shared" si="61"/>
        <v>0</v>
      </c>
    </row>
    <row r="114" spans="2:62" x14ac:dyDescent="0.35">
      <c r="B114" s="57" t="str">
        <f>CONFIG!$B$16</f>
        <v>…</v>
      </c>
      <c r="C114" s="82">
        <f t="shared" ref="C114:AH114" si="62">C82+C98</f>
        <v>0</v>
      </c>
      <c r="D114" s="82">
        <f t="shared" si="62"/>
        <v>0</v>
      </c>
      <c r="E114" s="82">
        <f t="shared" si="62"/>
        <v>0</v>
      </c>
      <c r="F114" s="82">
        <f t="shared" si="62"/>
        <v>0</v>
      </c>
      <c r="G114" s="82">
        <f t="shared" si="62"/>
        <v>0</v>
      </c>
      <c r="H114" s="82">
        <f t="shared" si="62"/>
        <v>0</v>
      </c>
      <c r="I114" s="82">
        <f t="shared" si="62"/>
        <v>0</v>
      </c>
      <c r="J114" s="82">
        <f t="shared" si="62"/>
        <v>0</v>
      </c>
      <c r="K114" s="82">
        <f t="shared" si="62"/>
        <v>0</v>
      </c>
      <c r="L114" s="82">
        <f t="shared" si="62"/>
        <v>0</v>
      </c>
      <c r="M114" s="82">
        <f t="shared" si="62"/>
        <v>0</v>
      </c>
      <c r="N114" s="82">
        <f t="shared" si="62"/>
        <v>0</v>
      </c>
      <c r="O114" s="82">
        <f t="shared" si="62"/>
        <v>0</v>
      </c>
      <c r="P114" s="82">
        <f t="shared" si="62"/>
        <v>0</v>
      </c>
      <c r="Q114" s="82">
        <f t="shared" si="62"/>
        <v>0</v>
      </c>
      <c r="R114" s="82">
        <f t="shared" si="62"/>
        <v>0</v>
      </c>
      <c r="S114" s="82">
        <f t="shared" si="62"/>
        <v>0</v>
      </c>
      <c r="T114" s="82">
        <f t="shared" si="62"/>
        <v>0</v>
      </c>
      <c r="U114" s="82">
        <f t="shared" si="62"/>
        <v>0</v>
      </c>
      <c r="V114" s="82">
        <f t="shared" si="62"/>
        <v>0</v>
      </c>
      <c r="W114" s="82">
        <f t="shared" si="62"/>
        <v>0</v>
      </c>
      <c r="X114" s="82">
        <f t="shared" si="62"/>
        <v>0</v>
      </c>
      <c r="Y114" s="82">
        <f t="shared" si="62"/>
        <v>0</v>
      </c>
      <c r="Z114" s="82">
        <f t="shared" si="62"/>
        <v>0</v>
      </c>
      <c r="AA114" s="82">
        <f t="shared" si="62"/>
        <v>0</v>
      </c>
      <c r="AB114" s="82">
        <f t="shared" si="62"/>
        <v>0</v>
      </c>
      <c r="AC114" s="82">
        <f t="shared" si="62"/>
        <v>0</v>
      </c>
      <c r="AD114" s="82">
        <f t="shared" si="62"/>
        <v>0</v>
      </c>
      <c r="AE114" s="82">
        <f t="shared" si="62"/>
        <v>0</v>
      </c>
      <c r="AF114" s="82">
        <f t="shared" si="62"/>
        <v>0</v>
      </c>
      <c r="AG114" s="82">
        <f t="shared" si="62"/>
        <v>0</v>
      </c>
      <c r="AH114" s="82">
        <f t="shared" si="62"/>
        <v>0</v>
      </c>
      <c r="AI114" s="82">
        <f t="shared" ref="AI114:BJ114" si="63">AI82+AI98</f>
        <v>0</v>
      </c>
      <c r="AJ114" s="82">
        <f t="shared" si="63"/>
        <v>0</v>
      </c>
      <c r="AK114" s="82">
        <f t="shared" si="63"/>
        <v>0</v>
      </c>
      <c r="AL114" s="82">
        <f t="shared" si="63"/>
        <v>0</v>
      </c>
      <c r="AM114" s="82">
        <f t="shared" si="63"/>
        <v>0</v>
      </c>
      <c r="AN114" s="82">
        <f t="shared" si="63"/>
        <v>0</v>
      </c>
      <c r="AO114" s="82">
        <f t="shared" si="63"/>
        <v>0</v>
      </c>
      <c r="AP114" s="82">
        <f t="shared" si="63"/>
        <v>0</v>
      </c>
      <c r="AQ114" s="82">
        <f t="shared" si="63"/>
        <v>0</v>
      </c>
      <c r="AR114" s="82">
        <f t="shared" si="63"/>
        <v>0</v>
      </c>
      <c r="AS114" s="82">
        <f t="shared" si="63"/>
        <v>0</v>
      </c>
      <c r="AT114" s="82">
        <f t="shared" si="63"/>
        <v>0</v>
      </c>
      <c r="AU114" s="82">
        <f t="shared" si="63"/>
        <v>0</v>
      </c>
      <c r="AV114" s="82">
        <f t="shared" si="63"/>
        <v>0</v>
      </c>
      <c r="AW114" s="82">
        <f t="shared" si="63"/>
        <v>0</v>
      </c>
      <c r="AX114" s="82">
        <f t="shared" si="63"/>
        <v>0</v>
      </c>
      <c r="AY114" s="82">
        <f t="shared" si="63"/>
        <v>0</v>
      </c>
      <c r="AZ114" s="82">
        <f t="shared" si="63"/>
        <v>0</v>
      </c>
      <c r="BA114" s="82">
        <f t="shared" si="63"/>
        <v>0</v>
      </c>
      <c r="BB114" s="82">
        <f t="shared" si="63"/>
        <v>0</v>
      </c>
      <c r="BC114" s="82">
        <f t="shared" si="63"/>
        <v>0</v>
      </c>
      <c r="BD114" s="82">
        <f t="shared" si="63"/>
        <v>0</v>
      </c>
      <c r="BE114" s="82">
        <f t="shared" si="63"/>
        <v>0</v>
      </c>
      <c r="BF114" s="82">
        <f t="shared" si="63"/>
        <v>0</v>
      </c>
      <c r="BG114" s="82">
        <f t="shared" si="63"/>
        <v>0</v>
      </c>
      <c r="BH114" s="82">
        <f t="shared" si="63"/>
        <v>0</v>
      </c>
      <c r="BI114" s="82">
        <f t="shared" si="63"/>
        <v>0</v>
      </c>
      <c r="BJ114" s="82">
        <f t="shared" si="63"/>
        <v>0</v>
      </c>
    </row>
    <row r="115" spans="2:62" x14ac:dyDescent="0.35">
      <c r="B115" s="57">
        <f>CONFIG!$B$17</f>
        <v>0</v>
      </c>
      <c r="C115" s="82">
        <f t="shared" ref="C115:AH115" si="64">C83+C99</f>
        <v>0</v>
      </c>
      <c r="D115" s="82">
        <f t="shared" si="64"/>
        <v>0</v>
      </c>
      <c r="E115" s="82">
        <f t="shared" si="64"/>
        <v>0</v>
      </c>
      <c r="F115" s="82">
        <f t="shared" si="64"/>
        <v>0</v>
      </c>
      <c r="G115" s="82">
        <f t="shared" si="64"/>
        <v>0</v>
      </c>
      <c r="H115" s="82">
        <f t="shared" si="64"/>
        <v>0</v>
      </c>
      <c r="I115" s="82">
        <f t="shared" si="64"/>
        <v>0</v>
      </c>
      <c r="J115" s="82">
        <f t="shared" si="64"/>
        <v>0</v>
      </c>
      <c r="K115" s="82">
        <f t="shared" si="64"/>
        <v>0</v>
      </c>
      <c r="L115" s="82">
        <f t="shared" si="64"/>
        <v>0</v>
      </c>
      <c r="M115" s="82">
        <f t="shared" si="64"/>
        <v>0</v>
      </c>
      <c r="N115" s="82">
        <f t="shared" si="64"/>
        <v>0</v>
      </c>
      <c r="O115" s="82">
        <f t="shared" si="64"/>
        <v>0</v>
      </c>
      <c r="P115" s="82">
        <f t="shared" si="64"/>
        <v>0</v>
      </c>
      <c r="Q115" s="82">
        <f t="shared" si="64"/>
        <v>0</v>
      </c>
      <c r="R115" s="82">
        <f t="shared" si="64"/>
        <v>0</v>
      </c>
      <c r="S115" s="82">
        <f t="shared" si="64"/>
        <v>0</v>
      </c>
      <c r="T115" s="82">
        <f t="shared" si="64"/>
        <v>0</v>
      </c>
      <c r="U115" s="82">
        <f t="shared" si="64"/>
        <v>0</v>
      </c>
      <c r="V115" s="82">
        <f t="shared" si="64"/>
        <v>0</v>
      </c>
      <c r="W115" s="82">
        <f t="shared" si="64"/>
        <v>0</v>
      </c>
      <c r="X115" s="82">
        <f t="shared" si="64"/>
        <v>0</v>
      </c>
      <c r="Y115" s="82">
        <f t="shared" si="64"/>
        <v>0</v>
      </c>
      <c r="Z115" s="82">
        <f t="shared" si="64"/>
        <v>0</v>
      </c>
      <c r="AA115" s="82">
        <f t="shared" si="64"/>
        <v>0</v>
      </c>
      <c r="AB115" s="82">
        <f t="shared" si="64"/>
        <v>0</v>
      </c>
      <c r="AC115" s="82">
        <f t="shared" si="64"/>
        <v>0</v>
      </c>
      <c r="AD115" s="82">
        <f t="shared" si="64"/>
        <v>0</v>
      </c>
      <c r="AE115" s="82">
        <f t="shared" si="64"/>
        <v>0</v>
      </c>
      <c r="AF115" s="82">
        <f t="shared" si="64"/>
        <v>0</v>
      </c>
      <c r="AG115" s="82">
        <f t="shared" si="64"/>
        <v>0</v>
      </c>
      <c r="AH115" s="82">
        <f t="shared" si="64"/>
        <v>0</v>
      </c>
      <c r="AI115" s="82">
        <f t="shared" ref="AI115:BJ115" si="65">AI83+AI99</f>
        <v>0</v>
      </c>
      <c r="AJ115" s="82">
        <f t="shared" si="65"/>
        <v>0</v>
      </c>
      <c r="AK115" s="82">
        <f t="shared" si="65"/>
        <v>0</v>
      </c>
      <c r="AL115" s="82">
        <f t="shared" si="65"/>
        <v>0</v>
      </c>
      <c r="AM115" s="82">
        <f t="shared" si="65"/>
        <v>0</v>
      </c>
      <c r="AN115" s="82">
        <f t="shared" si="65"/>
        <v>0</v>
      </c>
      <c r="AO115" s="82">
        <f t="shared" si="65"/>
        <v>0</v>
      </c>
      <c r="AP115" s="82">
        <f t="shared" si="65"/>
        <v>0</v>
      </c>
      <c r="AQ115" s="82">
        <f t="shared" si="65"/>
        <v>0</v>
      </c>
      <c r="AR115" s="82">
        <f t="shared" si="65"/>
        <v>0</v>
      </c>
      <c r="AS115" s="82">
        <f t="shared" si="65"/>
        <v>0</v>
      </c>
      <c r="AT115" s="82">
        <f t="shared" si="65"/>
        <v>0</v>
      </c>
      <c r="AU115" s="82">
        <f t="shared" si="65"/>
        <v>0</v>
      </c>
      <c r="AV115" s="82">
        <f t="shared" si="65"/>
        <v>0</v>
      </c>
      <c r="AW115" s="82">
        <f t="shared" si="65"/>
        <v>0</v>
      </c>
      <c r="AX115" s="82">
        <f t="shared" si="65"/>
        <v>0</v>
      </c>
      <c r="AY115" s="82">
        <f t="shared" si="65"/>
        <v>0</v>
      </c>
      <c r="AZ115" s="82">
        <f t="shared" si="65"/>
        <v>0</v>
      </c>
      <c r="BA115" s="82">
        <f t="shared" si="65"/>
        <v>0</v>
      </c>
      <c r="BB115" s="82">
        <f t="shared" si="65"/>
        <v>0</v>
      </c>
      <c r="BC115" s="82">
        <f t="shared" si="65"/>
        <v>0</v>
      </c>
      <c r="BD115" s="82">
        <f t="shared" si="65"/>
        <v>0</v>
      </c>
      <c r="BE115" s="82">
        <f t="shared" si="65"/>
        <v>0</v>
      </c>
      <c r="BF115" s="82">
        <f t="shared" si="65"/>
        <v>0</v>
      </c>
      <c r="BG115" s="82">
        <f t="shared" si="65"/>
        <v>0</v>
      </c>
      <c r="BH115" s="82">
        <f t="shared" si="65"/>
        <v>0</v>
      </c>
      <c r="BI115" s="82">
        <f t="shared" si="65"/>
        <v>0</v>
      </c>
      <c r="BJ115" s="82">
        <f t="shared" si="65"/>
        <v>0</v>
      </c>
    </row>
    <row r="116" spans="2:62" x14ac:dyDescent="0.35">
      <c r="B116" s="57">
        <f>CONFIG!$B$18</f>
        <v>0</v>
      </c>
      <c r="C116" s="82">
        <f t="shared" ref="C116:AH116" si="66">C84+C100</f>
        <v>0</v>
      </c>
      <c r="D116" s="82">
        <f t="shared" si="66"/>
        <v>0</v>
      </c>
      <c r="E116" s="82">
        <f t="shared" si="66"/>
        <v>0</v>
      </c>
      <c r="F116" s="82">
        <f t="shared" si="66"/>
        <v>0</v>
      </c>
      <c r="G116" s="82">
        <f t="shared" si="66"/>
        <v>0</v>
      </c>
      <c r="H116" s="82">
        <f t="shared" si="66"/>
        <v>0</v>
      </c>
      <c r="I116" s="82">
        <f t="shared" si="66"/>
        <v>0</v>
      </c>
      <c r="J116" s="82">
        <f t="shared" si="66"/>
        <v>0</v>
      </c>
      <c r="K116" s="82">
        <f t="shared" si="66"/>
        <v>0</v>
      </c>
      <c r="L116" s="82">
        <f t="shared" si="66"/>
        <v>0</v>
      </c>
      <c r="M116" s="82">
        <f t="shared" si="66"/>
        <v>0</v>
      </c>
      <c r="N116" s="82">
        <f t="shared" si="66"/>
        <v>0</v>
      </c>
      <c r="O116" s="82">
        <f t="shared" si="66"/>
        <v>0</v>
      </c>
      <c r="P116" s="82">
        <f t="shared" si="66"/>
        <v>0</v>
      </c>
      <c r="Q116" s="82">
        <f t="shared" si="66"/>
        <v>0</v>
      </c>
      <c r="R116" s="82">
        <f t="shared" si="66"/>
        <v>0</v>
      </c>
      <c r="S116" s="82">
        <f t="shared" si="66"/>
        <v>0</v>
      </c>
      <c r="T116" s="82">
        <f t="shared" si="66"/>
        <v>0</v>
      </c>
      <c r="U116" s="82">
        <f t="shared" si="66"/>
        <v>0</v>
      </c>
      <c r="V116" s="82">
        <f t="shared" si="66"/>
        <v>0</v>
      </c>
      <c r="W116" s="82">
        <f t="shared" si="66"/>
        <v>0</v>
      </c>
      <c r="X116" s="82">
        <f t="shared" si="66"/>
        <v>0</v>
      </c>
      <c r="Y116" s="82">
        <f t="shared" si="66"/>
        <v>0</v>
      </c>
      <c r="Z116" s="82">
        <f t="shared" si="66"/>
        <v>0</v>
      </c>
      <c r="AA116" s="82">
        <f t="shared" si="66"/>
        <v>0</v>
      </c>
      <c r="AB116" s="82">
        <f t="shared" si="66"/>
        <v>0</v>
      </c>
      <c r="AC116" s="82">
        <f t="shared" si="66"/>
        <v>0</v>
      </c>
      <c r="AD116" s="82">
        <f t="shared" si="66"/>
        <v>0</v>
      </c>
      <c r="AE116" s="82">
        <f t="shared" si="66"/>
        <v>0</v>
      </c>
      <c r="AF116" s="82">
        <f t="shared" si="66"/>
        <v>0</v>
      </c>
      <c r="AG116" s="82">
        <f t="shared" si="66"/>
        <v>0</v>
      </c>
      <c r="AH116" s="82">
        <f t="shared" si="66"/>
        <v>0</v>
      </c>
      <c r="AI116" s="82">
        <f t="shared" ref="AI116:BJ116" si="67">AI84+AI100</f>
        <v>0</v>
      </c>
      <c r="AJ116" s="82">
        <f t="shared" si="67"/>
        <v>0</v>
      </c>
      <c r="AK116" s="82">
        <f t="shared" si="67"/>
        <v>0</v>
      </c>
      <c r="AL116" s="82">
        <f t="shared" si="67"/>
        <v>0</v>
      </c>
      <c r="AM116" s="82">
        <f t="shared" si="67"/>
        <v>0</v>
      </c>
      <c r="AN116" s="82">
        <f t="shared" si="67"/>
        <v>0</v>
      </c>
      <c r="AO116" s="82">
        <f t="shared" si="67"/>
        <v>0</v>
      </c>
      <c r="AP116" s="82">
        <f t="shared" si="67"/>
        <v>0</v>
      </c>
      <c r="AQ116" s="82">
        <f t="shared" si="67"/>
        <v>0</v>
      </c>
      <c r="AR116" s="82">
        <f t="shared" si="67"/>
        <v>0</v>
      </c>
      <c r="AS116" s="82">
        <f t="shared" si="67"/>
        <v>0</v>
      </c>
      <c r="AT116" s="82">
        <f t="shared" si="67"/>
        <v>0</v>
      </c>
      <c r="AU116" s="82">
        <f t="shared" si="67"/>
        <v>0</v>
      </c>
      <c r="AV116" s="82">
        <f t="shared" si="67"/>
        <v>0</v>
      </c>
      <c r="AW116" s="82">
        <f t="shared" si="67"/>
        <v>0</v>
      </c>
      <c r="AX116" s="82">
        <f t="shared" si="67"/>
        <v>0</v>
      </c>
      <c r="AY116" s="82">
        <f t="shared" si="67"/>
        <v>0</v>
      </c>
      <c r="AZ116" s="82">
        <f t="shared" si="67"/>
        <v>0</v>
      </c>
      <c r="BA116" s="82">
        <f t="shared" si="67"/>
        <v>0</v>
      </c>
      <c r="BB116" s="82">
        <f t="shared" si="67"/>
        <v>0</v>
      </c>
      <c r="BC116" s="82">
        <f t="shared" si="67"/>
        <v>0</v>
      </c>
      <c r="BD116" s="82">
        <f t="shared" si="67"/>
        <v>0</v>
      </c>
      <c r="BE116" s="82">
        <f t="shared" si="67"/>
        <v>0</v>
      </c>
      <c r="BF116" s="82">
        <f t="shared" si="67"/>
        <v>0</v>
      </c>
      <c r="BG116" s="82">
        <f t="shared" si="67"/>
        <v>0</v>
      </c>
      <c r="BH116" s="82">
        <f t="shared" si="67"/>
        <v>0</v>
      </c>
      <c r="BI116" s="82">
        <f t="shared" si="67"/>
        <v>0</v>
      </c>
      <c r="BJ116" s="82">
        <f t="shared" si="67"/>
        <v>0</v>
      </c>
    </row>
    <row r="117" spans="2:62" x14ac:dyDescent="0.35">
      <c r="B117" s="57">
        <f>CONFIG!$B$19</f>
        <v>0</v>
      </c>
      <c r="C117" s="82">
        <f t="shared" ref="C117:AH117" si="68">C85+C101</f>
        <v>0</v>
      </c>
      <c r="D117" s="82">
        <f t="shared" si="68"/>
        <v>0</v>
      </c>
      <c r="E117" s="82">
        <f t="shared" si="68"/>
        <v>0</v>
      </c>
      <c r="F117" s="82">
        <f t="shared" si="68"/>
        <v>0</v>
      </c>
      <c r="G117" s="82">
        <f t="shared" si="68"/>
        <v>0</v>
      </c>
      <c r="H117" s="82">
        <f t="shared" si="68"/>
        <v>0</v>
      </c>
      <c r="I117" s="82">
        <f t="shared" si="68"/>
        <v>0</v>
      </c>
      <c r="J117" s="82">
        <f t="shared" si="68"/>
        <v>0</v>
      </c>
      <c r="K117" s="82">
        <f t="shared" si="68"/>
        <v>0</v>
      </c>
      <c r="L117" s="82">
        <f t="shared" si="68"/>
        <v>0</v>
      </c>
      <c r="M117" s="82">
        <f t="shared" si="68"/>
        <v>0</v>
      </c>
      <c r="N117" s="82">
        <f t="shared" si="68"/>
        <v>0</v>
      </c>
      <c r="O117" s="82">
        <f t="shared" si="68"/>
        <v>0</v>
      </c>
      <c r="P117" s="82">
        <f t="shared" si="68"/>
        <v>0</v>
      </c>
      <c r="Q117" s="82">
        <f t="shared" si="68"/>
        <v>0</v>
      </c>
      <c r="R117" s="82">
        <f t="shared" si="68"/>
        <v>0</v>
      </c>
      <c r="S117" s="82">
        <f t="shared" si="68"/>
        <v>0</v>
      </c>
      <c r="T117" s="82">
        <f t="shared" si="68"/>
        <v>0</v>
      </c>
      <c r="U117" s="82">
        <f t="shared" si="68"/>
        <v>0</v>
      </c>
      <c r="V117" s="82">
        <f t="shared" si="68"/>
        <v>0</v>
      </c>
      <c r="W117" s="82">
        <f t="shared" si="68"/>
        <v>0</v>
      </c>
      <c r="X117" s="82">
        <f t="shared" si="68"/>
        <v>0</v>
      </c>
      <c r="Y117" s="82">
        <f t="shared" si="68"/>
        <v>0</v>
      </c>
      <c r="Z117" s="82">
        <f t="shared" si="68"/>
        <v>0</v>
      </c>
      <c r="AA117" s="82">
        <f t="shared" si="68"/>
        <v>0</v>
      </c>
      <c r="AB117" s="82">
        <f t="shared" si="68"/>
        <v>0</v>
      </c>
      <c r="AC117" s="82">
        <f t="shared" si="68"/>
        <v>0</v>
      </c>
      <c r="AD117" s="82">
        <f t="shared" si="68"/>
        <v>0</v>
      </c>
      <c r="AE117" s="82">
        <f t="shared" si="68"/>
        <v>0</v>
      </c>
      <c r="AF117" s="82">
        <f t="shared" si="68"/>
        <v>0</v>
      </c>
      <c r="AG117" s="82">
        <f t="shared" si="68"/>
        <v>0</v>
      </c>
      <c r="AH117" s="82">
        <f t="shared" si="68"/>
        <v>0</v>
      </c>
      <c r="AI117" s="82">
        <f t="shared" ref="AI117:BJ117" si="69">AI85+AI101</f>
        <v>0</v>
      </c>
      <c r="AJ117" s="82">
        <f t="shared" si="69"/>
        <v>0</v>
      </c>
      <c r="AK117" s="82">
        <f t="shared" si="69"/>
        <v>0</v>
      </c>
      <c r="AL117" s="82">
        <f t="shared" si="69"/>
        <v>0</v>
      </c>
      <c r="AM117" s="82">
        <f t="shared" si="69"/>
        <v>0</v>
      </c>
      <c r="AN117" s="82">
        <f t="shared" si="69"/>
        <v>0</v>
      </c>
      <c r="AO117" s="82">
        <f t="shared" si="69"/>
        <v>0</v>
      </c>
      <c r="AP117" s="82">
        <f t="shared" si="69"/>
        <v>0</v>
      </c>
      <c r="AQ117" s="82">
        <f t="shared" si="69"/>
        <v>0</v>
      </c>
      <c r="AR117" s="82">
        <f t="shared" si="69"/>
        <v>0</v>
      </c>
      <c r="AS117" s="82">
        <f t="shared" si="69"/>
        <v>0</v>
      </c>
      <c r="AT117" s="82">
        <f t="shared" si="69"/>
        <v>0</v>
      </c>
      <c r="AU117" s="82">
        <f t="shared" si="69"/>
        <v>0</v>
      </c>
      <c r="AV117" s="82">
        <f t="shared" si="69"/>
        <v>0</v>
      </c>
      <c r="AW117" s="82">
        <f t="shared" si="69"/>
        <v>0</v>
      </c>
      <c r="AX117" s="82">
        <f t="shared" si="69"/>
        <v>0</v>
      </c>
      <c r="AY117" s="82">
        <f t="shared" si="69"/>
        <v>0</v>
      </c>
      <c r="AZ117" s="82">
        <f t="shared" si="69"/>
        <v>0</v>
      </c>
      <c r="BA117" s="82">
        <f t="shared" si="69"/>
        <v>0</v>
      </c>
      <c r="BB117" s="82">
        <f t="shared" si="69"/>
        <v>0</v>
      </c>
      <c r="BC117" s="82">
        <f t="shared" si="69"/>
        <v>0</v>
      </c>
      <c r="BD117" s="82">
        <f t="shared" si="69"/>
        <v>0</v>
      </c>
      <c r="BE117" s="82">
        <f t="shared" si="69"/>
        <v>0</v>
      </c>
      <c r="BF117" s="82">
        <f t="shared" si="69"/>
        <v>0</v>
      </c>
      <c r="BG117" s="82">
        <f t="shared" si="69"/>
        <v>0</v>
      </c>
      <c r="BH117" s="82">
        <f t="shared" si="69"/>
        <v>0</v>
      </c>
      <c r="BI117" s="82">
        <f t="shared" si="69"/>
        <v>0</v>
      </c>
      <c r="BJ117" s="82">
        <f t="shared" si="69"/>
        <v>0</v>
      </c>
    </row>
    <row r="118" spans="2:62" x14ac:dyDescent="0.35">
      <c r="B118" s="57">
        <f>CONFIG!$B$20</f>
        <v>0</v>
      </c>
      <c r="C118" s="82">
        <f t="shared" ref="C118:AH118" si="70">C86+C102</f>
        <v>0</v>
      </c>
      <c r="D118" s="82">
        <f t="shared" si="70"/>
        <v>0</v>
      </c>
      <c r="E118" s="82">
        <f t="shared" si="70"/>
        <v>0</v>
      </c>
      <c r="F118" s="82">
        <f t="shared" si="70"/>
        <v>0</v>
      </c>
      <c r="G118" s="82">
        <f t="shared" si="70"/>
        <v>0</v>
      </c>
      <c r="H118" s="82">
        <f t="shared" si="70"/>
        <v>0</v>
      </c>
      <c r="I118" s="82">
        <f t="shared" si="70"/>
        <v>0</v>
      </c>
      <c r="J118" s="82">
        <f t="shared" si="70"/>
        <v>0</v>
      </c>
      <c r="K118" s="82">
        <f t="shared" si="70"/>
        <v>0</v>
      </c>
      <c r="L118" s="82">
        <f t="shared" si="70"/>
        <v>0</v>
      </c>
      <c r="M118" s="82">
        <f t="shared" si="70"/>
        <v>0</v>
      </c>
      <c r="N118" s="82">
        <f t="shared" si="70"/>
        <v>0</v>
      </c>
      <c r="O118" s="82">
        <f t="shared" si="70"/>
        <v>0</v>
      </c>
      <c r="P118" s="82">
        <f t="shared" si="70"/>
        <v>0</v>
      </c>
      <c r="Q118" s="82">
        <f t="shared" si="70"/>
        <v>0</v>
      </c>
      <c r="R118" s="82">
        <f t="shared" si="70"/>
        <v>0</v>
      </c>
      <c r="S118" s="82">
        <f t="shared" si="70"/>
        <v>0</v>
      </c>
      <c r="T118" s="82">
        <f t="shared" si="70"/>
        <v>0</v>
      </c>
      <c r="U118" s="82">
        <f t="shared" si="70"/>
        <v>0</v>
      </c>
      <c r="V118" s="82">
        <f t="shared" si="70"/>
        <v>0</v>
      </c>
      <c r="W118" s="82">
        <f t="shared" si="70"/>
        <v>0</v>
      </c>
      <c r="X118" s="82">
        <f t="shared" si="70"/>
        <v>0</v>
      </c>
      <c r="Y118" s="82">
        <f t="shared" si="70"/>
        <v>0</v>
      </c>
      <c r="Z118" s="82">
        <f t="shared" si="70"/>
        <v>0</v>
      </c>
      <c r="AA118" s="82">
        <f t="shared" si="70"/>
        <v>0</v>
      </c>
      <c r="AB118" s="82">
        <f t="shared" si="70"/>
        <v>0</v>
      </c>
      <c r="AC118" s="82">
        <f t="shared" si="70"/>
        <v>0</v>
      </c>
      <c r="AD118" s="82">
        <f t="shared" si="70"/>
        <v>0</v>
      </c>
      <c r="AE118" s="82">
        <f t="shared" si="70"/>
        <v>0</v>
      </c>
      <c r="AF118" s="82">
        <f t="shared" si="70"/>
        <v>0</v>
      </c>
      <c r="AG118" s="82">
        <f t="shared" si="70"/>
        <v>0</v>
      </c>
      <c r="AH118" s="82">
        <f t="shared" si="70"/>
        <v>0</v>
      </c>
      <c r="AI118" s="82">
        <f t="shared" ref="AI118:BJ118" si="71">AI86+AI102</f>
        <v>0</v>
      </c>
      <c r="AJ118" s="82">
        <f t="shared" si="71"/>
        <v>0</v>
      </c>
      <c r="AK118" s="82">
        <f t="shared" si="71"/>
        <v>0</v>
      </c>
      <c r="AL118" s="82">
        <f t="shared" si="71"/>
        <v>0</v>
      </c>
      <c r="AM118" s="82">
        <f t="shared" si="71"/>
        <v>0</v>
      </c>
      <c r="AN118" s="82">
        <f t="shared" si="71"/>
        <v>0</v>
      </c>
      <c r="AO118" s="82">
        <f t="shared" si="71"/>
        <v>0</v>
      </c>
      <c r="AP118" s="82">
        <f t="shared" si="71"/>
        <v>0</v>
      </c>
      <c r="AQ118" s="82">
        <f t="shared" si="71"/>
        <v>0</v>
      </c>
      <c r="AR118" s="82">
        <f t="shared" si="71"/>
        <v>0</v>
      </c>
      <c r="AS118" s="82">
        <f t="shared" si="71"/>
        <v>0</v>
      </c>
      <c r="AT118" s="82">
        <f t="shared" si="71"/>
        <v>0</v>
      </c>
      <c r="AU118" s="82">
        <f t="shared" si="71"/>
        <v>0</v>
      </c>
      <c r="AV118" s="82">
        <f t="shared" si="71"/>
        <v>0</v>
      </c>
      <c r="AW118" s="82">
        <f t="shared" si="71"/>
        <v>0</v>
      </c>
      <c r="AX118" s="82">
        <f t="shared" si="71"/>
        <v>0</v>
      </c>
      <c r="AY118" s="82">
        <f t="shared" si="71"/>
        <v>0</v>
      </c>
      <c r="AZ118" s="82">
        <f t="shared" si="71"/>
        <v>0</v>
      </c>
      <c r="BA118" s="82">
        <f t="shared" si="71"/>
        <v>0</v>
      </c>
      <c r="BB118" s="82">
        <f t="shared" si="71"/>
        <v>0</v>
      </c>
      <c r="BC118" s="82">
        <f t="shared" si="71"/>
        <v>0</v>
      </c>
      <c r="BD118" s="82">
        <f t="shared" si="71"/>
        <v>0</v>
      </c>
      <c r="BE118" s="82">
        <f t="shared" si="71"/>
        <v>0</v>
      </c>
      <c r="BF118" s="82">
        <f t="shared" si="71"/>
        <v>0</v>
      </c>
      <c r="BG118" s="82">
        <f t="shared" si="71"/>
        <v>0</v>
      </c>
      <c r="BH118" s="82">
        <f t="shared" si="71"/>
        <v>0</v>
      </c>
      <c r="BI118" s="82">
        <f t="shared" si="71"/>
        <v>0</v>
      </c>
      <c r="BJ118" s="82">
        <f t="shared" si="71"/>
        <v>0</v>
      </c>
    </row>
    <row r="119" spans="2:62" x14ac:dyDescent="0.35">
      <c r="B119" s="57">
        <f>CONFIG!$B$21</f>
        <v>0</v>
      </c>
      <c r="C119" s="82">
        <f t="shared" ref="C119:AH119" si="72">C87+C103</f>
        <v>0</v>
      </c>
      <c r="D119" s="82">
        <f t="shared" si="72"/>
        <v>0</v>
      </c>
      <c r="E119" s="82">
        <f t="shared" si="72"/>
        <v>0</v>
      </c>
      <c r="F119" s="82">
        <f t="shared" si="72"/>
        <v>0</v>
      </c>
      <c r="G119" s="82">
        <f t="shared" si="72"/>
        <v>0</v>
      </c>
      <c r="H119" s="82">
        <f t="shared" si="72"/>
        <v>0</v>
      </c>
      <c r="I119" s="82">
        <f t="shared" si="72"/>
        <v>0</v>
      </c>
      <c r="J119" s="82">
        <f t="shared" si="72"/>
        <v>0</v>
      </c>
      <c r="K119" s="82">
        <f t="shared" si="72"/>
        <v>0</v>
      </c>
      <c r="L119" s="82">
        <f t="shared" si="72"/>
        <v>0</v>
      </c>
      <c r="M119" s="82">
        <f t="shared" si="72"/>
        <v>0</v>
      </c>
      <c r="N119" s="82">
        <f t="shared" si="72"/>
        <v>0</v>
      </c>
      <c r="O119" s="82">
        <f t="shared" si="72"/>
        <v>0</v>
      </c>
      <c r="P119" s="82">
        <f t="shared" si="72"/>
        <v>0</v>
      </c>
      <c r="Q119" s="82">
        <f t="shared" si="72"/>
        <v>0</v>
      </c>
      <c r="R119" s="82">
        <f t="shared" si="72"/>
        <v>0</v>
      </c>
      <c r="S119" s="82">
        <f t="shared" si="72"/>
        <v>0</v>
      </c>
      <c r="T119" s="82">
        <f t="shared" si="72"/>
        <v>0</v>
      </c>
      <c r="U119" s="82">
        <f t="shared" si="72"/>
        <v>0</v>
      </c>
      <c r="V119" s="82">
        <f t="shared" si="72"/>
        <v>0</v>
      </c>
      <c r="W119" s="82">
        <f t="shared" si="72"/>
        <v>0</v>
      </c>
      <c r="X119" s="82">
        <f t="shared" si="72"/>
        <v>0</v>
      </c>
      <c r="Y119" s="82">
        <f t="shared" si="72"/>
        <v>0</v>
      </c>
      <c r="Z119" s="82">
        <f t="shared" si="72"/>
        <v>0</v>
      </c>
      <c r="AA119" s="82">
        <f t="shared" si="72"/>
        <v>0</v>
      </c>
      <c r="AB119" s="82">
        <f t="shared" si="72"/>
        <v>0</v>
      </c>
      <c r="AC119" s="82">
        <f t="shared" si="72"/>
        <v>0</v>
      </c>
      <c r="AD119" s="82">
        <f t="shared" si="72"/>
        <v>0</v>
      </c>
      <c r="AE119" s="82">
        <f t="shared" si="72"/>
        <v>0</v>
      </c>
      <c r="AF119" s="82">
        <f t="shared" si="72"/>
        <v>0</v>
      </c>
      <c r="AG119" s="82">
        <f t="shared" si="72"/>
        <v>0</v>
      </c>
      <c r="AH119" s="82">
        <f t="shared" si="72"/>
        <v>0</v>
      </c>
      <c r="AI119" s="82">
        <f t="shared" ref="AI119:BJ119" si="73">AI87+AI103</f>
        <v>0</v>
      </c>
      <c r="AJ119" s="82">
        <f t="shared" si="73"/>
        <v>0</v>
      </c>
      <c r="AK119" s="82">
        <f t="shared" si="73"/>
        <v>0</v>
      </c>
      <c r="AL119" s="82">
        <f t="shared" si="73"/>
        <v>0</v>
      </c>
      <c r="AM119" s="82">
        <f t="shared" si="73"/>
        <v>0</v>
      </c>
      <c r="AN119" s="82">
        <f t="shared" si="73"/>
        <v>0</v>
      </c>
      <c r="AO119" s="82">
        <f t="shared" si="73"/>
        <v>0</v>
      </c>
      <c r="AP119" s="82">
        <f t="shared" si="73"/>
        <v>0</v>
      </c>
      <c r="AQ119" s="82">
        <f t="shared" si="73"/>
        <v>0</v>
      </c>
      <c r="AR119" s="82">
        <f t="shared" si="73"/>
        <v>0</v>
      </c>
      <c r="AS119" s="82">
        <f t="shared" si="73"/>
        <v>0</v>
      </c>
      <c r="AT119" s="82">
        <f t="shared" si="73"/>
        <v>0</v>
      </c>
      <c r="AU119" s="82">
        <f t="shared" si="73"/>
        <v>0</v>
      </c>
      <c r="AV119" s="82">
        <f t="shared" si="73"/>
        <v>0</v>
      </c>
      <c r="AW119" s="82">
        <f t="shared" si="73"/>
        <v>0</v>
      </c>
      <c r="AX119" s="82">
        <f t="shared" si="73"/>
        <v>0</v>
      </c>
      <c r="AY119" s="82">
        <f t="shared" si="73"/>
        <v>0</v>
      </c>
      <c r="AZ119" s="82">
        <f t="shared" si="73"/>
        <v>0</v>
      </c>
      <c r="BA119" s="82">
        <f t="shared" si="73"/>
        <v>0</v>
      </c>
      <c r="BB119" s="82">
        <f t="shared" si="73"/>
        <v>0</v>
      </c>
      <c r="BC119" s="82">
        <f t="shared" si="73"/>
        <v>0</v>
      </c>
      <c r="BD119" s="82">
        <f t="shared" si="73"/>
        <v>0</v>
      </c>
      <c r="BE119" s="82">
        <f t="shared" si="73"/>
        <v>0</v>
      </c>
      <c r="BF119" s="82">
        <f t="shared" si="73"/>
        <v>0</v>
      </c>
      <c r="BG119" s="82">
        <f t="shared" si="73"/>
        <v>0</v>
      </c>
      <c r="BH119" s="82">
        <f t="shared" si="73"/>
        <v>0</v>
      </c>
      <c r="BI119" s="82">
        <f t="shared" si="73"/>
        <v>0</v>
      </c>
      <c r="BJ119" s="82">
        <f t="shared" si="73"/>
        <v>0</v>
      </c>
    </row>
    <row r="121" spans="2:62" x14ac:dyDescent="0.35">
      <c r="B121" s="21" t="s">
        <v>20</v>
      </c>
      <c r="C121" s="82">
        <f t="shared" ref="C121:AH121" si="74">SUM(C112:C119)</f>
        <v>0</v>
      </c>
      <c r="D121" s="82">
        <f t="shared" si="74"/>
        <v>0</v>
      </c>
      <c r="E121" s="82">
        <f t="shared" si="74"/>
        <v>0</v>
      </c>
      <c r="F121" s="82">
        <f t="shared" si="74"/>
        <v>0</v>
      </c>
      <c r="G121" s="82">
        <f t="shared" si="74"/>
        <v>0</v>
      </c>
      <c r="H121" s="82">
        <f t="shared" si="74"/>
        <v>0</v>
      </c>
      <c r="I121" s="82">
        <f t="shared" si="74"/>
        <v>0</v>
      </c>
      <c r="J121" s="82">
        <f t="shared" si="74"/>
        <v>0</v>
      </c>
      <c r="K121" s="82">
        <f t="shared" si="74"/>
        <v>0</v>
      </c>
      <c r="L121" s="82">
        <f t="shared" si="74"/>
        <v>0</v>
      </c>
      <c r="M121" s="82">
        <f t="shared" si="74"/>
        <v>0</v>
      </c>
      <c r="N121" s="82">
        <f t="shared" si="74"/>
        <v>0</v>
      </c>
      <c r="O121" s="82">
        <f t="shared" si="74"/>
        <v>0</v>
      </c>
      <c r="P121" s="82">
        <f t="shared" si="74"/>
        <v>0</v>
      </c>
      <c r="Q121" s="82">
        <f t="shared" si="74"/>
        <v>0</v>
      </c>
      <c r="R121" s="82">
        <f t="shared" si="74"/>
        <v>0</v>
      </c>
      <c r="S121" s="82">
        <f t="shared" si="74"/>
        <v>0</v>
      </c>
      <c r="T121" s="82">
        <f t="shared" si="74"/>
        <v>0</v>
      </c>
      <c r="U121" s="82">
        <f t="shared" si="74"/>
        <v>0</v>
      </c>
      <c r="V121" s="82">
        <f t="shared" si="74"/>
        <v>0</v>
      </c>
      <c r="W121" s="82">
        <f t="shared" si="74"/>
        <v>0</v>
      </c>
      <c r="X121" s="82">
        <f t="shared" si="74"/>
        <v>0</v>
      </c>
      <c r="Y121" s="82">
        <f t="shared" si="74"/>
        <v>0</v>
      </c>
      <c r="Z121" s="82">
        <f t="shared" si="74"/>
        <v>0</v>
      </c>
      <c r="AA121" s="82">
        <f t="shared" si="74"/>
        <v>0</v>
      </c>
      <c r="AB121" s="82">
        <f t="shared" si="74"/>
        <v>0</v>
      </c>
      <c r="AC121" s="82">
        <f t="shared" si="74"/>
        <v>0</v>
      </c>
      <c r="AD121" s="82">
        <f t="shared" si="74"/>
        <v>0</v>
      </c>
      <c r="AE121" s="82">
        <f t="shared" si="74"/>
        <v>0</v>
      </c>
      <c r="AF121" s="82">
        <f t="shared" si="74"/>
        <v>0</v>
      </c>
      <c r="AG121" s="82">
        <f t="shared" si="74"/>
        <v>0</v>
      </c>
      <c r="AH121" s="82">
        <f t="shared" si="74"/>
        <v>0</v>
      </c>
      <c r="AI121" s="82">
        <f t="shared" ref="AI121:BJ121" si="75">SUM(AI112:AI119)</f>
        <v>0</v>
      </c>
      <c r="AJ121" s="82">
        <f t="shared" si="75"/>
        <v>0</v>
      </c>
      <c r="AK121" s="82">
        <f t="shared" si="75"/>
        <v>0</v>
      </c>
      <c r="AL121" s="82">
        <f t="shared" si="75"/>
        <v>0</v>
      </c>
      <c r="AM121" s="82">
        <f t="shared" si="75"/>
        <v>0</v>
      </c>
      <c r="AN121" s="82">
        <f t="shared" si="75"/>
        <v>0</v>
      </c>
      <c r="AO121" s="82">
        <f t="shared" si="75"/>
        <v>0</v>
      </c>
      <c r="AP121" s="82">
        <f t="shared" si="75"/>
        <v>0</v>
      </c>
      <c r="AQ121" s="82">
        <f t="shared" si="75"/>
        <v>0</v>
      </c>
      <c r="AR121" s="82">
        <f t="shared" si="75"/>
        <v>0</v>
      </c>
      <c r="AS121" s="82">
        <f t="shared" si="75"/>
        <v>0</v>
      </c>
      <c r="AT121" s="82">
        <f t="shared" si="75"/>
        <v>0</v>
      </c>
      <c r="AU121" s="82">
        <f t="shared" si="75"/>
        <v>0</v>
      </c>
      <c r="AV121" s="82">
        <f t="shared" si="75"/>
        <v>0</v>
      </c>
      <c r="AW121" s="82">
        <f t="shared" si="75"/>
        <v>0</v>
      </c>
      <c r="AX121" s="82">
        <f t="shared" si="75"/>
        <v>0</v>
      </c>
      <c r="AY121" s="82">
        <f t="shared" si="75"/>
        <v>0</v>
      </c>
      <c r="AZ121" s="82">
        <f t="shared" si="75"/>
        <v>0</v>
      </c>
      <c r="BA121" s="82">
        <f t="shared" si="75"/>
        <v>0</v>
      </c>
      <c r="BB121" s="82">
        <f t="shared" si="75"/>
        <v>0</v>
      </c>
      <c r="BC121" s="82">
        <f t="shared" si="75"/>
        <v>0</v>
      </c>
      <c r="BD121" s="82">
        <f t="shared" si="75"/>
        <v>0</v>
      </c>
      <c r="BE121" s="82">
        <f t="shared" si="75"/>
        <v>0</v>
      </c>
      <c r="BF121" s="82">
        <f t="shared" si="75"/>
        <v>0</v>
      </c>
      <c r="BG121" s="82">
        <f t="shared" si="75"/>
        <v>0</v>
      </c>
      <c r="BH121" s="82">
        <f t="shared" si="75"/>
        <v>0</v>
      </c>
      <c r="BI121" s="82">
        <f t="shared" si="75"/>
        <v>0</v>
      </c>
      <c r="BJ121" s="82">
        <f t="shared" si="75"/>
        <v>0</v>
      </c>
    </row>
    <row r="122" spans="2:62" x14ac:dyDescent="0.35">
      <c r="B122" s="21" t="s">
        <v>47</v>
      </c>
      <c r="C122" s="82">
        <f>C121</f>
        <v>0</v>
      </c>
      <c r="D122" s="82">
        <f t="shared" ref="D122:N122" si="76">C122+D121</f>
        <v>0</v>
      </c>
      <c r="E122" s="82">
        <f t="shared" si="76"/>
        <v>0</v>
      </c>
      <c r="F122" s="82">
        <f t="shared" si="76"/>
        <v>0</v>
      </c>
      <c r="G122" s="82">
        <f t="shared" si="76"/>
        <v>0</v>
      </c>
      <c r="H122" s="82">
        <f t="shared" si="76"/>
        <v>0</v>
      </c>
      <c r="I122" s="82">
        <f t="shared" si="76"/>
        <v>0</v>
      </c>
      <c r="J122" s="82">
        <f t="shared" si="76"/>
        <v>0</v>
      </c>
      <c r="K122" s="82">
        <f t="shared" si="76"/>
        <v>0</v>
      </c>
      <c r="L122" s="82">
        <f t="shared" si="76"/>
        <v>0</v>
      </c>
      <c r="M122" s="82">
        <f t="shared" si="76"/>
        <v>0</v>
      </c>
      <c r="N122" s="99">
        <f t="shared" si="76"/>
        <v>0</v>
      </c>
      <c r="O122" s="82">
        <f>O121</f>
        <v>0</v>
      </c>
      <c r="P122" s="82">
        <f t="shared" ref="P122:Z122" si="77">O122+P121</f>
        <v>0</v>
      </c>
      <c r="Q122" s="82">
        <f t="shared" si="77"/>
        <v>0</v>
      </c>
      <c r="R122" s="82">
        <f t="shared" si="77"/>
        <v>0</v>
      </c>
      <c r="S122" s="82">
        <f t="shared" si="77"/>
        <v>0</v>
      </c>
      <c r="T122" s="82">
        <f t="shared" si="77"/>
        <v>0</v>
      </c>
      <c r="U122" s="82">
        <f t="shared" si="77"/>
        <v>0</v>
      </c>
      <c r="V122" s="82">
        <f t="shared" si="77"/>
        <v>0</v>
      </c>
      <c r="W122" s="82">
        <f t="shared" si="77"/>
        <v>0</v>
      </c>
      <c r="X122" s="82">
        <f t="shared" si="77"/>
        <v>0</v>
      </c>
      <c r="Y122" s="82">
        <f t="shared" si="77"/>
        <v>0</v>
      </c>
      <c r="Z122" s="99">
        <f t="shared" si="77"/>
        <v>0</v>
      </c>
      <c r="AA122" s="82">
        <f>AA121</f>
        <v>0</v>
      </c>
      <c r="AB122" s="82">
        <f t="shared" ref="AB122:AL122" si="78">AA122+AB121</f>
        <v>0</v>
      </c>
      <c r="AC122" s="82">
        <f t="shared" si="78"/>
        <v>0</v>
      </c>
      <c r="AD122" s="82">
        <f t="shared" si="78"/>
        <v>0</v>
      </c>
      <c r="AE122" s="82">
        <f t="shared" si="78"/>
        <v>0</v>
      </c>
      <c r="AF122" s="82">
        <f t="shared" si="78"/>
        <v>0</v>
      </c>
      <c r="AG122" s="82">
        <f t="shared" si="78"/>
        <v>0</v>
      </c>
      <c r="AH122" s="82">
        <f t="shared" si="78"/>
        <v>0</v>
      </c>
      <c r="AI122" s="82">
        <f t="shared" si="78"/>
        <v>0</v>
      </c>
      <c r="AJ122" s="82">
        <f t="shared" si="78"/>
        <v>0</v>
      </c>
      <c r="AK122" s="82">
        <f t="shared" si="78"/>
        <v>0</v>
      </c>
      <c r="AL122" s="99">
        <f t="shared" si="78"/>
        <v>0</v>
      </c>
      <c r="AM122" s="82">
        <f>AM121</f>
        <v>0</v>
      </c>
      <c r="AN122" s="82">
        <f t="shared" ref="AN122:AX122" si="79">AM122+AN121</f>
        <v>0</v>
      </c>
      <c r="AO122" s="82">
        <f t="shared" si="79"/>
        <v>0</v>
      </c>
      <c r="AP122" s="82">
        <f t="shared" si="79"/>
        <v>0</v>
      </c>
      <c r="AQ122" s="82">
        <f t="shared" si="79"/>
        <v>0</v>
      </c>
      <c r="AR122" s="82">
        <f t="shared" si="79"/>
        <v>0</v>
      </c>
      <c r="AS122" s="82">
        <f t="shared" si="79"/>
        <v>0</v>
      </c>
      <c r="AT122" s="82">
        <f t="shared" si="79"/>
        <v>0</v>
      </c>
      <c r="AU122" s="82">
        <f t="shared" si="79"/>
        <v>0</v>
      </c>
      <c r="AV122" s="82">
        <f t="shared" si="79"/>
        <v>0</v>
      </c>
      <c r="AW122" s="82">
        <f t="shared" si="79"/>
        <v>0</v>
      </c>
      <c r="AX122" s="99">
        <f t="shared" si="79"/>
        <v>0</v>
      </c>
      <c r="AY122" s="82">
        <f>AY121</f>
        <v>0</v>
      </c>
      <c r="AZ122" s="82">
        <f t="shared" ref="AZ122:BJ122" si="80">AY122+AZ121</f>
        <v>0</v>
      </c>
      <c r="BA122" s="82">
        <f t="shared" si="80"/>
        <v>0</v>
      </c>
      <c r="BB122" s="82">
        <f t="shared" si="80"/>
        <v>0</v>
      </c>
      <c r="BC122" s="82">
        <f t="shared" si="80"/>
        <v>0</v>
      </c>
      <c r="BD122" s="82">
        <f t="shared" si="80"/>
        <v>0</v>
      </c>
      <c r="BE122" s="82">
        <f t="shared" si="80"/>
        <v>0</v>
      </c>
      <c r="BF122" s="82">
        <f t="shared" si="80"/>
        <v>0</v>
      </c>
      <c r="BG122" s="82">
        <f t="shared" si="80"/>
        <v>0</v>
      </c>
      <c r="BH122" s="82">
        <f t="shared" si="80"/>
        <v>0</v>
      </c>
      <c r="BI122" s="82">
        <f t="shared" si="80"/>
        <v>0</v>
      </c>
      <c r="BJ122" s="99">
        <f t="shared" si="80"/>
        <v>0</v>
      </c>
    </row>
  </sheetData>
  <sheetProtection sheet="1" objects="1" scenarios="1"/>
  <mergeCells count="41">
    <mergeCell ref="B2:B3"/>
    <mergeCell ref="AY46:BJ46"/>
    <mergeCell ref="AY62:BJ62"/>
    <mergeCell ref="AN62:AX62"/>
    <mergeCell ref="AN46:AX46"/>
    <mergeCell ref="O46:Z46"/>
    <mergeCell ref="AA46:AL46"/>
    <mergeCell ref="C30:N30"/>
    <mergeCell ref="O30:Z30"/>
    <mergeCell ref="AA30:AL30"/>
    <mergeCell ref="AY30:BJ30"/>
    <mergeCell ref="O17:Z17"/>
    <mergeCell ref="AA17:AL17"/>
    <mergeCell ref="AM17:AX17"/>
    <mergeCell ref="AY17:BJ17"/>
    <mergeCell ref="C17:N17"/>
    <mergeCell ref="AM30:AX30"/>
    <mergeCell ref="AN110:AX110"/>
    <mergeCell ref="C62:N62"/>
    <mergeCell ref="O62:Z62"/>
    <mergeCell ref="AA62:AL62"/>
    <mergeCell ref="C46:N46"/>
    <mergeCell ref="AY78:BJ78"/>
    <mergeCell ref="C78:N78"/>
    <mergeCell ref="O78:Z78"/>
    <mergeCell ref="AA78:AL78"/>
    <mergeCell ref="AM78:AX78"/>
    <mergeCell ref="AY110:BJ110"/>
    <mergeCell ref="AA94:AL94"/>
    <mergeCell ref="AN94:AX94"/>
    <mergeCell ref="AY94:BJ94"/>
    <mergeCell ref="C94:N94"/>
    <mergeCell ref="O94:Z94"/>
    <mergeCell ref="C110:N110"/>
    <mergeCell ref="O110:Z110"/>
    <mergeCell ref="AA110:AL110"/>
    <mergeCell ref="C6:D6"/>
    <mergeCell ref="E6:F6"/>
    <mergeCell ref="G6:H6"/>
    <mergeCell ref="I6:J6"/>
    <mergeCell ref="C5:J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9">
    <tabColor rgb="FF008BD0"/>
  </sheetPr>
  <dimension ref="B2:H22"/>
  <sheetViews>
    <sheetView showGridLines="0" showRowColHeaders="0" topLeftCell="A3" zoomScale="75" zoomScaleNormal="75" workbookViewId="0">
      <selection activeCell="D72" sqref="D72"/>
    </sheetView>
  </sheetViews>
  <sheetFormatPr baseColWidth="10" defaultColWidth="11.453125" defaultRowHeight="14.5" x14ac:dyDescent="0.35"/>
  <cols>
    <col min="1" max="1" width="3.453125" customWidth="1"/>
    <col min="2" max="2" width="41.08984375" customWidth="1"/>
    <col min="3" max="3" width="3.36328125" customWidth="1"/>
    <col min="4" max="7" width="29.90625" customWidth="1"/>
    <col min="8" max="8" width="3.54296875" customWidth="1"/>
  </cols>
  <sheetData>
    <row r="2" spans="2:8" x14ac:dyDescent="0.35">
      <c r="B2" s="199" t="s">
        <v>334</v>
      </c>
      <c r="C2" s="20"/>
      <c r="D2" s="17"/>
      <c r="E2" s="17"/>
      <c r="F2" s="17"/>
      <c r="G2" s="17"/>
      <c r="H2" s="17"/>
    </row>
    <row r="3" spans="2:8" ht="18.5" x14ac:dyDescent="0.45">
      <c r="B3" s="199"/>
      <c r="C3" s="18"/>
      <c r="D3" s="18"/>
      <c r="E3" s="18"/>
      <c r="F3" s="18"/>
      <c r="G3" s="19"/>
      <c r="H3" s="17"/>
    </row>
    <row r="4" spans="2:8" x14ac:dyDescent="0.35">
      <c r="B4" s="17"/>
      <c r="C4" s="17"/>
      <c r="D4" s="17"/>
      <c r="E4" s="17"/>
      <c r="F4" s="17"/>
      <c r="G4" s="17"/>
      <c r="H4" s="17"/>
    </row>
    <row r="5" spans="2:8" ht="234.75" customHeight="1" x14ac:dyDescent="0.35">
      <c r="B5" s="200" t="s">
        <v>335</v>
      </c>
      <c r="C5" s="200"/>
      <c r="D5" s="200"/>
      <c r="E5" s="200"/>
      <c r="F5" s="200"/>
      <c r="G5" s="200"/>
      <c r="H5" s="17"/>
    </row>
    <row r="6" spans="2:8" x14ac:dyDescent="0.35">
      <c r="B6" s="17"/>
      <c r="C6" s="17"/>
      <c r="D6" s="17"/>
      <c r="E6" s="17"/>
      <c r="F6" s="17"/>
      <c r="G6" s="17"/>
      <c r="H6" s="17"/>
    </row>
    <row r="7" spans="2:8" ht="81.75" customHeight="1" x14ac:dyDescent="0.35">
      <c r="B7" s="200" t="s">
        <v>336</v>
      </c>
      <c r="C7" s="200"/>
      <c r="D7" s="200"/>
      <c r="E7" s="200"/>
      <c r="F7" s="200"/>
      <c r="G7" s="200"/>
      <c r="H7" s="17"/>
    </row>
    <row r="8" spans="2:8" x14ac:dyDescent="0.35">
      <c r="B8" s="17"/>
      <c r="C8" s="17"/>
      <c r="D8" s="17"/>
      <c r="E8" s="17"/>
      <c r="F8" s="17"/>
      <c r="G8" s="17"/>
      <c r="H8" s="17"/>
    </row>
    <row r="9" spans="2:8" ht="96" customHeight="1" x14ac:dyDescent="0.35">
      <c r="B9" s="200" t="s">
        <v>329</v>
      </c>
      <c r="C9" s="200"/>
      <c r="D9" s="200"/>
      <c r="E9" s="200"/>
      <c r="F9" s="200"/>
      <c r="G9" s="200"/>
      <c r="H9" s="17"/>
    </row>
    <row r="10" spans="2:8" x14ac:dyDescent="0.35">
      <c r="B10" s="17"/>
      <c r="C10" s="17"/>
      <c r="D10" s="17"/>
      <c r="E10" s="17"/>
      <c r="F10" s="17"/>
      <c r="G10" s="17"/>
      <c r="H10" s="17"/>
    </row>
    <row r="11" spans="2:8" ht="79.5" customHeight="1" x14ac:dyDescent="0.35">
      <c r="B11" s="200" t="s">
        <v>330</v>
      </c>
      <c r="C11" s="200"/>
      <c r="D11" s="200"/>
      <c r="E11" s="200"/>
      <c r="F11" s="200"/>
      <c r="G11" s="200"/>
      <c r="H11" s="17"/>
    </row>
    <row r="12" spans="2:8" x14ac:dyDescent="0.35">
      <c r="B12" s="17"/>
      <c r="C12" s="17"/>
      <c r="D12" s="17"/>
      <c r="E12" s="17"/>
      <c r="F12" s="17"/>
      <c r="G12" s="17"/>
      <c r="H12" s="17"/>
    </row>
    <row r="13" spans="2:8" ht="66" customHeight="1" x14ac:dyDescent="0.35">
      <c r="B13" s="200" t="s">
        <v>331</v>
      </c>
      <c r="C13" s="200"/>
      <c r="D13" s="200"/>
      <c r="E13" s="200"/>
      <c r="F13" s="200"/>
      <c r="G13" s="200"/>
      <c r="H13" s="17"/>
    </row>
    <row r="14" spans="2:8" x14ac:dyDescent="0.35">
      <c r="B14" s="17"/>
      <c r="C14" s="17"/>
      <c r="D14" s="17"/>
      <c r="E14" s="17"/>
      <c r="F14" s="17"/>
      <c r="G14" s="17"/>
      <c r="H14" s="17"/>
    </row>
    <row r="15" spans="2:8" ht="95.25" customHeight="1" x14ac:dyDescent="0.35">
      <c r="B15" s="200" t="s">
        <v>332</v>
      </c>
      <c r="C15" s="200"/>
      <c r="D15" s="200"/>
      <c r="E15" s="200"/>
      <c r="F15" s="200"/>
      <c r="G15" s="200"/>
      <c r="H15" s="17"/>
    </row>
    <row r="16" spans="2:8" x14ac:dyDescent="0.35">
      <c r="B16" s="17"/>
      <c r="C16" s="17"/>
      <c r="D16" s="17"/>
      <c r="E16" s="17"/>
      <c r="F16" s="17"/>
      <c r="G16" s="17"/>
      <c r="H16" s="17"/>
    </row>
    <row r="17" spans="2:8" ht="81" customHeight="1" x14ac:dyDescent="0.35">
      <c r="B17" s="200" t="s">
        <v>337</v>
      </c>
      <c r="C17" s="200"/>
      <c r="D17" s="200"/>
      <c r="E17" s="200"/>
      <c r="F17" s="200"/>
      <c r="G17" s="200"/>
      <c r="H17" s="17"/>
    </row>
    <row r="18" spans="2:8" x14ac:dyDescent="0.35">
      <c r="B18" s="17"/>
      <c r="C18" s="17"/>
      <c r="D18" s="17"/>
      <c r="E18" s="17"/>
      <c r="F18" s="17"/>
      <c r="G18" s="17"/>
      <c r="H18" s="17"/>
    </row>
    <row r="19" spans="2:8" ht="66" customHeight="1" x14ac:dyDescent="0.35">
      <c r="B19" s="200" t="s">
        <v>333</v>
      </c>
      <c r="C19" s="200"/>
      <c r="D19" s="200"/>
      <c r="E19" s="200"/>
      <c r="F19" s="200"/>
      <c r="G19" s="200"/>
      <c r="H19" s="17"/>
    </row>
    <row r="20" spans="2:8" x14ac:dyDescent="0.35">
      <c r="B20" s="17"/>
      <c r="C20" s="17"/>
      <c r="D20" s="17"/>
      <c r="E20" s="17"/>
      <c r="F20" s="17"/>
      <c r="G20" s="17"/>
      <c r="H20" s="17"/>
    </row>
    <row r="21" spans="2:8" ht="105" customHeight="1" x14ac:dyDescent="0.35">
      <c r="B21" s="200" t="s">
        <v>369</v>
      </c>
      <c r="C21" s="200"/>
      <c r="D21" s="200"/>
      <c r="E21" s="200"/>
      <c r="F21" s="200"/>
      <c r="G21" s="200"/>
      <c r="H21" s="17"/>
    </row>
    <row r="22" spans="2:8" x14ac:dyDescent="0.35">
      <c r="B22" s="17"/>
      <c r="C22" s="17"/>
      <c r="D22" s="17"/>
      <c r="E22" s="17"/>
      <c r="F22" s="17"/>
      <c r="G22" s="17"/>
      <c r="H22" s="17"/>
    </row>
  </sheetData>
  <sheetProtection sheet="1" objects="1" scenarios="1"/>
  <mergeCells count="10">
    <mergeCell ref="B2:B3"/>
    <mergeCell ref="B17:G17"/>
    <mergeCell ref="B19:G19"/>
    <mergeCell ref="B21:G21"/>
    <mergeCell ref="B7:G7"/>
    <mergeCell ref="B11:G11"/>
    <mergeCell ref="B13:G13"/>
    <mergeCell ref="B15:G15"/>
    <mergeCell ref="B5:G5"/>
    <mergeCell ref="B9:G9"/>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22">
    <tabColor rgb="FF008BD0"/>
  </sheetPr>
  <dimension ref="B2:AQ234"/>
  <sheetViews>
    <sheetView showGridLines="0" showRowColHeaders="0" zoomScale="70" zoomScaleNormal="70" workbookViewId="0">
      <selection activeCell="B2" sqref="B2:B3"/>
    </sheetView>
  </sheetViews>
  <sheetFormatPr baseColWidth="10" defaultColWidth="11.54296875" defaultRowHeight="14.5" x14ac:dyDescent="0.35"/>
  <cols>
    <col min="1" max="1" width="3.54296875" style="17" customWidth="1"/>
    <col min="2" max="2" width="41.90625" style="17" customWidth="1"/>
    <col min="3" max="16384" width="11.54296875" style="17"/>
  </cols>
  <sheetData>
    <row r="2" spans="2:37" ht="15" customHeight="1" x14ac:dyDescent="0.35">
      <c r="B2" s="224" t="s">
        <v>135</v>
      </c>
    </row>
    <row r="3" spans="2:37" s="31" customFormat="1" ht="29.25" customHeight="1" x14ac:dyDescent="0.35">
      <c r="B3" s="224"/>
      <c r="C3" s="160"/>
      <c r="D3" s="160"/>
    </row>
    <row r="4" spans="2:37" hidden="1" x14ac:dyDescent="0.35">
      <c r="B4" s="90"/>
    </row>
    <row r="5" spans="2:37" hidden="1" x14ac:dyDescent="0.35">
      <c r="B5" s="90"/>
      <c r="C5" s="262" t="s">
        <v>17</v>
      </c>
      <c r="D5" s="262"/>
      <c r="E5" s="262"/>
      <c r="F5" s="262"/>
      <c r="G5" s="262"/>
      <c r="H5" s="262"/>
      <c r="I5" s="262"/>
      <c r="J5" s="262"/>
      <c r="K5" s="262"/>
      <c r="L5" s="262"/>
      <c r="M5" s="262"/>
      <c r="N5" s="262"/>
      <c r="O5" s="262"/>
      <c r="P5" s="262" t="s">
        <v>18</v>
      </c>
      <c r="Q5" s="262"/>
      <c r="R5" s="262"/>
      <c r="S5" s="262"/>
      <c r="T5" s="262"/>
      <c r="U5" s="262"/>
      <c r="V5" s="262"/>
      <c r="W5" s="262"/>
      <c r="X5" s="262"/>
      <c r="Y5" s="262"/>
      <c r="Z5" s="262"/>
      <c r="AA5" s="262"/>
      <c r="AB5" s="262"/>
      <c r="AC5" s="262" t="s">
        <v>19</v>
      </c>
      <c r="AD5" s="262"/>
      <c r="AE5" s="262"/>
      <c r="AF5" s="262" t="s">
        <v>31</v>
      </c>
      <c r="AG5" s="262"/>
      <c r="AH5" s="262"/>
      <c r="AI5" s="262" t="s">
        <v>32</v>
      </c>
      <c r="AJ5" s="262"/>
      <c r="AK5" s="262"/>
    </row>
    <row r="6" spans="2:37" ht="15" hidden="1" customHeight="1" x14ac:dyDescent="0.35">
      <c r="B6" s="161" t="s">
        <v>35</v>
      </c>
      <c r="C6" s="162">
        <f>EDATE(CONFIG!$C$7,0)</f>
        <v>43101</v>
      </c>
      <c r="D6" s="162">
        <f t="shared" ref="D6:N6" si="0">EDATE(C6,1)</f>
        <v>43132</v>
      </c>
      <c r="E6" s="162">
        <f t="shared" si="0"/>
        <v>43160</v>
      </c>
      <c r="F6" s="162">
        <f t="shared" si="0"/>
        <v>43191</v>
      </c>
      <c r="G6" s="162">
        <f t="shared" si="0"/>
        <v>43221</v>
      </c>
      <c r="H6" s="162">
        <f t="shared" si="0"/>
        <v>43252</v>
      </c>
      <c r="I6" s="162">
        <f t="shared" si="0"/>
        <v>43282</v>
      </c>
      <c r="J6" s="162">
        <f t="shared" si="0"/>
        <v>43313</v>
      </c>
      <c r="K6" s="162">
        <f t="shared" si="0"/>
        <v>43344</v>
      </c>
      <c r="L6" s="162">
        <f t="shared" si="0"/>
        <v>43374</v>
      </c>
      <c r="M6" s="162">
        <f t="shared" si="0"/>
        <v>43405</v>
      </c>
      <c r="N6" s="162">
        <f t="shared" si="0"/>
        <v>43435</v>
      </c>
      <c r="O6" s="163" t="s">
        <v>20</v>
      </c>
      <c r="P6" s="162">
        <f>EDATE(N6,1)</f>
        <v>43466</v>
      </c>
      <c r="Q6" s="162">
        <f t="shared" ref="Q6:AA6" si="1">EDATE(P6,1)</f>
        <v>43497</v>
      </c>
      <c r="R6" s="162">
        <f t="shared" si="1"/>
        <v>43525</v>
      </c>
      <c r="S6" s="162">
        <f t="shared" si="1"/>
        <v>43556</v>
      </c>
      <c r="T6" s="162">
        <f t="shared" si="1"/>
        <v>43586</v>
      </c>
      <c r="U6" s="162">
        <f t="shared" si="1"/>
        <v>43617</v>
      </c>
      <c r="V6" s="162">
        <f t="shared" si="1"/>
        <v>43647</v>
      </c>
      <c r="W6" s="162">
        <f t="shared" si="1"/>
        <v>43678</v>
      </c>
      <c r="X6" s="162">
        <f t="shared" si="1"/>
        <v>43709</v>
      </c>
      <c r="Y6" s="162">
        <f t="shared" si="1"/>
        <v>43739</v>
      </c>
      <c r="Z6" s="162">
        <f t="shared" si="1"/>
        <v>43770</v>
      </c>
      <c r="AA6" s="162">
        <f t="shared" si="1"/>
        <v>43800</v>
      </c>
      <c r="AB6" s="163" t="s">
        <v>20</v>
      </c>
      <c r="AC6" s="162" t="s">
        <v>23</v>
      </c>
      <c r="AD6" s="162" t="s">
        <v>24</v>
      </c>
      <c r="AE6" s="163" t="s">
        <v>20</v>
      </c>
      <c r="AF6" s="162" t="s">
        <v>23</v>
      </c>
      <c r="AG6" s="162" t="s">
        <v>24</v>
      </c>
      <c r="AH6" s="163" t="s">
        <v>20</v>
      </c>
      <c r="AI6" s="162" t="s">
        <v>23</v>
      </c>
      <c r="AJ6" s="162" t="s">
        <v>24</v>
      </c>
      <c r="AK6" s="163" t="s">
        <v>20</v>
      </c>
    </row>
    <row r="7" spans="2:37" ht="15" hidden="1" customHeight="1" x14ac:dyDescent="0.35">
      <c r="B7" s="164" t="str">
        <f>CONFIG!B14</f>
        <v>Activité / Projet 1</v>
      </c>
      <c r="C7" s="165">
        <f t="shared" ref="C7:AK7" si="2">C42</f>
        <v>0</v>
      </c>
      <c r="D7" s="165">
        <f t="shared" si="2"/>
        <v>0</v>
      </c>
      <c r="E7" s="165">
        <f t="shared" si="2"/>
        <v>0</v>
      </c>
      <c r="F7" s="165">
        <f t="shared" si="2"/>
        <v>0</v>
      </c>
      <c r="G7" s="165">
        <f t="shared" si="2"/>
        <v>0</v>
      </c>
      <c r="H7" s="165">
        <f t="shared" si="2"/>
        <v>0</v>
      </c>
      <c r="I7" s="165">
        <f t="shared" si="2"/>
        <v>0</v>
      </c>
      <c r="J7" s="165">
        <f t="shared" si="2"/>
        <v>0</v>
      </c>
      <c r="K7" s="165">
        <f t="shared" si="2"/>
        <v>0</v>
      </c>
      <c r="L7" s="165">
        <f t="shared" si="2"/>
        <v>0</v>
      </c>
      <c r="M7" s="165">
        <f t="shared" si="2"/>
        <v>0</v>
      </c>
      <c r="N7" s="165">
        <f t="shared" si="2"/>
        <v>0</v>
      </c>
      <c r="O7" s="165">
        <f t="shared" si="2"/>
        <v>0</v>
      </c>
      <c r="P7" s="165">
        <f t="shared" si="2"/>
        <v>0</v>
      </c>
      <c r="Q7" s="165">
        <f t="shared" si="2"/>
        <v>0</v>
      </c>
      <c r="R7" s="165">
        <f t="shared" si="2"/>
        <v>0</v>
      </c>
      <c r="S7" s="165">
        <f t="shared" si="2"/>
        <v>0</v>
      </c>
      <c r="T7" s="165">
        <f t="shared" si="2"/>
        <v>0</v>
      </c>
      <c r="U7" s="165">
        <f t="shared" si="2"/>
        <v>0</v>
      </c>
      <c r="V7" s="165">
        <f t="shared" si="2"/>
        <v>0</v>
      </c>
      <c r="W7" s="165">
        <f t="shared" si="2"/>
        <v>0</v>
      </c>
      <c r="X7" s="165">
        <f t="shared" si="2"/>
        <v>0</v>
      </c>
      <c r="Y7" s="165">
        <f t="shared" si="2"/>
        <v>0</v>
      </c>
      <c r="Z7" s="165">
        <f t="shared" si="2"/>
        <v>0</v>
      </c>
      <c r="AA7" s="165">
        <f t="shared" si="2"/>
        <v>0</v>
      </c>
      <c r="AB7" s="165">
        <f t="shared" si="2"/>
        <v>0</v>
      </c>
      <c r="AC7" s="165">
        <f t="shared" si="2"/>
        <v>0</v>
      </c>
      <c r="AD7" s="165">
        <f t="shared" si="2"/>
        <v>0</v>
      </c>
      <c r="AE7" s="165">
        <f t="shared" si="2"/>
        <v>0</v>
      </c>
      <c r="AF7" s="165">
        <f t="shared" si="2"/>
        <v>0</v>
      </c>
      <c r="AG7" s="165">
        <f t="shared" si="2"/>
        <v>0</v>
      </c>
      <c r="AH7" s="165">
        <f t="shared" si="2"/>
        <v>0</v>
      </c>
      <c r="AI7" s="165">
        <f t="shared" si="2"/>
        <v>0</v>
      </c>
      <c r="AJ7" s="165">
        <f t="shared" si="2"/>
        <v>0</v>
      </c>
      <c r="AK7" s="165">
        <f t="shared" si="2"/>
        <v>0</v>
      </c>
    </row>
    <row r="8" spans="2:37" ht="15" hidden="1" customHeight="1" x14ac:dyDescent="0.35">
      <c r="B8" s="164" t="str">
        <f>CONFIG!B15</f>
        <v>Activité / Projet 2</v>
      </c>
      <c r="C8" s="165">
        <f t="shared" ref="C8:AK8" si="3">C69</f>
        <v>0</v>
      </c>
      <c r="D8" s="165">
        <f t="shared" si="3"/>
        <v>0</v>
      </c>
      <c r="E8" s="165">
        <f t="shared" si="3"/>
        <v>0</v>
      </c>
      <c r="F8" s="165">
        <f t="shared" si="3"/>
        <v>0</v>
      </c>
      <c r="G8" s="165">
        <f t="shared" si="3"/>
        <v>0</v>
      </c>
      <c r="H8" s="165">
        <f t="shared" si="3"/>
        <v>0</v>
      </c>
      <c r="I8" s="165">
        <f t="shared" si="3"/>
        <v>0</v>
      </c>
      <c r="J8" s="165">
        <f t="shared" si="3"/>
        <v>0</v>
      </c>
      <c r="K8" s="165">
        <f t="shared" si="3"/>
        <v>0</v>
      </c>
      <c r="L8" s="165">
        <f t="shared" si="3"/>
        <v>0</v>
      </c>
      <c r="M8" s="165">
        <f t="shared" si="3"/>
        <v>0</v>
      </c>
      <c r="N8" s="165">
        <f t="shared" si="3"/>
        <v>0</v>
      </c>
      <c r="O8" s="165">
        <f t="shared" si="3"/>
        <v>0</v>
      </c>
      <c r="P8" s="165">
        <f t="shared" si="3"/>
        <v>0</v>
      </c>
      <c r="Q8" s="165">
        <f t="shared" si="3"/>
        <v>0</v>
      </c>
      <c r="R8" s="165">
        <f t="shared" si="3"/>
        <v>0</v>
      </c>
      <c r="S8" s="165">
        <f t="shared" si="3"/>
        <v>0</v>
      </c>
      <c r="T8" s="165">
        <f t="shared" si="3"/>
        <v>0</v>
      </c>
      <c r="U8" s="165">
        <f t="shared" si="3"/>
        <v>0</v>
      </c>
      <c r="V8" s="165">
        <f t="shared" si="3"/>
        <v>0</v>
      </c>
      <c r="W8" s="165">
        <f t="shared" si="3"/>
        <v>0</v>
      </c>
      <c r="X8" s="165">
        <f t="shared" si="3"/>
        <v>0</v>
      </c>
      <c r="Y8" s="165">
        <f t="shared" si="3"/>
        <v>0</v>
      </c>
      <c r="Z8" s="165">
        <f t="shared" si="3"/>
        <v>0</v>
      </c>
      <c r="AA8" s="165">
        <f t="shared" si="3"/>
        <v>0</v>
      </c>
      <c r="AB8" s="165">
        <f t="shared" si="3"/>
        <v>0</v>
      </c>
      <c r="AC8" s="165">
        <f t="shared" si="3"/>
        <v>0</v>
      </c>
      <c r="AD8" s="165">
        <f t="shared" si="3"/>
        <v>0</v>
      </c>
      <c r="AE8" s="165">
        <f t="shared" si="3"/>
        <v>0</v>
      </c>
      <c r="AF8" s="165">
        <f t="shared" si="3"/>
        <v>0</v>
      </c>
      <c r="AG8" s="165">
        <f t="shared" si="3"/>
        <v>0</v>
      </c>
      <c r="AH8" s="165">
        <f t="shared" si="3"/>
        <v>0</v>
      </c>
      <c r="AI8" s="165">
        <f t="shared" si="3"/>
        <v>0</v>
      </c>
      <c r="AJ8" s="165">
        <f t="shared" si="3"/>
        <v>0</v>
      </c>
      <c r="AK8" s="165">
        <f t="shared" si="3"/>
        <v>0</v>
      </c>
    </row>
    <row r="9" spans="2:37" ht="15" hidden="1" customHeight="1" x14ac:dyDescent="0.35">
      <c r="B9" s="164" t="str">
        <f>CONFIG!B16</f>
        <v>…</v>
      </c>
      <c r="C9" s="165">
        <f t="shared" ref="C9:AK9" si="4">C96</f>
        <v>0</v>
      </c>
      <c r="D9" s="165">
        <f t="shared" si="4"/>
        <v>0</v>
      </c>
      <c r="E9" s="165">
        <f t="shared" si="4"/>
        <v>0</v>
      </c>
      <c r="F9" s="165">
        <f t="shared" si="4"/>
        <v>0</v>
      </c>
      <c r="G9" s="165">
        <f t="shared" si="4"/>
        <v>0</v>
      </c>
      <c r="H9" s="165">
        <f t="shared" si="4"/>
        <v>0</v>
      </c>
      <c r="I9" s="165">
        <f t="shared" si="4"/>
        <v>0</v>
      </c>
      <c r="J9" s="165">
        <f t="shared" si="4"/>
        <v>0</v>
      </c>
      <c r="K9" s="165">
        <f t="shared" si="4"/>
        <v>0</v>
      </c>
      <c r="L9" s="165">
        <f t="shared" si="4"/>
        <v>0</v>
      </c>
      <c r="M9" s="165">
        <f t="shared" si="4"/>
        <v>0</v>
      </c>
      <c r="N9" s="165">
        <f t="shared" si="4"/>
        <v>0</v>
      </c>
      <c r="O9" s="165">
        <f t="shared" si="4"/>
        <v>0</v>
      </c>
      <c r="P9" s="165">
        <f t="shared" si="4"/>
        <v>0</v>
      </c>
      <c r="Q9" s="165">
        <f t="shared" si="4"/>
        <v>0</v>
      </c>
      <c r="R9" s="165">
        <f t="shared" si="4"/>
        <v>0</v>
      </c>
      <c r="S9" s="165">
        <f t="shared" si="4"/>
        <v>0</v>
      </c>
      <c r="T9" s="165">
        <f t="shared" si="4"/>
        <v>0</v>
      </c>
      <c r="U9" s="165">
        <f t="shared" si="4"/>
        <v>0</v>
      </c>
      <c r="V9" s="165">
        <f t="shared" si="4"/>
        <v>0</v>
      </c>
      <c r="W9" s="165">
        <f t="shared" si="4"/>
        <v>0</v>
      </c>
      <c r="X9" s="165">
        <f t="shared" si="4"/>
        <v>0</v>
      </c>
      <c r="Y9" s="165">
        <f t="shared" si="4"/>
        <v>0</v>
      </c>
      <c r="Z9" s="165">
        <f t="shared" si="4"/>
        <v>0</v>
      </c>
      <c r="AA9" s="165">
        <f t="shared" si="4"/>
        <v>0</v>
      </c>
      <c r="AB9" s="165">
        <f t="shared" si="4"/>
        <v>0</v>
      </c>
      <c r="AC9" s="165">
        <f t="shared" si="4"/>
        <v>0</v>
      </c>
      <c r="AD9" s="165">
        <f t="shared" si="4"/>
        <v>0</v>
      </c>
      <c r="AE9" s="165">
        <f t="shared" si="4"/>
        <v>0</v>
      </c>
      <c r="AF9" s="165">
        <f t="shared" si="4"/>
        <v>0</v>
      </c>
      <c r="AG9" s="165">
        <f t="shared" si="4"/>
        <v>0</v>
      </c>
      <c r="AH9" s="165">
        <f t="shared" si="4"/>
        <v>0</v>
      </c>
      <c r="AI9" s="165">
        <f t="shared" si="4"/>
        <v>0</v>
      </c>
      <c r="AJ9" s="165">
        <f t="shared" si="4"/>
        <v>0</v>
      </c>
      <c r="AK9" s="165">
        <f t="shared" si="4"/>
        <v>0</v>
      </c>
    </row>
    <row r="10" spans="2:37" ht="15" hidden="1" customHeight="1" x14ac:dyDescent="0.35">
      <c r="B10" s="164">
        <f>CONFIG!B17</f>
        <v>0</v>
      </c>
      <c r="C10" s="165">
        <f t="shared" ref="C10:AK10" si="5">C123</f>
        <v>0</v>
      </c>
      <c r="D10" s="165">
        <f t="shared" si="5"/>
        <v>0</v>
      </c>
      <c r="E10" s="165">
        <f t="shared" si="5"/>
        <v>0</v>
      </c>
      <c r="F10" s="165">
        <f t="shared" si="5"/>
        <v>0</v>
      </c>
      <c r="G10" s="165">
        <f t="shared" si="5"/>
        <v>0</v>
      </c>
      <c r="H10" s="165">
        <f t="shared" si="5"/>
        <v>0</v>
      </c>
      <c r="I10" s="165">
        <f t="shared" si="5"/>
        <v>0</v>
      </c>
      <c r="J10" s="165">
        <f t="shared" si="5"/>
        <v>0</v>
      </c>
      <c r="K10" s="165">
        <f t="shared" si="5"/>
        <v>0</v>
      </c>
      <c r="L10" s="165">
        <f t="shared" si="5"/>
        <v>0</v>
      </c>
      <c r="M10" s="165">
        <f t="shared" si="5"/>
        <v>0</v>
      </c>
      <c r="N10" s="165">
        <f t="shared" si="5"/>
        <v>0</v>
      </c>
      <c r="O10" s="165">
        <f t="shared" si="5"/>
        <v>0</v>
      </c>
      <c r="P10" s="165">
        <f t="shared" si="5"/>
        <v>0</v>
      </c>
      <c r="Q10" s="165">
        <f t="shared" si="5"/>
        <v>0</v>
      </c>
      <c r="R10" s="165">
        <f t="shared" si="5"/>
        <v>0</v>
      </c>
      <c r="S10" s="165">
        <f t="shared" si="5"/>
        <v>0</v>
      </c>
      <c r="T10" s="165">
        <f t="shared" si="5"/>
        <v>0</v>
      </c>
      <c r="U10" s="165">
        <f t="shared" si="5"/>
        <v>0</v>
      </c>
      <c r="V10" s="165">
        <f t="shared" si="5"/>
        <v>0</v>
      </c>
      <c r="W10" s="165">
        <f t="shared" si="5"/>
        <v>0</v>
      </c>
      <c r="X10" s="165">
        <f t="shared" si="5"/>
        <v>0</v>
      </c>
      <c r="Y10" s="165">
        <f t="shared" si="5"/>
        <v>0</v>
      </c>
      <c r="Z10" s="165">
        <f t="shared" si="5"/>
        <v>0</v>
      </c>
      <c r="AA10" s="165">
        <f t="shared" si="5"/>
        <v>0</v>
      </c>
      <c r="AB10" s="165">
        <f t="shared" si="5"/>
        <v>0</v>
      </c>
      <c r="AC10" s="165">
        <f t="shared" si="5"/>
        <v>0</v>
      </c>
      <c r="AD10" s="165">
        <f t="shared" si="5"/>
        <v>0</v>
      </c>
      <c r="AE10" s="165">
        <f t="shared" si="5"/>
        <v>0</v>
      </c>
      <c r="AF10" s="165">
        <f t="shared" si="5"/>
        <v>0</v>
      </c>
      <c r="AG10" s="165">
        <f t="shared" si="5"/>
        <v>0</v>
      </c>
      <c r="AH10" s="165">
        <f t="shared" si="5"/>
        <v>0</v>
      </c>
      <c r="AI10" s="165">
        <f t="shared" si="5"/>
        <v>0</v>
      </c>
      <c r="AJ10" s="165">
        <f t="shared" si="5"/>
        <v>0</v>
      </c>
      <c r="AK10" s="165">
        <f t="shared" si="5"/>
        <v>0</v>
      </c>
    </row>
    <row r="11" spans="2:37" ht="15" hidden="1" customHeight="1" x14ac:dyDescent="0.35">
      <c r="B11" s="164">
        <f>CONFIG!B18</f>
        <v>0</v>
      </c>
      <c r="C11" s="165">
        <f t="shared" ref="C11:AK11" si="6">C150</f>
        <v>0</v>
      </c>
      <c r="D11" s="165">
        <f t="shared" si="6"/>
        <v>0</v>
      </c>
      <c r="E11" s="165">
        <f t="shared" si="6"/>
        <v>0</v>
      </c>
      <c r="F11" s="165">
        <f t="shared" si="6"/>
        <v>0</v>
      </c>
      <c r="G11" s="165">
        <f t="shared" si="6"/>
        <v>0</v>
      </c>
      <c r="H11" s="165">
        <f t="shared" si="6"/>
        <v>0</v>
      </c>
      <c r="I11" s="165">
        <f t="shared" si="6"/>
        <v>0</v>
      </c>
      <c r="J11" s="165">
        <f t="shared" si="6"/>
        <v>0</v>
      </c>
      <c r="K11" s="165">
        <f t="shared" si="6"/>
        <v>0</v>
      </c>
      <c r="L11" s="165">
        <f t="shared" si="6"/>
        <v>0</v>
      </c>
      <c r="M11" s="165">
        <f t="shared" si="6"/>
        <v>0</v>
      </c>
      <c r="N11" s="165">
        <f t="shared" si="6"/>
        <v>0</v>
      </c>
      <c r="O11" s="165">
        <f t="shared" si="6"/>
        <v>0</v>
      </c>
      <c r="P11" s="165">
        <f t="shared" si="6"/>
        <v>0</v>
      </c>
      <c r="Q11" s="165">
        <f t="shared" si="6"/>
        <v>0</v>
      </c>
      <c r="R11" s="165">
        <f t="shared" si="6"/>
        <v>0</v>
      </c>
      <c r="S11" s="165">
        <f t="shared" si="6"/>
        <v>0</v>
      </c>
      <c r="T11" s="165">
        <f t="shared" si="6"/>
        <v>0</v>
      </c>
      <c r="U11" s="165">
        <f t="shared" si="6"/>
        <v>0</v>
      </c>
      <c r="V11" s="165">
        <f t="shared" si="6"/>
        <v>0</v>
      </c>
      <c r="W11" s="165">
        <f t="shared" si="6"/>
        <v>0</v>
      </c>
      <c r="X11" s="165">
        <f t="shared" si="6"/>
        <v>0</v>
      </c>
      <c r="Y11" s="165">
        <f t="shared" si="6"/>
        <v>0</v>
      </c>
      <c r="Z11" s="165">
        <f t="shared" si="6"/>
        <v>0</v>
      </c>
      <c r="AA11" s="165">
        <f t="shared" si="6"/>
        <v>0</v>
      </c>
      <c r="AB11" s="165">
        <f t="shared" si="6"/>
        <v>0</v>
      </c>
      <c r="AC11" s="165">
        <f t="shared" si="6"/>
        <v>0</v>
      </c>
      <c r="AD11" s="165">
        <f t="shared" si="6"/>
        <v>0</v>
      </c>
      <c r="AE11" s="165">
        <f t="shared" si="6"/>
        <v>0</v>
      </c>
      <c r="AF11" s="165">
        <f t="shared" si="6"/>
        <v>0</v>
      </c>
      <c r="AG11" s="165">
        <f t="shared" si="6"/>
        <v>0</v>
      </c>
      <c r="AH11" s="165">
        <f t="shared" si="6"/>
        <v>0</v>
      </c>
      <c r="AI11" s="165">
        <f t="shared" si="6"/>
        <v>0</v>
      </c>
      <c r="AJ11" s="165">
        <f t="shared" si="6"/>
        <v>0</v>
      </c>
      <c r="AK11" s="165">
        <f t="shared" si="6"/>
        <v>0</v>
      </c>
    </row>
    <row r="12" spans="2:37" ht="15" hidden="1" customHeight="1" x14ac:dyDescent="0.35">
      <c r="B12" s="164">
        <f>CONFIG!B19</f>
        <v>0</v>
      </c>
      <c r="C12" s="165">
        <f t="shared" ref="C12:AK12" si="7">C177</f>
        <v>0</v>
      </c>
      <c r="D12" s="165">
        <f t="shared" si="7"/>
        <v>0</v>
      </c>
      <c r="E12" s="165">
        <f t="shared" si="7"/>
        <v>0</v>
      </c>
      <c r="F12" s="165">
        <f t="shared" si="7"/>
        <v>0</v>
      </c>
      <c r="G12" s="165">
        <f t="shared" si="7"/>
        <v>0</v>
      </c>
      <c r="H12" s="165">
        <f t="shared" si="7"/>
        <v>0</v>
      </c>
      <c r="I12" s="165">
        <f t="shared" si="7"/>
        <v>0</v>
      </c>
      <c r="J12" s="165">
        <f t="shared" si="7"/>
        <v>0</v>
      </c>
      <c r="K12" s="165">
        <f t="shared" si="7"/>
        <v>0</v>
      </c>
      <c r="L12" s="165">
        <f t="shared" si="7"/>
        <v>0</v>
      </c>
      <c r="M12" s="165">
        <f t="shared" si="7"/>
        <v>0</v>
      </c>
      <c r="N12" s="165">
        <f t="shared" si="7"/>
        <v>0</v>
      </c>
      <c r="O12" s="165">
        <f t="shared" si="7"/>
        <v>0</v>
      </c>
      <c r="P12" s="165">
        <f t="shared" si="7"/>
        <v>0</v>
      </c>
      <c r="Q12" s="165">
        <f t="shared" si="7"/>
        <v>0</v>
      </c>
      <c r="R12" s="165">
        <f t="shared" si="7"/>
        <v>0</v>
      </c>
      <c r="S12" s="165">
        <f t="shared" si="7"/>
        <v>0</v>
      </c>
      <c r="T12" s="165">
        <f t="shared" si="7"/>
        <v>0</v>
      </c>
      <c r="U12" s="165">
        <f t="shared" si="7"/>
        <v>0</v>
      </c>
      <c r="V12" s="165">
        <f t="shared" si="7"/>
        <v>0</v>
      </c>
      <c r="W12" s="165">
        <f t="shared" si="7"/>
        <v>0</v>
      </c>
      <c r="X12" s="165">
        <f t="shared" si="7"/>
        <v>0</v>
      </c>
      <c r="Y12" s="165">
        <f t="shared" si="7"/>
        <v>0</v>
      </c>
      <c r="Z12" s="165">
        <f t="shared" si="7"/>
        <v>0</v>
      </c>
      <c r="AA12" s="165">
        <f t="shared" si="7"/>
        <v>0</v>
      </c>
      <c r="AB12" s="165">
        <f t="shared" si="7"/>
        <v>0</v>
      </c>
      <c r="AC12" s="165">
        <f t="shared" si="7"/>
        <v>0</v>
      </c>
      <c r="AD12" s="165">
        <f t="shared" si="7"/>
        <v>0</v>
      </c>
      <c r="AE12" s="165">
        <f t="shared" si="7"/>
        <v>0</v>
      </c>
      <c r="AF12" s="165">
        <f t="shared" si="7"/>
        <v>0</v>
      </c>
      <c r="AG12" s="165">
        <f t="shared" si="7"/>
        <v>0</v>
      </c>
      <c r="AH12" s="165">
        <f t="shared" si="7"/>
        <v>0</v>
      </c>
      <c r="AI12" s="165">
        <f t="shared" si="7"/>
        <v>0</v>
      </c>
      <c r="AJ12" s="165">
        <f t="shared" si="7"/>
        <v>0</v>
      </c>
      <c r="AK12" s="165">
        <f t="shared" si="7"/>
        <v>0</v>
      </c>
    </row>
    <row r="13" spans="2:37" ht="15" hidden="1" customHeight="1" x14ac:dyDescent="0.35">
      <c r="B13" s="164">
        <f>CONFIG!B20</f>
        <v>0</v>
      </c>
      <c r="C13" s="165">
        <f t="shared" ref="C13:AK13" si="8">C204</f>
        <v>0</v>
      </c>
      <c r="D13" s="165">
        <f t="shared" si="8"/>
        <v>0</v>
      </c>
      <c r="E13" s="165">
        <f t="shared" si="8"/>
        <v>0</v>
      </c>
      <c r="F13" s="165">
        <f t="shared" si="8"/>
        <v>0</v>
      </c>
      <c r="G13" s="165">
        <f t="shared" si="8"/>
        <v>0</v>
      </c>
      <c r="H13" s="165">
        <f t="shared" si="8"/>
        <v>0</v>
      </c>
      <c r="I13" s="165">
        <f t="shared" si="8"/>
        <v>0</v>
      </c>
      <c r="J13" s="165">
        <f t="shared" si="8"/>
        <v>0</v>
      </c>
      <c r="K13" s="165">
        <f t="shared" si="8"/>
        <v>0</v>
      </c>
      <c r="L13" s="165">
        <f t="shared" si="8"/>
        <v>0</v>
      </c>
      <c r="M13" s="165">
        <f t="shared" si="8"/>
        <v>0</v>
      </c>
      <c r="N13" s="165">
        <f t="shared" si="8"/>
        <v>0</v>
      </c>
      <c r="O13" s="165">
        <f t="shared" si="8"/>
        <v>0</v>
      </c>
      <c r="P13" s="165">
        <f t="shared" si="8"/>
        <v>0</v>
      </c>
      <c r="Q13" s="165">
        <f t="shared" si="8"/>
        <v>0</v>
      </c>
      <c r="R13" s="165">
        <f t="shared" si="8"/>
        <v>0</v>
      </c>
      <c r="S13" s="165">
        <f t="shared" si="8"/>
        <v>0</v>
      </c>
      <c r="T13" s="165">
        <f t="shared" si="8"/>
        <v>0</v>
      </c>
      <c r="U13" s="165">
        <f t="shared" si="8"/>
        <v>0</v>
      </c>
      <c r="V13" s="165">
        <f t="shared" si="8"/>
        <v>0</v>
      </c>
      <c r="W13" s="165">
        <f t="shared" si="8"/>
        <v>0</v>
      </c>
      <c r="X13" s="165">
        <f t="shared" si="8"/>
        <v>0</v>
      </c>
      <c r="Y13" s="165">
        <f t="shared" si="8"/>
        <v>0</v>
      </c>
      <c r="Z13" s="165">
        <f t="shared" si="8"/>
        <v>0</v>
      </c>
      <c r="AA13" s="165">
        <f t="shared" si="8"/>
        <v>0</v>
      </c>
      <c r="AB13" s="165">
        <f t="shared" si="8"/>
        <v>0</v>
      </c>
      <c r="AC13" s="165">
        <f t="shared" si="8"/>
        <v>0</v>
      </c>
      <c r="AD13" s="165">
        <f t="shared" si="8"/>
        <v>0</v>
      </c>
      <c r="AE13" s="165">
        <f t="shared" si="8"/>
        <v>0</v>
      </c>
      <c r="AF13" s="165">
        <f t="shared" si="8"/>
        <v>0</v>
      </c>
      <c r="AG13" s="165">
        <f t="shared" si="8"/>
        <v>0</v>
      </c>
      <c r="AH13" s="165">
        <f t="shared" si="8"/>
        <v>0</v>
      </c>
      <c r="AI13" s="165">
        <f t="shared" si="8"/>
        <v>0</v>
      </c>
      <c r="AJ13" s="165">
        <f t="shared" si="8"/>
        <v>0</v>
      </c>
      <c r="AK13" s="165">
        <f t="shared" si="8"/>
        <v>0</v>
      </c>
    </row>
    <row r="14" spans="2:37" ht="15" hidden="1" customHeight="1" x14ac:dyDescent="0.35">
      <c r="B14" s="164">
        <f>CONFIG!B21</f>
        <v>0</v>
      </c>
      <c r="C14" s="165">
        <f t="shared" ref="C14:AK14" si="9">C231</f>
        <v>0</v>
      </c>
      <c r="D14" s="165">
        <f t="shared" si="9"/>
        <v>0</v>
      </c>
      <c r="E14" s="165">
        <f t="shared" si="9"/>
        <v>0</v>
      </c>
      <c r="F14" s="165">
        <f t="shared" si="9"/>
        <v>0</v>
      </c>
      <c r="G14" s="165">
        <f t="shared" si="9"/>
        <v>0</v>
      </c>
      <c r="H14" s="165">
        <f t="shared" si="9"/>
        <v>0</v>
      </c>
      <c r="I14" s="165">
        <f t="shared" si="9"/>
        <v>0</v>
      </c>
      <c r="J14" s="165">
        <f t="shared" si="9"/>
        <v>0</v>
      </c>
      <c r="K14" s="165">
        <f t="shared" si="9"/>
        <v>0</v>
      </c>
      <c r="L14" s="165">
        <f t="shared" si="9"/>
        <v>0</v>
      </c>
      <c r="M14" s="165">
        <f t="shared" si="9"/>
        <v>0</v>
      </c>
      <c r="N14" s="165">
        <f t="shared" si="9"/>
        <v>0</v>
      </c>
      <c r="O14" s="165">
        <f t="shared" si="9"/>
        <v>0</v>
      </c>
      <c r="P14" s="165">
        <f t="shared" si="9"/>
        <v>0</v>
      </c>
      <c r="Q14" s="165">
        <f t="shared" si="9"/>
        <v>0</v>
      </c>
      <c r="R14" s="165">
        <f t="shared" si="9"/>
        <v>0</v>
      </c>
      <c r="S14" s="165">
        <f t="shared" si="9"/>
        <v>0</v>
      </c>
      <c r="T14" s="165">
        <f t="shared" si="9"/>
        <v>0</v>
      </c>
      <c r="U14" s="165">
        <f t="shared" si="9"/>
        <v>0</v>
      </c>
      <c r="V14" s="165">
        <f t="shared" si="9"/>
        <v>0</v>
      </c>
      <c r="W14" s="165">
        <f t="shared" si="9"/>
        <v>0</v>
      </c>
      <c r="X14" s="165">
        <f t="shared" si="9"/>
        <v>0</v>
      </c>
      <c r="Y14" s="165">
        <f t="shared" si="9"/>
        <v>0</v>
      </c>
      <c r="Z14" s="165">
        <f t="shared" si="9"/>
        <v>0</v>
      </c>
      <c r="AA14" s="165">
        <f t="shared" si="9"/>
        <v>0</v>
      </c>
      <c r="AB14" s="165">
        <f t="shared" si="9"/>
        <v>0</v>
      </c>
      <c r="AC14" s="165">
        <f t="shared" si="9"/>
        <v>0</v>
      </c>
      <c r="AD14" s="165">
        <f t="shared" si="9"/>
        <v>0</v>
      </c>
      <c r="AE14" s="165">
        <f t="shared" si="9"/>
        <v>0</v>
      </c>
      <c r="AF14" s="165">
        <f t="shared" si="9"/>
        <v>0</v>
      </c>
      <c r="AG14" s="165">
        <f t="shared" si="9"/>
        <v>0</v>
      </c>
      <c r="AH14" s="165">
        <f t="shared" si="9"/>
        <v>0</v>
      </c>
      <c r="AI14" s="165">
        <f t="shared" si="9"/>
        <v>0</v>
      </c>
      <c r="AJ14" s="165">
        <f t="shared" si="9"/>
        <v>0</v>
      </c>
      <c r="AK14" s="165">
        <f t="shared" si="9"/>
        <v>0</v>
      </c>
    </row>
    <row r="15" spans="2:37" ht="15" hidden="1" customHeight="1" x14ac:dyDescent="0.35">
      <c r="B15" s="166" t="s">
        <v>20</v>
      </c>
      <c r="C15" s="167">
        <f t="shared" ref="C15:AK15" si="10">SUM(C7:C14)</f>
        <v>0</v>
      </c>
      <c r="D15" s="167">
        <f t="shared" si="10"/>
        <v>0</v>
      </c>
      <c r="E15" s="167">
        <f t="shared" si="10"/>
        <v>0</v>
      </c>
      <c r="F15" s="167">
        <f t="shared" si="10"/>
        <v>0</v>
      </c>
      <c r="G15" s="167">
        <f t="shared" si="10"/>
        <v>0</v>
      </c>
      <c r="H15" s="167">
        <f t="shared" si="10"/>
        <v>0</v>
      </c>
      <c r="I15" s="167">
        <f t="shared" si="10"/>
        <v>0</v>
      </c>
      <c r="J15" s="167">
        <f t="shared" si="10"/>
        <v>0</v>
      </c>
      <c r="K15" s="167">
        <f t="shared" si="10"/>
        <v>0</v>
      </c>
      <c r="L15" s="167">
        <f t="shared" si="10"/>
        <v>0</v>
      </c>
      <c r="M15" s="167">
        <f t="shared" si="10"/>
        <v>0</v>
      </c>
      <c r="N15" s="167">
        <f t="shared" si="10"/>
        <v>0</v>
      </c>
      <c r="O15" s="167">
        <f t="shared" si="10"/>
        <v>0</v>
      </c>
      <c r="P15" s="167">
        <f t="shared" si="10"/>
        <v>0</v>
      </c>
      <c r="Q15" s="167">
        <f t="shared" si="10"/>
        <v>0</v>
      </c>
      <c r="R15" s="167">
        <f t="shared" si="10"/>
        <v>0</v>
      </c>
      <c r="S15" s="167">
        <f t="shared" si="10"/>
        <v>0</v>
      </c>
      <c r="T15" s="167">
        <f t="shared" si="10"/>
        <v>0</v>
      </c>
      <c r="U15" s="167">
        <f t="shared" si="10"/>
        <v>0</v>
      </c>
      <c r="V15" s="167">
        <f t="shared" si="10"/>
        <v>0</v>
      </c>
      <c r="W15" s="167">
        <f t="shared" si="10"/>
        <v>0</v>
      </c>
      <c r="X15" s="167">
        <f t="shared" si="10"/>
        <v>0</v>
      </c>
      <c r="Y15" s="167">
        <f t="shared" si="10"/>
        <v>0</v>
      </c>
      <c r="Z15" s="167">
        <f t="shared" si="10"/>
        <v>0</v>
      </c>
      <c r="AA15" s="167">
        <f t="shared" si="10"/>
        <v>0</v>
      </c>
      <c r="AB15" s="167">
        <f t="shared" si="10"/>
        <v>0</v>
      </c>
      <c r="AC15" s="167">
        <f t="shared" si="10"/>
        <v>0</v>
      </c>
      <c r="AD15" s="167">
        <f t="shared" si="10"/>
        <v>0</v>
      </c>
      <c r="AE15" s="167">
        <f t="shared" si="10"/>
        <v>0</v>
      </c>
      <c r="AF15" s="167">
        <f t="shared" si="10"/>
        <v>0</v>
      </c>
      <c r="AG15" s="167">
        <f t="shared" si="10"/>
        <v>0</v>
      </c>
      <c r="AH15" s="167">
        <f t="shared" si="10"/>
        <v>0</v>
      </c>
      <c r="AI15" s="167">
        <f t="shared" si="10"/>
        <v>0</v>
      </c>
      <c r="AJ15" s="167">
        <f t="shared" si="10"/>
        <v>0</v>
      </c>
      <c r="AK15" s="167">
        <f t="shared" si="10"/>
        <v>0</v>
      </c>
    </row>
    <row r="16" spans="2:37" collapsed="1" x14ac:dyDescent="0.35">
      <c r="B16" s="90"/>
    </row>
    <row r="17" spans="2:43" ht="29" x14ac:dyDescent="0.35">
      <c r="B17" s="25" t="str">
        <f>"Investissements liés à : "&amp;CONFIG!B14&amp;" 
(en € HT)"</f>
        <v>Investissements liés à : Activité / Projet 1 
(en € HT)</v>
      </c>
      <c r="C17" s="36"/>
      <c r="D17" s="36"/>
      <c r="AM17" s="217" t="str">
        <f>"Amortissements de : "&amp;CONFIG!B14</f>
        <v>Amortissements de : Activité / Projet 1</v>
      </c>
      <c r="AN17" s="217"/>
    </row>
    <row r="18" spans="2:43" x14ac:dyDescent="0.35">
      <c r="B18" s="90"/>
    </row>
    <row r="19" spans="2:43" x14ac:dyDescent="0.35">
      <c r="B19" s="90"/>
      <c r="C19" s="232" t="s">
        <v>17</v>
      </c>
      <c r="D19" s="232"/>
      <c r="E19" s="232"/>
      <c r="F19" s="232"/>
      <c r="G19" s="232"/>
      <c r="H19" s="232"/>
      <c r="I19" s="232"/>
      <c r="J19" s="232"/>
      <c r="K19" s="232"/>
      <c r="L19" s="232"/>
      <c r="M19" s="232"/>
      <c r="N19" s="232"/>
      <c r="O19" s="232"/>
      <c r="P19" s="232" t="s">
        <v>18</v>
      </c>
      <c r="Q19" s="232"/>
      <c r="R19" s="232"/>
      <c r="S19" s="232"/>
      <c r="T19" s="232"/>
      <c r="U19" s="232"/>
      <c r="V19" s="232"/>
      <c r="W19" s="232"/>
      <c r="X19" s="232"/>
      <c r="Y19" s="232"/>
      <c r="Z19" s="232"/>
      <c r="AA19" s="232"/>
      <c r="AB19" s="232"/>
      <c r="AC19" s="232" t="s">
        <v>19</v>
      </c>
      <c r="AD19" s="232"/>
      <c r="AE19" s="232"/>
      <c r="AF19" s="232" t="s">
        <v>31</v>
      </c>
      <c r="AG19" s="232"/>
      <c r="AH19" s="232"/>
      <c r="AI19" s="232" t="s">
        <v>32</v>
      </c>
      <c r="AJ19" s="232"/>
      <c r="AK19" s="232"/>
      <c r="AM19" s="21" t="s">
        <v>17</v>
      </c>
      <c r="AN19" s="21" t="s">
        <v>18</v>
      </c>
      <c r="AO19" s="21" t="s">
        <v>19</v>
      </c>
      <c r="AP19" s="21" t="s">
        <v>31</v>
      </c>
      <c r="AQ19" s="21" t="s">
        <v>32</v>
      </c>
    </row>
    <row r="20" spans="2:43" ht="15" customHeight="1" x14ac:dyDescent="0.35">
      <c r="B20" s="95" t="s">
        <v>35</v>
      </c>
      <c r="C20" s="67">
        <f>CONFIG!$C$7</f>
        <v>43101</v>
      </c>
      <c r="D20" s="67">
        <f>DATE(YEAR(C20),MONTH(C20)+1,DAY(C20))</f>
        <v>43132</v>
      </c>
      <c r="E20" s="67">
        <f t="shared" ref="E20:N20" si="11">DATE(YEAR(D20),MONTH(D20)+1,DAY(D20))</f>
        <v>43160</v>
      </c>
      <c r="F20" s="67">
        <f t="shared" si="11"/>
        <v>43191</v>
      </c>
      <c r="G20" s="67">
        <f t="shared" si="11"/>
        <v>43221</v>
      </c>
      <c r="H20" s="67">
        <f t="shared" si="11"/>
        <v>43252</v>
      </c>
      <c r="I20" s="67">
        <f t="shared" si="11"/>
        <v>43282</v>
      </c>
      <c r="J20" s="67">
        <f t="shared" si="11"/>
        <v>43313</v>
      </c>
      <c r="K20" s="67">
        <f t="shared" si="11"/>
        <v>43344</v>
      </c>
      <c r="L20" s="67">
        <f t="shared" si="11"/>
        <v>43374</v>
      </c>
      <c r="M20" s="67">
        <f t="shared" si="11"/>
        <v>43405</v>
      </c>
      <c r="N20" s="67">
        <f t="shared" si="11"/>
        <v>43435</v>
      </c>
      <c r="O20" s="96" t="s">
        <v>20</v>
      </c>
      <c r="P20" s="67">
        <f>DATE(YEAR(N20),MONTH(N20)+1,DAY(N20))</f>
        <v>43466</v>
      </c>
      <c r="Q20" s="67">
        <f t="shared" ref="Q20:AA20" si="12">DATE(YEAR(P20),MONTH(P20)+1,DAY(P20))</f>
        <v>43497</v>
      </c>
      <c r="R20" s="67">
        <f t="shared" si="12"/>
        <v>43525</v>
      </c>
      <c r="S20" s="67">
        <f t="shared" si="12"/>
        <v>43556</v>
      </c>
      <c r="T20" s="67">
        <f t="shared" si="12"/>
        <v>43586</v>
      </c>
      <c r="U20" s="67">
        <f t="shared" si="12"/>
        <v>43617</v>
      </c>
      <c r="V20" s="67">
        <f t="shared" si="12"/>
        <v>43647</v>
      </c>
      <c r="W20" s="67">
        <f t="shared" si="12"/>
        <v>43678</v>
      </c>
      <c r="X20" s="67">
        <f t="shared" si="12"/>
        <v>43709</v>
      </c>
      <c r="Y20" s="67">
        <f t="shared" si="12"/>
        <v>43739</v>
      </c>
      <c r="Z20" s="67">
        <f t="shared" si="12"/>
        <v>43770</v>
      </c>
      <c r="AA20" s="67">
        <f t="shared" si="12"/>
        <v>43800</v>
      </c>
      <c r="AB20" s="96" t="s">
        <v>20</v>
      </c>
      <c r="AC20" s="67" t="s">
        <v>23</v>
      </c>
      <c r="AD20" s="67" t="s">
        <v>24</v>
      </c>
      <c r="AE20" s="96" t="s">
        <v>20</v>
      </c>
      <c r="AF20" s="67" t="s">
        <v>23</v>
      </c>
      <c r="AG20" s="67" t="s">
        <v>24</v>
      </c>
      <c r="AH20" s="96" t="s">
        <v>20</v>
      </c>
      <c r="AI20" s="67" t="s">
        <v>23</v>
      </c>
      <c r="AJ20" s="67" t="s">
        <v>24</v>
      </c>
      <c r="AK20" s="96" t="s">
        <v>20</v>
      </c>
    </row>
    <row r="21" spans="2:43" ht="15" customHeight="1" x14ac:dyDescent="0.35">
      <c r="B21" s="57" t="str">
        <f>Investissements!B9</f>
        <v>Apports en nature</v>
      </c>
      <c r="C21" s="82">
        <f>Investissements!C9*Investissements!$C37</f>
        <v>0</v>
      </c>
      <c r="D21" s="82">
        <f>Investissements!D9*Investissements!$C37</f>
        <v>0</v>
      </c>
      <c r="E21" s="82">
        <f>Investissements!E9*Investissements!$C37</f>
        <v>0</v>
      </c>
      <c r="F21" s="82">
        <f>Investissements!F9*Investissements!$C37</f>
        <v>0</v>
      </c>
      <c r="G21" s="82">
        <f>Investissements!G9*Investissements!$C37</f>
        <v>0</v>
      </c>
      <c r="H21" s="82">
        <f>Investissements!H9*Investissements!$C37</f>
        <v>0</v>
      </c>
      <c r="I21" s="82">
        <f>Investissements!I9*Investissements!$C37</f>
        <v>0</v>
      </c>
      <c r="J21" s="82">
        <f>Investissements!J9*Investissements!$C37</f>
        <v>0</v>
      </c>
      <c r="K21" s="82">
        <f>Investissements!K9*Investissements!$C37</f>
        <v>0</v>
      </c>
      <c r="L21" s="82">
        <f>Investissements!L9*Investissements!$C37</f>
        <v>0</v>
      </c>
      <c r="M21" s="82">
        <f>Investissements!M9*Investissements!$C37</f>
        <v>0</v>
      </c>
      <c r="N21" s="82">
        <f>Investissements!N9*Investissements!$C37</f>
        <v>0</v>
      </c>
      <c r="O21" s="82">
        <f t="shared" ref="O21:O40" si="13">SUM(C21:N21)</f>
        <v>0</v>
      </c>
      <c r="P21" s="82">
        <f>Investissements!P9*Investissements!$C37</f>
        <v>0</v>
      </c>
      <c r="Q21" s="82">
        <f>Investissements!Q9*Investissements!$C37</f>
        <v>0</v>
      </c>
      <c r="R21" s="82">
        <f>Investissements!R9*Investissements!$C37</f>
        <v>0</v>
      </c>
      <c r="S21" s="82">
        <f>Investissements!S9*Investissements!$C37</f>
        <v>0</v>
      </c>
      <c r="T21" s="82">
        <f>Investissements!T9*Investissements!$C37</f>
        <v>0</v>
      </c>
      <c r="U21" s="82">
        <f>Investissements!U9*Investissements!$C37</f>
        <v>0</v>
      </c>
      <c r="V21" s="82">
        <f>Investissements!V9*Investissements!$C37</f>
        <v>0</v>
      </c>
      <c r="W21" s="82">
        <f>Investissements!W9*Investissements!$C37</f>
        <v>0</v>
      </c>
      <c r="X21" s="82">
        <f>Investissements!X9*Investissements!$C37</f>
        <v>0</v>
      </c>
      <c r="Y21" s="82">
        <f>Investissements!Y9*Investissements!$C37</f>
        <v>0</v>
      </c>
      <c r="Z21" s="82">
        <f>Investissements!Z9*Investissements!$C37</f>
        <v>0</v>
      </c>
      <c r="AA21" s="82">
        <f>Investissements!AA9*Investissements!$C37</f>
        <v>0</v>
      </c>
      <c r="AB21" s="82">
        <f t="shared" ref="AB21:AB40" si="14">SUM(P21:AA21)</f>
        <v>0</v>
      </c>
      <c r="AC21" s="82">
        <f>Investissements!AC9*Investissements!$C37</f>
        <v>0</v>
      </c>
      <c r="AD21" s="82">
        <f>Investissements!AD9*Investissements!$C37</f>
        <v>0</v>
      </c>
      <c r="AE21" s="82">
        <f t="shared" ref="AE21:AE40" si="15">SUM(AC21:AD21)</f>
        <v>0</v>
      </c>
      <c r="AF21" s="82">
        <f>Investissements!AF9*Investissements!$C37</f>
        <v>0</v>
      </c>
      <c r="AG21" s="82">
        <f>Investissements!AG9*Investissements!$C37</f>
        <v>0</v>
      </c>
      <c r="AH21" s="82">
        <f t="shared" ref="AH21:AH40" si="16">SUM(AF21:AG21)</f>
        <v>0</v>
      </c>
      <c r="AI21" s="82">
        <f>Investissements!AI9*Investissements!$C37</f>
        <v>0</v>
      </c>
      <c r="AJ21" s="82">
        <f>Investissements!AJ9*Investissements!$C37</f>
        <v>0</v>
      </c>
      <c r="AK21" s="82">
        <f t="shared" ref="AK21:AK40" si="17">SUM(AI21:AJ21)</f>
        <v>0</v>
      </c>
      <c r="AM21" s="82">
        <f>Investissements!AN9*Investissements!$C37</f>
        <v>0</v>
      </c>
      <c r="AN21" s="82">
        <f>Investissements!AO9*Investissements!$C37</f>
        <v>0</v>
      </c>
      <c r="AO21" s="82">
        <f>Investissements!AP9*Investissements!$C37</f>
        <v>0</v>
      </c>
      <c r="AP21" s="82">
        <f>Investissements!AQ9*Investissements!$C37</f>
        <v>0</v>
      </c>
      <c r="AQ21" s="82">
        <f>Investissements!AR9*Investissements!$C37</f>
        <v>0</v>
      </c>
    </row>
    <row r="22" spans="2:43" ht="15" customHeight="1" x14ac:dyDescent="0.35">
      <c r="B22" s="57">
        <f>Investissements!B10</f>
        <v>0</v>
      </c>
      <c r="C22" s="82">
        <f>Investissements!C10*Investissements!$C38</f>
        <v>0</v>
      </c>
      <c r="D22" s="82">
        <f>Investissements!D10*Investissements!$C38</f>
        <v>0</v>
      </c>
      <c r="E22" s="82">
        <f>Investissements!E10*Investissements!$C38</f>
        <v>0</v>
      </c>
      <c r="F22" s="82">
        <f>Investissements!F10*Investissements!$C38</f>
        <v>0</v>
      </c>
      <c r="G22" s="82">
        <f>Investissements!G10*Investissements!$C38</f>
        <v>0</v>
      </c>
      <c r="H22" s="82">
        <f>Investissements!H10*Investissements!$C38</f>
        <v>0</v>
      </c>
      <c r="I22" s="82">
        <f>Investissements!I10*Investissements!$C38</f>
        <v>0</v>
      </c>
      <c r="J22" s="82">
        <f>Investissements!J10*Investissements!$C38</f>
        <v>0</v>
      </c>
      <c r="K22" s="82">
        <f>Investissements!K10*Investissements!$C38</f>
        <v>0</v>
      </c>
      <c r="L22" s="82">
        <f>Investissements!L10*Investissements!$C38</f>
        <v>0</v>
      </c>
      <c r="M22" s="82">
        <f>Investissements!M10*Investissements!$C38</f>
        <v>0</v>
      </c>
      <c r="N22" s="82">
        <f>Investissements!N10*Investissements!$C38</f>
        <v>0</v>
      </c>
      <c r="O22" s="82">
        <f t="shared" si="13"/>
        <v>0</v>
      </c>
      <c r="P22" s="82">
        <f>Investissements!P10*Investissements!$C38</f>
        <v>0</v>
      </c>
      <c r="Q22" s="82">
        <f>Investissements!Q10*Investissements!$C38</f>
        <v>0</v>
      </c>
      <c r="R22" s="82">
        <f>Investissements!R10*Investissements!$C38</f>
        <v>0</v>
      </c>
      <c r="S22" s="82">
        <f>Investissements!S10*Investissements!$C38</f>
        <v>0</v>
      </c>
      <c r="T22" s="82">
        <f>Investissements!T10*Investissements!$C38</f>
        <v>0</v>
      </c>
      <c r="U22" s="82">
        <f>Investissements!U10*Investissements!$C38</f>
        <v>0</v>
      </c>
      <c r="V22" s="82">
        <f>Investissements!V10*Investissements!$C38</f>
        <v>0</v>
      </c>
      <c r="W22" s="82">
        <f>Investissements!W10*Investissements!$C38</f>
        <v>0</v>
      </c>
      <c r="X22" s="82">
        <f>Investissements!X10*Investissements!$C38</f>
        <v>0</v>
      </c>
      <c r="Y22" s="82">
        <f>Investissements!Y10*Investissements!$C38</f>
        <v>0</v>
      </c>
      <c r="Z22" s="82">
        <f>Investissements!Z10*Investissements!$C38</f>
        <v>0</v>
      </c>
      <c r="AA22" s="82">
        <f>Investissements!AA10*Investissements!$C38</f>
        <v>0</v>
      </c>
      <c r="AB22" s="82">
        <f t="shared" si="14"/>
        <v>0</v>
      </c>
      <c r="AC22" s="82">
        <f>Investissements!AC10*Investissements!$C38</f>
        <v>0</v>
      </c>
      <c r="AD22" s="82">
        <f>Investissements!AD10*Investissements!$C38</f>
        <v>0</v>
      </c>
      <c r="AE22" s="82">
        <f t="shared" si="15"/>
        <v>0</v>
      </c>
      <c r="AF22" s="82">
        <f>Investissements!AF10*Investissements!$C38</f>
        <v>0</v>
      </c>
      <c r="AG22" s="82">
        <f>Investissements!AG10*Investissements!$C38</f>
        <v>0</v>
      </c>
      <c r="AH22" s="82">
        <f t="shared" si="16"/>
        <v>0</v>
      </c>
      <c r="AI22" s="82">
        <f>Investissements!AI10*Investissements!$C38</f>
        <v>0</v>
      </c>
      <c r="AJ22" s="82">
        <f>Investissements!AJ10*Investissements!$C38</f>
        <v>0</v>
      </c>
      <c r="AK22" s="82">
        <f t="shared" si="17"/>
        <v>0</v>
      </c>
      <c r="AM22" s="82">
        <f>Investissements!AN10*Investissements!$C38</f>
        <v>0</v>
      </c>
      <c r="AN22" s="82">
        <f>Investissements!AO10*Investissements!$C38</f>
        <v>0</v>
      </c>
      <c r="AO22" s="82">
        <f>Investissements!AP10*Investissements!$C38</f>
        <v>0</v>
      </c>
      <c r="AP22" s="82">
        <f>Investissements!AQ10*Investissements!$C38</f>
        <v>0</v>
      </c>
      <c r="AQ22" s="82">
        <f>Investissements!AR10*Investissements!$C38</f>
        <v>0</v>
      </c>
    </row>
    <row r="23" spans="2:43" ht="15" customHeight="1" x14ac:dyDescent="0.35">
      <c r="B23" s="57">
        <f>Investissements!B11</f>
        <v>0</v>
      </c>
      <c r="C23" s="82">
        <f>Investissements!C11*Investissements!$C39</f>
        <v>0</v>
      </c>
      <c r="D23" s="82">
        <f>Investissements!D11*Investissements!$C39</f>
        <v>0</v>
      </c>
      <c r="E23" s="82">
        <f>Investissements!E11*Investissements!$C39</f>
        <v>0</v>
      </c>
      <c r="F23" s="82">
        <f>Investissements!F11*Investissements!$C39</f>
        <v>0</v>
      </c>
      <c r="G23" s="82">
        <f>Investissements!G11*Investissements!$C39</f>
        <v>0</v>
      </c>
      <c r="H23" s="82">
        <f>Investissements!H11*Investissements!$C39</f>
        <v>0</v>
      </c>
      <c r="I23" s="82">
        <f>Investissements!I11*Investissements!$C39</f>
        <v>0</v>
      </c>
      <c r="J23" s="82">
        <f>Investissements!J11*Investissements!$C39</f>
        <v>0</v>
      </c>
      <c r="K23" s="82">
        <f>Investissements!K11*Investissements!$C39</f>
        <v>0</v>
      </c>
      <c r="L23" s="82">
        <f>Investissements!L11*Investissements!$C39</f>
        <v>0</v>
      </c>
      <c r="M23" s="82">
        <f>Investissements!M11*Investissements!$C39</f>
        <v>0</v>
      </c>
      <c r="N23" s="82">
        <f>Investissements!N11*Investissements!$C39</f>
        <v>0</v>
      </c>
      <c r="O23" s="82">
        <f t="shared" si="13"/>
        <v>0</v>
      </c>
      <c r="P23" s="82">
        <f>Investissements!P11*Investissements!$C39</f>
        <v>0</v>
      </c>
      <c r="Q23" s="82">
        <f>Investissements!Q11*Investissements!$C39</f>
        <v>0</v>
      </c>
      <c r="R23" s="82">
        <f>Investissements!R11*Investissements!$C39</f>
        <v>0</v>
      </c>
      <c r="S23" s="82">
        <f>Investissements!S11*Investissements!$C39</f>
        <v>0</v>
      </c>
      <c r="T23" s="82">
        <f>Investissements!T11*Investissements!$C39</f>
        <v>0</v>
      </c>
      <c r="U23" s="82">
        <f>Investissements!U11*Investissements!$C39</f>
        <v>0</v>
      </c>
      <c r="V23" s="82">
        <f>Investissements!V11*Investissements!$C39</f>
        <v>0</v>
      </c>
      <c r="W23" s="82">
        <f>Investissements!W11*Investissements!$C39</f>
        <v>0</v>
      </c>
      <c r="X23" s="82">
        <f>Investissements!X11*Investissements!$C39</f>
        <v>0</v>
      </c>
      <c r="Y23" s="82">
        <f>Investissements!Y11*Investissements!$C39</f>
        <v>0</v>
      </c>
      <c r="Z23" s="82">
        <f>Investissements!Z11*Investissements!$C39</f>
        <v>0</v>
      </c>
      <c r="AA23" s="82">
        <f>Investissements!AA11*Investissements!$C39</f>
        <v>0</v>
      </c>
      <c r="AB23" s="82">
        <f t="shared" si="14"/>
        <v>0</v>
      </c>
      <c r="AC23" s="82">
        <f>Investissements!AC11*Investissements!$C39</f>
        <v>0</v>
      </c>
      <c r="AD23" s="82">
        <f>Investissements!AD11*Investissements!$C39</f>
        <v>0</v>
      </c>
      <c r="AE23" s="82">
        <f t="shared" si="15"/>
        <v>0</v>
      </c>
      <c r="AF23" s="82">
        <f>Investissements!AF11*Investissements!$C39</f>
        <v>0</v>
      </c>
      <c r="AG23" s="82">
        <f>Investissements!AG11*Investissements!$C39</f>
        <v>0</v>
      </c>
      <c r="AH23" s="82">
        <f t="shared" si="16"/>
        <v>0</v>
      </c>
      <c r="AI23" s="82">
        <f>Investissements!AI11*Investissements!$C39</f>
        <v>0</v>
      </c>
      <c r="AJ23" s="82">
        <f>Investissements!AJ11*Investissements!$C39</f>
        <v>0</v>
      </c>
      <c r="AK23" s="82">
        <f t="shared" si="17"/>
        <v>0</v>
      </c>
      <c r="AM23" s="82">
        <f>Investissements!AN11*Investissements!$C39</f>
        <v>0</v>
      </c>
      <c r="AN23" s="82">
        <f>Investissements!AO11*Investissements!$C39</f>
        <v>0</v>
      </c>
      <c r="AO23" s="82">
        <f>Investissements!AP11*Investissements!$C39</f>
        <v>0</v>
      </c>
      <c r="AP23" s="82">
        <f>Investissements!AQ11*Investissements!$C39</f>
        <v>0</v>
      </c>
      <c r="AQ23" s="82">
        <f>Investissements!AR11*Investissements!$C39</f>
        <v>0</v>
      </c>
    </row>
    <row r="24" spans="2:43" ht="15" customHeight="1" x14ac:dyDescent="0.35">
      <c r="B24" s="57">
        <f>Investissements!B12</f>
        <v>0</v>
      </c>
      <c r="C24" s="82">
        <f>Investissements!C12*Investissements!$C40</f>
        <v>0</v>
      </c>
      <c r="D24" s="82">
        <f>Investissements!D12*Investissements!$C40</f>
        <v>0</v>
      </c>
      <c r="E24" s="82">
        <f>Investissements!E12*Investissements!$C40</f>
        <v>0</v>
      </c>
      <c r="F24" s="82">
        <f>Investissements!F12*Investissements!$C40</f>
        <v>0</v>
      </c>
      <c r="G24" s="82">
        <f>Investissements!G12*Investissements!$C40</f>
        <v>0</v>
      </c>
      <c r="H24" s="82">
        <f>Investissements!H12*Investissements!$C40</f>
        <v>0</v>
      </c>
      <c r="I24" s="82">
        <f>Investissements!I12*Investissements!$C40</f>
        <v>0</v>
      </c>
      <c r="J24" s="82">
        <f>Investissements!J12*Investissements!$C40</f>
        <v>0</v>
      </c>
      <c r="K24" s="82">
        <f>Investissements!K12*Investissements!$C40</f>
        <v>0</v>
      </c>
      <c r="L24" s="82">
        <f>Investissements!L12*Investissements!$C40</f>
        <v>0</v>
      </c>
      <c r="M24" s="82">
        <f>Investissements!M12*Investissements!$C40</f>
        <v>0</v>
      </c>
      <c r="N24" s="82">
        <f>Investissements!N12*Investissements!$C40</f>
        <v>0</v>
      </c>
      <c r="O24" s="82">
        <f t="shared" si="13"/>
        <v>0</v>
      </c>
      <c r="P24" s="82">
        <f>Investissements!P12*Investissements!$C40</f>
        <v>0</v>
      </c>
      <c r="Q24" s="82">
        <f>Investissements!Q12*Investissements!$C40</f>
        <v>0</v>
      </c>
      <c r="R24" s="82">
        <f>Investissements!R12*Investissements!$C40</f>
        <v>0</v>
      </c>
      <c r="S24" s="82">
        <f>Investissements!S12*Investissements!$C40</f>
        <v>0</v>
      </c>
      <c r="T24" s="82">
        <f>Investissements!T12*Investissements!$C40</f>
        <v>0</v>
      </c>
      <c r="U24" s="82">
        <f>Investissements!U12*Investissements!$C40</f>
        <v>0</v>
      </c>
      <c r="V24" s="82">
        <f>Investissements!V12*Investissements!$C40</f>
        <v>0</v>
      </c>
      <c r="W24" s="82">
        <f>Investissements!W12*Investissements!$C40</f>
        <v>0</v>
      </c>
      <c r="X24" s="82">
        <f>Investissements!X12*Investissements!$C40</f>
        <v>0</v>
      </c>
      <c r="Y24" s="82">
        <f>Investissements!Y12*Investissements!$C40</f>
        <v>0</v>
      </c>
      <c r="Z24" s="82">
        <f>Investissements!Z12*Investissements!$C40</f>
        <v>0</v>
      </c>
      <c r="AA24" s="82">
        <f>Investissements!AA12*Investissements!$C40</f>
        <v>0</v>
      </c>
      <c r="AB24" s="82">
        <f t="shared" si="14"/>
        <v>0</v>
      </c>
      <c r="AC24" s="82">
        <f>Investissements!AC12*Investissements!$C40</f>
        <v>0</v>
      </c>
      <c r="AD24" s="82">
        <f>Investissements!AD12*Investissements!$C40</f>
        <v>0</v>
      </c>
      <c r="AE24" s="82">
        <f t="shared" si="15"/>
        <v>0</v>
      </c>
      <c r="AF24" s="82">
        <f>Investissements!AF12*Investissements!$C40</f>
        <v>0</v>
      </c>
      <c r="AG24" s="82">
        <f>Investissements!AG12*Investissements!$C40</f>
        <v>0</v>
      </c>
      <c r="AH24" s="82">
        <f t="shared" si="16"/>
        <v>0</v>
      </c>
      <c r="AI24" s="82">
        <f>Investissements!AI12*Investissements!$C40</f>
        <v>0</v>
      </c>
      <c r="AJ24" s="82">
        <f>Investissements!AJ12*Investissements!$C40</f>
        <v>0</v>
      </c>
      <c r="AK24" s="82">
        <f t="shared" si="17"/>
        <v>0</v>
      </c>
      <c r="AM24" s="82">
        <f>Investissements!AN12*Investissements!$C40</f>
        <v>0</v>
      </c>
      <c r="AN24" s="82">
        <f>Investissements!AO12*Investissements!$C40</f>
        <v>0</v>
      </c>
      <c r="AO24" s="82">
        <f>Investissements!AP12*Investissements!$C40</f>
        <v>0</v>
      </c>
      <c r="AP24" s="82">
        <f>Investissements!AQ12*Investissements!$C40</f>
        <v>0</v>
      </c>
      <c r="AQ24" s="82">
        <f>Investissements!AR12*Investissements!$C40</f>
        <v>0</v>
      </c>
    </row>
    <row r="25" spans="2:43" ht="15" customHeight="1" x14ac:dyDescent="0.35">
      <c r="B25" s="57">
        <f>Investissements!B13</f>
        <v>0</v>
      </c>
      <c r="C25" s="82">
        <f>Investissements!C13*Investissements!$C41</f>
        <v>0</v>
      </c>
      <c r="D25" s="82">
        <f>Investissements!D13*Investissements!$C41</f>
        <v>0</v>
      </c>
      <c r="E25" s="82">
        <f>Investissements!E13*Investissements!$C41</f>
        <v>0</v>
      </c>
      <c r="F25" s="82">
        <f>Investissements!F13*Investissements!$C41</f>
        <v>0</v>
      </c>
      <c r="G25" s="82">
        <f>Investissements!G13*Investissements!$C41</f>
        <v>0</v>
      </c>
      <c r="H25" s="82">
        <f>Investissements!H13*Investissements!$C41</f>
        <v>0</v>
      </c>
      <c r="I25" s="82">
        <f>Investissements!I13*Investissements!$C41</f>
        <v>0</v>
      </c>
      <c r="J25" s="82">
        <f>Investissements!J13*Investissements!$C41</f>
        <v>0</v>
      </c>
      <c r="K25" s="82">
        <f>Investissements!K13*Investissements!$C41</f>
        <v>0</v>
      </c>
      <c r="L25" s="82">
        <f>Investissements!L13*Investissements!$C41</f>
        <v>0</v>
      </c>
      <c r="M25" s="82">
        <f>Investissements!M13*Investissements!$C41</f>
        <v>0</v>
      </c>
      <c r="N25" s="82">
        <f>Investissements!N13*Investissements!$C41</f>
        <v>0</v>
      </c>
      <c r="O25" s="82">
        <f t="shared" si="13"/>
        <v>0</v>
      </c>
      <c r="P25" s="82">
        <f>Investissements!P13*Investissements!$C41</f>
        <v>0</v>
      </c>
      <c r="Q25" s="82">
        <f>Investissements!Q13*Investissements!$C41</f>
        <v>0</v>
      </c>
      <c r="R25" s="82">
        <f>Investissements!R13*Investissements!$C41</f>
        <v>0</v>
      </c>
      <c r="S25" s="82">
        <f>Investissements!S13*Investissements!$C41</f>
        <v>0</v>
      </c>
      <c r="T25" s="82">
        <f>Investissements!T13*Investissements!$C41</f>
        <v>0</v>
      </c>
      <c r="U25" s="82">
        <f>Investissements!U13*Investissements!$C41</f>
        <v>0</v>
      </c>
      <c r="V25" s="82">
        <f>Investissements!V13*Investissements!$C41</f>
        <v>0</v>
      </c>
      <c r="W25" s="82">
        <f>Investissements!W13*Investissements!$C41</f>
        <v>0</v>
      </c>
      <c r="X25" s="82">
        <f>Investissements!X13*Investissements!$C41</f>
        <v>0</v>
      </c>
      <c r="Y25" s="82">
        <f>Investissements!Y13*Investissements!$C41</f>
        <v>0</v>
      </c>
      <c r="Z25" s="82">
        <f>Investissements!Z13*Investissements!$C41</f>
        <v>0</v>
      </c>
      <c r="AA25" s="82">
        <f>Investissements!AA13*Investissements!$C41</f>
        <v>0</v>
      </c>
      <c r="AB25" s="82">
        <f t="shared" si="14"/>
        <v>0</v>
      </c>
      <c r="AC25" s="82">
        <f>Investissements!AC13*Investissements!$C41</f>
        <v>0</v>
      </c>
      <c r="AD25" s="82">
        <f>Investissements!AD13*Investissements!$C41</f>
        <v>0</v>
      </c>
      <c r="AE25" s="82">
        <f t="shared" si="15"/>
        <v>0</v>
      </c>
      <c r="AF25" s="82">
        <f>Investissements!AF13*Investissements!$C41</f>
        <v>0</v>
      </c>
      <c r="AG25" s="82">
        <f>Investissements!AG13*Investissements!$C41</f>
        <v>0</v>
      </c>
      <c r="AH25" s="82">
        <f t="shared" si="16"/>
        <v>0</v>
      </c>
      <c r="AI25" s="82">
        <f>Investissements!AI13*Investissements!$C41</f>
        <v>0</v>
      </c>
      <c r="AJ25" s="82">
        <f>Investissements!AJ13*Investissements!$C41</f>
        <v>0</v>
      </c>
      <c r="AK25" s="82">
        <f t="shared" si="17"/>
        <v>0</v>
      </c>
      <c r="AM25" s="82">
        <f>Investissements!AN13*Investissements!$C41</f>
        <v>0</v>
      </c>
      <c r="AN25" s="82">
        <f>Investissements!AO13*Investissements!$C41</f>
        <v>0</v>
      </c>
      <c r="AO25" s="82">
        <f>Investissements!AP13*Investissements!$C41</f>
        <v>0</v>
      </c>
      <c r="AP25" s="82">
        <f>Investissements!AQ13*Investissements!$C41</f>
        <v>0</v>
      </c>
      <c r="AQ25" s="82">
        <f>Investissements!AR13*Investissements!$C41</f>
        <v>0</v>
      </c>
    </row>
    <row r="26" spans="2:43" ht="15" customHeight="1" x14ac:dyDescent="0.35">
      <c r="B26" s="57">
        <f>Investissements!B14</f>
        <v>0</v>
      </c>
      <c r="C26" s="82">
        <f>Investissements!C14*Investissements!$C42</f>
        <v>0</v>
      </c>
      <c r="D26" s="82">
        <f>Investissements!D14*Investissements!$C42</f>
        <v>0</v>
      </c>
      <c r="E26" s="82">
        <f>Investissements!E14*Investissements!$C42</f>
        <v>0</v>
      </c>
      <c r="F26" s="82">
        <f>Investissements!F14*Investissements!$C42</f>
        <v>0</v>
      </c>
      <c r="G26" s="82">
        <f>Investissements!G14*Investissements!$C42</f>
        <v>0</v>
      </c>
      <c r="H26" s="82">
        <f>Investissements!H14*Investissements!$C42</f>
        <v>0</v>
      </c>
      <c r="I26" s="82">
        <f>Investissements!I14*Investissements!$C42</f>
        <v>0</v>
      </c>
      <c r="J26" s="82">
        <f>Investissements!J14*Investissements!$C42</f>
        <v>0</v>
      </c>
      <c r="K26" s="82">
        <f>Investissements!K14*Investissements!$C42</f>
        <v>0</v>
      </c>
      <c r="L26" s="82">
        <f>Investissements!L14*Investissements!$C42</f>
        <v>0</v>
      </c>
      <c r="M26" s="82">
        <f>Investissements!M14*Investissements!$C42</f>
        <v>0</v>
      </c>
      <c r="N26" s="82">
        <f>Investissements!N14*Investissements!$C42</f>
        <v>0</v>
      </c>
      <c r="O26" s="82">
        <f t="shared" si="13"/>
        <v>0</v>
      </c>
      <c r="P26" s="82">
        <f>Investissements!P14*Investissements!$C42</f>
        <v>0</v>
      </c>
      <c r="Q26" s="82">
        <f>Investissements!Q14*Investissements!$C42</f>
        <v>0</v>
      </c>
      <c r="R26" s="82">
        <f>Investissements!R14*Investissements!$C42</f>
        <v>0</v>
      </c>
      <c r="S26" s="82">
        <f>Investissements!S14*Investissements!$C42</f>
        <v>0</v>
      </c>
      <c r="T26" s="82">
        <f>Investissements!T14*Investissements!$C42</f>
        <v>0</v>
      </c>
      <c r="U26" s="82">
        <f>Investissements!U14*Investissements!$C42</f>
        <v>0</v>
      </c>
      <c r="V26" s="82">
        <f>Investissements!V14*Investissements!$C42</f>
        <v>0</v>
      </c>
      <c r="W26" s="82">
        <f>Investissements!W14*Investissements!$C42</f>
        <v>0</v>
      </c>
      <c r="X26" s="82">
        <f>Investissements!X14*Investissements!$C42</f>
        <v>0</v>
      </c>
      <c r="Y26" s="82">
        <f>Investissements!Y14*Investissements!$C42</f>
        <v>0</v>
      </c>
      <c r="Z26" s="82">
        <f>Investissements!Z14*Investissements!$C42</f>
        <v>0</v>
      </c>
      <c r="AA26" s="82">
        <f>Investissements!AA14*Investissements!$C42</f>
        <v>0</v>
      </c>
      <c r="AB26" s="82">
        <f t="shared" si="14"/>
        <v>0</v>
      </c>
      <c r="AC26" s="82">
        <f>Investissements!AC14*Investissements!$C42</f>
        <v>0</v>
      </c>
      <c r="AD26" s="82">
        <f>Investissements!AD14*Investissements!$C42</f>
        <v>0</v>
      </c>
      <c r="AE26" s="82">
        <f t="shared" si="15"/>
        <v>0</v>
      </c>
      <c r="AF26" s="82">
        <f>Investissements!AF14*Investissements!$C42</f>
        <v>0</v>
      </c>
      <c r="AG26" s="82">
        <f>Investissements!AG14*Investissements!$C42</f>
        <v>0</v>
      </c>
      <c r="AH26" s="82">
        <f t="shared" si="16"/>
        <v>0</v>
      </c>
      <c r="AI26" s="82">
        <f>Investissements!AI14*Investissements!$C42</f>
        <v>0</v>
      </c>
      <c r="AJ26" s="82">
        <f>Investissements!AJ14*Investissements!$C42</f>
        <v>0</v>
      </c>
      <c r="AK26" s="82">
        <f t="shared" si="17"/>
        <v>0</v>
      </c>
      <c r="AM26" s="82">
        <f>Investissements!AN14*Investissements!$C42</f>
        <v>0</v>
      </c>
      <c r="AN26" s="82">
        <f>Investissements!AO14*Investissements!$C42</f>
        <v>0</v>
      </c>
      <c r="AO26" s="82">
        <f>Investissements!AP14*Investissements!$C42</f>
        <v>0</v>
      </c>
      <c r="AP26" s="82">
        <f>Investissements!AQ14*Investissements!$C42</f>
        <v>0</v>
      </c>
      <c r="AQ26" s="82">
        <f>Investissements!AR14*Investissements!$C42</f>
        <v>0</v>
      </c>
    </row>
    <row r="27" spans="2:43" ht="15" customHeight="1" x14ac:dyDescent="0.35">
      <c r="B27" s="57">
        <f>Investissements!B15</f>
        <v>0</v>
      </c>
      <c r="C27" s="82">
        <f>Investissements!C15*Investissements!$C43</f>
        <v>0</v>
      </c>
      <c r="D27" s="82">
        <f>Investissements!D15*Investissements!$C43</f>
        <v>0</v>
      </c>
      <c r="E27" s="82">
        <f>Investissements!E15*Investissements!$C43</f>
        <v>0</v>
      </c>
      <c r="F27" s="82">
        <f>Investissements!F15*Investissements!$C43</f>
        <v>0</v>
      </c>
      <c r="G27" s="82">
        <f>Investissements!G15*Investissements!$C43</f>
        <v>0</v>
      </c>
      <c r="H27" s="82">
        <f>Investissements!H15*Investissements!$C43</f>
        <v>0</v>
      </c>
      <c r="I27" s="82">
        <f>Investissements!I15*Investissements!$C43</f>
        <v>0</v>
      </c>
      <c r="J27" s="82">
        <f>Investissements!J15*Investissements!$C43</f>
        <v>0</v>
      </c>
      <c r="K27" s="82">
        <f>Investissements!K15*Investissements!$C43</f>
        <v>0</v>
      </c>
      <c r="L27" s="82">
        <f>Investissements!L15*Investissements!$C43</f>
        <v>0</v>
      </c>
      <c r="M27" s="82">
        <f>Investissements!M15*Investissements!$C43</f>
        <v>0</v>
      </c>
      <c r="N27" s="82">
        <f>Investissements!N15*Investissements!$C43</f>
        <v>0</v>
      </c>
      <c r="O27" s="82">
        <f t="shared" si="13"/>
        <v>0</v>
      </c>
      <c r="P27" s="82">
        <f>Investissements!P15*Investissements!$C43</f>
        <v>0</v>
      </c>
      <c r="Q27" s="82">
        <f>Investissements!Q15*Investissements!$C43</f>
        <v>0</v>
      </c>
      <c r="R27" s="82">
        <f>Investissements!R15*Investissements!$C43</f>
        <v>0</v>
      </c>
      <c r="S27" s="82">
        <f>Investissements!S15*Investissements!$C43</f>
        <v>0</v>
      </c>
      <c r="T27" s="82">
        <f>Investissements!T15*Investissements!$C43</f>
        <v>0</v>
      </c>
      <c r="U27" s="82">
        <f>Investissements!U15*Investissements!$C43</f>
        <v>0</v>
      </c>
      <c r="V27" s="82">
        <f>Investissements!V15*Investissements!$C43</f>
        <v>0</v>
      </c>
      <c r="W27" s="82">
        <f>Investissements!W15*Investissements!$C43</f>
        <v>0</v>
      </c>
      <c r="X27" s="82">
        <f>Investissements!X15*Investissements!$C43</f>
        <v>0</v>
      </c>
      <c r="Y27" s="82">
        <f>Investissements!Y15*Investissements!$C43</f>
        <v>0</v>
      </c>
      <c r="Z27" s="82">
        <f>Investissements!Z15*Investissements!$C43</f>
        <v>0</v>
      </c>
      <c r="AA27" s="82">
        <f>Investissements!AA15*Investissements!$C43</f>
        <v>0</v>
      </c>
      <c r="AB27" s="82">
        <f t="shared" si="14"/>
        <v>0</v>
      </c>
      <c r="AC27" s="82">
        <f>Investissements!AC15*Investissements!$C43</f>
        <v>0</v>
      </c>
      <c r="AD27" s="82">
        <f>Investissements!AD15*Investissements!$C43</f>
        <v>0</v>
      </c>
      <c r="AE27" s="82">
        <f t="shared" si="15"/>
        <v>0</v>
      </c>
      <c r="AF27" s="82">
        <f>Investissements!AF15*Investissements!$C43</f>
        <v>0</v>
      </c>
      <c r="AG27" s="82">
        <f>Investissements!AG15*Investissements!$C43</f>
        <v>0</v>
      </c>
      <c r="AH27" s="82">
        <f t="shared" si="16"/>
        <v>0</v>
      </c>
      <c r="AI27" s="82">
        <f>Investissements!AI15*Investissements!$C43</f>
        <v>0</v>
      </c>
      <c r="AJ27" s="82">
        <f>Investissements!AJ15*Investissements!$C43</f>
        <v>0</v>
      </c>
      <c r="AK27" s="82">
        <f t="shared" si="17"/>
        <v>0</v>
      </c>
      <c r="AM27" s="82">
        <f>Investissements!AN15*Investissements!$C43</f>
        <v>0</v>
      </c>
      <c r="AN27" s="82">
        <f>Investissements!AO15*Investissements!$C43</f>
        <v>0</v>
      </c>
      <c r="AO27" s="82">
        <f>Investissements!AP15*Investissements!$C43</f>
        <v>0</v>
      </c>
      <c r="AP27" s="82">
        <f>Investissements!AQ15*Investissements!$C43</f>
        <v>0</v>
      </c>
      <c r="AQ27" s="82">
        <f>Investissements!AR15*Investissements!$C43</f>
        <v>0</v>
      </c>
    </row>
    <row r="28" spans="2:43" ht="15" customHeight="1" x14ac:dyDescent="0.35">
      <c r="B28" s="57">
        <f>Investissements!B16</f>
        <v>0</v>
      </c>
      <c r="C28" s="82">
        <f>Investissements!C16*Investissements!$C44</f>
        <v>0</v>
      </c>
      <c r="D28" s="82">
        <f>Investissements!D16*Investissements!$C44</f>
        <v>0</v>
      </c>
      <c r="E28" s="82">
        <f>Investissements!E16*Investissements!$C44</f>
        <v>0</v>
      </c>
      <c r="F28" s="82">
        <f>Investissements!F16*Investissements!$C44</f>
        <v>0</v>
      </c>
      <c r="G28" s="82">
        <f>Investissements!G16*Investissements!$C44</f>
        <v>0</v>
      </c>
      <c r="H28" s="82">
        <f>Investissements!H16*Investissements!$C44</f>
        <v>0</v>
      </c>
      <c r="I28" s="82">
        <f>Investissements!I16*Investissements!$C44</f>
        <v>0</v>
      </c>
      <c r="J28" s="82">
        <f>Investissements!J16*Investissements!$C44</f>
        <v>0</v>
      </c>
      <c r="K28" s="82">
        <f>Investissements!K16*Investissements!$C44</f>
        <v>0</v>
      </c>
      <c r="L28" s="82">
        <f>Investissements!L16*Investissements!$C44</f>
        <v>0</v>
      </c>
      <c r="M28" s="82">
        <f>Investissements!M16*Investissements!$C44</f>
        <v>0</v>
      </c>
      <c r="N28" s="82">
        <f>Investissements!N16*Investissements!$C44</f>
        <v>0</v>
      </c>
      <c r="O28" s="82">
        <f t="shared" si="13"/>
        <v>0</v>
      </c>
      <c r="P28" s="82">
        <f>Investissements!P16*Investissements!$C44</f>
        <v>0</v>
      </c>
      <c r="Q28" s="82">
        <f>Investissements!Q16*Investissements!$C44</f>
        <v>0</v>
      </c>
      <c r="R28" s="82">
        <f>Investissements!R16*Investissements!$C44</f>
        <v>0</v>
      </c>
      <c r="S28" s="82">
        <f>Investissements!S16*Investissements!$C44</f>
        <v>0</v>
      </c>
      <c r="T28" s="82">
        <f>Investissements!T16*Investissements!$C44</f>
        <v>0</v>
      </c>
      <c r="U28" s="82">
        <f>Investissements!U16*Investissements!$C44</f>
        <v>0</v>
      </c>
      <c r="V28" s="82">
        <f>Investissements!V16*Investissements!$C44</f>
        <v>0</v>
      </c>
      <c r="W28" s="82">
        <f>Investissements!W16*Investissements!$C44</f>
        <v>0</v>
      </c>
      <c r="X28" s="82">
        <f>Investissements!X16*Investissements!$C44</f>
        <v>0</v>
      </c>
      <c r="Y28" s="82">
        <f>Investissements!Y16*Investissements!$C44</f>
        <v>0</v>
      </c>
      <c r="Z28" s="82">
        <f>Investissements!Z16*Investissements!$C44</f>
        <v>0</v>
      </c>
      <c r="AA28" s="82">
        <f>Investissements!AA16*Investissements!$C44</f>
        <v>0</v>
      </c>
      <c r="AB28" s="82">
        <f t="shared" si="14"/>
        <v>0</v>
      </c>
      <c r="AC28" s="82">
        <f>Investissements!AC16*Investissements!$C44</f>
        <v>0</v>
      </c>
      <c r="AD28" s="82">
        <f>Investissements!AD16*Investissements!$C44</f>
        <v>0</v>
      </c>
      <c r="AE28" s="82">
        <f t="shared" si="15"/>
        <v>0</v>
      </c>
      <c r="AF28" s="82">
        <f>Investissements!AF16*Investissements!$C44</f>
        <v>0</v>
      </c>
      <c r="AG28" s="82">
        <f>Investissements!AG16*Investissements!$C44</f>
        <v>0</v>
      </c>
      <c r="AH28" s="82">
        <f t="shared" si="16"/>
        <v>0</v>
      </c>
      <c r="AI28" s="82">
        <f>Investissements!AI16*Investissements!$C44</f>
        <v>0</v>
      </c>
      <c r="AJ28" s="82">
        <f>Investissements!AJ16*Investissements!$C44</f>
        <v>0</v>
      </c>
      <c r="AK28" s="82">
        <f t="shared" si="17"/>
        <v>0</v>
      </c>
      <c r="AM28" s="82">
        <f>Investissements!AN16*Investissements!$C44</f>
        <v>0</v>
      </c>
      <c r="AN28" s="82">
        <f>Investissements!AO16*Investissements!$C44</f>
        <v>0</v>
      </c>
      <c r="AO28" s="82">
        <f>Investissements!AP16*Investissements!$C44</f>
        <v>0</v>
      </c>
      <c r="AP28" s="82">
        <f>Investissements!AQ16*Investissements!$C44</f>
        <v>0</v>
      </c>
      <c r="AQ28" s="82">
        <f>Investissements!AR16*Investissements!$C44</f>
        <v>0</v>
      </c>
    </row>
    <row r="29" spans="2:43" ht="15" customHeight="1" x14ac:dyDescent="0.35">
      <c r="B29" s="57">
        <f>Investissements!B17</f>
        <v>0</v>
      </c>
      <c r="C29" s="82">
        <f>Investissements!C17*Investissements!$C45</f>
        <v>0</v>
      </c>
      <c r="D29" s="82">
        <f>Investissements!D17*Investissements!$C45</f>
        <v>0</v>
      </c>
      <c r="E29" s="82">
        <f>Investissements!E17*Investissements!$C45</f>
        <v>0</v>
      </c>
      <c r="F29" s="82">
        <f>Investissements!F17*Investissements!$C45</f>
        <v>0</v>
      </c>
      <c r="G29" s="82">
        <f>Investissements!G17*Investissements!$C45</f>
        <v>0</v>
      </c>
      <c r="H29" s="82">
        <f>Investissements!H17*Investissements!$C45</f>
        <v>0</v>
      </c>
      <c r="I29" s="82">
        <f>Investissements!I17*Investissements!$C45</f>
        <v>0</v>
      </c>
      <c r="J29" s="82">
        <f>Investissements!J17*Investissements!$C45</f>
        <v>0</v>
      </c>
      <c r="K29" s="82">
        <f>Investissements!K17*Investissements!$C45</f>
        <v>0</v>
      </c>
      <c r="L29" s="82">
        <f>Investissements!L17*Investissements!$C45</f>
        <v>0</v>
      </c>
      <c r="M29" s="82">
        <f>Investissements!M17*Investissements!$C45</f>
        <v>0</v>
      </c>
      <c r="N29" s="82">
        <f>Investissements!N17*Investissements!$C45</f>
        <v>0</v>
      </c>
      <c r="O29" s="82">
        <f t="shared" si="13"/>
        <v>0</v>
      </c>
      <c r="P29" s="82">
        <f>Investissements!P17*Investissements!$C45</f>
        <v>0</v>
      </c>
      <c r="Q29" s="82">
        <f>Investissements!Q17*Investissements!$C45</f>
        <v>0</v>
      </c>
      <c r="R29" s="82">
        <f>Investissements!R17*Investissements!$C45</f>
        <v>0</v>
      </c>
      <c r="S29" s="82">
        <f>Investissements!S17*Investissements!$C45</f>
        <v>0</v>
      </c>
      <c r="T29" s="82">
        <f>Investissements!T17*Investissements!$C45</f>
        <v>0</v>
      </c>
      <c r="U29" s="82">
        <f>Investissements!U17*Investissements!$C45</f>
        <v>0</v>
      </c>
      <c r="V29" s="82">
        <f>Investissements!V17*Investissements!$C45</f>
        <v>0</v>
      </c>
      <c r="W29" s="82">
        <f>Investissements!W17*Investissements!$C45</f>
        <v>0</v>
      </c>
      <c r="X29" s="82">
        <f>Investissements!X17*Investissements!$C45</f>
        <v>0</v>
      </c>
      <c r="Y29" s="82">
        <f>Investissements!Y17*Investissements!$C45</f>
        <v>0</v>
      </c>
      <c r="Z29" s="82">
        <f>Investissements!Z17*Investissements!$C45</f>
        <v>0</v>
      </c>
      <c r="AA29" s="82">
        <f>Investissements!AA17*Investissements!$C45</f>
        <v>0</v>
      </c>
      <c r="AB29" s="82">
        <f t="shared" si="14"/>
        <v>0</v>
      </c>
      <c r="AC29" s="82">
        <f>Investissements!AC17*Investissements!$C45</f>
        <v>0</v>
      </c>
      <c r="AD29" s="82">
        <f>Investissements!AD17*Investissements!$C45</f>
        <v>0</v>
      </c>
      <c r="AE29" s="82">
        <f t="shared" si="15"/>
        <v>0</v>
      </c>
      <c r="AF29" s="82">
        <f>Investissements!AF17*Investissements!$C45</f>
        <v>0</v>
      </c>
      <c r="AG29" s="82">
        <f>Investissements!AG17*Investissements!$C45</f>
        <v>0</v>
      </c>
      <c r="AH29" s="82">
        <f t="shared" si="16"/>
        <v>0</v>
      </c>
      <c r="AI29" s="82">
        <f>Investissements!AI17*Investissements!$C45</f>
        <v>0</v>
      </c>
      <c r="AJ29" s="82">
        <f>Investissements!AJ17*Investissements!$C45</f>
        <v>0</v>
      </c>
      <c r="AK29" s="82">
        <f t="shared" si="17"/>
        <v>0</v>
      </c>
      <c r="AM29" s="82">
        <f>Investissements!AN17*Investissements!$C45</f>
        <v>0</v>
      </c>
      <c r="AN29" s="82">
        <f>Investissements!AO17*Investissements!$C45</f>
        <v>0</v>
      </c>
      <c r="AO29" s="82">
        <f>Investissements!AP17*Investissements!$C45</f>
        <v>0</v>
      </c>
      <c r="AP29" s="82">
        <f>Investissements!AQ17*Investissements!$C45</f>
        <v>0</v>
      </c>
      <c r="AQ29" s="82">
        <f>Investissements!AR17*Investissements!$C45</f>
        <v>0</v>
      </c>
    </row>
    <row r="30" spans="2:43" ht="15" customHeight="1" x14ac:dyDescent="0.35">
      <c r="B30" s="57">
        <f>Investissements!B18</f>
        <v>0</v>
      </c>
      <c r="C30" s="82">
        <f>Investissements!C18*Investissements!$C46</f>
        <v>0</v>
      </c>
      <c r="D30" s="82">
        <f>Investissements!D18*Investissements!$C46</f>
        <v>0</v>
      </c>
      <c r="E30" s="82">
        <f>Investissements!E18*Investissements!$C46</f>
        <v>0</v>
      </c>
      <c r="F30" s="82">
        <f>Investissements!F18*Investissements!$C46</f>
        <v>0</v>
      </c>
      <c r="G30" s="82">
        <f>Investissements!G18*Investissements!$C46</f>
        <v>0</v>
      </c>
      <c r="H30" s="82">
        <f>Investissements!H18*Investissements!$C46</f>
        <v>0</v>
      </c>
      <c r="I30" s="82">
        <f>Investissements!I18*Investissements!$C46</f>
        <v>0</v>
      </c>
      <c r="J30" s="82">
        <f>Investissements!J18*Investissements!$C46</f>
        <v>0</v>
      </c>
      <c r="K30" s="82">
        <f>Investissements!K18*Investissements!$C46</f>
        <v>0</v>
      </c>
      <c r="L30" s="82">
        <f>Investissements!L18*Investissements!$C46</f>
        <v>0</v>
      </c>
      <c r="M30" s="82">
        <f>Investissements!M18*Investissements!$C46</f>
        <v>0</v>
      </c>
      <c r="N30" s="82">
        <f>Investissements!N18*Investissements!$C46</f>
        <v>0</v>
      </c>
      <c r="O30" s="82">
        <f t="shared" si="13"/>
        <v>0</v>
      </c>
      <c r="P30" s="82">
        <f>Investissements!P18*Investissements!$C46</f>
        <v>0</v>
      </c>
      <c r="Q30" s="82">
        <f>Investissements!Q18*Investissements!$C46</f>
        <v>0</v>
      </c>
      <c r="R30" s="82">
        <f>Investissements!R18*Investissements!$C46</f>
        <v>0</v>
      </c>
      <c r="S30" s="82">
        <f>Investissements!S18*Investissements!$C46</f>
        <v>0</v>
      </c>
      <c r="T30" s="82">
        <f>Investissements!T18*Investissements!$C46</f>
        <v>0</v>
      </c>
      <c r="U30" s="82">
        <f>Investissements!U18*Investissements!$C46</f>
        <v>0</v>
      </c>
      <c r="V30" s="82">
        <f>Investissements!V18*Investissements!$C46</f>
        <v>0</v>
      </c>
      <c r="W30" s="82">
        <f>Investissements!W18*Investissements!$C46</f>
        <v>0</v>
      </c>
      <c r="X30" s="82">
        <f>Investissements!X18*Investissements!$C46</f>
        <v>0</v>
      </c>
      <c r="Y30" s="82">
        <f>Investissements!Y18*Investissements!$C46</f>
        <v>0</v>
      </c>
      <c r="Z30" s="82">
        <f>Investissements!Z18*Investissements!$C46</f>
        <v>0</v>
      </c>
      <c r="AA30" s="82">
        <f>Investissements!AA18*Investissements!$C46</f>
        <v>0</v>
      </c>
      <c r="AB30" s="82">
        <f t="shared" si="14"/>
        <v>0</v>
      </c>
      <c r="AC30" s="82">
        <f>Investissements!AC18*Investissements!$C46</f>
        <v>0</v>
      </c>
      <c r="AD30" s="82">
        <f>Investissements!AD18*Investissements!$C46</f>
        <v>0</v>
      </c>
      <c r="AE30" s="82">
        <f t="shared" si="15"/>
        <v>0</v>
      </c>
      <c r="AF30" s="82">
        <f>Investissements!AF18*Investissements!$C46</f>
        <v>0</v>
      </c>
      <c r="AG30" s="82">
        <f>Investissements!AG18*Investissements!$C46</f>
        <v>0</v>
      </c>
      <c r="AH30" s="82">
        <f t="shared" si="16"/>
        <v>0</v>
      </c>
      <c r="AI30" s="82">
        <f>Investissements!AI18*Investissements!$C46</f>
        <v>0</v>
      </c>
      <c r="AJ30" s="82">
        <f>Investissements!AJ18*Investissements!$C46</f>
        <v>0</v>
      </c>
      <c r="AK30" s="82">
        <f t="shared" si="17"/>
        <v>0</v>
      </c>
      <c r="AM30" s="82">
        <f>Investissements!AN18*Investissements!$C46</f>
        <v>0</v>
      </c>
      <c r="AN30" s="82">
        <f>Investissements!AO18*Investissements!$C46</f>
        <v>0</v>
      </c>
      <c r="AO30" s="82">
        <f>Investissements!AP18*Investissements!$C46</f>
        <v>0</v>
      </c>
      <c r="AP30" s="82">
        <f>Investissements!AQ18*Investissements!$C46</f>
        <v>0</v>
      </c>
      <c r="AQ30" s="82">
        <f>Investissements!AR18*Investissements!$C46</f>
        <v>0</v>
      </c>
    </row>
    <row r="31" spans="2:43" ht="15" customHeight="1" x14ac:dyDescent="0.35">
      <c r="B31" s="57">
        <f>Investissements!B19</f>
        <v>0</v>
      </c>
      <c r="C31" s="82">
        <f>Investissements!C19*Investissements!$C47</f>
        <v>0</v>
      </c>
      <c r="D31" s="82">
        <f>Investissements!D19*Investissements!$C47</f>
        <v>0</v>
      </c>
      <c r="E31" s="82">
        <f>Investissements!E19*Investissements!$C47</f>
        <v>0</v>
      </c>
      <c r="F31" s="82">
        <f>Investissements!F19*Investissements!$C47</f>
        <v>0</v>
      </c>
      <c r="G31" s="82">
        <f>Investissements!G19*Investissements!$C47</f>
        <v>0</v>
      </c>
      <c r="H31" s="82">
        <f>Investissements!H19*Investissements!$C47</f>
        <v>0</v>
      </c>
      <c r="I31" s="82">
        <f>Investissements!I19*Investissements!$C47</f>
        <v>0</v>
      </c>
      <c r="J31" s="82">
        <f>Investissements!J19*Investissements!$C47</f>
        <v>0</v>
      </c>
      <c r="K31" s="82">
        <f>Investissements!K19*Investissements!$C47</f>
        <v>0</v>
      </c>
      <c r="L31" s="82">
        <f>Investissements!L19*Investissements!$C47</f>
        <v>0</v>
      </c>
      <c r="M31" s="82">
        <f>Investissements!M19*Investissements!$C47</f>
        <v>0</v>
      </c>
      <c r="N31" s="82">
        <f>Investissements!N19*Investissements!$C47</f>
        <v>0</v>
      </c>
      <c r="O31" s="82">
        <f t="shared" si="13"/>
        <v>0</v>
      </c>
      <c r="P31" s="82">
        <f>Investissements!P19*Investissements!$C47</f>
        <v>0</v>
      </c>
      <c r="Q31" s="82">
        <f>Investissements!Q19*Investissements!$C47</f>
        <v>0</v>
      </c>
      <c r="R31" s="82">
        <f>Investissements!R19*Investissements!$C47</f>
        <v>0</v>
      </c>
      <c r="S31" s="82">
        <f>Investissements!S19*Investissements!$C47</f>
        <v>0</v>
      </c>
      <c r="T31" s="82">
        <f>Investissements!T19*Investissements!$C47</f>
        <v>0</v>
      </c>
      <c r="U31" s="82">
        <f>Investissements!U19*Investissements!$C47</f>
        <v>0</v>
      </c>
      <c r="V31" s="82">
        <f>Investissements!V19*Investissements!$C47</f>
        <v>0</v>
      </c>
      <c r="W31" s="82">
        <f>Investissements!W19*Investissements!$C47</f>
        <v>0</v>
      </c>
      <c r="X31" s="82">
        <f>Investissements!X19*Investissements!$C47</f>
        <v>0</v>
      </c>
      <c r="Y31" s="82">
        <f>Investissements!Y19*Investissements!$C47</f>
        <v>0</v>
      </c>
      <c r="Z31" s="82">
        <f>Investissements!Z19*Investissements!$C47</f>
        <v>0</v>
      </c>
      <c r="AA31" s="82">
        <f>Investissements!AA19*Investissements!$C47</f>
        <v>0</v>
      </c>
      <c r="AB31" s="82">
        <f t="shared" si="14"/>
        <v>0</v>
      </c>
      <c r="AC31" s="82">
        <f>Investissements!AC19*Investissements!$C47</f>
        <v>0</v>
      </c>
      <c r="AD31" s="82">
        <f>Investissements!AD19*Investissements!$C47</f>
        <v>0</v>
      </c>
      <c r="AE31" s="82">
        <f t="shared" si="15"/>
        <v>0</v>
      </c>
      <c r="AF31" s="82">
        <f>Investissements!AF19*Investissements!$C47</f>
        <v>0</v>
      </c>
      <c r="AG31" s="82">
        <f>Investissements!AG19*Investissements!$C47</f>
        <v>0</v>
      </c>
      <c r="AH31" s="82">
        <f t="shared" si="16"/>
        <v>0</v>
      </c>
      <c r="AI31" s="82">
        <f>Investissements!AI19*Investissements!$C47</f>
        <v>0</v>
      </c>
      <c r="AJ31" s="82">
        <f>Investissements!AJ19*Investissements!$C47</f>
        <v>0</v>
      </c>
      <c r="AK31" s="82">
        <f t="shared" si="17"/>
        <v>0</v>
      </c>
      <c r="AM31" s="82">
        <f>Investissements!AN19*Investissements!$C47</f>
        <v>0</v>
      </c>
      <c r="AN31" s="82">
        <f>Investissements!AO19*Investissements!$C47</f>
        <v>0</v>
      </c>
      <c r="AO31" s="82">
        <f>Investissements!AP19*Investissements!$C47</f>
        <v>0</v>
      </c>
      <c r="AP31" s="82">
        <f>Investissements!AQ19*Investissements!$C47</f>
        <v>0</v>
      </c>
      <c r="AQ31" s="82">
        <f>Investissements!AR19*Investissements!$C47</f>
        <v>0</v>
      </c>
    </row>
    <row r="32" spans="2:43" ht="15" customHeight="1" x14ac:dyDescent="0.35">
      <c r="B32" s="57">
        <f>Investissements!B20</f>
        <v>0</v>
      </c>
      <c r="C32" s="82">
        <f>Investissements!C20*Investissements!$C48</f>
        <v>0</v>
      </c>
      <c r="D32" s="82">
        <f>Investissements!D20*Investissements!$C48</f>
        <v>0</v>
      </c>
      <c r="E32" s="82">
        <f>Investissements!E20*Investissements!$C48</f>
        <v>0</v>
      </c>
      <c r="F32" s="82">
        <f>Investissements!F20*Investissements!$C48</f>
        <v>0</v>
      </c>
      <c r="G32" s="82">
        <f>Investissements!G20*Investissements!$C48</f>
        <v>0</v>
      </c>
      <c r="H32" s="82">
        <f>Investissements!H20*Investissements!$C48</f>
        <v>0</v>
      </c>
      <c r="I32" s="82">
        <f>Investissements!I20*Investissements!$C48</f>
        <v>0</v>
      </c>
      <c r="J32" s="82">
        <f>Investissements!J20*Investissements!$C48</f>
        <v>0</v>
      </c>
      <c r="K32" s="82">
        <f>Investissements!K20*Investissements!$C48</f>
        <v>0</v>
      </c>
      <c r="L32" s="82">
        <f>Investissements!L20*Investissements!$C48</f>
        <v>0</v>
      </c>
      <c r="M32" s="82">
        <f>Investissements!M20*Investissements!$C48</f>
        <v>0</v>
      </c>
      <c r="N32" s="82">
        <f>Investissements!N20*Investissements!$C48</f>
        <v>0</v>
      </c>
      <c r="O32" s="82">
        <f t="shared" si="13"/>
        <v>0</v>
      </c>
      <c r="P32" s="82">
        <f>Investissements!P20*Investissements!$C48</f>
        <v>0</v>
      </c>
      <c r="Q32" s="82">
        <f>Investissements!Q20*Investissements!$C48</f>
        <v>0</v>
      </c>
      <c r="R32" s="82">
        <f>Investissements!R20*Investissements!$C48</f>
        <v>0</v>
      </c>
      <c r="S32" s="82">
        <f>Investissements!S20*Investissements!$C48</f>
        <v>0</v>
      </c>
      <c r="T32" s="82">
        <f>Investissements!T20*Investissements!$C48</f>
        <v>0</v>
      </c>
      <c r="U32" s="82">
        <f>Investissements!U20*Investissements!$C48</f>
        <v>0</v>
      </c>
      <c r="V32" s="82">
        <f>Investissements!V20*Investissements!$C48</f>
        <v>0</v>
      </c>
      <c r="W32" s="82">
        <f>Investissements!W20*Investissements!$C48</f>
        <v>0</v>
      </c>
      <c r="X32" s="82">
        <f>Investissements!X20*Investissements!$C48</f>
        <v>0</v>
      </c>
      <c r="Y32" s="82">
        <f>Investissements!Y20*Investissements!$C48</f>
        <v>0</v>
      </c>
      <c r="Z32" s="82">
        <f>Investissements!Z20*Investissements!$C48</f>
        <v>0</v>
      </c>
      <c r="AA32" s="82">
        <f>Investissements!AA20*Investissements!$C48</f>
        <v>0</v>
      </c>
      <c r="AB32" s="82">
        <f t="shared" si="14"/>
        <v>0</v>
      </c>
      <c r="AC32" s="82">
        <f>Investissements!AC20*Investissements!$C48</f>
        <v>0</v>
      </c>
      <c r="AD32" s="82">
        <f>Investissements!AD20*Investissements!$C48</f>
        <v>0</v>
      </c>
      <c r="AE32" s="82">
        <f t="shared" si="15"/>
        <v>0</v>
      </c>
      <c r="AF32" s="82">
        <f>Investissements!AF20*Investissements!$C48</f>
        <v>0</v>
      </c>
      <c r="AG32" s="82">
        <f>Investissements!AG20*Investissements!$C48</f>
        <v>0</v>
      </c>
      <c r="AH32" s="82">
        <f t="shared" si="16"/>
        <v>0</v>
      </c>
      <c r="AI32" s="82">
        <f>Investissements!AI20*Investissements!$C48</f>
        <v>0</v>
      </c>
      <c r="AJ32" s="82">
        <f>Investissements!AJ20*Investissements!$C48</f>
        <v>0</v>
      </c>
      <c r="AK32" s="82">
        <f t="shared" si="17"/>
        <v>0</v>
      </c>
      <c r="AM32" s="82">
        <f>Investissements!AN20*Investissements!$C48</f>
        <v>0</v>
      </c>
      <c r="AN32" s="82">
        <f>Investissements!AO20*Investissements!$C48</f>
        <v>0</v>
      </c>
      <c r="AO32" s="82">
        <f>Investissements!AP20*Investissements!$C48</f>
        <v>0</v>
      </c>
      <c r="AP32" s="82">
        <f>Investissements!AQ20*Investissements!$C48</f>
        <v>0</v>
      </c>
      <c r="AQ32" s="82">
        <f>Investissements!AR20*Investissements!$C48</f>
        <v>0</v>
      </c>
    </row>
    <row r="33" spans="2:43" ht="15" customHeight="1" x14ac:dyDescent="0.35">
      <c r="B33" s="57">
        <f>Investissements!B21</f>
        <v>0</v>
      </c>
      <c r="C33" s="82">
        <f>Investissements!C21*Investissements!$C49</f>
        <v>0</v>
      </c>
      <c r="D33" s="82">
        <f>Investissements!D21*Investissements!$C49</f>
        <v>0</v>
      </c>
      <c r="E33" s="82">
        <f>Investissements!E21*Investissements!$C49</f>
        <v>0</v>
      </c>
      <c r="F33" s="82">
        <f>Investissements!F21*Investissements!$C49</f>
        <v>0</v>
      </c>
      <c r="G33" s="82">
        <f>Investissements!G21*Investissements!$C49</f>
        <v>0</v>
      </c>
      <c r="H33" s="82">
        <f>Investissements!H21*Investissements!$C49</f>
        <v>0</v>
      </c>
      <c r="I33" s="82">
        <f>Investissements!I21*Investissements!$C49</f>
        <v>0</v>
      </c>
      <c r="J33" s="82">
        <f>Investissements!J21*Investissements!$C49</f>
        <v>0</v>
      </c>
      <c r="K33" s="82">
        <f>Investissements!K21*Investissements!$C49</f>
        <v>0</v>
      </c>
      <c r="L33" s="82">
        <f>Investissements!L21*Investissements!$C49</f>
        <v>0</v>
      </c>
      <c r="M33" s="82">
        <f>Investissements!M21*Investissements!$C49</f>
        <v>0</v>
      </c>
      <c r="N33" s="82">
        <f>Investissements!N21*Investissements!$C49</f>
        <v>0</v>
      </c>
      <c r="O33" s="82">
        <f t="shared" si="13"/>
        <v>0</v>
      </c>
      <c r="P33" s="82">
        <f>Investissements!P21*Investissements!$C49</f>
        <v>0</v>
      </c>
      <c r="Q33" s="82">
        <f>Investissements!Q21*Investissements!$C49</f>
        <v>0</v>
      </c>
      <c r="R33" s="82">
        <f>Investissements!R21*Investissements!$C49</f>
        <v>0</v>
      </c>
      <c r="S33" s="82">
        <f>Investissements!S21*Investissements!$C49</f>
        <v>0</v>
      </c>
      <c r="T33" s="82">
        <f>Investissements!T21*Investissements!$C49</f>
        <v>0</v>
      </c>
      <c r="U33" s="82">
        <f>Investissements!U21*Investissements!$C49</f>
        <v>0</v>
      </c>
      <c r="V33" s="82">
        <f>Investissements!V21*Investissements!$C49</f>
        <v>0</v>
      </c>
      <c r="W33" s="82">
        <f>Investissements!W21*Investissements!$C49</f>
        <v>0</v>
      </c>
      <c r="X33" s="82">
        <f>Investissements!X21*Investissements!$C49</f>
        <v>0</v>
      </c>
      <c r="Y33" s="82">
        <f>Investissements!Y21*Investissements!$C49</f>
        <v>0</v>
      </c>
      <c r="Z33" s="82">
        <f>Investissements!Z21*Investissements!$C49</f>
        <v>0</v>
      </c>
      <c r="AA33" s="82">
        <f>Investissements!AA21*Investissements!$C49</f>
        <v>0</v>
      </c>
      <c r="AB33" s="82">
        <f t="shared" si="14"/>
        <v>0</v>
      </c>
      <c r="AC33" s="82">
        <f>Investissements!AC21*Investissements!$C49</f>
        <v>0</v>
      </c>
      <c r="AD33" s="82">
        <f>Investissements!AD21*Investissements!$C49</f>
        <v>0</v>
      </c>
      <c r="AE33" s="82">
        <f t="shared" si="15"/>
        <v>0</v>
      </c>
      <c r="AF33" s="82">
        <f>Investissements!AF21*Investissements!$C49</f>
        <v>0</v>
      </c>
      <c r="AG33" s="82">
        <f>Investissements!AG21*Investissements!$C49</f>
        <v>0</v>
      </c>
      <c r="AH33" s="82">
        <f t="shared" si="16"/>
        <v>0</v>
      </c>
      <c r="AI33" s="82">
        <f>Investissements!AI21*Investissements!$C49</f>
        <v>0</v>
      </c>
      <c r="AJ33" s="82">
        <f>Investissements!AJ21*Investissements!$C49</f>
        <v>0</v>
      </c>
      <c r="AK33" s="82">
        <f t="shared" si="17"/>
        <v>0</v>
      </c>
      <c r="AM33" s="82">
        <f>Investissements!AN21*Investissements!$C49</f>
        <v>0</v>
      </c>
      <c r="AN33" s="82">
        <f>Investissements!AO21*Investissements!$C49</f>
        <v>0</v>
      </c>
      <c r="AO33" s="82">
        <f>Investissements!AP21*Investissements!$C49</f>
        <v>0</v>
      </c>
      <c r="AP33" s="82">
        <f>Investissements!AQ21*Investissements!$C49</f>
        <v>0</v>
      </c>
      <c r="AQ33" s="82">
        <f>Investissements!AR21*Investissements!$C49</f>
        <v>0</v>
      </c>
    </row>
    <row r="34" spans="2:43" ht="15" customHeight="1" x14ac:dyDescent="0.35">
      <c r="B34" s="57">
        <f>Investissements!B22</f>
        <v>0</v>
      </c>
      <c r="C34" s="82">
        <f>Investissements!C22*Investissements!$C50</f>
        <v>0</v>
      </c>
      <c r="D34" s="82">
        <f>Investissements!D22*Investissements!$C50</f>
        <v>0</v>
      </c>
      <c r="E34" s="82">
        <f>Investissements!E22*Investissements!$C50</f>
        <v>0</v>
      </c>
      <c r="F34" s="82">
        <f>Investissements!F22*Investissements!$C50</f>
        <v>0</v>
      </c>
      <c r="G34" s="82">
        <f>Investissements!G22*Investissements!$C50</f>
        <v>0</v>
      </c>
      <c r="H34" s="82">
        <f>Investissements!H22*Investissements!$C50</f>
        <v>0</v>
      </c>
      <c r="I34" s="82">
        <f>Investissements!I22*Investissements!$C50</f>
        <v>0</v>
      </c>
      <c r="J34" s="82">
        <f>Investissements!J22*Investissements!$C50</f>
        <v>0</v>
      </c>
      <c r="K34" s="82">
        <f>Investissements!K22*Investissements!$C50</f>
        <v>0</v>
      </c>
      <c r="L34" s="82">
        <f>Investissements!L22*Investissements!$C50</f>
        <v>0</v>
      </c>
      <c r="M34" s="82">
        <f>Investissements!M22*Investissements!$C50</f>
        <v>0</v>
      </c>
      <c r="N34" s="82">
        <f>Investissements!N22*Investissements!$C50</f>
        <v>0</v>
      </c>
      <c r="O34" s="82">
        <f t="shared" si="13"/>
        <v>0</v>
      </c>
      <c r="P34" s="82">
        <f>Investissements!P22*Investissements!$C50</f>
        <v>0</v>
      </c>
      <c r="Q34" s="82">
        <f>Investissements!Q22*Investissements!$C50</f>
        <v>0</v>
      </c>
      <c r="R34" s="82">
        <f>Investissements!R22*Investissements!$C50</f>
        <v>0</v>
      </c>
      <c r="S34" s="82">
        <f>Investissements!S22*Investissements!$C50</f>
        <v>0</v>
      </c>
      <c r="T34" s="82">
        <f>Investissements!T22*Investissements!$C50</f>
        <v>0</v>
      </c>
      <c r="U34" s="82">
        <f>Investissements!U22*Investissements!$C50</f>
        <v>0</v>
      </c>
      <c r="V34" s="82">
        <f>Investissements!V22*Investissements!$C50</f>
        <v>0</v>
      </c>
      <c r="W34" s="82">
        <f>Investissements!W22*Investissements!$C50</f>
        <v>0</v>
      </c>
      <c r="X34" s="82">
        <f>Investissements!X22*Investissements!$C50</f>
        <v>0</v>
      </c>
      <c r="Y34" s="82">
        <f>Investissements!Y22*Investissements!$C50</f>
        <v>0</v>
      </c>
      <c r="Z34" s="82">
        <f>Investissements!Z22*Investissements!$C50</f>
        <v>0</v>
      </c>
      <c r="AA34" s="82">
        <f>Investissements!AA22*Investissements!$C50</f>
        <v>0</v>
      </c>
      <c r="AB34" s="82">
        <f t="shared" si="14"/>
        <v>0</v>
      </c>
      <c r="AC34" s="82">
        <f>Investissements!AC22*Investissements!$C50</f>
        <v>0</v>
      </c>
      <c r="AD34" s="82">
        <f>Investissements!AD22*Investissements!$C50</f>
        <v>0</v>
      </c>
      <c r="AE34" s="82">
        <f t="shared" si="15"/>
        <v>0</v>
      </c>
      <c r="AF34" s="82">
        <f>Investissements!AF22*Investissements!$C50</f>
        <v>0</v>
      </c>
      <c r="AG34" s="82">
        <f>Investissements!AG22*Investissements!$C50</f>
        <v>0</v>
      </c>
      <c r="AH34" s="82">
        <f t="shared" si="16"/>
        <v>0</v>
      </c>
      <c r="AI34" s="82">
        <f>Investissements!AI22*Investissements!$C50</f>
        <v>0</v>
      </c>
      <c r="AJ34" s="82">
        <f>Investissements!AJ22*Investissements!$C50</f>
        <v>0</v>
      </c>
      <c r="AK34" s="82">
        <f t="shared" si="17"/>
        <v>0</v>
      </c>
      <c r="AM34" s="82">
        <f>Investissements!AN22*Investissements!$C50</f>
        <v>0</v>
      </c>
      <c r="AN34" s="82">
        <f>Investissements!AO22*Investissements!$C50</f>
        <v>0</v>
      </c>
      <c r="AO34" s="82">
        <f>Investissements!AP22*Investissements!$C50</f>
        <v>0</v>
      </c>
      <c r="AP34" s="82">
        <f>Investissements!AQ22*Investissements!$C50</f>
        <v>0</v>
      </c>
      <c r="AQ34" s="82">
        <f>Investissements!AR22*Investissements!$C50</f>
        <v>0</v>
      </c>
    </row>
    <row r="35" spans="2:43" ht="15" customHeight="1" x14ac:dyDescent="0.35">
      <c r="B35" s="57">
        <f>Investissements!B23</f>
        <v>0</v>
      </c>
      <c r="C35" s="82">
        <f>Investissements!C23*Investissements!$C51</f>
        <v>0</v>
      </c>
      <c r="D35" s="82">
        <f>Investissements!D23*Investissements!$C51</f>
        <v>0</v>
      </c>
      <c r="E35" s="82">
        <f>Investissements!E23*Investissements!$C51</f>
        <v>0</v>
      </c>
      <c r="F35" s="82">
        <f>Investissements!F23*Investissements!$C51</f>
        <v>0</v>
      </c>
      <c r="G35" s="82">
        <f>Investissements!G23*Investissements!$C51</f>
        <v>0</v>
      </c>
      <c r="H35" s="82">
        <f>Investissements!H23*Investissements!$C51</f>
        <v>0</v>
      </c>
      <c r="I35" s="82">
        <f>Investissements!I23*Investissements!$C51</f>
        <v>0</v>
      </c>
      <c r="J35" s="82">
        <f>Investissements!J23*Investissements!$C51</f>
        <v>0</v>
      </c>
      <c r="K35" s="82">
        <f>Investissements!K23*Investissements!$C51</f>
        <v>0</v>
      </c>
      <c r="L35" s="82">
        <f>Investissements!L23*Investissements!$C51</f>
        <v>0</v>
      </c>
      <c r="M35" s="82">
        <f>Investissements!M23*Investissements!$C51</f>
        <v>0</v>
      </c>
      <c r="N35" s="82">
        <f>Investissements!N23*Investissements!$C51</f>
        <v>0</v>
      </c>
      <c r="O35" s="82">
        <f t="shared" si="13"/>
        <v>0</v>
      </c>
      <c r="P35" s="82">
        <f>Investissements!P23*Investissements!$C51</f>
        <v>0</v>
      </c>
      <c r="Q35" s="82">
        <f>Investissements!Q23*Investissements!$C51</f>
        <v>0</v>
      </c>
      <c r="R35" s="82">
        <f>Investissements!R23*Investissements!$C51</f>
        <v>0</v>
      </c>
      <c r="S35" s="82">
        <f>Investissements!S23*Investissements!$C51</f>
        <v>0</v>
      </c>
      <c r="T35" s="82">
        <f>Investissements!T23*Investissements!$C51</f>
        <v>0</v>
      </c>
      <c r="U35" s="82">
        <f>Investissements!U23*Investissements!$C51</f>
        <v>0</v>
      </c>
      <c r="V35" s="82">
        <f>Investissements!V23*Investissements!$C51</f>
        <v>0</v>
      </c>
      <c r="W35" s="82">
        <f>Investissements!W23*Investissements!$C51</f>
        <v>0</v>
      </c>
      <c r="X35" s="82">
        <f>Investissements!X23*Investissements!$C51</f>
        <v>0</v>
      </c>
      <c r="Y35" s="82">
        <f>Investissements!Y23*Investissements!$C51</f>
        <v>0</v>
      </c>
      <c r="Z35" s="82">
        <f>Investissements!Z23*Investissements!$C51</f>
        <v>0</v>
      </c>
      <c r="AA35" s="82">
        <f>Investissements!AA23*Investissements!$C51</f>
        <v>0</v>
      </c>
      <c r="AB35" s="82">
        <f t="shared" si="14"/>
        <v>0</v>
      </c>
      <c r="AC35" s="82">
        <f>Investissements!AC23*Investissements!$C51</f>
        <v>0</v>
      </c>
      <c r="AD35" s="82">
        <f>Investissements!AD23*Investissements!$C51</f>
        <v>0</v>
      </c>
      <c r="AE35" s="82">
        <f t="shared" si="15"/>
        <v>0</v>
      </c>
      <c r="AF35" s="82">
        <f>Investissements!AF23*Investissements!$C51</f>
        <v>0</v>
      </c>
      <c r="AG35" s="82">
        <f>Investissements!AG23*Investissements!$C51</f>
        <v>0</v>
      </c>
      <c r="AH35" s="82">
        <f t="shared" si="16"/>
        <v>0</v>
      </c>
      <c r="AI35" s="82">
        <f>Investissements!AI23*Investissements!$C51</f>
        <v>0</v>
      </c>
      <c r="AJ35" s="82">
        <f>Investissements!AJ23*Investissements!$C51</f>
        <v>0</v>
      </c>
      <c r="AK35" s="82">
        <f t="shared" si="17"/>
        <v>0</v>
      </c>
      <c r="AM35" s="82">
        <f>Investissements!AN23*Investissements!$C51</f>
        <v>0</v>
      </c>
      <c r="AN35" s="82">
        <f>Investissements!AO23*Investissements!$C51</f>
        <v>0</v>
      </c>
      <c r="AO35" s="82">
        <f>Investissements!AP23*Investissements!$C51</f>
        <v>0</v>
      </c>
      <c r="AP35" s="82">
        <f>Investissements!AQ23*Investissements!$C51</f>
        <v>0</v>
      </c>
      <c r="AQ35" s="82">
        <f>Investissements!AR23*Investissements!$C51</f>
        <v>0</v>
      </c>
    </row>
    <row r="36" spans="2:43" ht="15" customHeight="1" x14ac:dyDescent="0.35">
      <c r="B36" s="57">
        <f>Investissements!B24</f>
        <v>0</v>
      </c>
      <c r="C36" s="82">
        <f>Investissements!C24*Investissements!$C52</f>
        <v>0</v>
      </c>
      <c r="D36" s="82">
        <f>Investissements!D24*Investissements!$C52</f>
        <v>0</v>
      </c>
      <c r="E36" s="82">
        <f>Investissements!E24*Investissements!$C52</f>
        <v>0</v>
      </c>
      <c r="F36" s="82">
        <f>Investissements!F24*Investissements!$C52</f>
        <v>0</v>
      </c>
      <c r="G36" s="82">
        <f>Investissements!G24*Investissements!$C52</f>
        <v>0</v>
      </c>
      <c r="H36" s="82">
        <f>Investissements!H24*Investissements!$C52</f>
        <v>0</v>
      </c>
      <c r="I36" s="82">
        <f>Investissements!I24*Investissements!$C52</f>
        <v>0</v>
      </c>
      <c r="J36" s="82">
        <f>Investissements!J24*Investissements!$C52</f>
        <v>0</v>
      </c>
      <c r="K36" s="82">
        <f>Investissements!K24*Investissements!$C52</f>
        <v>0</v>
      </c>
      <c r="L36" s="82">
        <f>Investissements!L24*Investissements!$C52</f>
        <v>0</v>
      </c>
      <c r="M36" s="82">
        <f>Investissements!M24*Investissements!$C52</f>
        <v>0</v>
      </c>
      <c r="N36" s="82">
        <f>Investissements!N24*Investissements!$C52</f>
        <v>0</v>
      </c>
      <c r="O36" s="82">
        <f t="shared" si="13"/>
        <v>0</v>
      </c>
      <c r="P36" s="82">
        <f>Investissements!P24*Investissements!$C52</f>
        <v>0</v>
      </c>
      <c r="Q36" s="82">
        <f>Investissements!Q24*Investissements!$C52</f>
        <v>0</v>
      </c>
      <c r="R36" s="82">
        <f>Investissements!R24*Investissements!$C52</f>
        <v>0</v>
      </c>
      <c r="S36" s="82">
        <f>Investissements!S24*Investissements!$C52</f>
        <v>0</v>
      </c>
      <c r="T36" s="82">
        <f>Investissements!T24*Investissements!$C52</f>
        <v>0</v>
      </c>
      <c r="U36" s="82">
        <f>Investissements!U24*Investissements!$C52</f>
        <v>0</v>
      </c>
      <c r="V36" s="82">
        <f>Investissements!V24*Investissements!$C52</f>
        <v>0</v>
      </c>
      <c r="W36" s="82">
        <f>Investissements!W24*Investissements!$C52</f>
        <v>0</v>
      </c>
      <c r="X36" s="82">
        <f>Investissements!X24*Investissements!$C52</f>
        <v>0</v>
      </c>
      <c r="Y36" s="82">
        <f>Investissements!Y24*Investissements!$C52</f>
        <v>0</v>
      </c>
      <c r="Z36" s="82">
        <f>Investissements!Z24*Investissements!$C52</f>
        <v>0</v>
      </c>
      <c r="AA36" s="82">
        <f>Investissements!AA24*Investissements!$C52</f>
        <v>0</v>
      </c>
      <c r="AB36" s="82">
        <f t="shared" si="14"/>
        <v>0</v>
      </c>
      <c r="AC36" s="82">
        <f>Investissements!AC24*Investissements!$C52</f>
        <v>0</v>
      </c>
      <c r="AD36" s="82">
        <f>Investissements!AD24*Investissements!$C52</f>
        <v>0</v>
      </c>
      <c r="AE36" s="82">
        <f t="shared" si="15"/>
        <v>0</v>
      </c>
      <c r="AF36" s="82">
        <f>Investissements!AF24*Investissements!$C52</f>
        <v>0</v>
      </c>
      <c r="AG36" s="82">
        <f>Investissements!AG24*Investissements!$C52</f>
        <v>0</v>
      </c>
      <c r="AH36" s="82">
        <f t="shared" si="16"/>
        <v>0</v>
      </c>
      <c r="AI36" s="82">
        <f>Investissements!AI24*Investissements!$C52</f>
        <v>0</v>
      </c>
      <c r="AJ36" s="82">
        <f>Investissements!AJ24*Investissements!$C52</f>
        <v>0</v>
      </c>
      <c r="AK36" s="82">
        <f t="shared" si="17"/>
        <v>0</v>
      </c>
      <c r="AM36" s="82">
        <f>Investissements!AN24*Investissements!$C52</f>
        <v>0</v>
      </c>
      <c r="AN36" s="82">
        <f>Investissements!AO24*Investissements!$C52</f>
        <v>0</v>
      </c>
      <c r="AO36" s="82">
        <f>Investissements!AP24*Investissements!$C52</f>
        <v>0</v>
      </c>
      <c r="AP36" s="82">
        <f>Investissements!AQ24*Investissements!$C52</f>
        <v>0</v>
      </c>
      <c r="AQ36" s="82">
        <f>Investissements!AR24*Investissements!$C52</f>
        <v>0</v>
      </c>
    </row>
    <row r="37" spans="2:43" ht="15" customHeight="1" x14ac:dyDescent="0.35">
      <c r="B37" s="57">
        <f>Investissements!B25</f>
        <v>0</v>
      </c>
      <c r="C37" s="82">
        <f>Investissements!C25*Investissements!$C53</f>
        <v>0</v>
      </c>
      <c r="D37" s="82">
        <f>Investissements!D25*Investissements!$C53</f>
        <v>0</v>
      </c>
      <c r="E37" s="82">
        <f>Investissements!E25*Investissements!$C53</f>
        <v>0</v>
      </c>
      <c r="F37" s="82">
        <f>Investissements!F25*Investissements!$C53</f>
        <v>0</v>
      </c>
      <c r="G37" s="82">
        <f>Investissements!G25*Investissements!$C53</f>
        <v>0</v>
      </c>
      <c r="H37" s="82">
        <f>Investissements!H25*Investissements!$C53</f>
        <v>0</v>
      </c>
      <c r="I37" s="82">
        <f>Investissements!I25*Investissements!$C53</f>
        <v>0</v>
      </c>
      <c r="J37" s="82">
        <f>Investissements!J25*Investissements!$C53</f>
        <v>0</v>
      </c>
      <c r="K37" s="82">
        <f>Investissements!K25*Investissements!$C53</f>
        <v>0</v>
      </c>
      <c r="L37" s="82">
        <f>Investissements!L25*Investissements!$C53</f>
        <v>0</v>
      </c>
      <c r="M37" s="82">
        <f>Investissements!M25*Investissements!$C53</f>
        <v>0</v>
      </c>
      <c r="N37" s="82">
        <f>Investissements!N25*Investissements!$C53</f>
        <v>0</v>
      </c>
      <c r="O37" s="82">
        <f t="shared" si="13"/>
        <v>0</v>
      </c>
      <c r="P37" s="82">
        <f>Investissements!P25*Investissements!$C53</f>
        <v>0</v>
      </c>
      <c r="Q37" s="82">
        <f>Investissements!Q25*Investissements!$C53</f>
        <v>0</v>
      </c>
      <c r="R37" s="82">
        <f>Investissements!R25*Investissements!$C53</f>
        <v>0</v>
      </c>
      <c r="S37" s="82">
        <f>Investissements!S25*Investissements!$C53</f>
        <v>0</v>
      </c>
      <c r="T37" s="82">
        <f>Investissements!T25*Investissements!$C53</f>
        <v>0</v>
      </c>
      <c r="U37" s="82">
        <f>Investissements!U25*Investissements!$C53</f>
        <v>0</v>
      </c>
      <c r="V37" s="82">
        <f>Investissements!V25*Investissements!$C53</f>
        <v>0</v>
      </c>
      <c r="W37" s="82">
        <f>Investissements!W25*Investissements!$C53</f>
        <v>0</v>
      </c>
      <c r="X37" s="82">
        <f>Investissements!X25*Investissements!$C53</f>
        <v>0</v>
      </c>
      <c r="Y37" s="82">
        <f>Investissements!Y25*Investissements!$C53</f>
        <v>0</v>
      </c>
      <c r="Z37" s="82">
        <f>Investissements!Z25*Investissements!$C53</f>
        <v>0</v>
      </c>
      <c r="AA37" s="82">
        <f>Investissements!AA25*Investissements!$C53</f>
        <v>0</v>
      </c>
      <c r="AB37" s="82">
        <f t="shared" si="14"/>
        <v>0</v>
      </c>
      <c r="AC37" s="82">
        <f>Investissements!AC25*Investissements!$C53</f>
        <v>0</v>
      </c>
      <c r="AD37" s="82">
        <f>Investissements!AD25*Investissements!$C53</f>
        <v>0</v>
      </c>
      <c r="AE37" s="82">
        <f t="shared" si="15"/>
        <v>0</v>
      </c>
      <c r="AF37" s="82">
        <f>Investissements!AF25*Investissements!$C53</f>
        <v>0</v>
      </c>
      <c r="AG37" s="82">
        <f>Investissements!AG25*Investissements!$C53</f>
        <v>0</v>
      </c>
      <c r="AH37" s="82">
        <f t="shared" si="16"/>
        <v>0</v>
      </c>
      <c r="AI37" s="82">
        <f>Investissements!AI25*Investissements!$C53</f>
        <v>0</v>
      </c>
      <c r="AJ37" s="82">
        <f>Investissements!AJ25*Investissements!$C53</f>
        <v>0</v>
      </c>
      <c r="AK37" s="82">
        <f t="shared" si="17"/>
        <v>0</v>
      </c>
      <c r="AM37" s="82">
        <f>Investissements!AN25*Investissements!$C53</f>
        <v>0</v>
      </c>
      <c r="AN37" s="82">
        <f>Investissements!AO25*Investissements!$C53</f>
        <v>0</v>
      </c>
      <c r="AO37" s="82">
        <f>Investissements!AP25*Investissements!$C53</f>
        <v>0</v>
      </c>
      <c r="AP37" s="82">
        <f>Investissements!AQ25*Investissements!$C53</f>
        <v>0</v>
      </c>
      <c r="AQ37" s="82">
        <f>Investissements!AR25*Investissements!$C53</f>
        <v>0</v>
      </c>
    </row>
    <row r="38" spans="2:43" ht="15" customHeight="1" x14ac:dyDescent="0.35">
      <c r="B38" s="57">
        <f>Investissements!B26</f>
        <v>0</v>
      </c>
      <c r="C38" s="82">
        <f>Investissements!C26*Investissements!$C54</f>
        <v>0</v>
      </c>
      <c r="D38" s="82">
        <f>Investissements!D26*Investissements!$C54</f>
        <v>0</v>
      </c>
      <c r="E38" s="82">
        <f>Investissements!E26*Investissements!$C54</f>
        <v>0</v>
      </c>
      <c r="F38" s="82">
        <f>Investissements!F26*Investissements!$C54</f>
        <v>0</v>
      </c>
      <c r="G38" s="82">
        <f>Investissements!G26*Investissements!$C54</f>
        <v>0</v>
      </c>
      <c r="H38" s="82">
        <f>Investissements!H26*Investissements!$C54</f>
        <v>0</v>
      </c>
      <c r="I38" s="82">
        <f>Investissements!I26*Investissements!$C54</f>
        <v>0</v>
      </c>
      <c r="J38" s="82">
        <f>Investissements!J26*Investissements!$C54</f>
        <v>0</v>
      </c>
      <c r="K38" s="82">
        <f>Investissements!K26*Investissements!$C54</f>
        <v>0</v>
      </c>
      <c r="L38" s="82">
        <f>Investissements!L26*Investissements!$C54</f>
        <v>0</v>
      </c>
      <c r="M38" s="82">
        <f>Investissements!M26*Investissements!$C54</f>
        <v>0</v>
      </c>
      <c r="N38" s="82">
        <f>Investissements!N26*Investissements!$C54</f>
        <v>0</v>
      </c>
      <c r="O38" s="82">
        <f t="shared" si="13"/>
        <v>0</v>
      </c>
      <c r="P38" s="82">
        <f>Investissements!P26*Investissements!$C54</f>
        <v>0</v>
      </c>
      <c r="Q38" s="82">
        <f>Investissements!Q26*Investissements!$C54</f>
        <v>0</v>
      </c>
      <c r="R38" s="82">
        <f>Investissements!R26*Investissements!$C54</f>
        <v>0</v>
      </c>
      <c r="S38" s="82">
        <f>Investissements!S26*Investissements!$C54</f>
        <v>0</v>
      </c>
      <c r="T38" s="82">
        <f>Investissements!T26*Investissements!$C54</f>
        <v>0</v>
      </c>
      <c r="U38" s="82">
        <f>Investissements!U26*Investissements!$C54</f>
        <v>0</v>
      </c>
      <c r="V38" s="82">
        <f>Investissements!V26*Investissements!$C54</f>
        <v>0</v>
      </c>
      <c r="W38" s="82">
        <f>Investissements!W26*Investissements!$C54</f>
        <v>0</v>
      </c>
      <c r="X38" s="82">
        <f>Investissements!X26*Investissements!$C54</f>
        <v>0</v>
      </c>
      <c r="Y38" s="82">
        <f>Investissements!Y26*Investissements!$C54</f>
        <v>0</v>
      </c>
      <c r="Z38" s="82">
        <f>Investissements!Z26*Investissements!$C54</f>
        <v>0</v>
      </c>
      <c r="AA38" s="82">
        <f>Investissements!AA26*Investissements!$C54</f>
        <v>0</v>
      </c>
      <c r="AB38" s="82">
        <f t="shared" si="14"/>
        <v>0</v>
      </c>
      <c r="AC38" s="82">
        <f>Investissements!AC26*Investissements!$C54</f>
        <v>0</v>
      </c>
      <c r="AD38" s="82">
        <f>Investissements!AD26*Investissements!$C54</f>
        <v>0</v>
      </c>
      <c r="AE38" s="82">
        <f t="shared" si="15"/>
        <v>0</v>
      </c>
      <c r="AF38" s="82">
        <f>Investissements!AF26*Investissements!$C54</f>
        <v>0</v>
      </c>
      <c r="AG38" s="82">
        <f>Investissements!AG26*Investissements!$C54</f>
        <v>0</v>
      </c>
      <c r="AH38" s="82">
        <f t="shared" si="16"/>
        <v>0</v>
      </c>
      <c r="AI38" s="82">
        <f>Investissements!AI26*Investissements!$C54</f>
        <v>0</v>
      </c>
      <c r="AJ38" s="82">
        <f>Investissements!AJ26*Investissements!$C54</f>
        <v>0</v>
      </c>
      <c r="AK38" s="82">
        <f t="shared" si="17"/>
        <v>0</v>
      </c>
      <c r="AM38" s="82">
        <f>Investissements!AN26*Investissements!$C54</f>
        <v>0</v>
      </c>
      <c r="AN38" s="82">
        <f>Investissements!AO26*Investissements!$C54</f>
        <v>0</v>
      </c>
      <c r="AO38" s="82">
        <f>Investissements!AP26*Investissements!$C54</f>
        <v>0</v>
      </c>
      <c r="AP38" s="82">
        <f>Investissements!AQ26*Investissements!$C54</f>
        <v>0</v>
      </c>
      <c r="AQ38" s="82">
        <f>Investissements!AR26*Investissements!$C54</f>
        <v>0</v>
      </c>
    </row>
    <row r="39" spans="2:43" ht="15" customHeight="1" x14ac:dyDescent="0.35">
      <c r="B39" s="57">
        <f>Investissements!B27</f>
        <v>0</v>
      </c>
      <c r="C39" s="82">
        <f>Investissements!C27*Investissements!$C55</f>
        <v>0</v>
      </c>
      <c r="D39" s="82">
        <f>Investissements!D27*Investissements!$C55</f>
        <v>0</v>
      </c>
      <c r="E39" s="82">
        <f>Investissements!E27*Investissements!$C55</f>
        <v>0</v>
      </c>
      <c r="F39" s="82">
        <f>Investissements!F27*Investissements!$C55</f>
        <v>0</v>
      </c>
      <c r="G39" s="82">
        <f>Investissements!G27*Investissements!$C55</f>
        <v>0</v>
      </c>
      <c r="H39" s="82">
        <f>Investissements!H27*Investissements!$C55</f>
        <v>0</v>
      </c>
      <c r="I39" s="82">
        <f>Investissements!I27*Investissements!$C55</f>
        <v>0</v>
      </c>
      <c r="J39" s="82">
        <f>Investissements!J27*Investissements!$C55</f>
        <v>0</v>
      </c>
      <c r="K39" s="82">
        <f>Investissements!K27*Investissements!$C55</f>
        <v>0</v>
      </c>
      <c r="L39" s="82">
        <f>Investissements!L27*Investissements!$C55</f>
        <v>0</v>
      </c>
      <c r="M39" s="82">
        <f>Investissements!M27*Investissements!$C55</f>
        <v>0</v>
      </c>
      <c r="N39" s="82">
        <f>Investissements!N27*Investissements!$C55</f>
        <v>0</v>
      </c>
      <c r="O39" s="82">
        <f t="shared" si="13"/>
        <v>0</v>
      </c>
      <c r="P39" s="82">
        <f>Investissements!P27*Investissements!$C55</f>
        <v>0</v>
      </c>
      <c r="Q39" s="82">
        <f>Investissements!Q27*Investissements!$C55</f>
        <v>0</v>
      </c>
      <c r="R39" s="82">
        <f>Investissements!R27*Investissements!$C55</f>
        <v>0</v>
      </c>
      <c r="S39" s="82">
        <f>Investissements!S27*Investissements!$C55</f>
        <v>0</v>
      </c>
      <c r="T39" s="82">
        <f>Investissements!T27*Investissements!$C55</f>
        <v>0</v>
      </c>
      <c r="U39" s="82">
        <f>Investissements!U27*Investissements!$C55</f>
        <v>0</v>
      </c>
      <c r="V39" s="82">
        <f>Investissements!V27*Investissements!$C55</f>
        <v>0</v>
      </c>
      <c r="W39" s="82">
        <f>Investissements!W27*Investissements!$C55</f>
        <v>0</v>
      </c>
      <c r="X39" s="82">
        <f>Investissements!X27*Investissements!$C55</f>
        <v>0</v>
      </c>
      <c r="Y39" s="82">
        <f>Investissements!Y27*Investissements!$C55</f>
        <v>0</v>
      </c>
      <c r="Z39" s="82">
        <f>Investissements!Z27*Investissements!$C55</f>
        <v>0</v>
      </c>
      <c r="AA39" s="82">
        <f>Investissements!AA27*Investissements!$C55</f>
        <v>0</v>
      </c>
      <c r="AB39" s="82">
        <f t="shared" si="14"/>
        <v>0</v>
      </c>
      <c r="AC39" s="82">
        <f>Investissements!AC27*Investissements!$C55</f>
        <v>0</v>
      </c>
      <c r="AD39" s="82">
        <f>Investissements!AD27*Investissements!$C55</f>
        <v>0</v>
      </c>
      <c r="AE39" s="82">
        <f t="shared" si="15"/>
        <v>0</v>
      </c>
      <c r="AF39" s="82">
        <f>Investissements!AF27*Investissements!$C55</f>
        <v>0</v>
      </c>
      <c r="AG39" s="82">
        <f>Investissements!AG27*Investissements!$C55</f>
        <v>0</v>
      </c>
      <c r="AH39" s="82">
        <f t="shared" si="16"/>
        <v>0</v>
      </c>
      <c r="AI39" s="82">
        <f>Investissements!AI27*Investissements!$C55</f>
        <v>0</v>
      </c>
      <c r="AJ39" s="82">
        <f>Investissements!AJ27*Investissements!$C55</f>
        <v>0</v>
      </c>
      <c r="AK39" s="82">
        <f t="shared" si="17"/>
        <v>0</v>
      </c>
      <c r="AM39" s="82">
        <f>Investissements!AN27*Investissements!$C55</f>
        <v>0</v>
      </c>
      <c r="AN39" s="82">
        <f>Investissements!AO27*Investissements!$C55</f>
        <v>0</v>
      </c>
      <c r="AO39" s="82">
        <f>Investissements!AP27*Investissements!$C55</f>
        <v>0</v>
      </c>
      <c r="AP39" s="82">
        <f>Investissements!AQ27*Investissements!$C55</f>
        <v>0</v>
      </c>
      <c r="AQ39" s="82">
        <f>Investissements!AR27*Investissements!$C55</f>
        <v>0</v>
      </c>
    </row>
    <row r="40" spans="2:43" ht="15" customHeight="1" x14ac:dyDescent="0.35">
      <c r="B40" s="57">
        <f>Investissements!B28</f>
        <v>0</v>
      </c>
      <c r="C40" s="82">
        <f>Investissements!C28*Investissements!$C56</f>
        <v>0</v>
      </c>
      <c r="D40" s="82">
        <f>Investissements!D28*Investissements!$C56</f>
        <v>0</v>
      </c>
      <c r="E40" s="82">
        <f>Investissements!E28*Investissements!$C56</f>
        <v>0</v>
      </c>
      <c r="F40" s="82">
        <f>Investissements!F28*Investissements!$C56</f>
        <v>0</v>
      </c>
      <c r="G40" s="82">
        <f>Investissements!G28*Investissements!$C56</f>
        <v>0</v>
      </c>
      <c r="H40" s="82">
        <f>Investissements!H28*Investissements!$C56</f>
        <v>0</v>
      </c>
      <c r="I40" s="82">
        <f>Investissements!I28*Investissements!$C56</f>
        <v>0</v>
      </c>
      <c r="J40" s="82">
        <f>Investissements!J28*Investissements!$C56</f>
        <v>0</v>
      </c>
      <c r="K40" s="82">
        <f>Investissements!K28*Investissements!$C56</f>
        <v>0</v>
      </c>
      <c r="L40" s="82">
        <f>Investissements!L28*Investissements!$C56</f>
        <v>0</v>
      </c>
      <c r="M40" s="82">
        <f>Investissements!M28*Investissements!$C56</f>
        <v>0</v>
      </c>
      <c r="N40" s="82">
        <f>Investissements!N28*Investissements!$C56</f>
        <v>0</v>
      </c>
      <c r="O40" s="82">
        <f t="shared" si="13"/>
        <v>0</v>
      </c>
      <c r="P40" s="82">
        <f>Investissements!P28*Investissements!$C56</f>
        <v>0</v>
      </c>
      <c r="Q40" s="82">
        <f>Investissements!Q28*Investissements!$C56</f>
        <v>0</v>
      </c>
      <c r="R40" s="82">
        <f>Investissements!R28*Investissements!$C56</f>
        <v>0</v>
      </c>
      <c r="S40" s="82">
        <f>Investissements!S28*Investissements!$C56</f>
        <v>0</v>
      </c>
      <c r="T40" s="82">
        <f>Investissements!T28*Investissements!$C56</f>
        <v>0</v>
      </c>
      <c r="U40" s="82">
        <f>Investissements!U28*Investissements!$C56</f>
        <v>0</v>
      </c>
      <c r="V40" s="82">
        <f>Investissements!V28*Investissements!$C56</f>
        <v>0</v>
      </c>
      <c r="W40" s="82">
        <f>Investissements!W28*Investissements!$C56</f>
        <v>0</v>
      </c>
      <c r="X40" s="82">
        <f>Investissements!X28*Investissements!$C56</f>
        <v>0</v>
      </c>
      <c r="Y40" s="82">
        <f>Investissements!Y28*Investissements!$C56</f>
        <v>0</v>
      </c>
      <c r="Z40" s="82">
        <f>Investissements!Z28*Investissements!$C56</f>
        <v>0</v>
      </c>
      <c r="AA40" s="82">
        <f>Investissements!AA28*Investissements!$C56</f>
        <v>0</v>
      </c>
      <c r="AB40" s="82">
        <f t="shared" si="14"/>
        <v>0</v>
      </c>
      <c r="AC40" s="82">
        <f>Investissements!AC28*Investissements!$C56</f>
        <v>0</v>
      </c>
      <c r="AD40" s="82">
        <f>Investissements!AD28*Investissements!$C56</f>
        <v>0</v>
      </c>
      <c r="AE40" s="82">
        <f t="shared" si="15"/>
        <v>0</v>
      </c>
      <c r="AF40" s="82">
        <f>Investissements!AF28*Investissements!$C56</f>
        <v>0</v>
      </c>
      <c r="AG40" s="82">
        <f>Investissements!AG28*Investissements!$C56</f>
        <v>0</v>
      </c>
      <c r="AH40" s="82">
        <f t="shared" si="16"/>
        <v>0</v>
      </c>
      <c r="AI40" s="82">
        <f>Investissements!AI28*Investissements!$C56</f>
        <v>0</v>
      </c>
      <c r="AJ40" s="82">
        <f>Investissements!AJ28*Investissements!$C56</f>
        <v>0</v>
      </c>
      <c r="AK40" s="82">
        <f t="shared" si="17"/>
        <v>0</v>
      </c>
      <c r="AM40" s="82">
        <f>Investissements!AN28*Investissements!$C56</f>
        <v>0</v>
      </c>
      <c r="AN40" s="82">
        <f>Investissements!AO28*Investissements!$C56</f>
        <v>0</v>
      </c>
      <c r="AO40" s="82">
        <f>Investissements!AP28*Investissements!$C56</f>
        <v>0</v>
      </c>
      <c r="AP40" s="82">
        <f>Investissements!AQ28*Investissements!$C56</f>
        <v>0</v>
      </c>
      <c r="AQ40" s="82">
        <f>Investissements!AR28*Investissements!$C56</f>
        <v>0</v>
      </c>
    </row>
    <row r="41" spans="2:43" x14ac:dyDescent="0.35">
      <c r="B41" s="90"/>
      <c r="C41" s="107"/>
      <c r="D41" s="107"/>
      <c r="E41" s="107"/>
      <c r="F41" s="107"/>
      <c r="G41" s="107"/>
      <c r="H41" s="107"/>
      <c r="I41" s="107"/>
      <c r="J41" s="107"/>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row>
    <row r="42" spans="2:43" ht="15" customHeight="1" x14ac:dyDescent="0.35">
      <c r="B42" s="95" t="s">
        <v>20</v>
      </c>
      <c r="C42" s="82">
        <f t="shared" ref="C42:AK42" si="18">SUM(C21:C40)</f>
        <v>0</v>
      </c>
      <c r="D42" s="82">
        <f t="shared" si="18"/>
        <v>0</v>
      </c>
      <c r="E42" s="82">
        <f t="shared" si="18"/>
        <v>0</v>
      </c>
      <c r="F42" s="82">
        <f t="shared" si="18"/>
        <v>0</v>
      </c>
      <c r="G42" s="82">
        <f t="shared" si="18"/>
        <v>0</v>
      </c>
      <c r="H42" s="82">
        <f t="shared" si="18"/>
        <v>0</v>
      </c>
      <c r="I42" s="82">
        <f t="shared" si="18"/>
        <v>0</v>
      </c>
      <c r="J42" s="82">
        <f t="shared" si="18"/>
        <v>0</v>
      </c>
      <c r="K42" s="82">
        <f t="shared" si="18"/>
        <v>0</v>
      </c>
      <c r="L42" s="82">
        <f t="shared" si="18"/>
        <v>0</v>
      </c>
      <c r="M42" s="82">
        <f t="shared" si="18"/>
        <v>0</v>
      </c>
      <c r="N42" s="82">
        <f t="shared" si="18"/>
        <v>0</v>
      </c>
      <c r="O42" s="99">
        <f t="shared" si="18"/>
        <v>0</v>
      </c>
      <c r="P42" s="82">
        <f t="shared" si="18"/>
        <v>0</v>
      </c>
      <c r="Q42" s="82">
        <f t="shared" si="18"/>
        <v>0</v>
      </c>
      <c r="R42" s="82">
        <f t="shared" si="18"/>
        <v>0</v>
      </c>
      <c r="S42" s="82">
        <f t="shared" si="18"/>
        <v>0</v>
      </c>
      <c r="T42" s="82">
        <f t="shared" si="18"/>
        <v>0</v>
      </c>
      <c r="U42" s="82">
        <f t="shared" si="18"/>
        <v>0</v>
      </c>
      <c r="V42" s="82">
        <f t="shared" si="18"/>
        <v>0</v>
      </c>
      <c r="W42" s="82">
        <f t="shared" si="18"/>
        <v>0</v>
      </c>
      <c r="X42" s="82">
        <f t="shared" si="18"/>
        <v>0</v>
      </c>
      <c r="Y42" s="82">
        <f t="shared" si="18"/>
        <v>0</v>
      </c>
      <c r="Z42" s="82">
        <f t="shared" si="18"/>
        <v>0</v>
      </c>
      <c r="AA42" s="82">
        <f t="shared" si="18"/>
        <v>0</v>
      </c>
      <c r="AB42" s="99">
        <f t="shared" si="18"/>
        <v>0</v>
      </c>
      <c r="AC42" s="82">
        <f t="shared" si="18"/>
        <v>0</v>
      </c>
      <c r="AD42" s="82">
        <f t="shared" si="18"/>
        <v>0</v>
      </c>
      <c r="AE42" s="99">
        <f t="shared" si="18"/>
        <v>0</v>
      </c>
      <c r="AF42" s="82">
        <f t="shared" si="18"/>
        <v>0</v>
      </c>
      <c r="AG42" s="82">
        <f t="shared" si="18"/>
        <v>0</v>
      </c>
      <c r="AH42" s="99">
        <f t="shared" si="18"/>
        <v>0</v>
      </c>
      <c r="AI42" s="82">
        <f t="shared" si="18"/>
        <v>0</v>
      </c>
      <c r="AJ42" s="82">
        <f t="shared" si="18"/>
        <v>0</v>
      </c>
      <c r="AK42" s="99">
        <f t="shared" si="18"/>
        <v>0</v>
      </c>
      <c r="AM42" s="99">
        <f>SUM(AM21:AM40)</f>
        <v>0</v>
      </c>
      <c r="AN42" s="99">
        <f>SUM(AN21:AN40)</f>
        <v>0</v>
      </c>
      <c r="AO42" s="99">
        <f>SUM(AO21:AO40)</f>
        <v>0</v>
      </c>
      <c r="AP42" s="99">
        <f>SUM(AP21:AP40)</f>
        <v>0</v>
      </c>
      <c r="AQ42" s="99">
        <f>SUM(AQ21:AQ40)</f>
        <v>0</v>
      </c>
    </row>
    <row r="43" spans="2:43" x14ac:dyDescent="0.35">
      <c r="B43" s="90"/>
    </row>
    <row r="44" spans="2:43" ht="29" x14ac:dyDescent="0.35">
      <c r="B44" s="25" t="str">
        <f>"Investissements liés à : "&amp;CONFIG!B15&amp;" 
(en € HT)"</f>
        <v>Investissements liés à : Activité / Projet 2 
(en € HT)</v>
      </c>
      <c r="C44" s="36"/>
      <c r="D44" s="36"/>
      <c r="AM44" s="217" t="str">
        <f>"Amortissements de : "&amp;CONFIG!B15</f>
        <v>Amortissements de : Activité / Projet 2</v>
      </c>
      <c r="AN44" s="217"/>
    </row>
    <row r="45" spans="2:43" x14ac:dyDescent="0.35">
      <c r="B45" s="90"/>
    </row>
    <row r="46" spans="2:43" x14ac:dyDescent="0.35">
      <c r="B46" s="90"/>
      <c r="C46" s="232" t="s">
        <v>17</v>
      </c>
      <c r="D46" s="232"/>
      <c r="E46" s="232"/>
      <c r="F46" s="232"/>
      <c r="G46" s="232"/>
      <c r="H46" s="232"/>
      <c r="I46" s="232"/>
      <c r="J46" s="232"/>
      <c r="K46" s="232"/>
      <c r="L46" s="232"/>
      <c r="M46" s="232"/>
      <c r="N46" s="232"/>
      <c r="O46" s="232"/>
      <c r="P46" s="232" t="s">
        <v>18</v>
      </c>
      <c r="Q46" s="232"/>
      <c r="R46" s="232"/>
      <c r="S46" s="232"/>
      <c r="T46" s="232"/>
      <c r="U46" s="232"/>
      <c r="V46" s="232"/>
      <c r="W46" s="232"/>
      <c r="X46" s="232"/>
      <c r="Y46" s="232"/>
      <c r="Z46" s="232"/>
      <c r="AA46" s="232"/>
      <c r="AB46" s="232"/>
      <c r="AC46" s="232" t="s">
        <v>19</v>
      </c>
      <c r="AD46" s="232"/>
      <c r="AE46" s="232"/>
      <c r="AF46" s="232" t="s">
        <v>31</v>
      </c>
      <c r="AG46" s="232"/>
      <c r="AH46" s="232"/>
      <c r="AI46" s="232" t="s">
        <v>32</v>
      </c>
      <c r="AJ46" s="232"/>
      <c r="AK46" s="232"/>
      <c r="AM46" s="21" t="s">
        <v>17</v>
      </c>
      <c r="AN46" s="21" t="s">
        <v>18</v>
      </c>
      <c r="AO46" s="21" t="s">
        <v>19</v>
      </c>
      <c r="AP46" s="21" t="s">
        <v>31</v>
      </c>
      <c r="AQ46" s="21" t="s">
        <v>32</v>
      </c>
    </row>
    <row r="47" spans="2:43" ht="15" customHeight="1" x14ac:dyDescent="0.35">
      <c r="B47" s="95" t="s">
        <v>35</v>
      </c>
      <c r="C47" s="67">
        <f>CONFIG!$C$7</f>
        <v>43101</v>
      </c>
      <c r="D47" s="67">
        <f>DATE(YEAR(C47),MONTH(C47)+1,DAY(C47))</f>
        <v>43132</v>
      </c>
      <c r="E47" s="67">
        <f t="shared" ref="E47:N47" si="19">DATE(YEAR(D47),MONTH(D47)+1,DAY(D47))</f>
        <v>43160</v>
      </c>
      <c r="F47" s="67">
        <f t="shared" si="19"/>
        <v>43191</v>
      </c>
      <c r="G47" s="67">
        <f t="shared" si="19"/>
        <v>43221</v>
      </c>
      <c r="H47" s="67">
        <f t="shared" si="19"/>
        <v>43252</v>
      </c>
      <c r="I47" s="67">
        <f t="shared" si="19"/>
        <v>43282</v>
      </c>
      <c r="J47" s="67">
        <f t="shared" si="19"/>
        <v>43313</v>
      </c>
      <c r="K47" s="67">
        <f t="shared" si="19"/>
        <v>43344</v>
      </c>
      <c r="L47" s="67">
        <f t="shared" si="19"/>
        <v>43374</v>
      </c>
      <c r="M47" s="67">
        <f t="shared" si="19"/>
        <v>43405</v>
      </c>
      <c r="N47" s="67">
        <f t="shared" si="19"/>
        <v>43435</v>
      </c>
      <c r="O47" s="96" t="s">
        <v>20</v>
      </c>
      <c r="P47" s="67">
        <f>DATE(YEAR(N47),MONTH(N47)+1,DAY(N47))</f>
        <v>43466</v>
      </c>
      <c r="Q47" s="67">
        <f t="shared" ref="Q47:AA47" si="20">DATE(YEAR(P47),MONTH(P47)+1,DAY(P47))</f>
        <v>43497</v>
      </c>
      <c r="R47" s="67">
        <f t="shared" si="20"/>
        <v>43525</v>
      </c>
      <c r="S47" s="67">
        <f t="shared" si="20"/>
        <v>43556</v>
      </c>
      <c r="T47" s="67">
        <f t="shared" si="20"/>
        <v>43586</v>
      </c>
      <c r="U47" s="67">
        <f t="shared" si="20"/>
        <v>43617</v>
      </c>
      <c r="V47" s="67">
        <f t="shared" si="20"/>
        <v>43647</v>
      </c>
      <c r="W47" s="67">
        <f t="shared" si="20"/>
        <v>43678</v>
      </c>
      <c r="X47" s="67">
        <f t="shared" si="20"/>
        <v>43709</v>
      </c>
      <c r="Y47" s="67">
        <f t="shared" si="20"/>
        <v>43739</v>
      </c>
      <c r="Z47" s="67">
        <f t="shared" si="20"/>
        <v>43770</v>
      </c>
      <c r="AA47" s="67">
        <f t="shared" si="20"/>
        <v>43800</v>
      </c>
      <c r="AB47" s="96" t="s">
        <v>20</v>
      </c>
      <c r="AC47" s="67" t="s">
        <v>23</v>
      </c>
      <c r="AD47" s="67" t="s">
        <v>24</v>
      </c>
      <c r="AE47" s="96" t="s">
        <v>20</v>
      </c>
      <c r="AF47" s="67" t="s">
        <v>23</v>
      </c>
      <c r="AG47" s="67" t="s">
        <v>24</v>
      </c>
      <c r="AH47" s="96" t="s">
        <v>20</v>
      </c>
      <c r="AI47" s="67" t="s">
        <v>23</v>
      </c>
      <c r="AJ47" s="67" t="s">
        <v>24</v>
      </c>
      <c r="AK47" s="96" t="s">
        <v>20</v>
      </c>
    </row>
    <row r="48" spans="2:43" ht="15" customHeight="1" x14ac:dyDescent="0.35">
      <c r="B48" s="57" t="str">
        <f>Investissements!B9</f>
        <v>Apports en nature</v>
      </c>
      <c r="C48" s="82">
        <f>Investissements!C9*Investissements!$D37</f>
        <v>0</v>
      </c>
      <c r="D48" s="82">
        <f>Investissements!D9*Investissements!$D37</f>
        <v>0</v>
      </c>
      <c r="E48" s="82">
        <f>Investissements!E9*Investissements!$D37</f>
        <v>0</v>
      </c>
      <c r="F48" s="82">
        <f>Investissements!F9*Investissements!$D37</f>
        <v>0</v>
      </c>
      <c r="G48" s="82">
        <f>Investissements!G9*Investissements!$D37</f>
        <v>0</v>
      </c>
      <c r="H48" s="82">
        <f>Investissements!H9*Investissements!$D37</f>
        <v>0</v>
      </c>
      <c r="I48" s="82">
        <f>Investissements!I9*Investissements!$D37</f>
        <v>0</v>
      </c>
      <c r="J48" s="82">
        <f>Investissements!J9*Investissements!$D37</f>
        <v>0</v>
      </c>
      <c r="K48" s="82">
        <f>Investissements!K9*Investissements!$D37</f>
        <v>0</v>
      </c>
      <c r="L48" s="82">
        <f>Investissements!L9*Investissements!$D37</f>
        <v>0</v>
      </c>
      <c r="M48" s="82">
        <f>Investissements!M9*Investissements!$D37</f>
        <v>0</v>
      </c>
      <c r="N48" s="82">
        <f>Investissements!N9*Investissements!$D37</f>
        <v>0</v>
      </c>
      <c r="O48" s="82">
        <f t="shared" ref="O48:O67" si="21">SUM(C48:N48)</f>
        <v>0</v>
      </c>
      <c r="P48" s="82">
        <f>Investissements!P9*Investissements!$D37</f>
        <v>0</v>
      </c>
      <c r="Q48" s="82">
        <f>Investissements!Q9*Investissements!$D37</f>
        <v>0</v>
      </c>
      <c r="R48" s="82">
        <f>Investissements!R9*Investissements!$D37</f>
        <v>0</v>
      </c>
      <c r="S48" s="82">
        <f>Investissements!S9*Investissements!$D37</f>
        <v>0</v>
      </c>
      <c r="T48" s="82">
        <f>Investissements!T9*Investissements!$D37</f>
        <v>0</v>
      </c>
      <c r="U48" s="82">
        <f>Investissements!U9*Investissements!$D37</f>
        <v>0</v>
      </c>
      <c r="V48" s="82">
        <f>Investissements!V9*Investissements!$D37</f>
        <v>0</v>
      </c>
      <c r="W48" s="82">
        <f>Investissements!W9*Investissements!$D37</f>
        <v>0</v>
      </c>
      <c r="X48" s="82">
        <f>Investissements!X9*Investissements!$D37</f>
        <v>0</v>
      </c>
      <c r="Y48" s="82">
        <f>Investissements!Y9*Investissements!$D37</f>
        <v>0</v>
      </c>
      <c r="Z48" s="82">
        <f>Investissements!Z9*Investissements!$D37</f>
        <v>0</v>
      </c>
      <c r="AA48" s="82">
        <f>Investissements!AA9*Investissements!$D37</f>
        <v>0</v>
      </c>
      <c r="AB48" s="82">
        <f t="shared" ref="AB48:AB67" si="22">SUM(P48:AA48)</f>
        <v>0</v>
      </c>
      <c r="AC48" s="82">
        <f>Investissements!AC9*Investissements!$D37</f>
        <v>0</v>
      </c>
      <c r="AD48" s="82">
        <f>Investissements!AD9*Investissements!$D37</f>
        <v>0</v>
      </c>
      <c r="AE48" s="82">
        <f t="shared" ref="AE48:AE67" si="23">SUM(AC48:AD48)</f>
        <v>0</v>
      </c>
      <c r="AF48" s="82">
        <f>Investissements!AF9*Investissements!$D37</f>
        <v>0</v>
      </c>
      <c r="AG48" s="82">
        <f>Investissements!AG9*Investissements!$D37</f>
        <v>0</v>
      </c>
      <c r="AH48" s="82">
        <f t="shared" ref="AH48:AH67" si="24">SUM(AF48:AG48)</f>
        <v>0</v>
      </c>
      <c r="AI48" s="82">
        <f>Investissements!AI9*Investissements!$D37</f>
        <v>0</v>
      </c>
      <c r="AJ48" s="82">
        <f>Investissements!AJ9*Investissements!$D37</f>
        <v>0</v>
      </c>
      <c r="AK48" s="82">
        <f t="shared" ref="AK48:AK67" si="25">SUM(AI48:AJ48)</f>
        <v>0</v>
      </c>
      <c r="AM48" s="82">
        <f>Investissements!AN9*Investissements!$D37</f>
        <v>0</v>
      </c>
      <c r="AN48" s="82">
        <f>Investissements!AO9*Investissements!$D37</f>
        <v>0</v>
      </c>
      <c r="AO48" s="82">
        <f>Investissements!AP9*Investissements!$D37</f>
        <v>0</v>
      </c>
      <c r="AP48" s="82">
        <f>Investissements!AQ9*Investissements!$D37</f>
        <v>0</v>
      </c>
      <c r="AQ48" s="82">
        <f>Investissements!AR9*Investissements!$D37</f>
        <v>0</v>
      </c>
    </row>
    <row r="49" spans="2:43" ht="15" customHeight="1" x14ac:dyDescent="0.35">
      <c r="B49" s="57">
        <f>Investissements!B10</f>
        <v>0</v>
      </c>
      <c r="C49" s="82">
        <f>Investissements!C10*Investissements!$D38</f>
        <v>0</v>
      </c>
      <c r="D49" s="82">
        <f>Investissements!D10*Investissements!$D38</f>
        <v>0</v>
      </c>
      <c r="E49" s="82">
        <f>Investissements!E10*Investissements!$D38</f>
        <v>0</v>
      </c>
      <c r="F49" s="82">
        <f>Investissements!F10*Investissements!$D38</f>
        <v>0</v>
      </c>
      <c r="G49" s="82">
        <f>Investissements!G10*Investissements!$D38</f>
        <v>0</v>
      </c>
      <c r="H49" s="82">
        <f>Investissements!H10*Investissements!$D38</f>
        <v>0</v>
      </c>
      <c r="I49" s="82">
        <f>Investissements!I10*Investissements!$D38</f>
        <v>0</v>
      </c>
      <c r="J49" s="82">
        <f>Investissements!J10*Investissements!$D38</f>
        <v>0</v>
      </c>
      <c r="K49" s="82">
        <f>Investissements!K10*Investissements!$D38</f>
        <v>0</v>
      </c>
      <c r="L49" s="82">
        <f>Investissements!L10*Investissements!$D38</f>
        <v>0</v>
      </c>
      <c r="M49" s="82">
        <f>Investissements!M10*Investissements!$D38</f>
        <v>0</v>
      </c>
      <c r="N49" s="82">
        <f>Investissements!N10*Investissements!$D38</f>
        <v>0</v>
      </c>
      <c r="O49" s="82">
        <f t="shared" si="21"/>
        <v>0</v>
      </c>
      <c r="P49" s="82">
        <f>Investissements!P10*Investissements!$D38</f>
        <v>0</v>
      </c>
      <c r="Q49" s="82">
        <f>Investissements!Q10*Investissements!$D38</f>
        <v>0</v>
      </c>
      <c r="R49" s="82">
        <f>Investissements!R10*Investissements!$D38</f>
        <v>0</v>
      </c>
      <c r="S49" s="82">
        <f>Investissements!S10*Investissements!$D38</f>
        <v>0</v>
      </c>
      <c r="T49" s="82">
        <f>Investissements!T10*Investissements!$D38</f>
        <v>0</v>
      </c>
      <c r="U49" s="82">
        <f>Investissements!U10*Investissements!$D38</f>
        <v>0</v>
      </c>
      <c r="V49" s="82">
        <f>Investissements!V10*Investissements!$D38</f>
        <v>0</v>
      </c>
      <c r="W49" s="82">
        <f>Investissements!W10*Investissements!$D38</f>
        <v>0</v>
      </c>
      <c r="X49" s="82">
        <f>Investissements!X10*Investissements!$D38</f>
        <v>0</v>
      </c>
      <c r="Y49" s="82">
        <f>Investissements!Y10*Investissements!$D38</f>
        <v>0</v>
      </c>
      <c r="Z49" s="82">
        <f>Investissements!Z10*Investissements!$D38</f>
        <v>0</v>
      </c>
      <c r="AA49" s="82">
        <f>Investissements!AA10*Investissements!$D38</f>
        <v>0</v>
      </c>
      <c r="AB49" s="82">
        <f t="shared" si="22"/>
        <v>0</v>
      </c>
      <c r="AC49" s="82">
        <f>Investissements!AC10*Investissements!$D38</f>
        <v>0</v>
      </c>
      <c r="AD49" s="82">
        <f>Investissements!AD10*Investissements!$D38</f>
        <v>0</v>
      </c>
      <c r="AE49" s="82">
        <f t="shared" si="23"/>
        <v>0</v>
      </c>
      <c r="AF49" s="82">
        <f>Investissements!AF10*Investissements!$D38</f>
        <v>0</v>
      </c>
      <c r="AG49" s="82">
        <f>Investissements!AG10*Investissements!$D38</f>
        <v>0</v>
      </c>
      <c r="AH49" s="82">
        <f t="shared" si="24"/>
        <v>0</v>
      </c>
      <c r="AI49" s="82">
        <f>Investissements!AI10*Investissements!$D38</f>
        <v>0</v>
      </c>
      <c r="AJ49" s="82">
        <f>Investissements!AJ10*Investissements!$D38</f>
        <v>0</v>
      </c>
      <c r="AK49" s="82">
        <f t="shared" si="25"/>
        <v>0</v>
      </c>
      <c r="AM49" s="82">
        <f>Investissements!AN10*Investissements!$D38</f>
        <v>0</v>
      </c>
      <c r="AN49" s="82">
        <f>Investissements!AO10*Investissements!$D38</f>
        <v>0</v>
      </c>
      <c r="AO49" s="82">
        <f>Investissements!AP10*Investissements!$D38</f>
        <v>0</v>
      </c>
      <c r="AP49" s="82">
        <f>Investissements!AQ10*Investissements!$D38</f>
        <v>0</v>
      </c>
      <c r="AQ49" s="82">
        <f>Investissements!AR10*Investissements!$D38</f>
        <v>0</v>
      </c>
    </row>
    <row r="50" spans="2:43" ht="15" customHeight="1" x14ac:dyDescent="0.35">
      <c r="B50" s="57">
        <f>Investissements!B11</f>
        <v>0</v>
      </c>
      <c r="C50" s="82">
        <f>Investissements!C11*Investissements!$D39</f>
        <v>0</v>
      </c>
      <c r="D50" s="82">
        <f>Investissements!D11*Investissements!$D39</f>
        <v>0</v>
      </c>
      <c r="E50" s="82">
        <f>Investissements!E11*Investissements!$D39</f>
        <v>0</v>
      </c>
      <c r="F50" s="82">
        <f>Investissements!F11*Investissements!$D39</f>
        <v>0</v>
      </c>
      <c r="G50" s="82">
        <f>Investissements!G11*Investissements!$D39</f>
        <v>0</v>
      </c>
      <c r="H50" s="82">
        <f>Investissements!H11*Investissements!$D39</f>
        <v>0</v>
      </c>
      <c r="I50" s="82">
        <f>Investissements!I11*Investissements!$D39</f>
        <v>0</v>
      </c>
      <c r="J50" s="82">
        <f>Investissements!J11*Investissements!$D39</f>
        <v>0</v>
      </c>
      <c r="K50" s="82">
        <f>Investissements!K11*Investissements!$D39</f>
        <v>0</v>
      </c>
      <c r="L50" s="82">
        <f>Investissements!L11*Investissements!$D39</f>
        <v>0</v>
      </c>
      <c r="M50" s="82">
        <f>Investissements!M11*Investissements!$D39</f>
        <v>0</v>
      </c>
      <c r="N50" s="82">
        <f>Investissements!N11*Investissements!$D39</f>
        <v>0</v>
      </c>
      <c r="O50" s="82">
        <f t="shared" si="21"/>
        <v>0</v>
      </c>
      <c r="P50" s="82">
        <f>Investissements!P11*Investissements!$D39</f>
        <v>0</v>
      </c>
      <c r="Q50" s="82">
        <f>Investissements!Q11*Investissements!$D39</f>
        <v>0</v>
      </c>
      <c r="R50" s="82">
        <f>Investissements!R11*Investissements!$D39</f>
        <v>0</v>
      </c>
      <c r="S50" s="82">
        <f>Investissements!S11*Investissements!$D39</f>
        <v>0</v>
      </c>
      <c r="T50" s="82">
        <f>Investissements!T11*Investissements!$D39</f>
        <v>0</v>
      </c>
      <c r="U50" s="82">
        <f>Investissements!U11*Investissements!$D39</f>
        <v>0</v>
      </c>
      <c r="V50" s="82">
        <f>Investissements!V11*Investissements!$D39</f>
        <v>0</v>
      </c>
      <c r="W50" s="82">
        <f>Investissements!W11*Investissements!$D39</f>
        <v>0</v>
      </c>
      <c r="X50" s="82">
        <f>Investissements!X11*Investissements!$D39</f>
        <v>0</v>
      </c>
      <c r="Y50" s="82">
        <f>Investissements!Y11*Investissements!$D39</f>
        <v>0</v>
      </c>
      <c r="Z50" s="82">
        <f>Investissements!Z11*Investissements!$D39</f>
        <v>0</v>
      </c>
      <c r="AA50" s="82">
        <f>Investissements!AA11*Investissements!$D39</f>
        <v>0</v>
      </c>
      <c r="AB50" s="82">
        <f t="shared" si="22"/>
        <v>0</v>
      </c>
      <c r="AC50" s="82">
        <f>Investissements!AC11*Investissements!$D39</f>
        <v>0</v>
      </c>
      <c r="AD50" s="82">
        <f>Investissements!AD11*Investissements!$D39</f>
        <v>0</v>
      </c>
      <c r="AE50" s="82">
        <f t="shared" si="23"/>
        <v>0</v>
      </c>
      <c r="AF50" s="82">
        <f>Investissements!AF11*Investissements!$D39</f>
        <v>0</v>
      </c>
      <c r="AG50" s="82">
        <f>Investissements!AG11*Investissements!$D39</f>
        <v>0</v>
      </c>
      <c r="AH50" s="82">
        <f t="shared" si="24"/>
        <v>0</v>
      </c>
      <c r="AI50" s="82">
        <f>Investissements!AI11*Investissements!$D39</f>
        <v>0</v>
      </c>
      <c r="AJ50" s="82">
        <f>Investissements!AJ11*Investissements!$D39</f>
        <v>0</v>
      </c>
      <c r="AK50" s="82">
        <f t="shared" si="25"/>
        <v>0</v>
      </c>
      <c r="AM50" s="82">
        <f>Investissements!AN11*Investissements!$D39</f>
        <v>0</v>
      </c>
      <c r="AN50" s="82">
        <f>Investissements!AO11*Investissements!$D39</f>
        <v>0</v>
      </c>
      <c r="AO50" s="82">
        <f>Investissements!AP11*Investissements!$D39</f>
        <v>0</v>
      </c>
      <c r="AP50" s="82">
        <f>Investissements!AQ11*Investissements!$D39</f>
        <v>0</v>
      </c>
      <c r="AQ50" s="82">
        <f>Investissements!AR11*Investissements!$D39</f>
        <v>0</v>
      </c>
    </row>
    <row r="51" spans="2:43" ht="15" customHeight="1" x14ac:dyDescent="0.35">
      <c r="B51" s="57">
        <f>Investissements!B12</f>
        <v>0</v>
      </c>
      <c r="C51" s="82">
        <f>Investissements!C12*Investissements!$D40</f>
        <v>0</v>
      </c>
      <c r="D51" s="82">
        <f>Investissements!D12*Investissements!$D40</f>
        <v>0</v>
      </c>
      <c r="E51" s="82">
        <f>Investissements!E12*Investissements!$D40</f>
        <v>0</v>
      </c>
      <c r="F51" s="82">
        <f>Investissements!F12*Investissements!$D40</f>
        <v>0</v>
      </c>
      <c r="G51" s="82">
        <f>Investissements!G12*Investissements!$D40</f>
        <v>0</v>
      </c>
      <c r="H51" s="82">
        <f>Investissements!H12*Investissements!$D40</f>
        <v>0</v>
      </c>
      <c r="I51" s="82">
        <f>Investissements!I12*Investissements!$D40</f>
        <v>0</v>
      </c>
      <c r="J51" s="82">
        <f>Investissements!J12*Investissements!$D40</f>
        <v>0</v>
      </c>
      <c r="K51" s="82">
        <f>Investissements!K12*Investissements!$D40</f>
        <v>0</v>
      </c>
      <c r="L51" s="82">
        <f>Investissements!L12*Investissements!$D40</f>
        <v>0</v>
      </c>
      <c r="M51" s="82">
        <f>Investissements!M12*Investissements!$D40</f>
        <v>0</v>
      </c>
      <c r="N51" s="82">
        <f>Investissements!N12*Investissements!$D40</f>
        <v>0</v>
      </c>
      <c r="O51" s="82">
        <f t="shared" si="21"/>
        <v>0</v>
      </c>
      <c r="P51" s="82">
        <f>Investissements!P12*Investissements!$D40</f>
        <v>0</v>
      </c>
      <c r="Q51" s="82">
        <f>Investissements!Q12*Investissements!$D40</f>
        <v>0</v>
      </c>
      <c r="R51" s="82">
        <f>Investissements!R12*Investissements!$D40</f>
        <v>0</v>
      </c>
      <c r="S51" s="82">
        <f>Investissements!S12*Investissements!$D40</f>
        <v>0</v>
      </c>
      <c r="T51" s="82">
        <f>Investissements!T12*Investissements!$D40</f>
        <v>0</v>
      </c>
      <c r="U51" s="82">
        <f>Investissements!U12*Investissements!$D40</f>
        <v>0</v>
      </c>
      <c r="V51" s="82">
        <f>Investissements!V12*Investissements!$D40</f>
        <v>0</v>
      </c>
      <c r="W51" s="82">
        <f>Investissements!W12*Investissements!$D40</f>
        <v>0</v>
      </c>
      <c r="X51" s="82">
        <f>Investissements!X12*Investissements!$D40</f>
        <v>0</v>
      </c>
      <c r="Y51" s="82">
        <f>Investissements!Y12*Investissements!$D40</f>
        <v>0</v>
      </c>
      <c r="Z51" s="82">
        <f>Investissements!Z12*Investissements!$D40</f>
        <v>0</v>
      </c>
      <c r="AA51" s="82">
        <f>Investissements!AA12*Investissements!$D40</f>
        <v>0</v>
      </c>
      <c r="AB51" s="82">
        <f t="shared" si="22"/>
        <v>0</v>
      </c>
      <c r="AC51" s="82">
        <f>Investissements!AC12*Investissements!$D40</f>
        <v>0</v>
      </c>
      <c r="AD51" s="82">
        <f>Investissements!AD12*Investissements!$D40</f>
        <v>0</v>
      </c>
      <c r="AE51" s="82">
        <f t="shared" si="23"/>
        <v>0</v>
      </c>
      <c r="AF51" s="82">
        <f>Investissements!AF12*Investissements!$D40</f>
        <v>0</v>
      </c>
      <c r="AG51" s="82">
        <f>Investissements!AG12*Investissements!$D40</f>
        <v>0</v>
      </c>
      <c r="AH51" s="82">
        <f t="shared" si="24"/>
        <v>0</v>
      </c>
      <c r="AI51" s="82">
        <f>Investissements!AI12*Investissements!$D40</f>
        <v>0</v>
      </c>
      <c r="AJ51" s="82">
        <f>Investissements!AJ12*Investissements!$D40</f>
        <v>0</v>
      </c>
      <c r="AK51" s="82">
        <f t="shared" si="25"/>
        <v>0</v>
      </c>
      <c r="AM51" s="82">
        <f>Investissements!AN12*Investissements!$D40</f>
        <v>0</v>
      </c>
      <c r="AN51" s="82">
        <f>Investissements!AO12*Investissements!$D40</f>
        <v>0</v>
      </c>
      <c r="AO51" s="82">
        <f>Investissements!AP12*Investissements!$D40</f>
        <v>0</v>
      </c>
      <c r="AP51" s="82">
        <f>Investissements!AQ12*Investissements!$D40</f>
        <v>0</v>
      </c>
      <c r="AQ51" s="82">
        <f>Investissements!AR12*Investissements!$D40</f>
        <v>0</v>
      </c>
    </row>
    <row r="52" spans="2:43" ht="15" customHeight="1" x14ac:dyDescent="0.35">
      <c r="B52" s="57">
        <f>Investissements!B13</f>
        <v>0</v>
      </c>
      <c r="C52" s="82">
        <f>Investissements!C13*Investissements!$D41</f>
        <v>0</v>
      </c>
      <c r="D52" s="82">
        <f>Investissements!D13*Investissements!$D41</f>
        <v>0</v>
      </c>
      <c r="E52" s="82">
        <f>Investissements!E13*Investissements!$D41</f>
        <v>0</v>
      </c>
      <c r="F52" s="82">
        <f>Investissements!F13*Investissements!$D41</f>
        <v>0</v>
      </c>
      <c r="G52" s="82">
        <f>Investissements!G13*Investissements!$D41</f>
        <v>0</v>
      </c>
      <c r="H52" s="82">
        <f>Investissements!H13*Investissements!$D41</f>
        <v>0</v>
      </c>
      <c r="I52" s="82">
        <f>Investissements!I13*Investissements!$D41</f>
        <v>0</v>
      </c>
      <c r="J52" s="82">
        <f>Investissements!J13*Investissements!$D41</f>
        <v>0</v>
      </c>
      <c r="K52" s="82">
        <f>Investissements!K13*Investissements!$D41</f>
        <v>0</v>
      </c>
      <c r="L52" s="82">
        <f>Investissements!L13*Investissements!$D41</f>
        <v>0</v>
      </c>
      <c r="M52" s="82">
        <f>Investissements!M13*Investissements!$D41</f>
        <v>0</v>
      </c>
      <c r="N52" s="82">
        <f>Investissements!N13*Investissements!$D41</f>
        <v>0</v>
      </c>
      <c r="O52" s="82">
        <f t="shared" si="21"/>
        <v>0</v>
      </c>
      <c r="P52" s="82">
        <f>Investissements!P13*Investissements!$D41</f>
        <v>0</v>
      </c>
      <c r="Q52" s="82">
        <f>Investissements!Q13*Investissements!$D41</f>
        <v>0</v>
      </c>
      <c r="R52" s="82">
        <f>Investissements!R13*Investissements!$D41</f>
        <v>0</v>
      </c>
      <c r="S52" s="82">
        <f>Investissements!S13*Investissements!$D41</f>
        <v>0</v>
      </c>
      <c r="T52" s="82">
        <f>Investissements!T13*Investissements!$D41</f>
        <v>0</v>
      </c>
      <c r="U52" s="82">
        <f>Investissements!U13*Investissements!$D41</f>
        <v>0</v>
      </c>
      <c r="V52" s="82">
        <f>Investissements!V13*Investissements!$D41</f>
        <v>0</v>
      </c>
      <c r="W52" s="82">
        <f>Investissements!W13*Investissements!$D41</f>
        <v>0</v>
      </c>
      <c r="X52" s="82">
        <f>Investissements!X13*Investissements!$D41</f>
        <v>0</v>
      </c>
      <c r="Y52" s="82">
        <f>Investissements!Y13*Investissements!$D41</f>
        <v>0</v>
      </c>
      <c r="Z52" s="82">
        <f>Investissements!Z13*Investissements!$D41</f>
        <v>0</v>
      </c>
      <c r="AA52" s="82">
        <f>Investissements!AA13*Investissements!$D41</f>
        <v>0</v>
      </c>
      <c r="AB52" s="82">
        <f t="shared" si="22"/>
        <v>0</v>
      </c>
      <c r="AC52" s="82">
        <f>Investissements!AC13*Investissements!$D41</f>
        <v>0</v>
      </c>
      <c r="AD52" s="82">
        <f>Investissements!AD13*Investissements!$D41</f>
        <v>0</v>
      </c>
      <c r="AE52" s="82">
        <f t="shared" si="23"/>
        <v>0</v>
      </c>
      <c r="AF52" s="82">
        <f>Investissements!AF13*Investissements!$D41</f>
        <v>0</v>
      </c>
      <c r="AG52" s="82">
        <f>Investissements!AG13*Investissements!$D41</f>
        <v>0</v>
      </c>
      <c r="AH52" s="82">
        <f t="shared" si="24"/>
        <v>0</v>
      </c>
      <c r="AI52" s="82">
        <f>Investissements!AI13*Investissements!$D41</f>
        <v>0</v>
      </c>
      <c r="AJ52" s="82">
        <f>Investissements!AJ13*Investissements!$D41</f>
        <v>0</v>
      </c>
      <c r="AK52" s="82">
        <f t="shared" si="25"/>
        <v>0</v>
      </c>
      <c r="AM52" s="82">
        <f>Investissements!AN13*Investissements!$D41</f>
        <v>0</v>
      </c>
      <c r="AN52" s="82">
        <f>Investissements!AO13*Investissements!$D41</f>
        <v>0</v>
      </c>
      <c r="AO52" s="82">
        <f>Investissements!AP13*Investissements!$D41</f>
        <v>0</v>
      </c>
      <c r="AP52" s="82">
        <f>Investissements!AQ13*Investissements!$D41</f>
        <v>0</v>
      </c>
      <c r="AQ52" s="82">
        <f>Investissements!AR13*Investissements!$D41</f>
        <v>0</v>
      </c>
    </row>
    <row r="53" spans="2:43" ht="15" customHeight="1" x14ac:dyDescent="0.35">
      <c r="B53" s="57">
        <f>Investissements!B14</f>
        <v>0</v>
      </c>
      <c r="C53" s="82">
        <f>Investissements!C14*Investissements!$D42</f>
        <v>0</v>
      </c>
      <c r="D53" s="82">
        <f>Investissements!D14*Investissements!$D42</f>
        <v>0</v>
      </c>
      <c r="E53" s="82">
        <f>Investissements!E14*Investissements!$D42</f>
        <v>0</v>
      </c>
      <c r="F53" s="82">
        <f>Investissements!F14*Investissements!$D42</f>
        <v>0</v>
      </c>
      <c r="G53" s="82">
        <f>Investissements!G14*Investissements!$D42</f>
        <v>0</v>
      </c>
      <c r="H53" s="82">
        <f>Investissements!H14*Investissements!$D42</f>
        <v>0</v>
      </c>
      <c r="I53" s="82">
        <f>Investissements!I14*Investissements!$D42</f>
        <v>0</v>
      </c>
      <c r="J53" s="82">
        <f>Investissements!J14*Investissements!$D42</f>
        <v>0</v>
      </c>
      <c r="K53" s="82">
        <f>Investissements!K14*Investissements!$D42</f>
        <v>0</v>
      </c>
      <c r="L53" s="82">
        <f>Investissements!L14*Investissements!$D42</f>
        <v>0</v>
      </c>
      <c r="M53" s="82">
        <f>Investissements!M14*Investissements!$D42</f>
        <v>0</v>
      </c>
      <c r="N53" s="82">
        <f>Investissements!N14*Investissements!$D42</f>
        <v>0</v>
      </c>
      <c r="O53" s="82">
        <f t="shared" si="21"/>
        <v>0</v>
      </c>
      <c r="P53" s="82">
        <f>Investissements!P14*Investissements!$D42</f>
        <v>0</v>
      </c>
      <c r="Q53" s="82">
        <f>Investissements!Q14*Investissements!$D42</f>
        <v>0</v>
      </c>
      <c r="R53" s="82">
        <f>Investissements!R14*Investissements!$D42</f>
        <v>0</v>
      </c>
      <c r="S53" s="82">
        <f>Investissements!S14*Investissements!$D42</f>
        <v>0</v>
      </c>
      <c r="T53" s="82">
        <f>Investissements!T14*Investissements!$D42</f>
        <v>0</v>
      </c>
      <c r="U53" s="82">
        <f>Investissements!U14*Investissements!$D42</f>
        <v>0</v>
      </c>
      <c r="V53" s="82">
        <f>Investissements!V14*Investissements!$D42</f>
        <v>0</v>
      </c>
      <c r="W53" s="82">
        <f>Investissements!W14*Investissements!$D42</f>
        <v>0</v>
      </c>
      <c r="X53" s="82">
        <f>Investissements!X14*Investissements!$D42</f>
        <v>0</v>
      </c>
      <c r="Y53" s="82">
        <f>Investissements!Y14*Investissements!$D42</f>
        <v>0</v>
      </c>
      <c r="Z53" s="82">
        <f>Investissements!Z14*Investissements!$D42</f>
        <v>0</v>
      </c>
      <c r="AA53" s="82">
        <f>Investissements!AA14*Investissements!$D42</f>
        <v>0</v>
      </c>
      <c r="AB53" s="82">
        <f t="shared" si="22"/>
        <v>0</v>
      </c>
      <c r="AC53" s="82">
        <f>Investissements!AC14*Investissements!$D42</f>
        <v>0</v>
      </c>
      <c r="AD53" s="82">
        <f>Investissements!AD14*Investissements!$D42</f>
        <v>0</v>
      </c>
      <c r="AE53" s="82">
        <f t="shared" si="23"/>
        <v>0</v>
      </c>
      <c r="AF53" s="82">
        <f>Investissements!AF14*Investissements!$D42</f>
        <v>0</v>
      </c>
      <c r="AG53" s="82">
        <f>Investissements!AG14*Investissements!$D42</f>
        <v>0</v>
      </c>
      <c r="AH53" s="82">
        <f t="shared" si="24"/>
        <v>0</v>
      </c>
      <c r="AI53" s="82">
        <f>Investissements!AI14*Investissements!$D42</f>
        <v>0</v>
      </c>
      <c r="AJ53" s="82">
        <f>Investissements!AJ14*Investissements!$D42</f>
        <v>0</v>
      </c>
      <c r="AK53" s="82">
        <f t="shared" si="25"/>
        <v>0</v>
      </c>
      <c r="AM53" s="82">
        <f>Investissements!AN14*Investissements!$D42</f>
        <v>0</v>
      </c>
      <c r="AN53" s="82">
        <f>Investissements!AO14*Investissements!$D42</f>
        <v>0</v>
      </c>
      <c r="AO53" s="82">
        <f>Investissements!AP14*Investissements!$D42</f>
        <v>0</v>
      </c>
      <c r="AP53" s="82">
        <f>Investissements!AQ14*Investissements!$D42</f>
        <v>0</v>
      </c>
      <c r="AQ53" s="82">
        <f>Investissements!AR14*Investissements!$D42</f>
        <v>0</v>
      </c>
    </row>
    <row r="54" spans="2:43" ht="15" customHeight="1" x14ac:dyDescent="0.35">
      <c r="B54" s="57">
        <f>Investissements!B15</f>
        <v>0</v>
      </c>
      <c r="C54" s="82">
        <f>Investissements!C15*Investissements!$D43</f>
        <v>0</v>
      </c>
      <c r="D54" s="82">
        <f>Investissements!D15*Investissements!$D43</f>
        <v>0</v>
      </c>
      <c r="E54" s="82">
        <f>Investissements!E15*Investissements!$D43</f>
        <v>0</v>
      </c>
      <c r="F54" s="82">
        <f>Investissements!F15*Investissements!$D43</f>
        <v>0</v>
      </c>
      <c r="G54" s="82">
        <f>Investissements!G15*Investissements!$D43</f>
        <v>0</v>
      </c>
      <c r="H54" s="82">
        <f>Investissements!H15*Investissements!$D43</f>
        <v>0</v>
      </c>
      <c r="I54" s="82">
        <f>Investissements!I15*Investissements!$D43</f>
        <v>0</v>
      </c>
      <c r="J54" s="82">
        <f>Investissements!J15*Investissements!$D43</f>
        <v>0</v>
      </c>
      <c r="K54" s="82">
        <f>Investissements!K15*Investissements!$D43</f>
        <v>0</v>
      </c>
      <c r="L54" s="82">
        <f>Investissements!L15*Investissements!$D43</f>
        <v>0</v>
      </c>
      <c r="M54" s="82">
        <f>Investissements!M15*Investissements!$D43</f>
        <v>0</v>
      </c>
      <c r="N54" s="82">
        <f>Investissements!N15*Investissements!$D43</f>
        <v>0</v>
      </c>
      <c r="O54" s="82">
        <f t="shared" si="21"/>
        <v>0</v>
      </c>
      <c r="P54" s="82">
        <f>Investissements!P15*Investissements!$D43</f>
        <v>0</v>
      </c>
      <c r="Q54" s="82">
        <f>Investissements!Q15*Investissements!$D43</f>
        <v>0</v>
      </c>
      <c r="R54" s="82">
        <f>Investissements!R15*Investissements!$D43</f>
        <v>0</v>
      </c>
      <c r="S54" s="82">
        <f>Investissements!S15*Investissements!$D43</f>
        <v>0</v>
      </c>
      <c r="T54" s="82">
        <f>Investissements!T15*Investissements!$D43</f>
        <v>0</v>
      </c>
      <c r="U54" s="82">
        <f>Investissements!U15*Investissements!$D43</f>
        <v>0</v>
      </c>
      <c r="V54" s="82">
        <f>Investissements!V15*Investissements!$D43</f>
        <v>0</v>
      </c>
      <c r="W54" s="82">
        <f>Investissements!W15*Investissements!$D43</f>
        <v>0</v>
      </c>
      <c r="X54" s="82">
        <f>Investissements!X15*Investissements!$D43</f>
        <v>0</v>
      </c>
      <c r="Y54" s="82">
        <f>Investissements!Y15*Investissements!$D43</f>
        <v>0</v>
      </c>
      <c r="Z54" s="82">
        <f>Investissements!Z15*Investissements!$D43</f>
        <v>0</v>
      </c>
      <c r="AA54" s="82">
        <f>Investissements!AA15*Investissements!$D43</f>
        <v>0</v>
      </c>
      <c r="AB54" s="82">
        <f t="shared" si="22"/>
        <v>0</v>
      </c>
      <c r="AC54" s="82">
        <f>Investissements!AC15*Investissements!$D43</f>
        <v>0</v>
      </c>
      <c r="AD54" s="82">
        <f>Investissements!AD15*Investissements!$D43</f>
        <v>0</v>
      </c>
      <c r="AE54" s="82">
        <f t="shared" si="23"/>
        <v>0</v>
      </c>
      <c r="AF54" s="82">
        <f>Investissements!AF15*Investissements!$D43</f>
        <v>0</v>
      </c>
      <c r="AG54" s="82">
        <f>Investissements!AG15*Investissements!$D43</f>
        <v>0</v>
      </c>
      <c r="AH54" s="82">
        <f t="shared" si="24"/>
        <v>0</v>
      </c>
      <c r="AI54" s="82">
        <f>Investissements!AI15*Investissements!$D43</f>
        <v>0</v>
      </c>
      <c r="AJ54" s="82">
        <f>Investissements!AJ15*Investissements!$D43</f>
        <v>0</v>
      </c>
      <c r="AK54" s="82">
        <f t="shared" si="25"/>
        <v>0</v>
      </c>
      <c r="AM54" s="82">
        <f>Investissements!AN15*Investissements!$D43</f>
        <v>0</v>
      </c>
      <c r="AN54" s="82">
        <f>Investissements!AO15*Investissements!$D43</f>
        <v>0</v>
      </c>
      <c r="AO54" s="82">
        <f>Investissements!AP15*Investissements!$D43</f>
        <v>0</v>
      </c>
      <c r="AP54" s="82">
        <f>Investissements!AQ15*Investissements!$D43</f>
        <v>0</v>
      </c>
      <c r="AQ54" s="82">
        <f>Investissements!AR15*Investissements!$D43</f>
        <v>0</v>
      </c>
    </row>
    <row r="55" spans="2:43" ht="15" customHeight="1" x14ac:dyDescent="0.35">
      <c r="B55" s="57">
        <f>Investissements!B16</f>
        <v>0</v>
      </c>
      <c r="C55" s="82">
        <f>Investissements!C16*Investissements!$D44</f>
        <v>0</v>
      </c>
      <c r="D55" s="82">
        <f>Investissements!D16*Investissements!$D44</f>
        <v>0</v>
      </c>
      <c r="E55" s="82">
        <f>Investissements!E16*Investissements!$D44</f>
        <v>0</v>
      </c>
      <c r="F55" s="82">
        <f>Investissements!F16*Investissements!$D44</f>
        <v>0</v>
      </c>
      <c r="G55" s="82">
        <f>Investissements!G16*Investissements!$D44</f>
        <v>0</v>
      </c>
      <c r="H55" s="82">
        <f>Investissements!H16*Investissements!$D44</f>
        <v>0</v>
      </c>
      <c r="I55" s="82">
        <f>Investissements!I16*Investissements!$D44</f>
        <v>0</v>
      </c>
      <c r="J55" s="82">
        <f>Investissements!J16*Investissements!$D44</f>
        <v>0</v>
      </c>
      <c r="K55" s="82">
        <f>Investissements!K16*Investissements!$D44</f>
        <v>0</v>
      </c>
      <c r="L55" s="82">
        <f>Investissements!L16*Investissements!$D44</f>
        <v>0</v>
      </c>
      <c r="M55" s="82">
        <f>Investissements!M16*Investissements!$D44</f>
        <v>0</v>
      </c>
      <c r="N55" s="82">
        <f>Investissements!N16*Investissements!$D44</f>
        <v>0</v>
      </c>
      <c r="O55" s="82">
        <f t="shared" si="21"/>
        <v>0</v>
      </c>
      <c r="P55" s="82">
        <f>Investissements!P16*Investissements!$D44</f>
        <v>0</v>
      </c>
      <c r="Q55" s="82">
        <f>Investissements!Q16*Investissements!$D44</f>
        <v>0</v>
      </c>
      <c r="R55" s="82">
        <f>Investissements!R16*Investissements!$D44</f>
        <v>0</v>
      </c>
      <c r="S55" s="82">
        <f>Investissements!S16*Investissements!$D44</f>
        <v>0</v>
      </c>
      <c r="T55" s="82">
        <f>Investissements!T16*Investissements!$D44</f>
        <v>0</v>
      </c>
      <c r="U55" s="82">
        <f>Investissements!U16*Investissements!$D44</f>
        <v>0</v>
      </c>
      <c r="V55" s="82">
        <f>Investissements!V16*Investissements!$D44</f>
        <v>0</v>
      </c>
      <c r="W55" s="82">
        <f>Investissements!W16*Investissements!$D44</f>
        <v>0</v>
      </c>
      <c r="X55" s="82">
        <f>Investissements!X16*Investissements!$D44</f>
        <v>0</v>
      </c>
      <c r="Y55" s="82">
        <f>Investissements!Y16*Investissements!$D44</f>
        <v>0</v>
      </c>
      <c r="Z55" s="82">
        <f>Investissements!Z16*Investissements!$D44</f>
        <v>0</v>
      </c>
      <c r="AA55" s="82">
        <f>Investissements!AA16*Investissements!$D44</f>
        <v>0</v>
      </c>
      <c r="AB55" s="82">
        <f t="shared" si="22"/>
        <v>0</v>
      </c>
      <c r="AC55" s="82">
        <f>Investissements!AC16*Investissements!$D44</f>
        <v>0</v>
      </c>
      <c r="AD55" s="82">
        <f>Investissements!AD16*Investissements!$D44</f>
        <v>0</v>
      </c>
      <c r="AE55" s="82">
        <f t="shared" si="23"/>
        <v>0</v>
      </c>
      <c r="AF55" s="82">
        <f>Investissements!AF16*Investissements!$D44</f>
        <v>0</v>
      </c>
      <c r="AG55" s="82">
        <f>Investissements!AG16*Investissements!$D44</f>
        <v>0</v>
      </c>
      <c r="AH55" s="82">
        <f t="shared" si="24"/>
        <v>0</v>
      </c>
      <c r="AI55" s="82">
        <f>Investissements!AI16*Investissements!$D44</f>
        <v>0</v>
      </c>
      <c r="AJ55" s="82">
        <f>Investissements!AJ16*Investissements!$D44</f>
        <v>0</v>
      </c>
      <c r="AK55" s="82">
        <f t="shared" si="25"/>
        <v>0</v>
      </c>
      <c r="AM55" s="82">
        <f>Investissements!AN16*Investissements!$D44</f>
        <v>0</v>
      </c>
      <c r="AN55" s="82">
        <f>Investissements!AO16*Investissements!$D44</f>
        <v>0</v>
      </c>
      <c r="AO55" s="82">
        <f>Investissements!AP16*Investissements!$D44</f>
        <v>0</v>
      </c>
      <c r="AP55" s="82">
        <f>Investissements!AQ16*Investissements!$D44</f>
        <v>0</v>
      </c>
      <c r="AQ55" s="82">
        <f>Investissements!AR16*Investissements!$D44</f>
        <v>0</v>
      </c>
    </row>
    <row r="56" spans="2:43" ht="15" customHeight="1" x14ac:dyDescent="0.35">
      <c r="B56" s="57">
        <f>Investissements!B17</f>
        <v>0</v>
      </c>
      <c r="C56" s="82">
        <f>Investissements!C17*Investissements!$D45</f>
        <v>0</v>
      </c>
      <c r="D56" s="82">
        <f>Investissements!D17*Investissements!$D45</f>
        <v>0</v>
      </c>
      <c r="E56" s="82">
        <f>Investissements!E17*Investissements!$D45</f>
        <v>0</v>
      </c>
      <c r="F56" s="82">
        <f>Investissements!F17*Investissements!$D45</f>
        <v>0</v>
      </c>
      <c r="G56" s="82">
        <f>Investissements!G17*Investissements!$D45</f>
        <v>0</v>
      </c>
      <c r="H56" s="82">
        <f>Investissements!H17*Investissements!$D45</f>
        <v>0</v>
      </c>
      <c r="I56" s="82">
        <f>Investissements!I17*Investissements!$D45</f>
        <v>0</v>
      </c>
      <c r="J56" s="82">
        <f>Investissements!J17*Investissements!$D45</f>
        <v>0</v>
      </c>
      <c r="K56" s="82">
        <f>Investissements!K17*Investissements!$D45</f>
        <v>0</v>
      </c>
      <c r="L56" s="82">
        <f>Investissements!L17*Investissements!$D45</f>
        <v>0</v>
      </c>
      <c r="M56" s="82">
        <f>Investissements!M17*Investissements!$D45</f>
        <v>0</v>
      </c>
      <c r="N56" s="82">
        <f>Investissements!N17*Investissements!$D45</f>
        <v>0</v>
      </c>
      <c r="O56" s="82">
        <f t="shared" si="21"/>
        <v>0</v>
      </c>
      <c r="P56" s="82">
        <f>Investissements!P17*Investissements!$D45</f>
        <v>0</v>
      </c>
      <c r="Q56" s="82">
        <f>Investissements!Q17*Investissements!$D45</f>
        <v>0</v>
      </c>
      <c r="R56" s="82">
        <f>Investissements!R17*Investissements!$D45</f>
        <v>0</v>
      </c>
      <c r="S56" s="82">
        <f>Investissements!S17*Investissements!$D45</f>
        <v>0</v>
      </c>
      <c r="T56" s="82">
        <f>Investissements!T17*Investissements!$D45</f>
        <v>0</v>
      </c>
      <c r="U56" s="82">
        <f>Investissements!U17*Investissements!$D45</f>
        <v>0</v>
      </c>
      <c r="V56" s="82">
        <f>Investissements!V17*Investissements!$D45</f>
        <v>0</v>
      </c>
      <c r="W56" s="82">
        <f>Investissements!W17*Investissements!$D45</f>
        <v>0</v>
      </c>
      <c r="X56" s="82">
        <f>Investissements!X17*Investissements!$D45</f>
        <v>0</v>
      </c>
      <c r="Y56" s="82">
        <f>Investissements!Y17*Investissements!$D45</f>
        <v>0</v>
      </c>
      <c r="Z56" s="82">
        <f>Investissements!Z17*Investissements!$D45</f>
        <v>0</v>
      </c>
      <c r="AA56" s="82">
        <f>Investissements!AA17*Investissements!$D45</f>
        <v>0</v>
      </c>
      <c r="AB56" s="82">
        <f t="shared" si="22"/>
        <v>0</v>
      </c>
      <c r="AC56" s="82">
        <f>Investissements!AC17*Investissements!$D45</f>
        <v>0</v>
      </c>
      <c r="AD56" s="82">
        <f>Investissements!AD17*Investissements!$D45</f>
        <v>0</v>
      </c>
      <c r="AE56" s="82">
        <f t="shared" si="23"/>
        <v>0</v>
      </c>
      <c r="AF56" s="82">
        <f>Investissements!AF17*Investissements!$D45</f>
        <v>0</v>
      </c>
      <c r="AG56" s="82">
        <f>Investissements!AG17*Investissements!$D45</f>
        <v>0</v>
      </c>
      <c r="AH56" s="82">
        <f t="shared" si="24"/>
        <v>0</v>
      </c>
      <c r="AI56" s="82">
        <f>Investissements!AI17*Investissements!$D45</f>
        <v>0</v>
      </c>
      <c r="AJ56" s="82">
        <f>Investissements!AJ17*Investissements!$D45</f>
        <v>0</v>
      </c>
      <c r="AK56" s="82">
        <f t="shared" si="25"/>
        <v>0</v>
      </c>
      <c r="AM56" s="82">
        <f>Investissements!AN17*Investissements!$D45</f>
        <v>0</v>
      </c>
      <c r="AN56" s="82">
        <f>Investissements!AO17*Investissements!$D45</f>
        <v>0</v>
      </c>
      <c r="AO56" s="82">
        <f>Investissements!AP17*Investissements!$D45</f>
        <v>0</v>
      </c>
      <c r="AP56" s="82">
        <f>Investissements!AQ17*Investissements!$D45</f>
        <v>0</v>
      </c>
      <c r="AQ56" s="82">
        <f>Investissements!AR17*Investissements!$D45</f>
        <v>0</v>
      </c>
    </row>
    <row r="57" spans="2:43" ht="15" customHeight="1" x14ac:dyDescent="0.35">
      <c r="B57" s="57">
        <f>Investissements!B18</f>
        <v>0</v>
      </c>
      <c r="C57" s="82">
        <f>Investissements!C18*Investissements!$D46</f>
        <v>0</v>
      </c>
      <c r="D57" s="82">
        <f>Investissements!D18*Investissements!$D46</f>
        <v>0</v>
      </c>
      <c r="E57" s="82">
        <f>Investissements!E18*Investissements!$D46</f>
        <v>0</v>
      </c>
      <c r="F57" s="82">
        <f>Investissements!F18*Investissements!$D46</f>
        <v>0</v>
      </c>
      <c r="G57" s="82">
        <f>Investissements!G18*Investissements!$D46</f>
        <v>0</v>
      </c>
      <c r="H57" s="82">
        <f>Investissements!H18*Investissements!$D46</f>
        <v>0</v>
      </c>
      <c r="I57" s="82">
        <f>Investissements!I18*Investissements!$D46</f>
        <v>0</v>
      </c>
      <c r="J57" s="82">
        <f>Investissements!J18*Investissements!$D46</f>
        <v>0</v>
      </c>
      <c r="K57" s="82">
        <f>Investissements!K18*Investissements!$D46</f>
        <v>0</v>
      </c>
      <c r="L57" s="82">
        <f>Investissements!L18*Investissements!$D46</f>
        <v>0</v>
      </c>
      <c r="M57" s="82">
        <f>Investissements!M18*Investissements!$D46</f>
        <v>0</v>
      </c>
      <c r="N57" s="82">
        <f>Investissements!N18*Investissements!$D46</f>
        <v>0</v>
      </c>
      <c r="O57" s="82">
        <f t="shared" si="21"/>
        <v>0</v>
      </c>
      <c r="P57" s="82">
        <f>Investissements!P18*Investissements!$D46</f>
        <v>0</v>
      </c>
      <c r="Q57" s="82">
        <f>Investissements!Q18*Investissements!$D46</f>
        <v>0</v>
      </c>
      <c r="R57" s="82">
        <f>Investissements!R18*Investissements!$D46</f>
        <v>0</v>
      </c>
      <c r="S57" s="82">
        <f>Investissements!S18*Investissements!$D46</f>
        <v>0</v>
      </c>
      <c r="T57" s="82">
        <f>Investissements!T18*Investissements!$D46</f>
        <v>0</v>
      </c>
      <c r="U57" s="82">
        <f>Investissements!U18*Investissements!$D46</f>
        <v>0</v>
      </c>
      <c r="V57" s="82">
        <f>Investissements!V18*Investissements!$D46</f>
        <v>0</v>
      </c>
      <c r="W57" s="82">
        <f>Investissements!W18*Investissements!$D46</f>
        <v>0</v>
      </c>
      <c r="X57" s="82">
        <f>Investissements!X18*Investissements!$D46</f>
        <v>0</v>
      </c>
      <c r="Y57" s="82">
        <f>Investissements!Y18*Investissements!$D46</f>
        <v>0</v>
      </c>
      <c r="Z57" s="82">
        <f>Investissements!Z18*Investissements!$D46</f>
        <v>0</v>
      </c>
      <c r="AA57" s="82">
        <f>Investissements!AA18*Investissements!$D46</f>
        <v>0</v>
      </c>
      <c r="AB57" s="82">
        <f t="shared" si="22"/>
        <v>0</v>
      </c>
      <c r="AC57" s="82">
        <f>Investissements!AC18*Investissements!$D46</f>
        <v>0</v>
      </c>
      <c r="AD57" s="82">
        <f>Investissements!AD18*Investissements!$D46</f>
        <v>0</v>
      </c>
      <c r="AE57" s="82">
        <f t="shared" si="23"/>
        <v>0</v>
      </c>
      <c r="AF57" s="82">
        <f>Investissements!AF18*Investissements!$D46</f>
        <v>0</v>
      </c>
      <c r="AG57" s="82">
        <f>Investissements!AG18*Investissements!$D46</f>
        <v>0</v>
      </c>
      <c r="AH57" s="82">
        <f t="shared" si="24"/>
        <v>0</v>
      </c>
      <c r="AI57" s="82">
        <f>Investissements!AI18*Investissements!$D46</f>
        <v>0</v>
      </c>
      <c r="AJ57" s="82">
        <f>Investissements!AJ18*Investissements!$D46</f>
        <v>0</v>
      </c>
      <c r="AK57" s="82">
        <f t="shared" si="25"/>
        <v>0</v>
      </c>
      <c r="AM57" s="82">
        <f>Investissements!AN18*Investissements!$D46</f>
        <v>0</v>
      </c>
      <c r="AN57" s="82">
        <f>Investissements!AO18*Investissements!$D46</f>
        <v>0</v>
      </c>
      <c r="AO57" s="82">
        <f>Investissements!AP18*Investissements!$D46</f>
        <v>0</v>
      </c>
      <c r="AP57" s="82">
        <f>Investissements!AQ18*Investissements!$D46</f>
        <v>0</v>
      </c>
      <c r="AQ57" s="82">
        <f>Investissements!AR18*Investissements!$D46</f>
        <v>0</v>
      </c>
    </row>
    <row r="58" spans="2:43" ht="15" customHeight="1" x14ac:dyDescent="0.35">
      <c r="B58" s="57">
        <f>Investissements!B19</f>
        <v>0</v>
      </c>
      <c r="C58" s="82">
        <f>Investissements!C19*Investissements!$D47</f>
        <v>0</v>
      </c>
      <c r="D58" s="82">
        <f>Investissements!D19*Investissements!$D47</f>
        <v>0</v>
      </c>
      <c r="E58" s="82">
        <f>Investissements!E19*Investissements!$D47</f>
        <v>0</v>
      </c>
      <c r="F58" s="82">
        <f>Investissements!F19*Investissements!$D47</f>
        <v>0</v>
      </c>
      <c r="G58" s="82">
        <f>Investissements!G19*Investissements!$D47</f>
        <v>0</v>
      </c>
      <c r="H58" s="82">
        <f>Investissements!H19*Investissements!$D47</f>
        <v>0</v>
      </c>
      <c r="I58" s="82">
        <f>Investissements!I19*Investissements!$D47</f>
        <v>0</v>
      </c>
      <c r="J58" s="82">
        <f>Investissements!J19*Investissements!$D47</f>
        <v>0</v>
      </c>
      <c r="K58" s="82">
        <f>Investissements!K19*Investissements!$D47</f>
        <v>0</v>
      </c>
      <c r="L58" s="82">
        <f>Investissements!L19*Investissements!$D47</f>
        <v>0</v>
      </c>
      <c r="M58" s="82">
        <f>Investissements!M19*Investissements!$D47</f>
        <v>0</v>
      </c>
      <c r="N58" s="82">
        <f>Investissements!N19*Investissements!$D47</f>
        <v>0</v>
      </c>
      <c r="O58" s="82">
        <f t="shared" si="21"/>
        <v>0</v>
      </c>
      <c r="P58" s="82">
        <f>Investissements!P19*Investissements!$D47</f>
        <v>0</v>
      </c>
      <c r="Q58" s="82">
        <f>Investissements!Q19*Investissements!$D47</f>
        <v>0</v>
      </c>
      <c r="R58" s="82">
        <f>Investissements!R19*Investissements!$D47</f>
        <v>0</v>
      </c>
      <c r="S58" s="82">
        <f>Investissements!S19*Investissements!$D47</f>
        <v>0</v>
      </c>
      <c r="T58" s="82">
        <f>Investissements!T19*Investissements!$D47</f>
        <v>0</v>
      </c>
      <c r="U58" s="82">
        <f>Investissements!U19*Investissements!$D47</f>
        <v>0</v>
      </c>
      <c r="V58" s="82">
        <f>Investissements!V19*Investissements!$D47</f>
        <v>0</v>
      </c>
      <c r="W58" s="82">
        <f>Investissements!W19*Investissements!$D47</f>
        <v>0</v>
      </c>
      <c r="X58" s="82">
        <f>Investissements!X19*Investissements!$D47</f>
        <v>0</v>
      </c>
      <c r="Y58" s="82">
        <f>Investissements!Y19*Investissements!$D47</f>
        <v>0</v>
      </c>
      <c r="Z58" s="82">
        <f>Investissements!Z19*Investissements!$D47</f>
        <v>0</v>
      </c>
      <c r="AA58" s="82">
        <f>Investissements!AA19*Investissements!$D47</f>
        <v>0</v>
      </c>
      <c r="AB58" s="82">
        <f t="shared" si="22"/>
        <v>0</v>
      </c>
      <c r="AC58" s="82">
        <f>Investissements!AC19*Investissements!$D47</f>
        <v>0</v>
      </c>
      <c r="AD58" s="82">
        <f>Investissements!AD19*Investissements!$D47</f>
        <v>0</v>
      </c>
      <c r="AE58" s="82">
        <f t="shared" si="23"/>
        <v>0</v>
      </c>
      <c r="AF58" s="82">
        <f>Investissements!AF19*Investissements!$D47</f>
        <v>0</v>
      </c>
      <c r="AG58" s="82">
        <f>Investissements!AG19*Investissements!$D47</f>
        <v>0</v>
      </c>
      <c r="AH58" s="82">
        <f t="shared" si="24"/>
        <v>0</v>
      </c>
      <c r="AI58" s="82">
        <f>Investissements!AI19*Investissements!$D47</f>
        <v>0</v>
      </c>
      <c r="AJ58" s="82">
        <f>Investissements!AJ19*Investissements!$D47</f>
        <v>0</v>
      </c>
      <c r="AK58" s="82">
        <f t="shared" si="25"/>
        <v>0</v>
      </c>
      <c r="AM58" s="82">
        <f>Investissements!AN19*Investissements!$D47</f>
        <v>0</v>
      </c>
      <c r="AN58" s="82">
        <f>Investissements!AO19*Investissements!$D47</f>
        <v>0</v>
      </c>
      <c r="AO58" s="82">
        <f>Investissements!AP19*Investissements!$D47</f>
        <v>0</v>
      </c>
      <c r="AP58" s="82">
        <f>Investissements!AQ19*Investissements!$D47</f>
        <v>0</v>
      </c>
      <c r="AQ58" s="82">
        <f>Investissements!AR19*Investissements!$D47</f>
        <v>0</v>
      </c>
    </row>
    <row r="59" spans="2:43" ht="15" customHeight="1" x14ac:dyDescent="0.35">
      <c r="B59" s="57">
        <f>Investissements!B20</f>
        <v>0</v>
      </c>
      <c r="C59" s="82">
        <f>Investissements!C20*Investissements!$D48</f>
        <v>0</v>
      </c>
      <c r="D59" s="82">
        <f>Investissements!D20*Investissements!$D48</f>
        <v>0</v>
      </c>
      <c r="E59" s="82">
        <f>Investissements!E20*Investissements!$D48</f>
        <v>0</v>
      </c>
      <c r="F59" s="82">
        <f>Investissements!F20*Investissements!$D48</f>
        <v>0</v>
      </c>
      <c r="G59" s="82">
        <f>Investissements!G20*Investissements!$D48</f>
        <v>0</v>
      </c>
      <c r="H59" s="82">
        <f>Investissements!H20*Investissements!$D48</f>
        <v>0</v>
      </c>
      <c r="I59" s="82">
        <f>Investissements!I20*Investissements!$D48</f>
        <v>0</v>
      </c>
      <c r="J59" s="82">
        <f>Investissements!J20*Investissements!$D48</f>
        <v>0</v>
      </c>
      <c r="K59" s="82">
        <f>Investissements!K20*Investissements!$D48</f>
        <v>0</v>
      </c>
      <c r="L59" s="82">
        <f>Investissements!L20*Investissements!$D48</f>
        <v>0</v>
      </c>
      <c r="M59" s="82">
        <f>Investissements!M20*Investissements!$D48</f>
        <v>0</v>
      </c>
      <c r="N59" s="82">
        <f>Investissements!N20*Investissements!$D48</f>
        <v>0</v>
      </c>
      <c r="O59" s="82">
        <f t="shared" si="21"/>
        <v>0</v>
      </c>
      <c r="P59" s="82">
        <f>Investissements!P20*Investissements!$D48</f>
        <v>0</v>
      </c>
      <c r="Q59" s="82">
        <f>Investissements!Q20*Investissements!$D48</f>
        <v>0</v>
      </c>
      <c r="R59" s="82">
        <f>Investissements!R20*Investissements!$D48</f>
        <v>0</v>
      </c>
      <c r="S59" s="82">
        <f>Investissements!S20*Investissements!$D48</f>
        <v>0</v>
      </c>
      <c r="T59" s="82">
        <f>Investissements!T20*Investissements!$D48</f>
        <v>0</v>
      </c>
      <c r="U59" s="82">
        <f>Investissements!U20*Investissements!$D48</f>
        <v>0</v>
      </c>
      <c r="V59" s="82">
        <f>Investissements!V20*Investissements!$D48</f>
        <v>0</v>
      </c>
      <c r="W59" s="82">
        <f>Investissements!W20*Investissements!$D48</f>
        <v>0</v>
      </c>
      <c r="X59" s="82">
        <f>Investissements!X20*Investissements!$D48</f>
        <v>0</v>
      </c>
      <c r="Y59" s="82">
        <f>Investissements!Y20*Investissements!$D48</f>
        <v>0</v>
      </c>
      <c r="Z59" s="82">
        <f>Investissements!Z20*Investissements!$D48</f>
        <v>0</v>
      </c>
      <c r="AA59" s="82">
        <f>Investissements!AA20*Investissements!$D48</f>
        <v>0</v>
      </c>
      <c r="AB59" s="82">
        <f t="shared" si="22"/>
        <v>0</v>
      </c>
      <c r="AC59" s="82">
        <f>Investissements!AC20*Investissements!$D48</f>
        <v>0</v>
      </c>
      <c r="AD59" s="82">
        <f>Investissements!AD20*Investissements!$D48</f>
        <v>0</v>
      </c>
      <c r="AE59" s="82">
        <f t="shared" si="23"/>
        <v>0</v>
      </c>
      <c r="AF59" s="82">
        <f>Investissements!AF20*Investissements!$D48</f>
        <v>0</v>
      </c>
      <c r="AG59" s="82">
        <f>Investissements!AG20*Investissements!$D48</f>
        <v>0</v>
      </c>
      <c r="AH59" s="82">
        <f t="shared" si="24"/>
        <v>0</v>
      </c>
      <c r="AI59" s="82">
        <f>Investissements!AI20*Investissements!$D48</f>
        <v>0</v>
      </c>
      <c r="AJ59" s="82">
        <f>Investissements!AJ20*Investissements!$D48</f>
        <v>0</v>
      </c>
      <c r="AK59" s="82">
        <f t="shared" si="25"/>
        <v>0</v>
      </c>
      <c r="AM59" s="82">
        <f>Investissements!AN20*Investissements!$D48</f>
        <v>0</v>
      </c>
      <c r="AN59" s="82">
        <f>Investissements!AO20*Investissements!$D48</f>
        <v>0</v>
      </c>
      <c r="AO59" s="82">
        <f>Investissements!AP20*Investissements!$D48</f>
        <v>0</v>
      </c>
      <c r="AP59" s="82">
        <f>Investissements!AQ20*Investissements!$D48</f>
        <v>0</v>
      </c>
      <c r="AQ59" s="82">
        <f>Investissements!AR20*Investissements!$D48</f>
        <v>0</v>
      </c>
    </row>
    <row r="60" spans="2:43" ht="15" customHeight="1" x14ac:dyDescent="0.35">
      <c r="B60" s="57">
        <f>Investissements!B21</f>
        <v>0</v>
      </c>
      <c r="C60" s="82">
        <f>Investissements!C21*Investissements!$D49</f>
        <v>0</v>
      </c>
      <c r="D60" s="82">
        <f>Investissements!D21*Investissements!$D49</f>
        <v>0</v>
      </c>
      <c r="E60" s="82">
        <f>Investissements!E21*Investissements!$D49</f>
        <v>0</v>
      </c>
      <c r="F60" s="82">
        <f>Investissements!F21*Investissements!$D49</f>
        <v>0</v>
      </c>
      <c r="G60" s="82">
        <f>Investissements!G21*Investissements!$D49</f>
        <v>0</v>
      </c>
      <c r="H60" s="82">
        <f>Investissements!H21*Investissements!$D49</f>
        <v>0</v>
      </c>
      <c r="I60" s="82">
        <f>Investissements!I21*Investissements!$D49</f>
        <v>0</v>
      </c>
      <c r="J60" s="82">
        <f>Investissements!J21*Investissements!$D49</f>
        <v>0</v>
      </c>
      <c r="K60" s="82">
        <f>Investissements!K21*Investissements!$D49</f>
        <v>0</v>
      </c>
      <c r="L60" s="82">
        <f>Investissements!L21*Investissements!$D49</f>
        <v>0</v>
      </c>
      <c r="M60" s="82">
        <f>Investissements!M21*Investissements!$D49</f>
        <v>0</v>
      </c>
      <c r="N60" s="82">
        <f>Investissements!N21*Investissements!$D49</f>
        <v>0</v>
      </c>
      <c r="O60" s="82">
        <f t="shared" si="21"/>
        <v>0</v>
      </c>
      <c r="P60" s="82">
        <f>Investissements!P21*Investissements!$D49</f>
        <v>0</v>
      </c>
      <c r="Q60" s="82">
        <f>Investissements!Q21*Investissements!$D49</f>
        <v>0</v>
      </c>
      <c r="R60" s="82">
        <f>Investissements!R21*Investissements!$D49</f>
        <v>0</v>
      </c>
      <c r="S60" s="82">
        <f>Investissements!S21*Investissements!$D49</f>
        <v>0</v>
      </c>
      <c r="T60" s="82">
        <f>Investissements!T21*Investissements!$D49</f>
        <v>0</v>
      </c>
      <c r="U60" s="82">
        <f>Investissements!U21*Investissements!$D49</f>
        <v>0</v>
      </c>
      <c r="V60" s="82">
        <f>Investissements!V21*Investissements!$D49</f>
        <v>0</v>
      </c>
      <c r="W60" s="82">
        <f>Investissements!W21*Investissements!$D49</f>
        <v>0</v>
      </c>
      <c r="X60" s="82">
        <f>Investissements!X21*Investissements!$D49</f>
        <v>0</v>
      </c>
      <c r="Y60" s="82">
        <f>Investissements!Y21*Investissements!$D49</f>
        <v>0</v>
      </c>
      <c r="Z60" s="82">
        <f>Investissements!Z21*Investissements!$D49</f>
        <v>0</v>
      </c>
      <c r="AA60" s="82">
        <f>Investissements!AA21*Investissements!$D49</f>
        <v>0</v>
      </c>
      <c r="AB60" s="82">
        <f t="shared" si="22"/>
        <v>0</v>
      </c>
      <c r="AC60" s="82">
        <f>Investissements!AC21*Investissements!$D49</f>
        <v>0</v>
      </c>
      <c r="AD60" s="82">
        <f>Investissements!AD21*Investissements!$D49</f>
        <v>0</v>
      </c>
      <c r="AE60" s="82">
        <f t="shared" si="23"/>
        <v>0</v>
      </c>
      <c r="AF60" s="82">
        <f>Investissements!AF21*Investissements!$D49</f>
        <v>0</v>
      </c>
      <c r="AG60" s="82">
        <f>Investissements!AG21*Investissements!$D49</f>
        <v>0</v>
      </c>
      <c r="AH60" s="82">
        <f t="shared" si="24"/>
        <v>0</v>
      </c>
      <c r="AI60" s="82">
        <f>Investissements!AI21*Investissements!$D49</f>
        <v>0</v>
      </c>
      <c r="AJ60" s="82">
        <f>Investissements!AJ21*Investissements!$D49</f>
        <v>0</v>
      </c>
      <c r="AK60" s="82">
        <f t="shared" si="25"/>
        <v>0</v>
      </c>
      <c r="AM60" s="82">
        <f>Investissements!AN21*Investissements!$D49</f>
        <v>0</v>
      </c>
      <c r="AN60" s="82">
        <f>Investissements!AO21*Investissements!$D49</f>
        <v>0</v>
      </c>
      <c r="AO60" s="82">
        <f>Investissements!AP21*Investissements!$D49</f>
        <v>0</v>
      </c>
      <c r="AP60" s="82">
        <f>Investissements!AQ21*Investissements!$D49</f>
        <v>0</v>
      </c>
      <c r="AQ60" s="82">
        <f>Investissements!AR21*Investissements!$D49</f>
        <v>0</v>
      </c>
    </row>
    <row r="61" spans="2:43" ht="15" customHeight="1" x14ac:dyDescent="0.35">
      <c r="B61" s="57">
        <f>Investissements!B22</f>
        <v>0</v>
      </c>
      <c r="C61" s="82">
        <f>Investissements!C22*Investissements!$D50</f>
        <v>0</v>
      </c>
      <c r="D61" s="82">
        <f>Investissements!D22*Investissements!$D50</f>
        <v>0</v>
      </c>
      <c r="E61" s="82">
        <f>Investissements!E22*Investissements!$D50</f>
        <v>0</v>
      </c>
      <c r="F61" s="82">
        <f>Investissements!F22*Investissements!$D50</f>
        <v>0</v>
      </c>
      <c r="G61" s="82">
        <f>Investissements!G22*Investissements!$D50</f>
        <v>0</v>
      </c>
      <c r="H61" s="82">
        <f>Investissements!H22*Investissements!$D50</f>
        <v>0</v>
      </c>
      <c r="I61" s="82">
        <f>Investissements!I22*Investissements!$D50</f>
        <v>0</v>
      </c>
      <c r="J61" s="82">
        <f>Investissements!J22*Investissements!$D50</f>
        <v>0</v>
      </c>
      <c r="K61" s="82">
        <f>Investissements!K22*Investissements!$D50</f>
        <v>0</v>
      </c>
      <c r="L61" s="82">
        <f>Investissements!L22*Investissements!$D50</f>
        <v>0</v>
      </c>
      <c r="M61" s="82">
        <f>Investissements!M22*Investissements!$D50</f>
        <v>0</v>
      </c>
      <c r="N61" s="82">
        <f>Investissements!N22*Investissements!$D50</f>
        <v>0</v>
      </c>
      <c r="O61" s="82">
        <f t="shared" si="21"/>
        <v>0</v>
      </c>
      <c r="P61" s="82">
        <f>Investissements!P22*Investissements!$D50</f>
        <v>0</v>
      </c>
      <c r="Q61" s="82">
        <f>Investissements!Q22*Investissements!$D50</f>
        <v>0</v>
      </c>
      <c r="R61" s="82">
        <f>Investissements!R22*Investissements!$D50</f>
        <v>0</v>
      </c>
      <c r="S61" s="82">
        <f>Investissements!S22*Investissements!$D50</f>
        <v>0</v>
      </c>
      <c r="T61" s="82">
        <f>Investissements!T22*Investissements!$D50</f>
        <v>0</v>
      </c>
      <c r="U61" s="82">
        <f>Investissements!U22*Investissements!$D50</f>
        <v>0</v>
      </c>
      <c r="V61" s="82">
        <f>Investissements!V22*Investissements!$D50</f>
        <v>0</v>
      </c>
      <c r="W61" s="82">
        <f>Investissements!W22*Investissements!$D50</f>
        <v>0</v>
      </c>
      <c r="X61" s="82">
        <f>Investissements!X22*Investissements!$D50</f>
        <v>0</v>
      </c>
      <c r="Y61" s="82">
        <f>Investissements!Y22*Investissements!$D50</f>
        <v>0</v>
      </c>
      <c r="Z61" s="82">
        <f>Investissements!Z22*Investissements!$D50</f>
        <v>0</v>
      </c>
      <c r="AA61" s="82">
        <f>Investissements!AA22*Investissements!$D50</f>
        <v>0</v>
      </c>
      <c r="AB61" s="82">
        <f t="shared" si="22"/>
        <v>0</v>
      </c>
      <c r="AC61" s="82">
        <f>Investissements!AC22*Investissements!$D50</f>
        <v>0</v>
      </c>
      <c r="AD61" s="82">
        <f>Investissements!AD22*Investissements!$D50</f>
        <v>0</v>
      </c>
      <c r="AE61" s="82">
        <f t="shared" si="23"/>
        <v>0</v>
      </c>
      <c r="AF61" s="82">
        <f>Investissements!AF22*Investissements!$D50</f>
        <v>0</v>
      </c>
      <c r="AG61" s="82">
        <f>Investissements!AG22*Investissements!$D50</f>
        <v>0</v>
      </c>
      <c r="AH61" s="82">
        <f t="shared" si="24"/>
        <v>0</v>
      </c>
      <c r="AI61" s="82">
        <f>Investissements!AI22*Investissements!$D50</f>
        <v>0</v>
      </c>
      <c r="AJ61" s="82">
        <f>Investissements!AJ22*Investissements!$D50</f>
        <v>0</v>
      </c>
      <c r="AK61" s="82">
        <f t="shared" si="25"/>
        <v>0</v>
      </c>
      <c r="AM61" s="82">
        <f>Investissements!AN22*Investissements!$D50</f>
        <v>0</v>
      </c>
      <c r="AN61" s="82">
        <f>Investissements!AO22*Investissements!$D50</f>
        <v>0</v>
      </c>
      <c r="AO61" s="82">
        <f>Investissements!AP22*Investissements!$D50</f>
        <v>0</v>
      </c>
      <c r="AP61" s="82">
        <f>Investissements!AQ22*Investissements!$D50</f>
        <v>0</v>
      </c>
      <c r="AQ61" s="82">
        <f>Investissements!AR22*Investissements!$D50</f>
        <v>0</v>
      </c>
    </row>
    <row r="62" spans="2:43" ht="15" customHeight="1" x14ac:dyDescent="0.35">
      <c r="B62" s="57">
        <f>Investissements!B23</f>
        <v>0</v>
      </c>
      <c r="C62" s="82">
        <f>Investissements!C23*Investissements!$D51</f>
        <v>0</v>
      </c>
      <c r="D62" s="82">
        <f>Investissements!D23*Investissements!$D51</f>
        <v>0</v>
      </c>
      <c r="E62" s="82">
        <f>Investissements!E23*Investissements!$D51</f>
        <v>0</v>
      </c>
      <c r="F62" s="82">
        <f>Investissements!F23*Investissements!$D51</f>
        <v>0</v>
      </c>
      <c r="G62" s="82">
        <f>Investissements!G23*Investissements!$D51</f>
        <v>0</v>
      </c>
      <c r="H62" s="82">
        <f>Investissements!H23*Investissements!$D51</f>
        <v>0</v>
      </c>
      <c r="I62" s="82">
        <f>Investissements!I23*Investissements!$D51</f>
        <v>0</v>
      </c>
      <c r="J62" s="82">
        <f>Investissements!J23*Investissements!$D51</f>
        <v>0</v>
      </c>
      <c r="K62" s="82">
        <f>Investissements!K23*Investissements!$D51</f>
        <v>0</v>
      </c>
      <c r="L62" s="82">
        <f>Investissements!L23*Investissements!$D51</f>
        <v>0</v>
      </c>
      <c r="M62" s="82">
        <f>Investissements!M23*Investissements!$D51</f>
        <v>0</v>
      </c>
      <c r="N62" s="82">
        <f>Investissements!N23*Investissements!$D51</f>
        <v>0</v>
      </c>
      <c r="O62" s="82">
        <f t="shared" si="21"/>
        <v>0</v>
      </c>
      <c r="P62" s="82">
        <f>Investissements!P23*Investissements!$D51</f>
        <v>0</v>
      </c>
      <c r="Q62" s="82">
        <f>Investissements!Q23*Investissements!$D51</f>
        <v>0</v>
      </c>
      <c r="R62" s="82">
        <f>Investissements!R23*Investissements!$D51</f>
        <v>0</v>
      </c>
      <c r="S62" s="82">
        <f>Investissements!S23*Investissements!$D51</f>
        <v>0</v>
      </c>
      <c r="T62" s="82">
        <f>Investissements!T23*Investissements!$D51</f>
        <v>0</v>
      </c>
      <c r="U62" s="82">
        <f>Investissements!U23*Investissements!$D51</f>
        <v>0</v>
      </c>
      <c r="V62" s="82">
        <f>Investissements!V23*Investissements!$D51</f>
        <v>0</v>
      </c>
      <c r="W62" s="82">
        <f>Investissements!W23*Investissements!$D51</f>
        <v>0</v>
      </c>
      <c r="X62" s="82">
        <f>Investissements!X23*Investissements!$D51</f>
        <v>0</v>
      </c>
      <c r="Y62" s="82">
        <f>Investissements!Y23*Investissements!$D51</f>
        <v>0</v>
      </c>
      <c r="Z62" s="82">
        <f>Investissements!Z23*Investissements!$D51</f>
        <v>0</v>
      </c>
      <c r="AA62" s="82">
        <f>Investissements!AA23*Investissements!$D51</f>
        <v>0</v>
      </c>
      <c r="AB62" s="82">
        <f t="shared" si="22"/>
        <v>0</v>
      </c>
      <c r="AC62" s="82">
        <f>Investissements!AC23*Investissements!$D51</f>
        <v>0</v>
      </c>
      <c r="AD62" s="82">
        <f>Investissements!AD23*Investissements!$D51</f>
        <v>0</v>
      </c>
      <c r="AE62" s="82">
        <f t="shared" si="23"/>
        <v>0</v>
      </c>
      <c r="AF62" s="82">
        <f>Investissements!AF23*Investissements!$D51</f>
        <v>0</v>
      </c>
      <c r="AG62" s="82">
        <f>Investissements!AG23*Investissements!$D51</f>
        <v>0</v>
      </c>
      <c r="AH62" s="82">
        <f t="shared" si="24"/>
        <v>0</v>
      </c>
      <c r="AI62" s="82">
        <f>Investissements!AI23*Investissements!$D51</f>
        <v>0</v>
      </c>
      <c r="AJ62" s="82">
        <f>Investissements!AJ23*Investissements!$D51</f>
        <v>0</v>
      </c>
      <c r="AK62" s="82">
        <f t="shared" si="25"/>
        <v>0</v>
      </c>
      <c r="AM62" s="82">
        <f>Investissements!AN23*Investissements!$D51</f>
        <v>0</v>
      </c>
      <c r="AN62" s="82">
        <f>Investissements!AO23*Investissements!$D51</f>
        <v>0</v>
      </c>
      <c r="AO62" s="82">
        <f>Investissements!AP23*Investissements!$D51</f>
        <v>0</v>
      </c>
      <c r="AP62" s="82">
        <f>Investissements!AQ23*Investissements!$D51</f>
        <v>0</v>
      </c>
      <c r="AQ62" s="82">
        <f>Investissements!AR23*Investissements!$D51</f>
        <v>0</v>
      </c>
    </row>
    <row r="63" spans="2:43" ht="15" customHeight="1" x14ac:dyDescent="0.35">
      <c r="B63" s="57">
        <f>Investissements!B24</f>
        <v>0</v>
      </c>
      <c r="C63" s="82">
        <f>Investissements!C24*Investissements!$D52</f>
        <v>0</v>
      </c>
      <c r="D63" s="82">
        <f>Investissements!D24*Investissements!$D52</f>
        <v>0</v>
      </c>
      <c r="E63" s="82">
        <f>Investissements!E24*Investissements!$D52</f>
        <v>0</v>
      </c>
      <c r="F63" s="82">
        <f>Investissements!F24*Investissements!$D52</f>
        <v>0</v>
      </c>
      <c r="G63" s="82">
        <f>Investissements!G24*Investissements!$D52</f>
        <v>0</v>
      </c>
      <c r="H63" s="82">
        <f>Investissements!H24*Investissements!$D52</f>
        <v>0</v>
      </c>
      <c r="I63" s="82">
        <f>Investissements!I24*Investissements!$D52</f>
        <v>0</v>
      </c>
      <c r="J63" s="82">
        <f>Investissements!J24*Investissements!$D52</f>
        <v>0</v>
      </c>
      <c r="K63" s="82">
        <f>Investissements!K24*Investissements!$D52</f>
        <v>0</v>
      </c>
      <c r="L63" s="82">
        <f>Investissements!L24*Investissements!$D52</f>
        <v>0</v>
      </c>
      <c r="M63" s="82">
        <f>Investissements!M24*Investissements!$D52</f>
        <v>0</v>
      </c>
      <c r="N63" s="82">
        <f>Investissements!N24*Investissements!$D52</f>
        <v>0</v>
      </c>
      <c r="O63" s="82">
        <f t="shared" si="21"/>
        <v>0</v>
      </c>
      <c r="P63" s="82">
        <f>Investissements!P24*Investissements!$D52</f>
        <v>0</v>
      </c>
      <c r="Q63" s="82">
        <f>Investissements!Q24*Investissements!$D52</f>
        <v>0</v>
      </c>
      <c r="R63" s="82">
        <f>Investissements!R24*Investissements!$D52</f>
        <v>0</v>
      </c>
      <c r="S63" s="82">
        <f>Investissements!S24*Investissements!$D52</f>
        <v>0</v>
      </c>
      <c r="T63" s="82">
        <f>Investissements!T24*Investissements!$D52</f>
        <v>0</v>
      </c>
      <c r="U63" s="82">
        <f>Investissements!U24*Investissements!$D52</f>
        <v>0</v>
      </c>
      <c r="V63" s="82">
        <f>Investissements!V24*Investissements!$D52</f>
        <v>0</v>
      </c>
      <c r="W63" s="82">
        <f>Investissements!W24*Investissements!$D52</f>
        <v>0</v>
      </c>
      <c r="X63" s="82">
        <f>Investissements!X24*Investissements!$D52</f>
        <v>0</v>
      </c>
      <c r="Y63" s="82">
        <f>Investissements!Y24*Investissements!$D52</f>
        <v>0</v>
      </c>
      <c r="Z63" s="82">
        <f>Investissements!Z24*Investissements!$D52</f>
        <v>0</v>
      </c>
      <c r="AA63" s="82">
        <f>Investissements!AA24*Investissements!$D52</f>
        <v>0</v>
      </c>
      <c r="AB63" s="82">
        <f t="shared" si="22"/>
        <v>0</v>
      </c>
      <c r="AC63" s="82">
        <f>Investissements!AC24*Investissements!$D52</f>
        <v>0</v>
      </c>
      <c r="AD63" s="82">
        <f>Investissements!AD24*Investissements!$D52</f>
        <v>0</v>
      </c>
      <c r="AE63" s="82">
        <f t="shared" si="23"/>
        <v>0</v>
      </c>
      <c r="AF63" s="82">
        <f>Investissements!AF24*Investissements!$D52</f>
        <v>0</v>
      </c>
      <c r="AG63" s="82">
        <f>Investissements!AG24*Investissements!$D52</f>
        <v>0</v>
      </c>
      <c r="AH63" s="82">
        <f t="shared" si="24"/>
        <v>0</v>
      </c>
      <c r="AI63" s="82">
        <f>Investissements!AI24*Investissements!$D52</f>
        <v>0</v>
      </c>
      <c r="AJ63" s="82">
        <f>Investissements!AJ24*Investissements!$D52</f>
        <v>0</v>
      </c>
      <c r="AK63" s="82">
        <f t="shared" si="25"/>
        <v>0</v>
      </c>
      <c r="AM63" s="82">
        <f>Investissements!AN24*Investissements!$D52</f>
        <v>0</v>
      </c>
      <c r="AN63" s="82">
        <f>Investissements!AO24*Investissements!$D52</f>
        <v>0</v>
      </c>
      <c r="AO63" s="82">
        <f>Investissements!AP24*Investissements!$D52</f>
        <v>0</v>
      </c>
      <c r="AP63" s="82">
        <f>Investissements!AQ24*Investissements!$D52</f>
        <v>0</v>
      </c>
      <c r="AQ63" s="82">
        <f>Investissements!AR24*Investissements!$D52</f>
        <v>0</v>
      </c>
    </row>
    <row r="64" spans="2:43" ht="15" customHeight="1" x14ac:dyDescent="0.35">
      <c r="B64" s="57">
        <f>Investissements!B25</f>
        <v>0</v>
      </c>
      <c r="C64" s="82">
        <f>Investissements!C25*Investissements!$D53</f>
        <v>0</v>
      </c>
      <c r="D64" s="82">
        <f>Investissements!D25*Investissements!$D53</f>
        <v>0</v>
      </c>
      <c r="E64" s="82">
        <f>Investissements!E25*Investissements!$D53</f>
        <v>0</v>
      </c>
      <c r="F64" s="82">
        <f>Investissements!F25*Investissements!$D53</f>
        <v>0</v>
      </c>
      <c r="G64" s="82">
        <f>Investissements!G25*Investissements!$D53</f>
        <v>0</v>
      </c>
      <c r="H64" s="82">
        <f>Investissements!H25*Investissements!$D53</f>
        <v>0</v>
      </c>
      <c r="I64" s="82">
        <f>Investissements!I25*Investissements!$D53</f>
        <v>0</v>
      </c>
      <c r="J64" s="82">
        <f>Investissements!J25*Investissements!$D53</f>
        <v>0</v>
      </c>
      <c r="K64" s="82">
        <f>Investissements!K25*Investissements!$D53</f>
        <v>0</v>
      </c>
      <c r="L64" s="82">
        <f>Investissements!L25*Investissements!$D53</f>
        <v>0</v>
      </c>
      <c r="M64" s="82">
        <f>Investissements!M25*Investissements!$D53</f>
        <v>0</v>
      </c>
      <c r="N64" s="82">
        <f>Investissements!N25*Investissements!$D53</f>
        <v>0</v>
      </c>
      <c r="O64" s="82">
        <f t="shared" si="21"/>
        <v>0</v>
      </c>
      <c r="P64" s="82">
        <f>Investissements!P25*Investissements!$D53</f>
        <v>0</v>
      </c>
      <c r="Q64" s="82">
        <f>Investissements!Q25*Investissements!$D53</f>
        <v>0</v>
      </c>
      <c r="R64" s="82">
        <f>Investissements!R25*Investissements!$D53</f>
        <v>0</v>
      </c>
      <c r="S64" s="82">
        <f>Investissements!S25*Investissements!$D53</f>
        <v>0</v>
      </c>
      <c r="T64" s="82">
        <f>Investissements!T25*Investissements!$D53</f>
        <v>0</v>
      </c>
      <c r="U64" s="82">
        <f>Investissements!U25*Investissements!$D53</f>
        <v>0</v>
      </c>
      <c r="V64" s="82">
        <f>Investissements!V25*Investissements!$D53</f>
        <v>0</v>
      </c>
      <c r="W64" s="82">
        <f>Investissements!W25*Investissements!$D53</f>
        <v>0</v>
      </c>
      <c r="X64" s="82">
        <f>Investissements!X25*Investissements!$D53</f>
        <v>0</v>
      </c>
      <c r="Y64" s="82">
        <f>Investissements!Y25*Investissements!$D53</f>
        <v>0</v>
      </c>
      <c r="Z64" s="82">
        <f>Investissements!Z25*Investissements!$D53</f>
        <v>0</v>
      </c>
      <c r="AA64" s="82">
        <f>Investissements!AA25*Investissements!$D53</f>
        <v>0</v>
      </c>
      <c r="AB64" s="82">
        <f t="shared" si="22"/>
        <v>0</v>
      </c>
      <c r="AC64" s="82">
        <f>Investissements!AC25*Investissements!$D53</f>
        <v>0</v>
      </c>
      <c r="AD64" s="82">
        <f>Investissements!AD25*Investissements!$D53</f>
        <v>0</v>
      </c>
      <c r="AE64" s="82">
        <f t="shared" si="23"/>
        <v>0</v>
      </c>
      <c r="AF64" s="82">
        <f>Investissements!AF25*Investissements!$D53</f>
        <v>0</v>
      </c>
      <c r="AG64" s="82">
        <f>Investissements!AG25*Investissements!$D53</f>
        <v>0</v>
      </c>
      <c r="AH64" s="82">
        <f t="shared" si="24"/>
        <v>0</v>
      </c>
      <c r="AI64" s="82">
        <f>Investissements!AI25*Investissements!$D53</f>
        <v>0</v>
      </c>
      <c r="AJ64" s="82">
        <f>Investissements!AJ25*Investissements!$D53</f>
        <v>0</v>
      </c>
      <c r="AK64" s="82">
        <f t="shared" si="25"/>
        <v>0</v>
      </c>
      <c r="AM64" s="82">
        <f>Investissements!AN25*Investissements!$D53</f>
        <v>0</v>
      </c>
      <c r="AN64" s="82">
        <f>Investissements!AO25*Investissements!$D53</f>
        <v>0</v>
      </c>
      <c r="AO64" s="82">
        <f>Investissements!AP25*Investissements!$D53</f>
        <v>0</v>
      </c>
      <c r="AP64" s="82">
        <f>Investissements!AQ25*Investissements!$D53</f>
        <v>0</v>
      </c>
      <c r="AQ64" s="82">
        <f>Investissements!AR25*Investissements!$D53</f>
        <v>0</v>
      </c>
    </row>
    <row r="65" spans="2:43" ht="15" customHeight="1" x14ac:dyDescent="0.35">
      <c r="B65" s="57">
        <f>Investissements!B26</f>
        <v>0</v>
      </c>
      <c r="C65" s="82">
        <f>Investissements!C26*Investissements!$D54</f>
        <v>0</v>
      </c>
      <c r="D65" s="82">
        <f>Investissements!D26*Investissements!$D54</f>
        <v>0</v>
      </c>
      <c r="E65" s="82">
        <f>Investissements!E26*Investissements!$D54</f>
        <v>0</v>
      </c>
      <c r="F65" s="82">
        <f>Investissements!F26*Investissements!$D54</f>
        <v>0</v>
      </c>
      <c r="G65" s="82">
        <f>Investissements!G26*Investissements!$D54</f>
        <v>0</v>
      </c>
      <c r="H65" s="82">
        <f>Investissements!H26*Investissements!$D54</f>
        <v>0</v>
      </c>
      <c r="I65" s="82">
        <f>Investissements!I26*Investissements!$D54</f>
        <v>0</v>
      </c>
      <c r="J65" s="82">
        <f>Investissements!J26*Investissements!$D54</f>
        <v>0</v>
      </c>
      <c r="K65" s="82">
        <f>Investissements!K26*Investissements!$D54</f>
        <v>0</v>
      </c>
      <c r="L65" s="82">
        <f>Investissements!L26*Investissements!$D54</f>
        <v>0</v>
      </c>
      <c r="M65" s="82">
        <f>Investissements!M26*Investissements!$D54</f>
        <v>0</v>
      </c>
      <c r="N65" s="82">
        <f>Investissements!N26*Investissements!$D54</f>
        <v>0</v>
      </c>
      <c r="O65" s="82">
        <f t="shared" si="21"/>
        <v>0</v>
      </c>
      <c r="P65" s="82">
        <f>Investissements!P26*Investissements!$D54</f>
        <v>0</v>
      </c>
      <c r="Q65" s="82">
        <f>Investissements!Q26*Investissements!$D54</f>
        <v>0</v>
      </c>
      <c r="R65" s="82">
        <f>Investissements!R26*Investissements!$D54</f>
        <v>0</v>
      </c>
      <c r="S65" s="82">
        <f>Investissements!S26*Investissements!$D54</f>
        <v>0</v>
      </c>
      <c r="T65" s="82">
        <f>Investissements!T26*Investissements!$D54</f>
        <v>0</v>
      </c>
      <c r="U65" s="82">
        <f>Investissements!U26*Investissements!$D54</f>
        <v>0</v>
      </c>
      <c r="V65" s="82">
        <f>Investissements!V26*Investissements!$D54</f>
        <v>0</v>
      </c>
      <c r="W65" s="82">
        <f>Investissements!W26*Investissements!$D54</f>
        <v>0</v>
      </c>
      <c r="X65" s="82">
        <f>Investissements!X26*Investissements!$D54</f>
        <v>0</v>
      </c>
      <c r="Y65" s="82">
        <f>Investissements!Y26*Investissements!$D54</f>
        <v>0</v>
      </c>
      <c r="Z65" s="82">
        <f>Investissements!Z26*Investissements!$D54</f>
        <v>0</v>
      </c>
      <c r="AA65" s="82">
        <f>Investissements!AA26*Investissements!$D54</f>
        <v>0</v>
      </c>
      <c r="AB65" s="82">
        <f t="shared" si="22"/>
        <v>0</v>
      </c>
      <c r="AC65" s="82">
        <f>Investissements!AC26*Investissements!$D54</f>
        <v>0</v>
      </c>
      <c r="AD65" s="82">
        <f>Investissements!AD26*Investissements!$D54</f>
        <v>0</v>
      </c>
      <c r="AE65" s="82">
        <f t="shared" si="23"/>
        <v>0</v>
      </c>
      <c r="AF65" s="82">
        <f>Investissements!AF26*Investissements!$D54</f>
        <v>0</v>
      </c>
      <c r="AG65" s="82">
        <f>Investissements!AG26*Investissements!$D54</f>
        <v>0</v>
      </c>
      <c r="AH65" s="82">
        <f t="shared" si="24"/>
        <v>0</v>
      </c>
      <c r="AI65" s="82">
        <f>Investissements!AI26*Investissements!$D54</f>
        <v>0</v>
      </c>
      <c r="AJ65" s="82">
        <f>Investissements!AJ26*Investissements!$D54</f>
        <v>0</v>
      </c>
      <c r="AK65" s="82">
        <f t="shared" si="25"/>
        <v>0</v>
      </c>
      <c r="AM65" s="82">
        <f>Investissements!AN26*Investissements!$D54</f>
        <v>0</v>
      </c>
      <c r="AN65" s="82">
        <f>Investissements!AO26*Investissements!$D54</f>
        <v>0</v>
      </c>
      <c r="AO65" s="82">
        <f>Investissements!AP26*Investissements!$D54</f>
        <v>0</v>
      </c>
      <c r="AP65" s="82">
        <f>Investissements!AQ26*Investissements!$D54</f>
        <v>0</v>
      </c>
      <c r="AQ65" s="82">
        <f>Investissements!AR26*Investissements!$D54</f>
        <v>0</v>
      </c>
    </row>
    <row r="66" spans="2:43" ht="15" customHeight="1" x14ac:dyDescent="0.35">
      <c r="B66" s="57">
        <f>Investissements!B27</f>
        <v>0</v>
      </c>
      <c r="C66" s="82">
        <f>Investissements!C27*Investissements!$D55</f>
        <v>0</v>
      </c>
      <c r="D66" s="82">
        <f>Investissements!D27*Investissements!$D55</f>
        <v>0</v>
      </c>
      <c r="E66" s="82">
        <f>Investissements!E27*Investissements!$D55</f>
        <v>0</v>
      </c>
      <c r="F66" s="82">
        <f>Investissements!F27*Investissements!$D55</f>
        <v>0</v>
      </c>
      <c r="G66" s="82">
        <f>Investissements!G27*Investissements!$D55</f>
        <v>0</v>
      </c>
      <c r="H66" s="82">
        <f>Investissements!H27*Investissements!$D55</f>
        <v>0</v>
      </c>
      <c r="I66" s="82">
        <f>Investissements!I27*Investissements!$D55</f>
        <v>0</v>
      </c>
      <c r="J66" s="82">
        <f>Investissements!J27*Investissements!$D55</f>
        <v>0</v>
      </c>
      <c r="K66" s="82">
        <f>Investissements!K27*Investissements!$D55</f>
        <v>0</v>
      </c>
      <c r="L66" s="82">
        <f>Investissements!L27*Investissements!$D55</f>
        <v>0</v>
      </c>
      <c r="M66" s="82">
        <f>Investissements!M27*Investissements!$D55</f>
        <v>0</v>
      </c>
      <c r="N66" s="82">
        <f>Investissements!N27*Investissements!$D55</f>
        <v>0</v>
      </c>
      <c r="O66" s="82">
        <f t="shared" si="21"/>
        <v>0</v>
      </c>
      <c r="P66" s="82">
        <f>Investissements!P27*Investissements!$D55</f>
        <v>0</v>
      </c>
      <c r="Q66" s="82">
        <f>Investissements!Q27*Investissements!$D55</f>
        <v>0</v>
      </c>
      <c r="R66" s="82">
        <f>Investissements!R27*Investissements!$D55</f>
        <v>0</v>
      </c>
      <c r="S66" s="82">
        <f>Investissements!S27*Investissements!$D55</f>
        <v>0</v>
      </c>
      <c r="T66" s="82">
        <f>Investissements!T27*Investissements!$D55</f>
        <v>0</v>
      </c>
      <c r="U66" s="82">
        <f>Investissements!U27*Investissements!$D55</f>
        <v>0</v>
      </c>
      <c r="V66" s="82">
        <f>Investissements!V27*Investissements!$D55</f>
        <v>0</v>
      </c>
      <c r="W66" s="82">
        <f>Investissements!W27*Investissements!$D55</f>
        <v>0</v>
      </c>
      <c r="X66" s="82">
        <f>Investissements!X27*Investissements!$D55</f>
        <v>0</v>
      </c>
      <c r="Y66" s="82">
        <f>Investissements!Y27*Investissements!$D55</f>
        <v>0</v>
      </c>
      <c r="Z66" s="82">
        <f>Investissements!Z27*Investissements!$D55</f>
        <v>0</v>
      </c>
      <c r="AA66" s="82">
        <f>Investissements!AA27*Investissements!$D55</f>
        <v>0</v>
      </c>
      <c r="AB66" s="82">
        <f t="shared" si="22"/>
        <v>0</v>
      </c>
      <c r="AC66" s="82">
        <f>Investissements!AC27*Investissements!$D55</f>
        <v>0</v>
      </c>
      <c r="AD66" s="82">
        <f>Investissements!AD27*Investissements!$D55</f>
        <v>0</v>
      </c>
      <c r="AE66" s="82">
        <f t="shared" si="23"/>
        <v>0</v>
      </c>
      <c r="AF66" s="82">
        <f>Investissements!AF27*Investissements!$D55</f>
        <v>0</v>
      </c>
      <c r="AG66" s="82">
        <f>Investissements!AG27*Investissements!$D55</f>
        <v>0</v>
      </c>
      <c r="AH66" s="82">
        <f t="shared" si="24"/>
        <v>0</v>
      </c>
      <c r="AI66" s="82">
        <f>Investissements!AI27*Investissements!$D55</f>
        <v>0</v>
      </c>
      <c r="AJ66" s="82">
        <f>Investissements!AJ27*Investissements!$D55</f>
        <v>0</v>
      </c>
      <c r="AK66" s="82">
        <f t="shared" si="25"/>
        <v>0</v>
      </c>
      <c r="AM66" s="82">
        <f>Investissements!AN27*Investissements!$D55</f>
        <v>0</v>
      </c>
      <c r="AN66" s="82">
        <f>Investissements!AO27*Investissements!$D55</f>
        <v>0</v>
      </c>
      <c r="AO66" s="82">
        <f>Investissements!AP27*Investissements!$D55</f>
        <v>0</v>
      </c>
      <c r="AP66" s="82">
        <f>Investissements!AQ27*Investissements!$D55</f>
        <v>0</v>
      </c>
      <c r="AQ66" s="82">
        <f>Investissements!AR27*Investissements!$D55</f>
        <v>0</v>
      </c>
    </row>
    <row r="67" spans="2:43" ht="15" customHeight="1" x14ac:dyDescent="0.35">
      <c r="B67" s="57">
        <f>Investissements!B28</f>
        <v>0</v>
      </c>
      <c r="C67" s="82">
        <f>Investissements!C28*Investissements!$D56</f>
        <v>0</v>
      </c>
      <c r="D67" s="82">
        <f>Investissements!D28*Investissements!$D56</f>
        <v>0</v>
      </c>
      <c r="E67" s="82">
        <f>Investissements!E28*Investissements!$D56</f>
        <v>0</v>
      </c>
      <c r="F67" s="82">
        <f>Investissements!F28*Investissements!$D56</f>
        <v>0</v>
      </c>
      <c r="G67" s="82">
        <f>Investissements!G28*Investissements!$D56</f>
        <v>0</v>
      </c>
      <c r="H67" s="82">
        <f>Investissements!H28*Investissements!$D56</f>
        <v>0</v>
      </c>
      <c r="I67" s="82">
        <f>Investissements!I28*Investissements!$D56</f>
        <v>0</v>
      </c>
      <c r="J67" s="82">
        <f>Investissements!J28*Investissements!$D56</f>
        <v>0</v>
      </c>
      <c r="K67" s="82">
        <f>Investissements!K28*Investissements!$D56</f>
        <v>0</v>
      </c>
      <c r="L67" s="82">
        <f>Investissements!L28*Investissements!$D56</f>
        <v>0</v>
      </c>
      <c r="M67" s="82">
        <f>Investissements!M28*Investissements!$D56</f>
        <v>0</v>
      </c>
      <c r="N67" s="82">
        <f>Investissements!N28*Investissements!$D56</f>
        <v>0</v>
      </c>
      <c r="O67" s="82">
        <f t="shared" si="21"/>
        <v>0</v>
      </c>
      <c r="P67" s="82">
        <f>Investissements!P28*Investissements!$D56</f>
        <v>0</v>
      </c>
      <c r="Q67" s="82">
        <f>Investissements!Q28*Investissements!$D56</f>
        <v>0</v>
      </c>
      <c r="R67" s="82">
        <f>Investissements!R28*Investissements!$D56</f>
        <v>0</v>
      </c>
      <c r="S67" s="82">
        <f>Investissements!S28*Investissements!$D56</f>
        <v>0</v>
      </c>
      <c r="T67" s="82">
        <f>Investissements!T28*Investissements!$D56</f>
        <v>0</v>
      </c>
      <c r="U67" s="82">
        <f>Investissements!U28*Investissements!$D56</f>
        <v>0</v>
      </c>
      <c r="V67" s="82">
        <f>Investissements!V28*Investissements!$D56</f>
        <v>0</v>
      </c>
      <c r="W67" s="82">
        <f>Investissements!W28*Investissements!$D56</f>
        <v>0</v>
      </c>
      <c r="X67" s="82">
        <f>Investissements!X28*Investissements!$D56</f>
        <v>0</v>
      </c>
      <c r="Y67" s="82">
        <f>Investissements!Y28*Investissements!$D56</f>
        <v>0</v>
      </c>
      <c r="Z67" s="82">
        <f>Investissements!Z28*Investissements!$D56</f>
        <v>0</v>
      </c>
      <c r="AA67" s="82">
        <f>Investissements!AA28*Investissements!$D56</f>
        <v>0</v>
      </c>
      <c r="AB67" s="82">
        <f t="shared" si="22"/>
        <v>0</v>
      </c>
      <c r="AC67" s="82">
        <f>Investissements!AC28*Investissements!$D56</f>
        <v>0</v>
      </c>
      <c r="AD67" s="82">
        <f>Investissements!AD28*Investissements!$D56</f>
        <v>0</v>
      </c>
      <c r="AE67" s="82">
        <f t="shared" si="23"/>
        <v>0</v>
      </c>
      <c r="AF67" s="82">
        <f>Investissements!AF28*Investissements!$D56</f>
        <v>0</v>
      </c>
      <c r="AG67" s="82">
        <f>Investissements!AG28*Investissements!$D56</f>
        <v>0</v>
      </c>
      <c r="AH67" s="82">
        <f t="shared" si="24"/>
        <v>0</v>
      </c>
      <c r="AI67" s="82">
        <f>Investissements!AI28*Investissements!$D56</f>
        <v>0</v>
      </c>
      <c r="AJ67" s="82">
        <f>Investissements!AJ28*Investissements!$D56</f>
        <v>0</v>
      </c>
      <c r="AK67" s="82">
        <f t="shared" si="25"/>
        <v>0</v>
      </c>
      <c r="AM67" s="82">
        <f>Investissements!AN28*Investissements!$D56</f>
        <v>0</v>
      </c>
      <c r="AN67" s="82">
        <f>Investissements!AO28*Investissements!$D56</f>
        <v>0</v>
      </c>
      <c r="AO67" s="82">
        <f>Investissements!AP28*Investissements!$D56</f>
        <v>0</v>
      </c>
      <c r="AP67" s="82">
        <f>Investissements!AQ28*Investissements!$D56</f>
        <v>0</v>
      </c>
      <c r="AQ67" s="82">
        <f>Investissements!AR28*Investissements!$D56</f>
        <v>0</v>
      </c>
    </row>
    <row r="68" spans="2:43" x14ac:dyDescent="0.35">
      <c r="B68" s="90"/>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row>
    <row r="69" spans="2:43" ht="15" customHeight="1" x14ac:dyDescent="0.35">
      <c r="B69" s="95" t="s">
        <v>20</v>
      </c>
      <c r="C69" s="82">
        <f t="shared" ref="C69:AK69" si="26">SUM(C48:C67)</f>
        <v>0</v>
      </c>
      <c r="D69" s="82">
        <f t="shared" si="26"/>
        <v>0</v>
      </c>
      <c r="E69" s="82">
        <f t="shared" si="26"/>
        <v>0</v>
      </c>
      <c r="F69" s="82">
        <f t="shared" si="26"/>
        <v>0</v>
      </c>
      <c r="G69" s="82">
        <f t="shared" si="26"/>
        <v>0</v>
      </c>
      <c r="H69" s="82">
        <f t="shared" si="26"/>
        <v>0</v>
      </c>
      <c r="I69" s="82">
        <f t="shared" si="26"/>
        <v>0</v>
      </c>
      <c r="J69" s="82">
        <f t="shared" si="26"/>
        <v>0</v>
      </c>
      <c r="K69" s="82">
        <f t="shared" si="26"/>
        <v>0</v>
      </c>
      <c r="L69" s="82">
        <f t="shared" si="26"/>
        <v>0</v>
      </c>
      <c r="M69" s="82">
        <f t="shared" si="26"/>
        <v>0</v>
      </c>
      <c r="N69" s="82">
        <f t="shared" si="26"/>
        <v>0</v>
      </c>
      <c r="O69" s="99">
        <f t="shared" si="26"/>
        <v>0</v>
      </c>
      <c r="P69" s="82">
        <f t="shared" si="26"/>
        <v>0</v>
      </c>
      <c r="Q69" s="82">
        <f t="shared" si="26"/>
        <v>0</v>
      </c>
      <c r="R69" s="82">
        <f t="shared" si="26"/>
        <v>0</v>
      </c>
      <c r="S69" s="82">
        <f t="shared" si="26"/>
        <v>0</v>
      </c>
      <c r="T69" s="82">
        <f t="shared" si="26"/>
        <v>0</v>
      </c>
      <c r="U69" s="82">
        <f t="shared" si="26"/>
        <v>0</v>
      </c>
      <c r="V69" s="82">
        <f t="shared" si="26"/>
        <v>0</v>
      </c>
      <c r="W69" s="82">
        <f t="shared" si="26"/>
        <v>0</v>
      </c>
      <c r="X69" s="82">
        <f t="shared" si="26"/>
        <v>0</v>
      </c>
      <c r="Y69" s="82">
        <f t="shared" si="26"/>
        <v>0</v>
      </c>
      <c r="Z69" s="82">
        <f t="shared" si="26"/>
        <v>0</v>
      </c>
      <c r="AA69" s="82">
        <f t="shared" si="26"/>
        <v>0</v>
      </c>
      <c r="AB69" s="99">
        <f t="shared" si="26"/>
        <v>0</v>
      </c>
      <c r="AC69" s="82">
        <f t="shared" si="26"/>
        <v>0</v>
      </c>
      <c r="AD69" s="82">
        <f t="shared" si="26"/>
        <v>0</v>
      </c>
      <c r="AE69" s="99">
        <f t="shared" si="26"/>
        <v>0</v>
      </c>
      <c r="AF69" s="82">
        <f t="shared" si="26"/>
        <v>0</v>
      </c>
      <c r="AG69" s="82">
        <f t="shared" si="26"/>
        <v>0</v>
      </c>
      <c r="AH69" s="99">
        <f t="shared" si="26"/>
        <v>0</v>
      </c>
      <c r="AI69" s="82">
        <f t="shared" si="26"/>
        <v>0</v>
      </c>
      <c r="AJ69" s="82">
        <f t="shared" si="26"/>
        <v>0</v>
      </c>
      <c r="AK69" s="99">
        <f t="shared" si="26"/>
        <v>0</v>
      </c>
      <c r="AM69" s="99">
        <f>SUM(AM48:AM67)</f>
        <v>0</v>
      </c>
      <c r="AN69" s="99">
        <f>SUM(AN48:AN67)</f>
        <v>0</v>
      </c>
      <c r="AO69" s="99">
        <f>SUM(AO48:AO67)</f>
        <v>0</v>
      </c>
      <c r="AP69" s="99">
        <f>SUM(AP48:AP67)</f>
        <v>0</v>
      </c>
      <c r="AQ69" s="99">
        <f>SUM(AQ48:AQ67)</f>
        <v>0</v>
      </c>
    </row>
    <row r="70" spans="2:43" x14ac:dyDescent="0.35">
      <c r="B70" s="90"/>
    </row>
    <row r="71" spans="2:43" ht="29" x14ac:dyDescent="0.35">
      <c r="B71" s="25" t="str">
        <f>"Investissements liés à : "&amp;CONFIG!B16&amp;" 
(en € HT)"</f>
        <v>Investissements liés à : … 
(en € HT)</v>
      </c>
      <c r="C71" s="36"/>
      <c r="D71" s="36"/>
      <c r="AM71" s="217" t="str">
        <f>"Amortissements de : "&amp;CONFIG!B16</f>
        <v>Amortissements de : …</v>
      </c>
      <c r="AN71" s="217"/>
    </row>
    <row r="72" spans="2:43" x14ac:dyDescent="0.35">
      <c r="B72" s="90"/>
    </row>
    <row r="73" spans="2:43" x14ac:dyDescent="0.35">
      <c r="B73" s="90"/>
      <c r="C73" s="232" t="s">
        <v>17</v>
      </c>
      <c r="D73" s="232"/>
      <c r="E73" s="232"/>
      <c r="F73" s="232"/>
      <c r="G73" s="232"/>
      <c r="H73" s="232"/>
      <c r="I73" s="232"/>
      <c r="J73" s="232"/>
      <c r="K73" s="232"/>
      <c r="L73" s="232"/>
      <c r="M73" s="232"/>
      <c r="N73" s="232"/>
      <c r="O73" s="232"/>
      <c r="P73" s="232" t="s">
        <v>18</v>
      </c>
      <c r="Q73" s="232"/>
      <c r="R73" s="232"/>
      <c r="S73" s="232"/>
      <c r="T73" s="232"/>
      <c r="U73" s="232"/>
      <c r="V73" s="232"/>
      <c r="W73" s="232"/>
      <c r="X73" s="232"/>
      <c r="Y73" s="232"/>
      <c r="Z73" s="232"/>
      <c r="AA73" s="232"/>
      <c r="AB73" s="232"/>
      <c r="AC73" s="232" t="s">
        <v>19</v>
      </c>
      <c r="AD73" s="232"/>
      <c r="AE73" s="232"/>
      <c r="AF73" s="232" t="s">
        <v>31</v>
      </c>
      <c r="AG73" s="232"/>
      <c r="AH73" s="232"/>
      <c r="AI73" s="232" t="s">
        <v>32</v>
      </c>
      <c r="AJ73" s="232"/>
      <c r="AK73" s="232"/>
      <c r="AM73" s="21" t="s">
        <v>17</v>
      </c>
      <c r="AN73" s="21" t="s">
        <v>18</v>
      </c>
      <c r="AO73" s="21" t="s">
        <v>19</v>
      </c>
      <c r="AP73" s="21" t="s">
        <v>31</v>
      </c>
      <c r="AQ73" s="21" t="s">
        <v>32</v>
      </c>
    </row>
    <row r="74" spans="2:43" ht="15" customHeight="1" x14ac:dyDescent="0.35">
      <c r="B74" s="95" t="s">
        <v>35</v>
      </c>
      <c r="C74" s="67">
        <f>CONFIG!$C$7</f>
        <v>43101</v>
      </c>
      <c r="D74" s="67">
        <f>DATE(YEAR(C74),MONTH(C74)+1,DAY(C74))</f>
        <v>43132</v>
      </c>
      <c r="E74" s="67">
        <f t="shared" ref="E74:N74" si="27">DATE(YEAR(D74),MONTH(D74)+1,DAY(D74))</f>
        <v>43160</v>
      </c>
      <c r="F74" s="67">
        <f t="shared" si="27"/>
        <v>43191</v>
      </c>
      <c r="G74" s="67">
        <f t="shared" si="27"/>
        <v>43221</v>
      </c>
      <c r="H74" s="67">
        <f t="shared" si="27"/>
        <v>43252</v>
      </c>
      <c r="I74" s="67">
        <f t="shared" si="27"/>
        <v>43282</v>
      </c>
      <c r="J74" s="67">
        <f t="shared" si="27"/>
        <v>43313</v>
      </c>
      <c r="K74" s="67">
        <f t="shared" si="27"/>
        <v>43344</v>
      </c>
      <c r="L74" s="67">
        <f t="shared" si="27"/>
        <v>43374</v>
      </c>
      <c r="M74" s="67">
        <f t="shared" si="27"/>
        <v>43405</v>
      </c>
      <c r="N74" s="67">
        <f t="shared" si="27"/>
        <v>43435</v>
      </c>
      <c r="O74" s="96" t="s">
        <v>20</v>
      </c>
      <c r="P74" s="67">
        <f>DATE(YEAR(N74),MONTH(N74)+1,DAY(N74))</f>
        <v>43466</v>
      </c>
      <c r="Q74" s="67">
        <f t="shared" ref="Q74:AA74" si="28">DATE(YEAR(P74),MONTH(P74)+1,DAY(P74))</f>
        <v>43497</v>
      </c>
      <c r="R74" s="67">
        <f t="shared" si="28"/>
        <v>43525</v>
      </c>
      <c r="S74" s="67">
        <f t="shared" si="28"/>
        <v>43556</v>
      </c>
      <c r="T74" s="67">
        <f t="shared" si="28"/>
        <v>43586</v>
      </c>
      <c r="U74" s="67">
        <f t="shared" si="28"/>
        <v>43617</v>
      </c>
      <c r="V74" s="67">
        <f t="shared" si="28"/>
        <v>43647</v>
      </c>
      <c r="W74" s="67">
        <f t="shared" si="28"/>
        <v>43678</v>
      </c>
      <c r="X74" s="67">
        <f t="shared" si="28"/>
        <v>43709</v>
      </c>
      <c r="Y74" s="67">
        <f t="shared" si="28"/>
        <v>43739</v>
      </c>
      <c r="Z74" s="67">
        <f t="shared" si="28"/>
        <v>43770</v>
      </c>
      <c r="AA74" s="67">
        <f t="shared" si="28"/>
        <v>43800</v>
      </c>
      <c r="AB74" s="96" t="s">
        <v>20</v>
      </c>
      <c r="AC74" s="67" t="s">
        <v>23</v>
      </c>
      <c r="AD74" s="67" t="s">
        <v>24</v>
      </c>
      <c r="AE74" s="96" t="s">
        <v>20</v>
      </c>
      <c r="AF74" s="67" t="s">
        <v>23</v>
      </c>
      <c r="AG74" s="67" t="s">
        <v>24</v>
      </c>
      <c r="AH74" s="96" t="s">
        <v>20</v>
      </c>
      <c r="AI74" s="67" t="s">
        <v>23</v>
      </c>
      <c r="AJ74" s="67" t="s">
        <v>24</v>
      </c>
      <c r="AK74" s="96" t="s">
        <v>20</v>
      </c>
    </row>
    <row r="75" spans="2:43" ht="15" customHeight="1" x14ac:dyDescent="0.35">
      <c r="B75" s="57" t="str">
        <f>Investissements!B9</f>
        <v>Apports en nature</v>
      </c>
      <c r="C75" s="82">
        <f>Investissements!C9*Investissements!$E37</f>
        <v>0</v>
      </c>
      <c r="D75" s="82">
        <f>Investissements!D9*Investissements!$E37</f>
        <v>0</v>
      </c>
      <c r="E75" s="82">
        <f>Investissements!E9*Investissements!$E37</f>
        <v>0</v>
      </c>
      <c r="F75" s="82">
        <f>Investissements!F9*Investissements!$E37</f>
        <v>0</v>
      </c>
      <c r="G75" s="82">
        <f>Investissements!G9*Investissements!$E37</f>
        <v>0</v>
      </c>
      <c r="H75" s="82">
        <f>Investissements!H9*Investissements!$E37</f>
        <v>0</v>
      </c>
      <c r="I75" s="82">
        <f>Investissements!I9*Investissements!$E37</f>
        <v>0</v>
      </c>
      <c r="J75" s="82">
        <f>Investissements!J9*Investissements!$E37</f>
        <v>0</v>
      </c>
      <c r="K75" s="82">
        <f>Investissements!K9*Investissements!$E37</f>
        <v>0</v>
      </c>
      <c r="L75" s="82">
        <f>Investissements!L9*Investissements!$E37</f>
        <v>0</v>
      </c>
      <c r="M75" s="82">
        <f>Investissements!M9*Investissements!$E37</f>
        <v>0</v>
      </c>
      <c r="N75" s="82">
        <f>Investissements!N9*Investissements!$E37</f>
        <v>0</v>
      </c>
      <c r="O75" s="82">
        <f t="shared" ref="O75:O94" si="29">SUM(C75:N75)</f>
        <v>0</v>
      </c>
      <c r="P75" s="82">
        <f>Investissements!P9*Investissements!$E37</f>
        <v>0</v>
      </c>
      <c r="Q75" s="82">
        <f>Investissements!Q9*Investissements!$E37</f>
        <v>0</v>
      </c>
      <c r="R75" s="82">
        <f>Investissements!R9*Investissements!$E37</f>
        <v>0</v>
      </c>
      <c r="S75" s="82">
        <f>Investissements!S9*Investissements!$E37</f>
        <v>0</v>
      </c>
      <c r="T75" s="82">
        <f>Investissements!T9*Investissements!$E37</f>
        <v>0</v>
      </c>
      <c r="U75" s="82">
        <f>Investissements!U9*Investissements!$E37</f>
        <v>0</v>
      </c>
      <c r="V75" s="82">
        <f>Investissements!V9*Investissements!$E37</f>
        <v>0</v>
      </c>
      <c r="W75" s="82">
        <f>Investissements!W9*Investissements!$E37</f>
        <v>0</v>
      </c>
      <c r="X75" s="82">
        <f>Investissements!X9*Investissements!$E37</f>
        <v>0</v>
      </c>
      <c r="Y75" s="82">
        <f>Investissements!Y9*Investissements!$E37</f>
        <v>0</v>
      </c>
      <c r="Z75" s="82">
        <f>Investissements!Z9*Investissements!$E37</f>
        <v>0</v>
      </c>
      <c r="AA75" s="82">
        <f>Investissements!AA9*Investissements!$E37</f>
        <v>0</v>
      </c>
      <c r="AB75" s="82">
        <f t="shared" ref="AB75:AB94" si="30">SUM(P75:AA75)</f>
        <v>0</v>
      </c>
      <c r="AC75" s="82">
        <f>Investissements!AC9*Investissements!$E37</f>
        <v>0</v>
      </c>
      <c r="AD75" s="82">
        <f>Investissements!AD9*Investissements!$E37</f>
        <v>0</v>
      </c>
      <c r="AE75" s="82">
        <f t="shared" ref="AE75:AE94" si="31">SUM(AC75:AD75)</f>
        <v>0</v>
      </c>
      <c r="AF75" s="82">
        <f>Investissements!AF9*Investissements!$E37</f>
        <v>0</v>
      </c>
      <c r="AG75" s="82">
        <f>Investissements!AG9*Investissements!$E37</f>
        <v>0</v>
      </c>
      <c r="AH75" s="82">
        <f t="shared" ref="AH75:AH94" si="32">SUM(AF75:AG75)</f>
        <v>0</v>
      </c>
      <c r="AI75" s="82">
        <f>Investissements!AI9*Investissements!$E37</f>
        <v>0</v>
      </c>
      <c r="AJ75" s="82">
        <f>Investissements!AJ9*Investissements!$E37</f>
        <v>0</v>
      </c>
      <c r="AK75" s="82">
        <f t="shared" ref="AK75:AK94" si="33">SUM(AI75:AJ75)</f>
        <v>0</v>
      </c>
      <c r="AM75" s="82">
        <f>Investissements!AN9*Investissements!$E37</f>
        <v>0</v>
      </c>
      <c r="AN75" s="82">
        <f>Investissements!AO9*Investissements!$E37</f>
        <v>0</v>
      </c>
      <c r="AO75" s="82">
        <f>Investissements!AP9*Investissements!$E37</f>
        <v>0</v>
      </c>
      <c r="AP75" s="82">
        <f>Investissements!AQ9*Investissements!$E37</f>
        <v>0</v>
      </c>
      <c r="AQ75" s="82">
        <f>Investissements!AR9*Investissements!$E37</f>
        <v>0</v>
      </c>
    </row>
    <row r="76" spans="2:43" ht="15" customHeight="1" x14ac:dyDescent="0.35">
      <c r="B76" s="57">
        <f>Investissements!B10</f>
        <v>0</v>
      </c>
      <c r="C76" s="82">
        <f>Investissements!C10*Investissements!$E38</f>
        <v>0</v>
      </c>
      <c r="D76" s="82">
        <f>Investissements!D10*Investissements!$E38</f>
        <v>0</v>
      </c>
      <c r="E76" s="82">
        <f>Investissements!E10*Investissements!$E38</f>
        <v>0</v>
      </c>
      <c r="F76" s="82">
        <f>Investissements!F10*Investissements!$E38</f>
        <v>0</v>
      </c>
      <c r="G76" s="82">
        <f>Investissements!G10*Investissements!$E38</f>
        <v>0</v>
      </c>
      <c r="H76" s="82">
        <f>Investissements!H10*Investissements!$E38</f>
        <v>0</v>
      </c>
      <c r="I76" s="82">
        <f>Investissements!I10*Investissements!$E38</f>
        <v>0</v>
      </c>
      <c r="J76" s="82">
        <f>Investissements!J10*Investissements!$E38</f>
        <v>0</v>
      </c>
      <c r="K76" s="82">
        <f>Investissements!K10*Investissements!$E38</f>
        <v>0</v>
      </c>
      <c r="L76" s="82">
        <f>Investissements!L10*Investissements!$E38</f>
        <v>0</v>
      </c>
      <c r="M76" s="82">
        <f>Investissements!M10*Investissements!$E38</f>
        <v>0</v>
      </c>
      <c r="N76" s="82">
        <f>Investissements!N10*Investissements!$E38</f>
        <v>0</v>
      </c>
      <c r="O76" s="82">
        <f t="shared" si="29"/>
        <v>0</v>
      </c>
      <c r="P76" s="82">
        <f>Investissements!P10*Investissements!$E38</f>
        <v>0</v>
      </c>
      <c r="Q76" s="82">
        <f>Investissements!Q10*Investissements!$E38</f>
        <v>0</v>
      </c>
      <c r="R76" s="82">
        <f>Investissements!R10*Investissements!$E38</f>
        <v>0</v>
      </c>
      <c r="S76" s="82">
        <f>Investissements!S10*Investissements!$E38</f>
        <v>0</v>
      </c>
      <c r="T76" s="82">
        <f>Investissements!T10*Investissements!$E38</f>
        <v>0</v>
      </c>
      <c r="U76" s="82">
        <f>Investissements!U10*Investissements!$E38</f>
        <v>0</v>
      </c>
      <c r="V76" s="82">
        <f>Investissements!V10*Investissements!$E38</f>
        <v>0</v>
      </c>
      <c r="W76" s="82">
        <f>Investissements!W10*Investissements!$E38</f>
        <v>0</v>
      </c>
      <c r="X76" s="82">
        <f>Investissements!X10*Investissements!$E38</f>
        <v>0</v>
      </c>
      <c r="Y76" s="82">
        <f>Investissements!Y10*Investissements!$E38</f>
        <v>0</v>
      </c>
      <c r="Z76" s="82">
        <f>Investissements!Z10*Investissements!$E38</f>
        <v>0</v>
      </c>
      <c r="AA76" s="82">
        <f>Investissements!AA10*Investissements!$E38</f>
        <v>0</v>
      </c>
      <c r="AB76" s="82">
        <f t="shared" si="30"/>
        <v>0</v>
      </c>
      <c r="AC76" s="82">
        <f>Investissements!AC10*Investissements!$E38</f>
        <v>0</v>
      </c>
      <c r="AD76" s="82">
        <f>Investissements!AD10*Investissements!$E38</f>
        <v>0</v>
      </c>
      <c r="AE76" s="82">
        <f t="shared" si="31"/>
        <v>0</v>
      </c>
      <c r="AF76" s="82">
        <f>Investissements!AF10*Investissements!$E38</f>
        <v>0</v>
      </c>
      <c r="AG76" s="82">
        <f>Investissements!AG10*Investissements!$E38</f>
        <v>0</v>
      </c>
      <c r="AH76" s="82">
        <f t="shared" si="32"/>
        <v>0</v>
      </c>
      <c r="AI76" s="82">
        <f>Investissements!AI10*Investissements!$E38</f>
        <v>0</v>
      </c>
      <c r="AJ76" s="82">
        <f>Investissements!AJ10*Investissements!$E38</f>
        <v>0</v>
      </c>
      <c r="AK76" s="82">
        <f t="shared" si="33"/>
        <v>0</v>
      </c>
      <c r="AM76" s="82">
        <f>Investissements!AN10*Investissements!$E38</f>
        <v>0</v>
      </c>
      <c r="AN76" s="82">
        <f>Investissements!AO10*Investissements!$E38</f>
        <v>0</v>
      </c>
      <c r="AO76" s="82">
        <f>Investissements!AP10*Investissements!$E38</f>
        <v>0</v>
      </c>
      <c r="AP76" s="82">
        <f>Investissements!AQ10*Investissements!$E38</f>
        <v>0</v>
      </c>
      <c r="AQ76" s="82">
        <f>Investissements!AR10*Investissements!$E38</f>
        <v>0</v>
      </c>
    </row>
    <row r="77" spans="2:43" ht="15" customHeight="1" x14ac:dyDescent="0.35">
      <c r="B77" s="57">
        <f>Investissements!B11</f>
        <v>0</v>
      </c>
      <c r="C77" s="82">
        <f>Investissements!C11*Investissements!$E39</f>
        <v>0</v>
      </c>
      <c r="D77" s="82">
        <f>Investissements!D11*Investissements!$E39</f>
        <v>0</v>
      </c>
      <c r="E77" s="82">
        <f>Investissements!E11*Investissements!$E39</f>
        <v>0</v>
      </c>
      <c r="F77" s="82">
        <f>Investissements!F11*Investissements!$E39</f>
        <v>0</v>
      </c>
      <c r="G77" s="82">
        <f>Investissements!G11*Investissements!$E39</f>
        <v>0</v>
      </c>
      <c r="H77" s="82">
        <f>Investissements!H11*Investissements!$E39</f>
        <v>0</v>
      </c>
      <c r="I77" s="82">
        <f>Investissements!I11*Investissements!$E39</f>
        <v>0</v>
      </c>
      <c r="J77" s="82">
        <f>Investissements!J11*Investissements!$E39</f>
        <v>0</v>
      </c>
      <c r="K77" s="82">
        <f>Investissements!K11*Investissements!$E39</f>
        <v>0</v>
      </c>
      <c r="L77" s="82">
        <f>Investissements!L11*Investissements!$E39</f>
        <v>0</v>
      </c>
      <c r="M77" s="82">
        <f>Investissements!M11*Investissements!$E39</f>
        <v>0</v>
      </c>
      <c r="N77" s="82">
        <f>Investissements!N11*Investissements!$E39</f>
        <v>0</v>
      </c>
      <c r="O77" s="82">
        <f t="shared" si="29"/>
        <v>0</v>
      </c>
      <c r="P77" s="82">
        <f>Investissements!P11*Investissements!$E39</f>
        <v>0</v>
      </c>
      <c r="Q77" s="82">
        <f>Investissements!Q11*Investissements!$E39</f>
        <v>0</v>
      </c>
      <c r="R77" s="82">
        <f>Investissements!R11*Investissements!$E39</f>
        <v>0</v>
      </c>
      <c r="S77" s="82">
        <f>Investissements!S11*Investissements!$E39</f>
        <v>0</v>
      </c>
      <c r="T77" s="82">
        <f>Investissements!T11*Investissements!$E39</f>
        <v>0</v>
      </c>
      <c r="U77" s="82">
        <f>Investissements!U11*Investissements!$E39</f>
        <v>0</v>
      </c>
      <c r="V77" s="82">
        <f>Investissements!V11*Investissements!$E39</f>
        <v>0</v>
      </c>
      <c r="W77" s="82">
        <f>Investissements!W11*Investissements!$E39</f>
        <v>0</v>
      </c>
      <c r="X77" s="82">
        <f>Investissements!X11*Investissements!$E39</f>
        <v>0</v>
      </c>
      <c r="Y77" s="82">
        <f>Investissements!Y11*Investissements!$E39</f>
        <v>0</v>
      </c>
      <c r="Z77" s="82">
        <f>Investissements!Z11*Investissements!$E39</f>
        <v>0</v>
      </c>
      <c r="AA77" s="82">
        <f>Investissements!AA11*Investissements!$E39</f>
        <v>0</v>
      </c>
      <c r="AB77" s="82">
        <f t="shared" si="30"/>
        <v>0</v>
      </c>
      <c r="AC77" s="82">
        <f>Investissements!AC11*Investissements!$E39</f>
        <v>0</v>
      </c>
      <c r="AD77" s="82">
        <f>Investissements!AD11*Investissements!$E39</f>
        <v>0</v>
      </c>
      <c r="AE77" s="82">
        <f t="shared" si="31"/>
        <v>0</v>
      </c>
      <c r="AF77" s="82">
        <f>Investissements!AF11*Investissements!$E39</f>
        <v>0</v>
      </c>
      <c r="AG77" s="82">
        <f>Investissements!AG11*Investissements!$E39</f>
        <v>0</v>
      </c>
      <c r="AH77" s="82">
        <f t="shared" si="32"/>
        <v>0</v>
      </c>
      <c r="AI77" s="82">
        <f>Investissements!AI11*Investissements!$E39</f>
        <v>0</v>
      </c>
      <c r="AJ77" s="82">
        <f>Investissements!AJ11*Investissements!$E39</f>
        <v>0</v>
      </c>
      <c r="AK77" s="82">
        <f t="shared" si="33"/>
        <v>0</v>
      </c>
      <c r="AM77" s="82">
        <f>Investissements!AN11*Investissements!$E39</f>
        <v>0</v>
      </c>
      <c r="AN77" s="82">
        <f>Investissements!AO11*Investissements!$E39</f>
        <v>0</v>
      </c>
      <c r="AO77" s="82">
        <f>Investissements!AP11*Investissements!$E39</f>
        <v>0</v>
      </c>
      <c r="AP77" s="82">
        <f>Investissements!AQ11*Investissements!$E39</f>
        <v>0</v>
      </c>
      <c r="AQ77" s="82">
        <f>Investissements!AR11*Investissements!$E39</f>
        <v>0</v>
      </c>
    </row>
    <row r="78" spans="2:43" ht="15" customHeight="1" x14ac:dyDescent="0.35">
      <c r="B78" s="57">
        <f>Investissements!B12</f>
        <v>0</v>
      </c>
      <c r="C78" s="82">
        <f>Investissements!C12*Investissements!$E40</f>
        <v>0</v>
      </c>
      <c r="D78" s="82">
        <f>Investissements!D12*Investissements!$E40</f>
        <v>0</v>
      </c>
      <c r="E78" s="82">
        <f>Investissements!E12*Investissements!$E40</f>
        <v>0</v>
      </c>
      <c r="F78" s="82">
        <f>Investissements!F12*Investissements!$E40</f>
        <v>0</v>
      </c>
      <c r="G78" s="82">
        <f>Investissements!G12*Investissements!$E40</f>
        <v>0</v>
      </c>
      <c r="H78" s="82">
        <f>Investissements!H12*Investissements!$E40</f>
        <v>0</v>
      </c>
      <c r="I78" s="82">
        <f>Investissements!I12*Investissements!$E40</f>
        <v>0</v>
      </c>
      <c r="J78" s="82">
        <f>Investissements!J12*Investissements!$E40</f>
        <v>0</v>
      </c>
      <c r="K78" s="82">
        <f>Investissements!K12*Investissements!$E40</f>
        <v>0</v>
      </c>
      <c r="L78" s="82">
        <f>Investissements!L12*Investissements!$E40</f>
        <v>0</v>
      </c>
      <c r="M78" s="82">
        <f>Investissements!M12*Investissements!$E40</f>
        <v>0</v>
      </c>
      <c r="N78" s="82">
        <f>Investissements!N12*Investissements!$E40</f>
        <v>0</v>
      </c>
      <c r="O78" s="82">
        <f t="shared" si="29"/>
        <v>0</v>
      </c>
      <c r="P78" s="82">
        <f>Investissements!P12*Investissements!$E40</f>
        <v>0</v>
      </c>
      <c r="Q78" s="82">
        <f>Investissements!Q12*Investissements!$E40</f>
        <v>0</v>
      </c>
      <c r="R78" s="82">
        <f>Investissements!R12*Investissements!$E40</f>
        <v>0</v>
      </c>
      <c r="S78" s="82">
        <f>Investissements!S12*Investissements!$E40</f>
        <v>0</v>
      </c>
      <c r="T78" s="82">
        <f>Investissements!T12*Investissements!$E40</f>
        <v>0</v>
      </c>
      <c r="U78" s="82">
        <f>Investissements!U12*Investissements!$E40</f>
        <v>0</v>
      </c>
      <c r="V78" s="82">
        <f>Investissements!V12*Investissements!$E40</f>
        <v>0</v>
      </c>
      <c r="W78" s="82">
        <f>Investissements!W12*Investissements!$E40</f>
        <v>0</v>
      </c>
      <c r="X78" s="82">
        <f>Investissements!X12*Investissements!$E40</f>
        <v>0</v>
      </c>
      <c r="Y78" s="82">
        <f>Investissements!Y12*Investissements!$E40</f>
        <v>0</v>
      </c>
      <c r="Z78" s="82">
        <f>Investissements!Z12*Investissements!$E40</f>
        <v>0</v>
      </c>
      <c r="AA78" s="82">
        <f>Investissements!AA12*Investissements!$E40</f>
        <v>0</v>
      </c>
      <c r="AB78" s="82">
        <f t="shared" si="30"/>
        <v>0</v>
      </c>
      <c r="AC78" s="82">
        <f>Investissements!AC12*Investissements!$E40</f>
        <v>0</v>
      </c>
      <c r="AD78" s="82">
        <f>Investissements!AD12*Investissements!$E40</f>
        <v>0</v>
      </c>
      <c r="AE78" s="82">
        <f t="shared" si="31"/>
        <v>0</v>
      </c>
      <c r="AF78" s="82">
        <f>Investissements!AF12*Investissements!$E40</f>
        <v>0</v>
      </c>
      <c r="AG78" s="82">
        <f>Investissements!AG12*Investissements!$E40</f>
        <v>0</v>
      </c>
      <c r="AH78" s="82">
        <f t="shared" si="32"/>
        <v>0</v>
      </c>
      <c r="AI78" s="82">
        <f>Investissements!AI12*Investissements!$E40</f>
        <v>0</v>
      </c>
      <c r="AJ78" s="82">
        <f>Investissements!AJ12*Investissements!$E40</f>
        <v>0</v>
      </c>
      <c r="AK78" s="82">
        <f t="shared" si="33"/>
        <v>0</v>
      </c>
      <c r="AM78" s="82">
        <f>Investissements!AN12*Investissements!$E40</f>
        <v>0</v>
      </c>
      <c r="AN78" s="82">
        <f>Investissements!AO12*Investissements!$E40</f>
        <v>0</v>
      </c>
      <c r="AO78" s="82">
        <f>Investissements!AP12*Investissements!$E40</f>
        <v>0</v>
      </c>
      <c r="AP78" s="82">
        <f>Investissements!AQ12*Investissements!$E40</f>
        <v>0</v>
      </c>
      <c r="AQ78" s="82">
        <f>Investissements!AR12*Investissements!$E40</f>
        <v>0</v>
      </c>
    </row>
    <row r="79" spans="2:43" ht="15" customHeight="1" x14ac:dyDescent="0.35">
      <c r="B79" s="57">
        <f>Investissements!B13</f>
        <v>0</v>
      </c>
      <c r="C79" s="82">
        <f>Investissements!C13*Investissements!$E41</f>
        <v>0</v>
      </c>
      <c r="D79" s="82">
        <f>Investissements!D13*Investissements!$E41</f>
        <v>0</v>
      </c>
      <c r="E79" s="82">
        <f>Investissements!E13*Investissements!$E41</f>
        <v>0</v>
      </c>
      <c r="F79" s="82">
        <f>Investissements!F13*Investissements!$E41</f>
        <v>0</v>
      </c>
      <c r="G79" s="82">
        <f>Investissements!G13*Investissements!$E41</f>
        <v>0</v>
      </c>
      <c r="H79" s="82">
        <f>Investissements!H13*Investissements!$E41</f>
        <v>0</v>
      </c>
      <c r="I79" s="82">
        <f>Investissements!I13*Investissements!$E41</f>
        <v>0</v>
      </c>
      <c r="J79" s="82">
        <f>Investissements!J13*Investissements!$E41</f>
        <v>0</v>
      </c>
      <c r="K79" s="82">
        <f>Investissements!K13*Investissements!$E41</f>
        <v>0</v>
      </c>
      <c r="L79" s="82">
        <f>Investissements!L13*Investissements!$E41</f>
        <v>0</v>
      </c>
      <c r="M79" s="82">
        <f>Investissements!M13*Investissements!$E41</f>
        <v>0</v>
      </c>
      <c r="N79" s="82">
        <f>Investissements!N13*Investissements!$E41</f>
        <v>0</v>
      </c>
      <c r="O79" s="82">
        <f t="shared" si="29"/>
        <v>0</v>
      </c>
      <c r="P79" s="82">
        <f>Investissements!P13*Investissements!$E41</f>
        <v>0</v>
      </c>
      <c r="Q79" s="82">
        <f>Investissements!Q13*Investissements!$E41</f>
        <v>0</v>
      </c>
      <c r="R79" s="82">
        <f>Investissements!R13*Investissements!$E41</f>
        <v>0</v>
      </c>
      <c r="S79" s="82">
        <f>Investissements!S13*Investissements!$E41</f>
        <v>0</v>
      </c>
      <c r="T79" s="82">
        <f>Investissements!T13*Investissements!$E41</f>
        <v>0</v>
      </c>
      <c r="U79" s="82">
        <f>Investissements!U13*Investissements!$E41</f>
        <v>0</v>
      </c>
      <c r="V79" s="82">
        <f>Investissements!V13*Investissements!$E41</f>
        <v>0</v>
      </c>
      <c r="W79" s="82">
        <f>Investissements!W13*Investissements!$E41</f>
        <v>0</v>
      </c>
      <c r="X79" s="82">
        <f>Investissements!X13*Investissements!$E41</f>
        <v>0</v>
      </c>
      <c r="Y79" s="82">
        <f>Investissements!Y13*Investissements!$E41</f>
        <v>0</v>
      </c>
      <c r="Z79" s="82">
        <f>Investissements!Z13*Investissements!$E41</f>
        <v>0</v>
      </c>
      <c r="AA79" s="82">
        <f>Investissements!AA13*Investissements!$E41</f>
        <v>0</v>
      </c>
      <c r="AB79" s="82">
        <f t="shared" si="30"/>
        <v>0</v>
      </c>
      <c r="AC79" s="82">
        <f>Investissements!AC13*Investissements!$E41</f>
        <v>0</v>
      </c>
      <c r="AD79" s="82">
        <f>Investissements!AD13*Investissements!$E41</f>
        <v>0</v>
      </c>
      <c r="AE79" s="82">
        <f t="shared" si="31"/>
        <v>0</v>
      </c>
      <c r="AF79" s="82">
        <f>Investissements!AF13*Investissements!$E41</f>
        <v>0</v>
      </c>
      <c r="AG79" s="82">
        <f>Investissements!AG13*Investissements!$E41</f>
        <v>0</v>
      </c>
      <c r="AH79" s="82">
        <f t="shared" si="32"/>
        <v>0</v>
      </c>
      <c r="AI79" s="82">
        <f>Investissements!AI13*Investissements!$E41</f>
        <v>0</v>
      </c>
      <c r="AJ79" s="82">
        <f>Investissements!AJ13*Investissements!$E41</f>
        <v>0</v>
      </c>
      <c r="AK79" s="82">
        <f t="shared" si="33"/>
        <v>0</v>
      </c>
      <c r="AM79" s="82">
        <f>Investissements!AN13*Investissements!$E41</f>
        <v>0</v>
      </c>
      <c r="AN79" s="82">
        <f>Investissements!AO13*Investissements!$E41</f>
        <v>0</v>
      </c>
      <c r="AO79" s="82">
        <f>Investissements!AP13*Investissements!$E41</f>
        <v>0</v>
      </c>
      <c r="AP79" s="82">
        <f>Investissements!AQ13*Investissements!$E41</f>
        <v>0</v>
      </c>
      <c r="AQ79" s="82">
        <f>Investissements!AR13*Investissements!$E41</f>
        <v>0</v>
      </c>
    </row>
    <row r="80" spans="2:43" ht="15" customHeight="1" x14ac:dyDescent="0.35">
      <c r="B80" s="57">
        <f>Investissements!B14</f>
        <v>0</v>
      </c>
      <c r="C80" s="82">
        <f>Investissements!C14*Investissements!$E42</f>
        <v>0</v>
      </c>
      <c r="D80" s="82">
        <f>Investissements!D14*Investissements!$E42</f>
        <v>0</v>
      </c>
      <c r="E80" s="82">
        <f>Investissements!E14*Investissements!$E42</f>
        <v>0</v>
      </c>
      <c r="F80" s="82">
        <f>Investissements!F14*Investissements!$E42</f>
        <v>0</v>
      </c>
      <c r="G80" s="82">
        <f>Investissements!G14*Investissements!$E42</f>
        <v>0</v>
      </c>
      <c r="H80" s="82">
        <f>Investissements!H14*Investissements!$E42</f>
        <v>0</v>
      </c>
      <c r="I80" s="82">
        <f>Investissements!I14*Investissements!$E42</f>
        <v>0</v>
      </c>
      <c r="J80" s="82">
        <f>Investissements!J14*Investissements!$E42</f>
        <v>0</v>
      </c>
      <c r="K80" s="82">
        <f>Investissements!K14*Investissements!$E42</f>
        <v>0</v>
      </c>
      <c r="L80" s="82">
        <f>Investissements!L14*Investissements!$E42</f>
        <v>0</v>
      </c>
      <c r="M80" s="82">
        <f>Investissements!M14*Investissements!$E42</f>
        <v>0</v>
      </c>
      <c r="N80" s="82">
        <f>Investissements!N14*Investissements!$E42</f>
        <v>0</v>
      </c>
      <c r="O80" s="82">
        <f t="shared" si="29"/>
        <v>0</v>
      </c>
      <c r="P80" s="82">
        <f>Investissements!P14*Investissements!$E42</f>
        <v>0</v>
      </c>
      <c r="Q80" s="82">
        <f>Investissements!Q14*Investissements!$E42</f>
        <v>0</v>
      </c>
      <c r="R80" s="82">
        <f>Investissements!R14*Investissements!$E42</f>
        <v>0</v>
      </c>
      <c r="S80" s="82">
        <f>Investissements!S14*Investissements!$E42</f>
        <v>0</v>
      </c>
      <c r="T80" s="82">
        <f>Investissements!T14*Investissements!$E42</f>
        <v>0</v>
      </c>
      <c r="U80" s="82">
        <f>Investissements!U14*Investissements!$E42</f>
        <v>0</v>
      </c>
      <c r="V80" s="82">
        <f>Investissements!V14*Investissements!$E42</f>
        <v>0</v>
      </c>
      <c r="W80" s="82">
        <f>Investissements!W14*Investissements!$E42</f>
        <v>0</v>
      </c>
      <c r="X80" s="82">
        <f>Investissements!X14*Investissements!$E42</f>
        <v>0</v>
      </c>
      <c r="Y80" s="82">
        <f>Investissements!Y14*Investissements!$E42</f>
        <v>0</v>
      </c>
      <c r="Z80" s="82">
        <f>Investissements!Z14*Investissements!$E42</f>
        <v>0</v>
      </c>
      <c r="AA80" s="82">
        <f>Investissements!AA14*Investissements!$E42</f>
        <v>0</v>
      </c>
      <c r="AB80" s="82">
        <f t="shared" si="30"/>
        <v>0</v>
      </c>
      <c r="AC80" s="82">
        <f>Investissements!AC14*Investissements!$E42</f>
        <v>0</v>
      </c>
      <c r="AD80" s="82">
        <f>Investissements!AD14*Investissements!$E42</f>
        <v>0</v>
      </c>
      <c r="AE80" s="82">
        <f t="shared" si="31"/>
        <v>0</v>
      </c>
      <c r="AF80" s="82">
        <f>Investissements!AF14*Investissements!$E42</f>
        <v>0</v>
      </c>
      <c r="AG80" s="82">
        <f>Investissements!AG14*Investissements!$E42</f>
        <v>0</v>
      </c>
      <c r="AH80" s="82">
        <f t="shared" si="32"/>
        <v>0</v>
      </c>
      <c r="AI80" s="82">
        <f>Investissements!AI14*Investissements!$E42</f>
        <v>0</v>
      </c>
      <c r="AJ80" s="82">
        <f>Investissements!AJ14*Investissements!$E42</f>
        <v>0</v>
      </c>
      <c r="AK80" s="82">
        <f t="shared" si="33"/>
        <v>0</v>
      </c>
      <c r="AM80" s="82">
        <f>Investissements!AN14*Investissements!$E42</f>
        <v>0</v>
      </c>
      <c r="AN80" s="82">
        <f>Investissements!AO14*Investissements!$E42</f>
        <v>0</v>
      </c>
      <c r="AO80" s="82">
        <f>Investissements!AP14*Investissements!$E42</f>
        <v>0</v>
      </c>
      <c r="AP80" s="82">
        <f>Investissements!AQ14*Investissements!$E42</f>
        <v>0</v>
      </c>
      <c r="AQ80" s="82">
        <f>Investissements!AR14*Investissements!$E42</f>
        <v>0</v>
      </c>
    </row>
    <row r="81" spans="2:43" ht="15" customHeight="1" x14ac:dyDescent="0.35">
      <c r="B81" s="57">
        <f>Investissements!B15</f>
        <v>0</v>
      </c>
      <c r="C81" s="82">
        <f>Investissements!C15*Investissements!$E43</f>
        <v>0</v>
      </c>
      <c r="D81" s="82">
        <f>Investissements!D15*Investissements!$E43</f>
        <v>0</v>
      </c>
      <c r="E81" s="82">
        <f>Investissements!E15*Investissements!$E43</f>
        <v>0</v>
      </c>
      <c r="F81" s="82">
        <f>Investissements!F15*Investissements!$E43</f>
        <v>0</v>
      </c>
      <c r="G81" s="82">
        <f>Investissements!G15*Investissements!$E43</f>
        <v>0</v>
      </c>
      <c r="H81" s="82">
        <f>Investissements!H15*Investissements!$E43</f>
        <v>0</v>
      </c>
      <c r="I81" s="82">
        <f>Investissements!I15*Investissements!$E43</f>
        <v>0</v>
      </c>
      <c r="J81" s="82">
        <f>Investissements!J15*Investissements!$E43</f>
        <v>0</v>
      </c>
      <c r="K81" s="82">
        <f>Investissements!K15*Investissements!$E43</f>
        <v>0</v>
      </c>
      <c r="L81" s="82">
        <f>Investissements!L15*Investissements!$E43</f>
        <v>0</v>
      </c>
      <c r="M81" s="82">
        <f>Investissements!M15*Investissements!$E43</f>
        <v>0</v>
      </c>
      <c r="N81" s="82">
        <f>Investissements!N15*Investissements!$E43</f>
        <v>0</v>
      </c>
      <c r="O81" s="82">
        <f t="shared" si="29"/>
        <v>0</v>
      </c>
      <c r="P81" s="82">
        <f>Investissements!P15*Investissements!$E43</f>
        <v>0</v>
      </c>
      <c r="Q81" s="82">
        <f>Investissements!Q15*Investissements!$E43</f>
        <v>0</v>
      </c>
      <c r="R81" s="82">
        <f>Investissements!R15*Investissements!$E43</f>
        <v>0</v>
      </c>
      <c r="S81" s="82">
        <f>Investissements!S15*Investissements!$E43</f>
        <v>0</v>
      </c>
      <c r="T81" s="82">
        <f>Investissements!T15*Investissements!$E43</f>
        <v>0</v>
      </c>
      <c r="U81" s="82">
        <f>Investissements!U15*Investissements!$E43</f>
        <v>0</v>
      </c>
      <c r="V81" s="82">
        <f>Investissements!V15*Investissements!$E43</f>
        <v>0</v>
      </c>
      <c r="W81" s="82">
        <f>Investissements!W15*Investissements!$E43</f>
        <v>0</v>
      </c>
      <c r="X81" s="82">
        <f>Investissements!X15*Investissements!$E43</f>
        <v>0</v>
      </c>
      <c r="Y81" s="82">
        <f>Investissements!Y15*Investissements!$E43</f>
        <v>0</v>
      </c>
      <c r="Z81" s="82">
        <f>Investissements!Z15*Investissements!$E43</f>
        <v>0</v>
      </c>
      <c r="AA81" s="82">
        <f>Investissements!AA15*Investissements!$E43</f>
        <v>0</v>
      </c>
      <c r="AB81" s="82">
        <f t="shared" si="30"/>
        <v>0</v>
      </c>
      <c r="AC81" s="82">
        <f>Investissements!AC15*Investissements!$E43</f>
        <v>0</v>
      </c>
      <c r="AD81" s="82">
        <f>Investissements!AD15*Investissements!$E43</f>
        <v>0</v>
      </c>
      <c r="AE81" s="82">
        <f t="shared" si="31"/>
        <v>0</v>
      </c>
      <c r="AF81" s="82">
        <f>Investissements!AF15*Investissements!$E43</f>
        <v>0</v>
      </c>
      <c r="AG81" s="82">
        <f>Investissements!AG15*Investissements!$E43</f>
        <v>0</v>
      </c>
      <c r="AH81" s="82">
        <f t="shared" si="32"/>
        <v>0</v>
      </c>
      <c r="AI81" s="82">
        <f>Investissements!AI15*Investissements!$E43</f>
        <v>0</v>
      </c>
      <c r="AJ81" s="82">
        <f>Investissements!AJ15*Investissements!$E43</f>
        <v>0</v>
      </c>
      <c r="AK81" s="82">
        <f t="shared" si="33"/>
        <v>0</v>
      </c>
      <c r="AM81" s="82">
        <f>Investissements!AN15*Investissements!$E43</f>
        <v>0</v>
      </c>
      <c r="AN81" s="82">
        <f>Investissements!AO15*Investissements!$E43</f>
        <v>0</v>
      </c>
      <c r="AO81" s="82">
        <f>Investissements!AP15*Investissements!$E43</f>
        <v>0</v>
      </c>
      <c r="AP81" s="82">
        <f>Investissements!AQ15*Investissements!$E43</f>
        <v>0</v>
      </c>
      <c r="AQ81" s="82">
        <f>Investissements!AR15*Investissements!$E43</f>
        <v>0</v>
      </c>
    </row>
    <row r="82" spans="2:43" ht="15" customHeight="1" x14ac:dyDescent="0.35">
      <c r="B82" s="57">
        <f>Investissements!B16</f>
        <v>0</v>
      </c>
      <c r="C82" s="82">
        <f>Investissements!C16*Investissements!$E44</f>
        <v>0</v>
      </c>
      <c r="D82" s="82">
        <f>Investissements!D16*Investissements!$E44</f>
        <v>0</v>
      </c>
      <c r="E82" s="82">
        <f>Investissements!E16*Investissements!$E44</f>
        <v>0</v>
      </c>
      <c r="F82" s="82">
        <f>Investissements!F16*Investissements!$E44</f>
        <v>0</v>
      </c>
      <c r="G82" s="82">
        <f>Investissements!G16*Investissements!$E44</f>
        <v>0</v>
      </c>
      <c r="H82" s="82">
        <f>Investissements!H16*Investissements!$E44</f>
        <v>0</v>
      </c>
      <c r="I82" s="82">
        <f>Investissements!I16*Investissements!$E44</f>
        <v>0</v>
      </c>
      <c r="J82" s="82">
        <f>Investissements!J16*Investissements!$E44</f>
        <v>0</v>
      </c>
      <c r="K82" s="82">
        <f>Investissements!K16*Investissements!$E44</f>
        <v>0</v>
      </c>
      <c r="L82" s="82">
        <f>Investissements!L16*Investissements!$E44</f>
        <v>0</v>
      </c>
      <c r="M82" s="82">
        <f>Investissements!M16*Investissements!$E44</f>
        <v>0</v>
      </c>
      <c r="N82" s="82">
        <f>Investissements!N16*Investissements!$E44</f>
        <v>0</v>
      </c>
      <c r="O82" s="82">
        <f t="shared" si="29"/>
        <v>0</v>
      </c>
      <c r="P82" s="82">
        <f>Investissements!P16*Investissements!$E44</f>
        <v>0</v>
      </c>
      <c r="Q82" s="82">
        <f>Investissements!Q16*Investissements!$E44</f>
        <v>0</v>
      </c>
      <c r="R82" s="82">
        <f>Investissements!R16*Investissements!$E44</f>
        <v>0</v>
      </c>
      <c r="S82" s="82">
        <f>Investissements!S16*Investissements!$E44</f>
        <v>0</v>
      </c>
      <c r="T82" s="82">
        <f>Investissements!T16*Investissements!$E44</f>
        <v>0</v>
      </c>
      <c r="U82" s="82">
        <f>Investissements!U16*Investissements!$E44</f>
        <v>0</v>
      </c>
      <c r="V82" s="82">
        <f>Investissements!V16*Investissements!$E44</f>
        <v>0</v>
      </c>
      <c r="W82" s="82">
        <f>Investissements!W16*Investissements!$E44</f>
        <v>0</v>
      </c>
      <c r="X82" s="82">
        <f>Investissements!X16*Investissements!$E44</f>
        <v>0</v>
      </c>
      <c r="Y82" s="82">
        <f>Investissements!Y16*Investissements!$E44</f>
        <v>0</v>
      </c>
      <c r="Z82" s="82">
        <f>Investissements!Z16*Investissements!$E44</f>
        <v>0</v>
      </c>
      <c r="AA82" s="82">
        <f>Investissements!AA16*Investissements!$E44</f>
        <v>0</v>
      </c>
      <c r="AB82" s="82">
        <f t="shared" si="30"/>
        <v>0</v>
      </c>
      <c r="AC82" s="82">
        <f>Investissements!AC16*Investissements!$E44</f>
        <v>0</v>
      </c>
      <c r="AD82" s="82">
        <f>Investissements!AD16*Investissements!$E44</f>
        <v>0</v>
      </c>
      <c r="AE82" s="82">
        <f t="shared" si="31"/>
        <v>0</v>
      </c>
      <c r="AF82" s="82">
        <f>Investissements!AF16*Investissements!$E44</f>
        <v>0</v>
      </c>
      <c r="AG82" s="82">
        <f>Investissements!AG16*Investissements!$E44</f>
        <v>0</v>
      </c>
      <c r="AH82" s="82">
        <f t="shared" si="32"/>
        <v>0</v>
      </c>
      <c r="AI82" s="82">
        <f>Investissements!AI16*Investissements!$E44</f>
        <v>0</v>
      </c>
      <c r="AJ82" s="82">
        <f>Investissements!AJ16*Investissements!$E44</f>
        <v>0</v>
      </c>
      <c r="AK82" s="82">
        <f t="shared" si="33"/>
        <v>0</v>
      </c>
      <c r="AM82" s="82">
        <f>Investissements!AN16*Investissements!$E44</f>
        <v>0</v>
      </c>
      <c r="AN82" s="82">
        <f>Investissements!AO16*Investissements!$E44</f>
        <v>0</v>
      </c>
      <c r="AO82" s="82">
        <f>Investissements!AP16*Investissements!$E44</f>
        <v>0</v>
      </c>
      <c r="AP82" s="82">
        <f>Investissements!AQ16*Investissements!$E44</f>
        <v>0</v>
      </c>
      <c r="AQ82" s="82">
        <f>Investissements!AR16*Investissements!$E44</f>
        <v>0</v>
      </c>
    </row>
    <row r="83" spans="2:43" ht="15" customHeight="1" x14ac:dyDescent="0.35">
      <c r="B83" s="57">
        <f>Investissements!B17</f>
        <v>0</v>
      </c>
      <c r="C83" s="82">
        <f>Investissements!C17*Investissements!$E45</f>
        <v>0</v>
      </c>
      <c r="D83" s="82">
        <f>Investissements!D17*Investissements!$E45</f>
        <v>0</v>
      </c>
      <c r="E83" s="82">
        <f>Investissements!E17*Investissements!$E45</f>
        <v>0</v>
      </c>
      <c r="F83" s="82">
        <f>Investissements!F17*Investissements!$E45</f>
        <v>0</v>
      </c>
      <c r="G83" s="82">
        <f>Investissements!G17*Investissements!$E45</f>
        <v>0</v>
      </c>
      <c r="H83" s="82">
        <f>Investissements!H17*Investissements!$E45</f>
        <v>0</v>
      </c>
      <c r="I83" s="82">
        <f>Investissements!I17*Investissements!$E45</f>
        <v>0</v>
      </c>
      <c r="J83" s="82">
        <f>Investissements!J17*Investissements!$E45</f>
        <v>0</v>
      </c>
      <c r="K83" s="82">
        <f>Investissements!K17*Investissements!$E45</f>
        <v>0</v>
      </c>
      <c r="L83" s="82">
        <f>Investissements!L17*Investissements!$E45</f>
        <v>0</v>
      </c>
      <c r="M83" s="82">
        <f>Investissements!M17*Investissements!$E45</f>
        <v>0</v>
      </c>
      <c r="N83" s="82">
        <f>Investissements!N17*Investissements!$E45</f>
        <v>0</v>
      </c>
      <c r="O83" s="82">
        <f t="shared" si="29"/>
        <v>0</v>
      </c>
      <c r="P83" s="82">
        <f>Investissements!P17*Investissements!$E45</f>
        <v>0</v>
      </c>
      <c r="Q83" s="82">
        <f>Investissements!Q17*Investissements!$E45</f>
        <v>0</v>
      </c>
      <c r="R83" s="82">
        <f>Investissements!R17*Investissements!$E45</f>
        <v>0</v>
      </c>
      <c r="S83" s="82">
        <f>Investissements!S17*Investissements!$E45</f>
        <v>0</v>
      </c>
      <c r="T83" s="82">
        <f>Investissements!T17*Investissements!$E45</f>
        <v>0</v>
      </c>
      <c r="U83" s="82">
        <f>Investissements!U17*Investissements!$E45</f>
        <v>0</v>
      </c>
      <c r="V83" s="82">
        <f>Investissements!V17*Investissements!$E45</f>
        <v>0</v>
      </c>
      <c r="W83" s="82">
        <f>Investissements!W17*Investissements!$E45</f>
        <v>0</v>
      </c>
      <c r="X83" s="82">
        <f>Investissements!X17*Investissements!$E45</f>
        <v>0</v>
      </c>
      <c r="Y83" s="82">
        <f>Investissements!Y17*Investissements!$E45</f>
        <v>0</v>
      </c>
      <c r="Z83" s="82">
        <f>Investissements!Z17*Investissements!$E45</f>
        <v>0</v>
      </c>
      <c r="AA83" s="82">
        <f>Investissements!AA17*Investissements!$E45</f>
        <v>0</v>
      </c>
      <c r="AB83" s="82">
        <f t="shared" si="30"/>
        <v>0</v>
      </c>
      <c r="AC83" s="82">
        <f>Investissements!AC17*Investissements!$E45</f>
        <v>0</v>
      </c>
      <c r="AD83" s="82">
        <f>Investissements!AD17*Investissements!$E45</f>
        <v>0</v>
      </c>
      <c r="AE83" s="82">
        <f t="shared" si="31"/>
        <v>0</v>
      </c>
      <c r="AF83" s="82">
        <f>Investissements!AF17*Investissements!$E45</f>
        <v>0</v>
      </c>
      <c r="AG83" s="82">
        <f>Investissements!AG17*Investissements!$E45</f>
        <v>0</v>
      </c>
      <c r="AH83" s="82">
        <f t="shared" si="32"/>
        <v>0</v>
      </c>
      <c r="AI83" s="82">
        <f>Investissements!AI17*Investissements!$E45</f>
        <v>0</v>
      </c>
      <c r="AJ83" s="82">
        <f>Investissements!AJ17*Investissements!$E45</f>
        <v>0</v>
      </c>
      <c r="AK83" s="82">
        <f t="shared" si="33"/>
        <v>0</v>
      </c>
      <c r="AM83" s="82">
        <f>Investissements!AN17*Investissements!$E45</f>
        <v>0</v>
      </c>
      <c r="AN83" s="82">
        <f>Investissements!AO17*Investissements!$E45</f>
        <v>0</v>
      </c>
      <c r="AO83" s="82">
        <f>Investissements!AP17*Investissements!$E45</f>
        <v>0</v>
      </c>
      <c r="AP83" s="82">
        <f>Investissements!AQ17*Investissements!$E45</f>
        <v>0</v>
      </c>
      <c r="AQ83" s="82">
        <f>Investissements!AR17*Investissements!$E45</f>
        <v>0</v>
      </c>
    </row>
    <row r="84" spans="2:43" ht="15" customHeight="1" x14ac:dyDescent="0.35">
      <c r="B84" s="57">
        <f>Investissements!B18</f>
        <v>0</v>
      </c>
      <c r="C84" s="82">
        <f>Investissements!C18*Investissements!$E46</f>
        <v>0</v>
      </c>
      <c r="D84" s="82">
        <f>Investissements!D18*Investissements!$E46</f>
        <v>0</v>
      </c>
      <c r="E84" s="82">
        <f>Investissements!E18*Investissements!$E46</f>
        <v>0</v>
      </c>
      <c r="F84" s="82">
        <f>Investissements!F18*Investissements!$E46</f>
        <v>0</v>
      </c>
      <c r="G84" s="82">
        <f>Investissements!G18*Investissements!$E46</f>
        <v>0</v>
      </c>
      <c r="H84" s="82">
        <f>Investissements!H18*Investissements!$E46</f>
        <v>0</v>
      </c>
      <c r="I84" s="82">
        <f>Investissements!I18*Investissements!$E46</f>
        <v>0</v>
      </c>
      <c r="J84" s="82">
        <f>Investissements!J18*Investissements!$E46</f>
        <v>0</v>
      </c>
      <c r="K84" s="82">
        <f>Investissements!K18*Investissements!$E46</f>
        <v>0</v>
      </c>
      <c r="L84" s="82">
        <f>Investissements!L18*Investissements!$E46</f>
        <v>0</v>
      </c>
      <c r="M84" s="82">
        <f>Investissements!M18*Investissements!$E46</f>
        <v>0</v>
      </c>
      <c r="N84" s="82">
        <f>Investissements!N18*Investissements!$E46</f>
        <v>0</v>
      </c>
      <c r="O84" s="82">
        <f t="shared" si="29"/>
        <v>0</v>
      </c>
      <c r="P84" s="82">
        <f>Investissements!P18*Investissements!$E46</f>
        <v>0</v>
      </c>
      <c r="Q84" s="82">
        <f>Investissements!Q18*Investissements!$E46</f>
        <v>0</v>
      </c>
      <c r="R84" s="82">
        <f>Investissements!R18*Investissements!$E46</f>
        <v>0</v>
      </c>
      <c r="S84" s="82">
        <f>Investissements!S18*Investissements!$E46</f>
        <v>0</v>
      </c>
      <c r="T84" s="82">
        <f>Investissements!T18*Investissements!$E46</f>
        <v>0</v>
      </c>
      <c r="U84" s="82">
        <f>Investissements!U18*Investissements!$E46</f>
        <v>0</v>
      </c>
      <c r="V84" s="82">
        <f>Investissements!V18*Investissements!$E46</f>
        <v>0</v>
      </c>
      <c r="W84" s="82">
        <f>Investissements!W18*Investissements!$E46</f>
        <v>0</v>
      </c>
      <c r="X84" s="82">
        <f>Investissements!X18*Investissements!$E46</f>
        <v>0</v>
      </c>
      <c r="Y84" s="82">
        <f>Investissements!Y18*Investissements!$E46</f>
        <v>0</v>
      </c>
      <c r="Z84" s="82">
        <f>Investissements!Z18*Investissements!$E46</f>
        <v>0</v>
      </c>
      <c r="AA84" s="82">
        <f>Investissements!AA18*Investissements!$E46</f>
        <v>0</v>
      </c>
      <c r="AB84" s="82">
        <f t="shared" si="30"/>
        <v>0</v>
      </c>
      <c r="AC84" s="82">
        <f>Investissements!AC18*Investissements!$E46</f>
        <v>0</v>
      </c>
      <c r="AD84" s="82">
        <f>Investissements!AD18*Investissements!$E46</f>
        <v>0</v>
      </c>
      <c r="AE84" s="82">
        <f t="shared" si="31"/>
        <v>0</v>
      </c>
      <c r="AF84" s="82">
        <f>Investissements!AF18*Investissements!$E46</f>
        <v>0</v>
      </c>
      <c r="AG84" s="82">
        <f>Investissements!AG18*Investissements!$E46</f>
        <v>0</v>
      </c>
      <c r="AH84" s="82">
        <f t="shared" si="32"/>
        <v>0</v>
      </c>
      <c r="AI84" s="82">
        <f>Investissements!AI18*Investissements!$E46</f>
        <v>0</v>
      </c>
      <c r="AJ84" s="82">
        <f>Investissements!AJ18*Investissements!$E46</f>
        <v>0</v>
      </c>
      <c r="AK84" s="82">
        <f t="shared" si="33"/>
        <v>0</v>
      </c>
      <c r="AM84" s="82">
        <f>Investissements!AN18*Investissements!$E46</f>
        <v>0</v>
      </c>
      <c r="AN84" s="82">
        <f>Investissements!AO18*Investissements!$E46</f>
        <v>0</v>
      </c>
      <c r="AO84" s="82">
        <f>Investissements!AP18*Investissements!$E46</f>
        <v>0</v>
      </c>
      <c r="AP84" s="82">
        <f>Investissements!AQ18*Investissements!$E46</f>
        <v>0</v>
      </c>
      <c r="AQ84" s="82">
        <f>Investissements!AR18*Investissements!$E46</f>
        <v>0</v>
      </c>
    </row>
    <row r="85" spans="2:43" ht="15" customHeight="1" x14ac:dyDescent="0.35">
      <c r="B85" s="57">
        <f>Investissements!B19</f>
        <v>0</v>
      </c>
      <c r="C85" s="82">
        <f>Investissements!C19*Investissements!$E47</f>
        <v>0</v>
      </c>
      <c r="D85" s="82">
        <f>Investissements!D19*Investissements!$E47</f>
        <v>0</v>
      </c>
      <c r="E85" s="82">
        <f>Investissements!E19*Investissements!$E47</f>
        <v>0</v>
      </c>
      <c r="F85" s="82">
        <f>Investissements!F19*Investissements!$E47</f>
        <v>0</v>
      </c>
      <c r="G85" s="82">
        <f>Investissements!G19*Investissements!$E47</f>
        <v>0</v>
      </c>
      <c r="H85" s="82">
        <f>Investissements!H19*Investissements!$E47</f>
        <v>0</v>
      </c>
      <c r="I85" s="82">
        <f>Investissements!I19*Investissements!$E47</f>
        <v>0</v>
      </c>
      <c r="J85" s="82">
        <f>Investissements!J19*Investissements!$E47</f>
        <v>0</v>
      </c>
      <c r="K85" s="82">
        <f>Investissements!K19*Investissements!$E47</f>
        <v>0</v>
      </c>
      <c r="L85" s="82">
        <f>Investissements!L19*Investissements!$E47</f>
        <v>0</v>
      </c>
      <c r="M85" s="82">
        <f>Investissements!M19*Investissements!$E47</f>
        <v>0</v>
      </c>
      <c r="N85" s="82">
        <f>Investissements!N19*Investissements!$E47</f>
        <v>0</v>
      </c>
      <c r="O85" s="82">
        <f t="shared" si="29"/>
        <v>0</v>
      </c>
      <c r="P85" s="82">
        <f>Investissements!P19*Investissements!$E47</f>
        <v>0</v>
      </c>
      <c r="Q85" s="82">
        <f>Investissements!Q19*Investissements!$E47</f>
        <v>0</v>
      </c>
      <c r="R85" s="82">
        <f>Investissements!R19*Investissements!$E47</f>
        <v>0</v>
      </c>
      <c r="S85" s="82">
        <f>Investissements!S19*Investissements!$E47</f>
        <v>0</v>
      </c>
      <c r="T85" s="82">
        <f>Investissements!T19*Investissements!$E47</f>
        <v>0</v>
      </c>
      <c r="U85" s="82">
        <f>Investissements!U19*Investissements!$E47</f>
        <v>0</v>
      </c>
      <c r="V85" s="82">
        <f>Investissements!V19*Investissements!$E47</f>
        <v>0</v>
      </c>
      <c r="W85" s="82">
        <f>Investissements!W19*Investissements!$E47</f>
        <v>0</v>
      </c>
      <c r="X85" s="82">
        <f>Investissements!X19*Investissements!$E47</f>
        <v>0</v>
      </c>
      <c r="Y85" s="82">
        <f>Investissements!Y19*Investissements!$E47</f>
        <v>0</v>
      </c>
      <c r="Z85" s="82">
        <f>Investissements!Z19*Investissements!$E47</f>
        <v>0</v>
      </c>
      <c r="AA85" s="82">
        <f>Investissements!AA19*Investissements!$E47</f>
        <v>0</v>
      </c>
      <c r="AB85" s="82">
        <f t="shared" si="30"/>
        <v>0</v>
      </c>
      <c r="AC85" s="82">
        <f>Investissements!AC19*Investissements!$E47</f>
        <v>0</v>
      </c>
      <c r="AD85" s="82">
        <f>Investissements!AD19*Investissements!$E47</f>
        <v>0</v>
      </c>
      <c r="AE85" s="82">
        <f t="shared" si="31"/>
        <v>0</v>
      </c>
      <c r="AF85" s="82">
        <f>Investissements!AF19*Investissements!$E47</f>
        <v>0</v>
      </c>
      <c r="AG85" s="82">
        <f>Investissements!AG19*Investissements!$E47</f>
        <v>0</v>
      </c>
      <c r="AH85" s="82">
        <f t="shared" si="32"/>
        <v>0</v>
      </c>
      <c r="AI85" s="82">
        <f>Investissements!AI19*Investissements!$E47</f>
        <v>0</v>
      </c>
      <c r="AJ85" s="82">
        <f>Investissements!AJ19*Investissements!$E47</f>
        <v>0</v>
      </c>
      <c r="AK85" s="82">
        <f t="shared" si="33"/>
        <v>0</v>
      </c>
      <c r="AM85" s="82">
        <f>Investissements!AN19*Investissements!$E47</f>
        <v>0</v>
      </c>
      <c r="AN85" s="82">
        <f>Investissements!AO19*Investissements!$E47</f>
        <v>0</v>
      </c>
      <c r="AO85" s="82">
        <f>Investissements!AP19*Investissements!$E47</f>
        <v>0</v>
      </c>
      <c r="AP85" s="82">
        <f>Investissements!AQ19*Investissements!$E47</f>
        <v>0</v>
      </c>
      <c r="AQ85" s="82">
        <f>Investissements!AR19*Investissements!$E47</f>
        <v>0</v>
      </c>
    </row>
    <row r="86" spans="2:43" ht="15" customHeight="1" x14ac:dyDescent="0.35">
      <c r="B86" s="57">
        <f>Investissements!B20</f>
        <v>0</v>
      </c>
      <c r="C86" s="82">
        <f>Investissements!C20*Investissements!$E48</f>
        <v>0</v>
      </c>
      <c r="D86" s="82">
        <f>Investissements!D20*Investissements!$E48</f>
        <v>0</v>
      </c>
      <c r="E86" s="82">
        <f>Investissements!E20*Investissements!$E48</f>
        <v>0</v>
      </c>
      <c r="F86" s="82">
        <f>Investissements!F20*Investissements!$E48</f>
        <v>0</v>
      </c>
      <c r="G86" s="82">
        <f>Investissements!G20*Investissements!$E48</f>
        <v>0</v>
      </c>
      <c r="H86" s="82">
        <f>Investissements!H20*Investissements!$E48</f>
        <v>0</v>
      </c>
      <c r="I86" s="82">
        <f>Investissements!I20*Investissements!$E48</f>
        <v>0</v>
      </c>
      <c r="J86" s="82">
        <f>Investissements!J20*Investissements!$E48</f>
        <v>0</v>
      </c>
      <c r="K86" s="82">
        <f>Investissements!K20*Investissements!$E48</f>
        <v>0</v>
      </c>
      <c r="L86" s="82">
        <f>Investissements!L20*Investissements!$E48</f>
        <v>0</v>
      </c>
      <c r="M86" s="82">
        <f>Investissements!M20*Investissements!$E48</f>
        <v>0</v>
      </c>
      <c r="N86" s="82">
        <f>Investissements!N20*Investissements!$E48</f>
        <v>0</v>
      </c>
      <c r="O86" s="82">
        <f t="shared" si="29"/>
        <v>0</v>
      </c>
      <c r="P86" s="82">
        <f>Investissements!P20*Investissements!$E48</f>
        <v>0</v>
      </c>
      <c r="Q86" s="82">
        <f>Investissements!Q20*Investissements!$E48</f>
        <v>0</v>
      </c>
      <c r="R86" s="82">
        <f>Investissements!R20*Investissements!$E48</f>
        <v>0</v>
      </c>
      <c r="S86" s="82">
        <f>Investissements!S20*Investissements!$E48</f>
        <v>0</v>
      </c>
      <c r="T86" s="82">
        <f>Investissements!T20*Investissements!$E48</f>
        <v>0</v>
      </c>
      <c r="U86" s="82">
        <f>Investissements!U20*Investissements!$E48</f>
        <v>0</v>
      </c>
      <c r="V86" s="82">
        <f>Investissements!V20*Investissements!$E48</f>
        <v>0</v>
      </c>
      <c r="W86" s="82">
        <f>Investissements!W20*Investissements!$E48</f>
        <v>0</v>
      </c>
      <c r="X86" s="82">
        <f>Investissements!X20*Investissements!$E48</f>
        <v>0</v>
      </c>
      <c r="Y86" s="82">
        <f>Investissements!Y20*Investissements!$E48</f>
        <v>0</v>
      </c>
      <c r="Z86" s="82">
        <f>Investissements!Z20*Investissements!$E48</f>
        <v>0</v>
      </c>
      <c r="AA86" s="82">
        <f>Investissements!AA20*Investissements!$E48</f>
        <v>0</v>
      </c>
      <c r="AB86" s="82">
        <f t="shared" si="30"/>
        <v>0</v>
      </c>
      <c r="AC86" s="82">
        <f>Investissements!AC20*Investissements!$E48</f>
        <v>0</v>
      </c>
      <c r="AD86" s="82">
        <f>Investissements!AD20*Investissements!$E48</f>
        <v>0</v>
      </c>
      <c r="AE86" s="82">
        <f t="shared" si="31"/>
        <v>0</v>
      </c>
      <c r="AF86" s="82">
        <f>Investissements!AF20*Investissements!$E48</f>
        <v>0</v>
      </c>
      <c r="AG86" s="82">
        <f>Investissements!AG20*Investissements!$E48</f>
        <v>0</v>
      </c>
      <c r="AH86" s="82">
        <f t="shared" si="32"/>
        <v>0</v>
      </c>
      <c r="AI86" s="82">
        <f>Investissements!AI20*Investissements!$E48</f>
        <v>0</v>
      </c>
      <c r="AJ86" s="82">
        <f>Investissements!AJ20*Investissements!$E48</f>
        <v>0</v>
      </c>
      <c r="AK86" s="82">
        <f t="shared" si="33"/>
        <v>0</v>
      </c>
      <c r="AM86" s="82">
        <f>Investissements!AN20*Investissements!$E48</f>
        <v>0</v>
      </c>
      <c r="AN86" s="82">
        <f>Investissements!AO20*Investissements!$E48</f>
        <v>0</v>
      </c>
      <c r="AO86" s="82">
        <f>Investissements!AP20*Investissements!$E48</f>
        <v>0</v>
      </c>
      <c r="AP86" s="82">
        <f>Investissements!AQ20*Investissements!$E48</f>
        <v>0</v>
      </c>
      <c r="AQ86" s="82">
        <f>Investissements!AR20*Investissements!$E48</f>
        <v>0</v>
      </c>
    </row>
    <row r="87" spans="2:43" ht="15" customHeight="1" x14ac:dyDescent="0.35">
      <c r="B87" s="57">
        <f>Investissements!B21</f>
        <v>0</v>
      </c>
      <c r="C87" s="82">
        <f>Investissements!C21*Investissements!$E49</f>
        <v>0</v>
      </c>
      <c r="D87" s="82">
        <f>Investissements!D21*Investissements!$E49</f>
        <v>0</v>
      </c>
      <c r="E87" s="82">
        <f>Investissements!E21*Investissements!$E49</f>
        <v>0</v>
      </c>
      <c r="F87" s="82">
        <f>Investissements!F21*Investissements!$E49</f>
        <v>0</v>
      </c>
      <c r="G87" s="82">
        <f>Investissements!G21*Investissements!$E49</f>
        <v>0</v>
      </c>
      <c r="H87" s="82">
        <f>Investissements!H21*Investissements!$E49</f>
        <v>0</v>
      </c>
      <c r="I87" s="82">
        <f>Investissements!I21*Investissements!$E49</f>
        <v>0</v>
      </c>
      <c r="J87" s="82">
        <f>Investissements!J21*Investissements!$E49</f>
        <v>0</v>
      </c>
      <c r="K87" s="82">
        <f>Investissements!K21*Investissements!$E49</f>
        <v>0</v>
      </c>
      <c r="L87" s="82">
        <f>Investissements!L21*Investissements!$E49</f>
        <v>0</v>
      </c>
      <c r="M87" s="82">
        <f>Investissements!M21*Investissements!$E49</f>
        <v>0</v>
      </c>
      <c r="N87" s="82">
        <f>Investissements!N21*Investissements!$E49</f>
        <v>0</v>
      </c>
      <c r="O87" s="82">
        <f t="shared" si="29"/>
        <v>0</v>
      </c>
      <c r="P87" s="82">
        <f>Investissements!P21*Investissements!$E49</f>
        <v>0</v>
      </c>
      <c r="Q87" s="82">
        <f>Investissements!Q21*Investissements!$E49</f>
        <v>0</v>
      </c>
      <c r="R87" s="82">
        <f>Investissements!R21*Investissements!$E49</f>
        <v>0</v>
      </c>
      <c r="S87" s="82">
        <f>Investissements!S21*Investissements!$E49</f>
        <v>0</v>
      </c>
      <c r="T87" s="82">
        <f>Investissements!T21*Investissements!$E49</f>
        <v>0</v>
      </c>
      <c r="U87" s="82">
        <f>Investissements!U21*Investissements!$E49</f>
        <v>0</v>
      </c>
      <c r="V87" s="82">
        <f>Investissements!V21*Investissements!$E49</f>
        <v>0</v>
      </c>
      <c r="W87" s="82">
        <f>Investissements!W21*Investissements!$E49</f>
        <v>0</v>
      </c>
      <c r="X87" s="82">
        <f>Investissements!X21*Investissements!$E49</f>
        <v>0</v>
      </c>
      <c r="Y87" s="82">
        <f>Investissements!Y21*Investissements!$E49</f>
        <v>0</v>
      </c>
      <c r="Z87" s="82">
        <f>Investissements!Z21*Investissements!$E49</f>
        <v>0</v>
      </c>
      <c r="AA87" s="82">
        <f>Investissements!AA21*Investissements!$E49</f>
        <v>0</v>
      </c>
      <c r="AB87" s="82">
        <f t="shared" si="30"/>
        <v>0</v>
      </c>
      <c r="AC87" s="82">
        <f>Investissements!AC21*Investissements!$E49</f>
        <v>0</v>
      </c>
      <c r="AD87" s="82">
        <f>Investissements!AD21*Investissements!$E49</f>
        <v>0</v>
      </c>
      <c r="AE87" s="82">
        <f t="shared" si="31"/>
        <v>0</v>
      </c>
      <c r="AF87" s="82">
        <f>Investissements!AF21*Investissements!$E49</f>
        <v>0</v>
      </c>
      <c r="AG87" s="82">
        <f>Investissements!AG21*Investissements!$E49</f>
        <v>0</v>
      </c>
      <c r="AH87" s="82">
        <f t="shared" si="32"/>
        <v>0</v>
      </c>
      <c r="AI87" s="82">
        <f>Investissements!AI21*Investissements!$E49</f>
        <v>0</v>
      </c>
      <c r="AJ87" s="82">
        <f>Investissements!AJ21*Investissements!$E49</f>
        <v>0</v>
      </c>
      <c r="AK87" s="82">
        <f t="shared" si="33"/>
        <v>0</v>
      </c>
      <c r="AM87" s="82">
        <f>Investissements!AN21*Investissements!$E49</f>
        <v>0</v>
      </c>
      <c r="AN87" s="82">
        <f>Investissements!AO21*Investissements!$E49</f>
        <v>0</v>
      </c>
      <c r="AO87" s="82">
        <f>Investissements!AP21*Investissements!$E49</f>
        <v>0</v>
      </c>
      <c r="AP87" s="82">
        <f>Investissements!AQ21*Investissements!$E49</f>
        <v>0</v>
      </c>
      <c r="AQ87" s="82">
        <f>Investissements!AR21*Investissements!$E49</f>
        <v>0</v>
      </c>
    </row>
    <row r="88" spans="2:43" ht="15" customHeight="1" x14ac:dyDescent="0.35">
      <c r="B88" s="57">
        <f>Investissements!B22</f>
        <v>0</v>
      </c>
      <c r="C88" s="82">
        <f>Investissements!C22*Investissements!$E50</f>
        <v>0</v>
      </c>
      <c r="D88" s="82">
        <f>Investissements!D22*Investissements!$E50</f>
        <v>0</v>
      </c>
      <c r="E88" s="82">
        <f>Investissements!E22*Investissements!$E50</f>
        <v>0</v>
      </c>
      <c r="F88" s="82">
        <f>Investissements!F22*Investissements!$E50</f>
        <v>0</v>
      </c>
      <c r="G88" s="82">
        <f>Investissements!G22*Investissements!$E50</f>
        <v>0</v>
      </c>
      <c r="H88" s="82">
        <f>Investissements!H22*Investissements!$E50</f>
        <v>0</v>
      </c>
      <c r="I88" s="82">
        <f>Investissements!I22*Investissements!$E50</f>
        <v>0</v>
      </c>
      <c r="J88" s="82">
        <f>Investissements!J22*Investissements!$E50</f>
        <v>0</v>
      </c>
      <c r="K88" s="82">
        <f>Investissements!K22*Investissements!$E50</f>
        <v>0</v>
      </c>
      <c r="L88" s="82">
        <f>Investissements!L22*Investissements!$E50</f>
        <v>0</v>
      </c>
      <c r="M88" s="82">
        <f>Investissements!M22*Investissements!$E50</f>
        <v>0</v>
      </c>
      <c r="N88" s="82">
        <f>Investissements!N22*Investissements!$E50</f>
        <v>0</v>
      </c>
      <c r="O88" s="82">
        <f t="shared" si="29"/>
        <v>0</v>
      </c>
      <c r="P88" s="82">
        <f>Investissements!P22*Investissements!$E50</f>
        <v>0</v>
      </c>
      <c r="Q88" s="82">
        <f>Investissements!Q22*Investissements!$E50</f>
        <v>0</v>
      </c>
      <c r="R88" s="82">
        <f>Investissements!R22*Investissements!$E50</f>
        <v>0</v>
      </c>
      <c r="S88" s="82">
        <f>Investissements!S22*Investissements!$E50</f>
        <v>0</v>
      </c>
      <c r="T88" s="82">
        <f>Investissements!T22*Investissements!$E50</f>
        <v>0</v>
      </c>
      <c r="U88" s="82">
        <f>Investissements!U22*Investissements!$E50</f>
        <v>0</v>
      </c>
      <c r="V88" s="82">
        <f>Investissements!V22*Investissements!$E50</f>
        <v>0</v>
      </c>
      <c r="W88" s="82">
        <f>Investissements!W22*Investissements!$E50</f>
        <v>0</v>
      </c>
      <c r="X88" s="82">
        <f>Investissements!X22*Investissements!$E50</f>
        <v>0</v>
      </c>
      <c r="Y88" s="82">
        <f>Investissements!Y22*Investissements!$E50</f>
        <v>0</v>
      </c>
      <c r="Z88" s="82">
        <f>Investissements!Z22*Investissements!$E50</f>
        <v>0</v>
      </c>
      <c r="AA88" s="82">
        <f>Investissements!AA22*Investissements!$E50</f>
        <v>0</v>
      </c>
      <c r="AB88" s="82">
        <f t="shared" si="30"/>
        <v>0</v>
      </c>
      <c r="AC88" s="82">
        <f>Investissements!AC22*Investissements!$E50</f>
        <v>0</v>
      </c>
      <c r="AD88" s="82">
        <f>Investissements!AD22*Investissements!$E50</f>
        <v>0</v>
      </c>
      <c r="AE88" s="82">
        <f t="shared" si="31"/>
        <v>0</v>
      </c>
      <c r="AF88" s="82">
        <f>Investissements!AF22*Investissements!$E50</f>
        <v>0</v>
      </c>
      <c r="AG88" s="82">
        <f>Investissements!AG22*Investissements!$E50</f>
        <v>0</v>
      </c>
      <c r="AH88" s="82">
        <f t="shared" si="32"/>
        <v>0</v>
      </c>
      <c r="AI88" s="82">
        <f>Investissements!AI22*Investissements!$E50</f>
        <v>0</v>
      </c>
      <c r="AJ88" s="82">
        <f>Investissements!AJ22*Investissements!$E50</f>
        <v>0</v>
      </c>
      <c r="AK88" s="82">
        <f t="shared" si="33"/>
        <v>0</v>
      </c>
      <c r="AM88" s="82">
        <f>Investissements!AN22*Investissements!$E50</f>
        <v>0</v>
      </c>
      <c r="AN88" s="82">
        <f>Investissements!AO22*Investissements!$E50</f>
        <v>0</v>
      </c>
      <c r="AO88" s="82">
        <f>Investissements!AP22*Investissements!$E50</f>
        <v>0</v>
      </c>
      <c r="AP88" s="82">
        <f>Investissements!AQ22*Investissements!$E50</f>
        <v>0</v>
      </c>
      <c r="AQ88" s="82">
        <f>Investissements!AR22*Investissements!$E50</f>
        <v>0</v>
      </c>
    </row>
    <row r="89" spans="2:43" ht="15" customHeight="1" x14ac:dyDescent="0.35">
      <c r="B89" s="57">
        <f>Investissements!B23</f>
        <v>0</v>
      </c>
      <c r="C89" s="82">
        <f>Investissements!C23*Investissements!$E51</f>
        <v>0</v>
      </c>
      <c r="D89" s="82">
        <f>Investissements!D23*Investissements!$E51</f>
        <v>0</v>
      </c>
      <c r="E89" s="82">
        <f>Investissements!E23*Investissements!$E51</f>
        <v>0</v>
      </c>
      <c r="F89" s="82">
        <f>Investissements!F23*Investissements!$E51</f>
        <v>0</v>
      </c>
      <c r="G89" s="82">
        <f>Investissements!G23*Investissements!$E51</f>
        <v>0</v>
      </c>
      <c r="H89" s="82">
        <f>Investissements!H23*Investissements!$E51</f>
        <v>0</v>
      </c>
      <c r="I89" s="82">
        <f>Investissements!I23*Investissements!$E51</f>
        <v>0</v>
      </c>
      <c r="J89" s="82">
        <f>Investissements!J23*Investissements!$E51</f>
        <v>0</v>
      </c>
      <c r="K89" s="82">
        <f>Investissements!K23*Investissements!$E51</f>
        <v>0</v>
      </c>
      <c r="L89" s="82">
        <f>Investissements!L23*Investissements!$E51</f>
        <v>0</v>
      </c>
      <c r="M89" s="82">
        <f>Investissements!M23*Investissements!$E51</f>
        <v>0</v>
      </c>
      <c r="N89" s="82">
        <f>Investissements!N23*Investissements!$E51</f>
        <v>0</v>
      </c>
      <c r="O89" s="82">
        <f t="shared" si="29"/>
        <v>0</v>
      </c>
      <c r="P89" s="82">
        <f>Investissements!P23*Investissements!$E51</f>
        <v>0</v>
      </c>
      <c r="Q89" s="82">
        <f>Investissements!Q23*Investissements!$E51</f>
        <v>0</v>
      </c>
      <c r="R89" s="82">
        <f>Investissements!R23*Investissements!$E51</f>
        <v>0</v>
      </c>
      <c r="S89" s="82">
        <f>Investissements!S23*Investissements!$E51</f>
        <v>0</v>
      </c>
      <c r="T89" s="82">
        <f>Investissements!T23*Investissements!$E51</f>
        <v>0</v>
      </c>
      <c r="U89" s="82">
        <f>Investissements!U23*Investissements!$E51</f>
        <v>0</v>
      </c>
      <c r="V89" s="82">
        <f>Investissements!V23*Investissements!$E51</f>
        <v>0</v>
      </c>
      <c r="W89" s="82">
        <f>Investissements!W23*Investissements!$E51</f>
        <v>0</v>
      </c>
      <c r="X89" s="82">
        <f>Investissements!X23*Investissements!$E51</f>
        <v>0</v>
      </c>
      <c r="Y89" s="82">
        <f>Investissements!Y23*Investissements!$E51</f>
        <v>0</v>
      </c>
      <c r="Z89" s="82">
        <f>Investissements!Z23*Investissements!$E51</f>
        <v>0</v>
      </c>
      <c r="AA89" s="82">
        <f>Investissements!AA23*Investissements!$E51</f>
        <v>0</v>
      </c>
      <c r="AB89" s="82">
        <f t="shared" si="30"/>
        <v>0</v>
      </c>
      <c r="AC89" s="82">
        <f>Investissements!AC23*Investissements!$E51</f>
        <v>0</v>
      </c>
      <c r="AD89" s="82">
        <f>Investissements!AD23*Investissements!$E51</f>
        <v>0</v>
      </c>
      <c r="AE89" s="82">
        <f t="shared" si="31"/>
        <v>0</v>
      </c>
      <c r="AF89" s="82">
        <f>Investissements!AF23*Investissements!$E51</f>
        <v>0</v>
      </c>
      <c r="AG89" s="82">
        <f>Investissements!AG23*Investissements!$E51</f>
        <v>0</v>
      </c>
      <c r="AH89" s="82">
        <f t="shared" si="32"/>
        <v>0</v>
      </c>
      <c r="AI89" s="82">
        <f>Investissements!AI23*Investissements!$E51</f>
        <v>0</v>
      </c>
      <c r="AJ89" s="82">
        <f>Investissements!AJ23*Investissements!$E51</f>
        <v>0</v>
      </c>
      <c r="AK89" s="82">
        <f t="shared" si="33"/>
        <v>0</v>
      </c>
      <c r="AM89" s="82">
        <f>Investissements!AN23*Investissements!$E51</f>
        <v>0</v>
      </c>
      <c r="AN89" s="82">
        <f>Investissements!AO23*Investissements!$E51</f>
        <v>0</v>
      </c>
      <c r="AO89" s="82">
        <f>Investissements!AP23*Investissements!$E51</f>
        <v>0</v>
      </c>
      <c r="AP89" s="82">
        <f>Investissements!AQ23*Investissements!$E51</f>
        <v>0</v>
      </c>
      <c r="AQ89" s="82">
        <f>Investissements!AR23*Investissements!$E51</f>
        <v>0</v>
      </c>
    </row>
    <row r="90" spans="2:43" ht="15" customHeight="1" x14ac:dyDescent="0.35">
      <c r="B90" s="57">
        <f>Investissements!B24</f>
        <v>0</v>
      </c>
      <c r="C90" s="82">
        <f>Investissements!C24*Investissements!$E52</f>
        <v>0</v>
      </c>
      <c r="D90" s="82">
        <f>Investissements!D24*Investissements!$E52</f>
        <v>0</v>
      </c>
      <c r="E90" s="82">
        <f>Investissements!E24*Investissements!$E52</f>
        <v>0</v>
      </c>
      <c r="F90" s="82">
        <f>Investissements!F24*Investissements!$E52</f>
        <v>0</v>
      </c>
      <c r="G90" s="82">
        <f>Investissements!G24*Investissements!$E52</f>
        <v>0</v>
      </c>
      <c r="H90" s="82">
        <f>Investissements!H24*Investissements!$E52</f>
        <v>0</v>
      </c>
      <c r="I90" s="82">
        <f>Investissements!I24*Investissements!$E52</f>
        <v>0</v>
      </c>
      <c r="J90" s="82">
        <f>Investissements!J24*Investissements!$E52</f>
        <v>0</v>
      </c>
      <c r="K90" s="82">
        <f>Investissements!K24*Investissements!$E52</f>
        <v>0</v>
      </c>
      <c r="L90" s="82">
        <f>Investissements!L24*Investissements!$E52</f>
        <v>0</v>
      </c>
      <c r="M90" s="82">
        <f>Investissements!M24*Investissements!$E52</f>
        <v>0</v>
      </c>
      <c r="N90" s="82">
        <f>Investissements!N24*Investissements!$E52</f>
        <v>0</v>
      </c>
      <c r="O90" s="82">
        <f t="shared" si="29"/>
        <v>0</v>
      </c>
      <c r="P90" s="82">
        <f>Investissements!P24*Investissements!$E52</f>
        <v>0</v>
      </c>
      <c r="Q90" s="82">
        <f>Investissements!Q24*Investissements!$E52</f>
        <v>0</v>
      </c>
      <c r="R90" s="82">
        <f>Investissements!R24*Investissements!$E52</f>
        <v>0</v>
      </c>
      <c r="S90" s="82">
        <f>Investissements!S24*Investissements!$E52</f>
        <v>0</v>
      </c>
      <c r="T90" s="82">
        <f>Investissements!T24*Investissements!$E52</f>
        <v>0</v>
      </c>
      <c r="U90" s="82">
        <f>Investissements!U24*Investissements!$E52</f>
        <v>0</v>
      </c>
      <c r="V90" s="82">
        <f>Investissements!V24*Investissements!$E52</f>
        <v>0</v>
      </c>
      <c r="W90" s="82">
        <f>Investissements!W24*Investissements!$E52</f>
        <v>0</v>
      </c>
      <c r="X90" s="82">
        <f>Investissements!X24*Investissements!$E52</f>
        <v>0</v>
      </c>
      <c r="Y90" s="82">
        <f>Investissements!Y24*Investissements!$E52</f>
        <v>0</v>
      </c>
      <c r="Z90" s="82">
        <f>Investissements!Z24*Investissements!$E52</f>
        <v>0</v>
      </c>
      <c r="AA90" s="82">
        <f>Investissements!AA24*Investissements!$E52</f>
        <v>0</v>
      </c>
      <c r="AB90" s="82">
        <f t="shared" si="30"/>
        <v>0</v>
      </c>
      <c r="AC90" s="82">
        <f>Investissements!AC24*Investissements!$E52</f>
        <v>0</v>
      </c>
      <c r="AD90" s="82">
        <f>Investissements!AD24*Investissements!$E52</f>
        <v>0</v>
      </c>
      <c r="AE90" s="82">
        <f t="shared" si="31"/>
        <v>0</v>
      </c>
      <c r="AF90" s="82">
        <f>Investissements!AF24*Investissements!$E52</f>
        <v>0</v>
      </c>
      <c r="AG90" s="82">
        <f>Investissements!AG24*Investissements!$E52</f>
        <v>0</v>
      </c>
      <c r="AH90" s="82">
        <f t="shared" si="32"/>
        <v>0</v>
      </c>
      <c r="AI90" s="82">
        <f>Investissements!AI24*Investissements!$E52</f>
        <v>0</v>
      </c>
      <c r="AJ90" s="82">
        <f>Investissements!AJ24*Investissements!$E52</f>
        <v>0</v>
      </c>
      <c r="AK90" s="82">
        <f t="shared" si="33"/>
        <v>0</v>
      </c>
      <c r="AM90" s="82">
        <f>Investissements!AN24*Investissements!$E52</f>
        <v>0</v>
      </c>
      <c r="AN90" s="82">
        <f>Investissements!AO24*Investissements!$E52</f>
        <v>0</v>
      </c>
      <c r="AO90" s="82">
        <f>Investissements!AP24*Investissements!$E52</f>
        <v>0</v>
      </c>
      <c r="AP90" s="82">
        <f>Investissements!AQ24*Investissements!$E52</f>
        <v>0</v>
      </c>
      <c r="AQ90" s="82">
        <f>Investissements!AR24*Investissements!$E52</f>
        <v>0</v>
      </c>
    </row>
    <row r="91" spans="2:43" ht="15" customHeight="1" x14ac:dyDescent="0.35">
      <c r="B91" s="57">
        <f>Investissements!B25</f>
        <v>0</v>
      </c>
      <c r="C91" s="82">
        <f>Investissements!C25*Investissements!$E53</f>
        <v>0</v>
      </c>
      <c r="D91" s="82">
        <f>Investissements!D25*Investissements!$E53</f>
        <v>0</v>
      </c>
      <c r="E91" s="82">
        <f>Investissements!E25*Investissements!$E53</f>
        <v>0</v>
      </c>
      <c r="F91" s="82">
        <f>Investissements!F25*Investissements!$E53</f>
        <v>0</v>
      </c>
      <c r="G91" s="82">
        <f>Investissements!G25*Investissements!$E53</f>
        <v>0</v>
      </c>
      <c r="H91" s="82">
        <f>Investissements!H25*Investissements!$E53</f>
        <v>0</v>
      </c>
      <c r="I91" s="82">
        <f>Investissements!I25*Investissements!$E53</f>
        <v>0</v>
      </c>
      <c r="J91" s="82">
        <f>Investissements!J25*Investissements!$E53</f>
        <v>0</v>
      </c>
      <c r="K91" s="82">
        <f>Investissements!K25*Investissements!$E53</f>
        <v>0</v>
      </c>
      <c r="L91" s="82">
        <f>Investissements!L25*Investissements!$E53</f>
        <v>0</v>
      </c>
      <c r="M91" s="82">
        <f>Investissements!M25*Investissements!$E53</f>
        <v>0</v>
      </c>
      <c r="N91" s="82">
        <f>Investissements!N25*Investissements!$E53</f>
        <v>0</v>
      </c>
      <c r="O91" s="82">
        <f t="shared" si="29"/>
        <v>0</v>
      </c>
      <c r="P91" s="82">
        <f>Investissements!P25*Investissements!$E53</f>
        <v>0</v>
      </c>
      <c r="Q91" s="82">
        <f>Investissements!Q25*Investissements!$E53</f>
        <v>0</v>
      </c>
      <c r="R91" s="82">
        <f>Investissements!R25*Investissements!$E53</f>
        <v>0</v>
      </c>
      <c r="S91" s="82">
        <f>Investissements!S25*Investissements!$E53</f>
        <v>0</v>
      </c>
      <c r="T91" s="82">
        <f>Investissements!T25*Investissements!$E53</f>
        <v>0</v>
      </c>
      <c r="U91" s="82">
        <f>Investissements!U25*Investissements!$E53</f>
        <v>0</v>
      </c>
      <c r="V91" s="82">
        <f>Investissements!V25*Investissements!$E53</f>
        <v>0</v>
      </c>
      <c r="W91" s="82">
        <f>Investissements!W25*Investissements!$E53</f>
        <v>0</v>
      </c>
      <c r="X91" s="82">
        <f>Investissements!X25*Investissements!$E53</f>
        <v>0</v>
      </c>
      <c r="Y91" s="82">
        <f>Investissements!Y25*Investissements!$E53</f>
        <v>0</v>
      </c>
      <c r="Z91" s="82">
        <f>Investissements!Z25*Investissements!$E53</f>
        <v>0</v>
      </c>
      <c r="AA91" s="82">
        <f>Investissements!AA25*Investissements!$E53</f>
        <v>0</v>
      </c>
      <c r="AB91" s="82">
        <f t="shared" si="30"/>
        <v>0</v>
      </c>
      <c r="AC91" s="82">
        <f>Investissements!AC25*Investissements!$E53</f>
        <v>0</v>
      </c>
      <c r="AD91" s="82">
        <f>Investissements!AD25*Investissements!$E53</f>
        <v>0</v>
      </c>
      <c r="AE91" s="82">
        <f t="shared" si="31"/>
        <v>0</v>
      </c>
      <c r="AF91" s="82">
        <f>Investissements!AF25*Investissements!$E53</f>
        <v>0</v>
      </c>
      <c r="AG91" s="82">
        <f>Investissements!AG25*Investissements!$E53</f>
        <v>0</v>
      </c>
      <c r="AH91" s="82">
        <f t="shared" si="32"/>
        <v>0</v>
      </c>
      <c r="AI91" s="82">
        <f>Investissements!AI25*Investissements!$E53</f>
        <v>0</v>
      </c>
      <c r="AJ91" s="82">
        <f>Investissements!AJ25*Investissements!$E53</f>
        <v>0</v>
      </c>
      <c r="AK91" s="82">
        <f t="shared" si="33"/>
        <v>0</v>
      </c>
      <c r="AM91" s="82">
        <f>Investissements!AN25*Investissements!$E53</f>
        <v>0</v>
      </c>
      <c r="AN91" s="82">
        <f>Investissements!AO25*Investissements!$E53</f>
        <v>0</v>
      </c>
      <c r="AO91" s="82">
        <f>Investissements!AP25*Investissements!$E53</f>
        <v>0</v>
      </c>
      <c r="AP91" s="82">
        <f>Investissements!AQ25*Investissements!$E53</f>
        <v>0</v>
      </c>
      <c r="AQ91" s="82">
        <f>Investissements!AR25*Investissements!$E53</f>
        <v>0</v>
      </c>
    </row>
    <row r="92" spans="2:43" ht="15" customHeight="1" x14ac:dyDescent="0.35">
      <c r="B92" s="57">
        <f>Investissements!B26</f>
        <v>0</v>
      </c>
      <c r="C92" s="82">
        <f>Investissements!C26*Investissements!$E54</f>
        <v>0</v>
      </c>
      <c r="D92" s="82">
        <f>Investissements!D26*Investissements!$E54</f>
        <v>0</v>
      </c>
      <c r="E92" s="82">
        <f>Investissements!E26*Investissements!$E54</f>
        <v>0</v>
      </c>
      <c r="F92" s="82">
        <f>Investissements!F26*Investissements!$E54</f>
        <v>0</v>
      </c>
      <c r="G92" s="82">
        <f>Investissements!G26*Investissements!$E54</f>
        <v>0</v>
      </c>
      <c r="H92" s="82">
        <f>Investissements!H26*Investissements!$E54</f>
        <v>0</v>
      </c>
      <c r="I92" s="82">
        <f>Investissements!I26*Investissements!$E54</f>
        <v>0</v>
      </c>
      <c r="J92" s="82">
        <f>Investissements!J26*Investissements!$E54</f>
        <v>0</v>
      </c>
      <c r="K92" s="82">
        <f>Investissements!K26*Investissements!$E54</f>
        <v>0</v>
      </c>
      <c r="L92" s="82">
        <f>Investissements!L26*Investissements!$E54</f>
        <v>0</v>
      </c>
      <c r="M92" s="82">
        <f>Investissements!M26*Investissements!$E54</f>
        <v>0</v>
      </c>
      <c r="N92" s="82">
        <f>Investissements!N26*Investissements!$E54</f>
        <v>0</v>
      </c>
      <c r="O92" s="82">
        <f t="shared" si="29"/>
        <v>0</v>
      </c>
      <c r="P92" s="82">
        <f>Investissements!P26*Investissements!$E54</f>
        <v>0</v>
      </c>
      <c r="Q92" s="82">
        <f>Investissements!Q26*Investissements!$E54</f>
        <v>0</v>
      </c>
      <c r="R92" s="82">
        <f>Investissements!R26*Investissements!$E54</f>
        <v>0</v>
      </c>
      <c r="S92" s="82">
        <f>Investissements!S26*Investissements!$E54</f>
        <v>0</v>
      </c>
      <c r="T92" s="82">
        <f>Investissements!T26*Investissements!$E54</f>
        <v>0</v>
      </c>
      <c r="U92" s="82">
        <f>Investissements!U26*Investissements!$E54</f>
        <v>0</v>
      </c>
      <c r="V92" s="82">
        <f>Investissements!V26*Investissements!$E54</f>
        <v>0</v>
      </c>
      <c r="W92" s="82">
        <f>Investissements!W26*Investissements!$E54</f>
        <v>0</v>
      </c>
      <c r="X92" s="82">
        <f>Investissements!X26*Investissements!$E54</f>
        <v>0</v>
      </c>
      <c r="Y92" s="82">
        <f>Investissements!Y26*Investissements!$E54</f>
        <v>0</v>
      </c>
      <c r="Z92" s="82">
        <f>Investissements!Z26*Investissements!$E54</f>
        <v>0</v>
      </c>
      <c r="AA92" s="82">
        <f>Investissements!AA26*Investissements!$E54</f>
        <v>0</v>
      </c>
      <c r="AB92" s="82">
        <f t="shared" si="30"/>
        <v>0</v>
      </c>
      <c r="AC92" s="82">
        <f>Investissements!AC26*Investissements!$E54</f>
        <v>0</v>
      </c>
      <c r="AD92" s="82">
        <f>Investissements!AD26*Investissements!$E54</f>
        <v>0</v>
      </c>
      <c r="AE92" s="82">
        <f t="shared" si="31"/>
        <v>0</v>
      </c>
      <c r="AF92" s="82">
        <f>Investissements!AF26*Investissements!$E54</f>
        <v>0</v>
      </c>
      <c r="AG92" s="82">
        <f>Investissements!AG26*Investissements!$E54</f>
        <v>0</v>
      </c>
      <c r="AH92" s="82">
        <f t="shared" si="32"/>
        <v>0</v>
      </c>
      <c r="AI92" s="82">
        <f>Investissements!AI26*Investissements!$E54</f>
        <v>0</v>
      </c>
      <c r="AJ92" s="82">
        <f>Investissements!AJ26*Investissements!$E54</f>
        <v>0</v>
      </c>
      <c r="AK92" s="82">
        <f t="shared" si="33"/>
        <v>0</v>
      </c>
      <c r="AM92" s="82">
        <f>Investissements!AN26*Investissements!$E54</f>
        <v>0</v>
      </c>
      <c r="AN92" s="82">
        <f>Investissements!AO26*Investissements!$E54</f>
        <v>0</v>
      </c>
      <c r="AO92" s="82">
        <f>Investissements!AP26*Investissements!$E54</f>
        <v>0</v>
      </c>
      <c r="AP92" s="82">
        <f>Investissements!AQ26*Investissements!$E54</f>
        <v>0</v>
      </c>
      <c r="AQ92" s="82">
        <f>Investissements!AR26*Investissements!$E54</f>
        <v>0</v>
      </c>
    </row>
    <row r="93" spans="2:43" ht="15" customHeight="1" x14ac:dyDescent="0.35">
      <c r="B93" s="57">
        <f>Investissements!B27</f>
        <v>0</v>
      </c>
      <c r="C93" s="82">
        <f>Investissements!C27*Investissements!$E55</f>
        <v>0</v>
      </c>
      <c r="D93" s="82">
        <f>Investissements!D27*Investissements!$E55</f>
        <v>0</v>
      </c>
      <c r="E93" s="82">
        <f>Investissements!E27*Investissements!$E55</f>
        <v>0</v>
      </c>
      <c r="F93" s="82">
        <f>Investissements!F27*Investissements!$E55</f>
        <v>0</v>
      </c>
      <c r="G93" s="82">
        <f>Investissements!G27*Investissements!$E55</f>
        <v>0</v>
      </c>
      <c r="H93" s="82">
        <f>Investissements!H27*Investissements!$E55</f>
        <v>0</v>
      </c>
      <c r="I93" s="82">
        <f>Investissements!I27*Investissements!$E55</f>
        <v>0</v>
      </c>
      <c r="J93" s="82">
        <f>Investissements!J27*Investissements!$E55</f>
        <v>0</v>
      </c>
      <c r="K93" s="82">
        <f>Investissements!K27*Investissements!$E55</f>
        <v>0</v>
      </c>
      <c r="L93" s="82">
        <f>Investissements!L27*Investissements!$E55</f>
        <v>0</v>
      </c>
      <c r="M93" s="82">
        <f>Investissements!M27*Investissements!$E55</f>
        <v>0</v>
      </c>
      <c r="N93" s="82">
        <f>Investissements!N27*Investissements!$E55</f>
        <v>0</v>
      </c>
      <c r="O93" s="82">
        <f t="shared" si="29"/>
        <v>0</v>
      </c>
      <c r="P93" s="82">
        <f>Investissements!P27*Investissements!$E55</f>
        <v>0</v>
      </c>
      <c r="Q93" s="82">
        <f>Investissements!Q27*Investissements!$E55</f>
        <v>0</v>
      </c>
      <c r="R93" s="82">
        <f>Investissements!R27*Investissements!$E55</f>
        <v>0</v>
      </c>
      <c r="S93" s="82">
        <f>Investissements!S27*Investissements!$E55</f>
        <v>0</v>
      </c>
      <c r="T93" s="82">
        <f>Investissements!T27*Investissements!$E55</f>
        <v>0</v>
      </c>
      <c r="U93" s="82">
        <f>Investissements!U27*Investissements!$E55</f>
        <v>0</v>
      </c>
      <c r="V93" s="82">
        <f>Investissements!V27*Investissements!$E55</f>
        <v>0</v>
      </c>
      <c r="W93" s="82">
        <f>Investissements!W27*Investissements!$E55</f>
        <v>0</v>
      </c>
      <c r="X93" s="82">
        <f>Investissements!X27*Investissements!$E55</f>
        <v>0</v>
      </c>
      <c r="Y93" s="82">
        <f>Investissements!Y27*Investissements!$E55</f>
        <v>0</v>
      </c>
      <c r="Z93" s="82">
        <f>Investissements!Z27*Investissements!$E55</f>
        <v>0</v>
      </c>
      <c r="AA93" s="82">
        <f>Investissements!AA27*Investissements!$E55</f>
        <v>0</v>
      </c>
      <c r="AB93" s="82">
        <f t="shared" si="30"/>
        <v>0</v>
      </c>
      <c r="AC93" s="82">
        <f>Investissements!AC27*Investissements!$E55</f>
        <v>0</v>
      </c>
      <c r="AD93" s="82">
        <f>Investissements!AD27*Investissements!$E55</f>
        <v>0</v>
      </c>
      <c r="AE93" s="82">
        <f t="shared" si="31"/>
        <v>0</v>
      </c>
      <c r="AF93" s="82">
        <f>Investissements!AF27*Investissements!$E55</f>
        <v>0</v>
      </c>
      <c r="AG93" s="82">
        <f>Investissements!AG27*Investissements!$E55</f>
        <v>0</v>
      </c>
      <c r="AH93" s="82">
        <f t="shared" si="32"/>
        <v>0</v>
      </c>
      <c r="AI93" s="82">
        <f>Investissements!AI27*Investissements!$E55</f>
        <v>0</v>
      </c>
      <c r="AJ93" s="82">
        <f>Investissements!AJ27*Investissements!$E55</f>
        <v>0</v>
      </c>
      <c r="AK93" s="82">
        <f t="shared" si="33"/>
        <v>0</v>
      </c>
      <c r="AM93" s="82">
        <f>Investissements!AN27*Investissements!$E55</f>
        <v>0</v>
      </c>
      <c r="AN93" s="82">
        <f>Investissements!AO27*Investissements!$E55</f>
        <v>0</v>
      </c>
      <c r="AO93" s="82">
        <f>Investissements!AP27*Investissements!$E55</f>
        <v>0</v>
      </c>
      <c r="AP93" s="82">
        <f>Investissements!AQ27*Investissements!$E55</f>
        <v>0</v>
      </c>
      <c r="AQ93" s="82">
        <f>Investissements!AR27*Investissements!$E55</f>
        <v>0</v>
      </c>
    </row>
    <row r="94" spans="2:43" ht="15" customHeight="1" x14ac:dyDescent="0.35">
      <c r="B94" s="57">
        <f>Investissements!B28</f>
        <v>0</v>
      </c>
      <c r="C94" s="82">
        <f>Investissements!C28*Investissements!$E56</f>
        <v>0</v>
      </c>
      <c r="D94" s="82">
        <f>Investissements!D28*Investissements!$E56</f>
        <v>0</v>
      </c>
      <c r="E94" s="82">
        <f>Investissements!E28*Investissements!$E56</f>
        <v>0</v>
      </c>
      <c r="F94" s="82">
        <f>Investissements!F28*Investissements!$E56</f>
        <v>0</v>
      </c>
      <c r="G94" s="82">
        <f>Investissements!G28*Investissements!$E56</f>
        <v>0</v>
      </c>
      <c r="H94" s="82">
        <f>Investissements!H28*Investissements!$E56</f>
        <v>0</v>
      </c>
      <c r="I94" s="82">
        <f>Investissements!I28*Investissements!$E56</f>
        <v>0</v>
      </c>
      <c r="J94" s="82">
        <f>Investissements!J28*Investissements!$E56</f>
        <v>0</v>
      </c>
      <c r="K94" s="82">
        <f>Investissements!K28*Investissements!$E56</f>
        <v>0</v>
      </c>
      <c r="L94" s="82">
        <f>Investissements!L28*Investissements!$E56</f>
        <v>0</v>
      </c>
      <c r="M94" s="82">
        <f>Investissements!M28*Investissements!$E56</f>
        <v>0</v>
      </c>
      <c r="N94" s="82">
        <f>Investissements!N28*Investissements!$E56</f>
        <v>0</v>
      </c>
      <c r="O94" s="82">
        <f t="shared" si="29"/>
        <v>0</v>
      </c>
      <c r="P94" s="82">
        <f>Investissements!P28*Investissements!$E56</f>
        <v>0</v>
      </c>
      <c r="Q94" s="82">
        <f>Investissements!Q28*Investissements!$E56</f>
        <v>0</v>
      </c>
      <c r="R94" s="82">
        <f>Investissements!R28*Investissements!$E56</f>
        <v>0</v>
      </c>
      <c r="S94" s="82">
        <f>Investissements!S28*Investissements!$E56</f>
        <v>0</v>
      </c>
      <c r="T94" s="82">
        <f>Investissements!T28*Investissements!$E56</f>
        <v>0</v>
      </c>
      <c r="U94" s="82">
        <f>Investissements!U28*Investissements!$E56</f>
        <v>0</v>
      </c>
      <c r="V94" s="82">
        <f>Investissements!V28*Investissements!$E56</f>
        <v>0</v>
      </c>
      <c r="W94" s="82">
        <f>Investissements!W28*Investissements!$E56</f>
        <v>0</v>
      </c>
      <c r="X94" s="82">
        <f>Investissements!X28*Investissements!$E56</f>
        <v>0</v>
      </c>
      <c r="Y94" s="82">
        <f>Investissements!Y28*Investissements!$E56</f>
        <v>0</v>
      </c>
      <c r="Z94" s="82">
        <f>Investissements!Z28*Investissements!$E56</f>
        <v>0</v>
      </c>
      <c r="AA94" s="82">
        <f>Investissements!AA28*Investissements!$E56</f>
        <v>0</v>
      </c>
      <c r="AB94" s="82">
        <f t="shared" si="30"/>
        <v>0</v>
      </c>
      <c r="AC94" s="82">
        <f>Investissements!AC28*Investissements!$E56</f>
        <v>0</v>
      </c>
      <c r="AD94" s="82">
        <f>Investissements!AD28*Investissements!$E56</f>
        <v>0</v>
      </c>
      <c r="AE94" s="82">
        <f t="shared" si="31"/>
        <v>0</v>
      </c>
      <c r="AF94" s="82">
        <f>Investissements!AF28*Investissements!$E56</f>
        <v>0</v>
      </c>
      <c r="AG94" s="82">
        <f>Investissements!AG28*Investissements!$E56</f>
        <v>0</v>
      </c>
      <c r="AH94" s="82">
        <f t="shared" si="32"/>
        <v>0</v>
      </c>
      <c r="AI94" s="82">
        <f>Investissements!AI28*Investissements!$E56</f>
        <v>0</v>
      </c>
      <c r="AJ94" s="82">
        <f>Investissements!AJ28*Investissements!$E56</f>
        <v>0</v>
      </c>
      <c r="AK94" s="82">
        <f t="shared" si="33"/>
        <v>0</v>
      </c>
      <c r="AM94" s="82">
        <f>Investissements!AN28*Investissements!$E56</f>
        <v>0</v>
      </c>
      <c r="AN94" s="82">
        <f>Investissements!AO28*Investissements!$E56</f>
        <v>0</v>
      </c>
      <c r="AO94" s="82">
        <f>Investissements!AP28*Investissements!$E56</f>
        <v>0</v>
      </c>
      <c r="AP94" s="82">
        <f>Investissements!AQ28*Investissements!$E56</f>
        <v>0</v>
      </c>
      <c r="AQ94" s="82">
        <f>Investissements!AR28*Investissements!$E56</f>
        <v>0</v>
      </c>
    </row>
    <row r="95" spans="2:43" x14ac:dyDescent="0.35">
      <c r="B95" s="90"/>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107"/>
      <c r="AI95" s="107"/>
      <c r="AJ95" s="107"/>
      <c r="AK95" s="107"/>
    </row>
    <row r="96" spans="2:43" ht="15" customHeight="1" x14ac:dyDescent="0.35">
      <c r="B96" s="95" t="s">
        <v>20</v>
      </c>
      <c r="C96" s="82">
        <f t="shared" ref="C96:AK96" si="34">SUM(C75:C94)</f>
        <v>0</v>
      </c>
      <c r="D96" s="82">
        <f t="shared" si="34"/>
        <v>0</v>
      </c>
      <c r="E96" s="82">
        <f t="shared" si="34"/>
        <v>0</v>
      </c>
      <c r="F96" s="82">
        <f t="shared" si="34"/>
        <v>0</v>
      </c>
      <c r="G96" s="82">
        <f t="shared" si="34"/>
        <v>0</v>
      </c>
      <c r="H96" s="82">
        <f t="shared" si="34"/>
        <v>0</v>
      </c>
      <c r="I96" s="82">
        <f t="shared" si="34"/>
        <v>0</v>
      </c>
      <c r="J96" s="82">
        <f t="shared" si="34"/>
        <v>0</v>
      </c>
      <c r="K96" s="82">
        <f t="shared" si="34"/>
        <v>0</v>
      </c>
      <c r="L96" s="82">
        <f t="shared" si="34"/>
        <v>0</v>
      </c>
      <c r="M96" s="82">
        <f t="shared" si="34"/>
        <v>0</v>
      </c>
      <c r="N96" s="82">
        <f t="shared" si="34"/>
        <v>0</v>
      </c>
      <c r="O96" s="99">
        <f t="shared" si="34"/>
        <v>0</v>
      </c>
      <c r="P96" s="82">
        <f t="shared" si="34"/>
        <v>0</v>
      </c>
      <c r="Q96" s="82">
        <f t="shared" si="34"/>
        <v>0</v>
      </c>
      <c r="R96" s="82">
        <f t="shared" si="34"/>
        <v>0</v>
      </c>
      <c r="S96" s="82">
        <f t="shared" si="34"/>
        <v>0</v>
      </c>
      <c r="T96" s="82">
        <f t="shared" si="34"/>
        <v>0</v>
      </c>
      <c r="U96" s="82">
        <f t="shared" si="34"/>
        <v>0</v>
      </c>
      <c r="V96" s="82">
        <f t="shared" si="34"/>
        <v>0</v>
      </c>
      <c r="W96" s="82">
        <f t="shared" si="34"/>
        <v>0</v>
      </c>
      <c r="X96" s="82">
        <f t="shared" si="34"/>
        <v>0</v>
      </c>
      <c r="Y96" s="82">
        <f t="shared" si="34"/>
        <v>0</v>
      </c>
      <c r="Z96" s="82">
        <f t="shared" si="34"/>
        <v>0</v>
      </c>
      <c r="AA96" s="82">
        <f t="shared" si="34"/>
        <v>0</v>
      </c>
      <c r="AB96" s="99">
        <f t="shared" si="34"/>
        <v>0</v>
      </c>
      <c r="AC96" s="82">
        <f t="shared" si="34"/>
        <v>0</v>
      </c>
      <c r="AD96" s="82">
        <f t="shared" si="34"/>
        <v>0</v>
      </c>
      <c r="AE96" s="99">
        <f t="shared" si="34"/>
        <v>0</v>
      </c>
      <c r="AF96" s="82">
        <f t="shared" si="34"/>
        <v>0</v>
      </c>
      <c r="AG96" s="82">
        <f t="shared" si="34"/>
        <v>0</v>
      </c>
      <c r="AH96" s="99">
        <f t="shared" si="34"/>
        <v>0</v>
      </c>
      <c r="AI96" s="82">
        <f t="shared" si="34"/>
        <v>0</v>
      </c>
      <c r="AJ96" s="82">
        <f t="shared" si="34"/>
        <v>0</v>
      </c>
      <c r="AK96" s="99">
        <f t="shared" si="34"/>
        <v>0</v>
      </c>
      <c r="AM96" s="99">
        <f>SUM(AM75:AM94)</f>
        <v>0</v>
      </c>
      <c r="AN96" s="99">
        <f>SUM(AN75:AN94)</f>
        <v>0</v>
      </c>
      <c r="AO96" s="99">
        <f>SUM(AO75:AO94)</f>
        <v>0</v>
      </c>
      <c r="AP96" s="99">
        <f>SUM(AP75:AP94)</f>
        <v>0</v>
      </c>
      <c r="AQ96" s="99">
        <f>SUM(AQ75:AQ94)</f>
        <v>0</v>
      </c>
    </row>
    <row r="97" spans="2:43" x14ac:dyDescent="0.35">
      <c r="B97" s="90"/>
    </row>
    <row r="98" spans="2:43" ht="29" x14ac:dyDescent="0.35">
      <c r="B98" s="25" t="str">
        <f>"Investissements liés à : "&amp;CONFIG!B17&amp;" 
(en € HT)"</f>
        <v>Investissements liés à :  
(en € HT)</v>
      </c>
      <c r="C98" s="36"/>
      <c r="D98" s="36"/>
      <c r="AM98" s="217" t="str">
        <f>"Amortissements de : "&amp;CONFIG!B17</f>
        <v xml:space="preserve">Amortissements de : </v>
      </c>
      <c r="AN98" s="217"/>
    </row>
    <row r="99" spans="2:43" x14ac:dyDescent="0.35">
      <c r="B99" s="90"/>
    </row>
    <row r="100" spans="2:43" x14ac:dyDescent="0.35">
      <c r="B100" s="90"/>
      <c r="C100" s="232" t="s">
        <v>17</v>
      </c>
      <c r="D100" s="232"/>
      <c r="E100" s="232"/>
      <c r="F100" s="232"/>
      <c r="G100" s="232"/>
      <c r="H100" s="232"/>
      <c r="I100" s="232"/>
      <c r="J100" s="232"/>
      <c r="K100" s="232"/>
      <c r="L100" s="232"/>
      <c r="M100" s="232"/>
      <c r="N100" s="232"/>
      <c r="O100" s="232"/>
      <c r="P100" s="232" t="s">
        <v>18</v>
      </c>
      <c r="Q100" s="232"/>
      <c r="R100" s="232"/>
      <c r="S100" s="232"/>
      <c r="T100" s="232"/>
      <c r="U100" s="232"/>
      <c r="V100" s="232"/>
      <c r="W100" s="232"/>
      <c r="X100" s="232"/>
      <c r="Y100" s="232"/>
      <c r="Z100" s="232"/>
      <c r="AA100" s="232"/>
      <c r="AB100" s="232"/>
      <c r="AC100" s="232" t="s">
        <v>19</v>
      </c>
      <c r="AD100" s="232"/>
      <c r="AE100" s="232"/>
      <c r="AF100" s="232" t="s">
        <v>31</v>
      </c>
      <c r="AG100" s="232"/>
      <c r="AH100" s="232"/>
      <c r="AI100" s="232" t="s">
        <v>32</v>
      </c>
      <c r="AJ100" s="232"/>
      <c r="AK100" s="232"/>
      <c r="AM100" s="21" t="s">
        <v>17</v>
      </c>
      <c r="AN100" s="21" t="s">
        <v>18</v>
      </c>
      <c r="AO100" s="21" t="s">
        <v>19</v>
      </c>
      <c r="AP100" s="21" t="s">
        <v>31</v>
      </c>
      <c r="AQ100" s="21" t="s">
        <v>32</v>
      </c>
    </row>
    <row r="101" spans="2:43" ht="15" customHeight="1" x14ac:dyDescent="0.35">
      <c r="B101" s="95" t="s">
        <v>35</v>
      </c>
      <c r="C101" s="67">
        <f>CONFIG!$C$7</f>
        <v>43101</v>
      </c>
      <c r="D101" s="67">
        <f>DATE(YEAR(C101),MONTH(C101)+1,DAY(C101))</f>
        <v>43132</v>
      </c>
      <c r="E101" s="67">
        <f t="shared" ref="E101:N101" si="35">DATE(YEAR(D101),MONTH(D101)+1,DAY(D101))</f>
        <v>43160</v>
      </c>
      <c r="F101" s="67">
        <f t="shared" si="35"/>
        <v>43191</v>
      </c>
      <c r="G101" s="67">
        <f t="shared" si="35"/>
        <v>43221</v>
      </c>
      <c r="H101" s="67">
        <f t="shared" si="35"/>
        <v>43252</v>
      </c>
      <c r="I101" s="67">
        <f t="shared" si="35"/>
        <v>43282</v>
      </c>
      <c r="J101" s="67">
        <f t="shared" si="35"/>
        <v>43313</v>
      </c>
      <c r="K101" s="67">
        <f t="shared" si="35"/>
        <v>43344</v>
      </c>
      <c r="L101" s="67">
        <f t="shared" si="35"/>
        <v>43374</v>
      </c>
      <c r="M101" s="67">
        <f t="shared" si="35"/>
        <v>43405</v>
      </c>
      <c r="N101" s="67">
        <f t="shared" si="35"/>
        <v>43435</v>
      </c>
      <c r="O101" s="96" t="s">
        <v>20</v>
      </c>
      <c r="P101" s="67">
        <f>DATE(YEAR(N101),MONTH(N101)+1,DAY(N101))</f>
        <v>43466</v>
      </c>
      <c r="Q101" s="67">
        <f t="shared" ref="Q101:AA101" si="36">DATE(YEAR(P101),MONTH(P101)+1,DAY(P101))</f>
        <v>43497</v>
      </c>
      <c r="R101" s="67">
        <f t="shared" si="36"/>
        <v>43525</v>
      </c>
      <c r="S101" s="67">
        <f t="shared" si="36"/>
        <v>43556</v>
      </c>
      <c r="T101" s="67">
        <f t="shared" si="36"/>
        <v>43586</v>
      </c>
      <c r="U101" s="67">
        <f t="shared" si="36"/>
        <v>43617</v>
      </c>
      <c r="V101" s="67">
        <f t="shared" si="36"/>
        <v>43647</v>
      </c>
      <c r="W101" s="67">
        <f t="shared" si="36"/>
        <v>43678</v>
      </c>
      <c r="X101" s="67">
        <f t="shared" si="36"/>
        <v>43709</v>
      </c>
      <c r="Y101" s="67">
        <f t="shared" si="36"/>
        <v>43739</v>
      </c>
      <c r="Z101" s="67">
        <f t="shared" si="36"/>
        <v>43770</v>
      </c>
      <c r="AA101" s="67">
        <f t="shared" si="36"/>
        <v>43800</v>
      </c>
      <c r="AB101" s="96" t="s">
        <v>20</v>
      </c>
      <c r="AC101" s="67" t="s">
        <v>23</v>
      </c>
      <c r="AD101" s="67" t="s">
        <v>24</v>
      </c>
      <c r="AE101" s="96" t="s">
        <v>20</v>
      </c>
      <c r="AF101" s="67" t="s">
        <v>23</v>
      </c>
      <c r="AG101" s="67" t="s">
        <v>24</v>
      </c>
      <c r="AH101" s="96" t="s">
        <v>20</v>
      </c>
      <c r="AI101" s="67" t="s">
        <v>23</v>
      </c>
      <c r="AJ101" s="67" t="s">
        <v>24</v>
      </c>
      <c r="AK101" s="96" t="s">
        <v>20</v>
      </c>
    </row>
    <row r="102" spans="2:43" ht="15" customHeight="1" x14ac:dyDescent="0.35">
      <c r="B102" s="57" t="str">
        <f>Investissements!B9</f>
        <v>Apports en nature</v>
      </c>
      <c r="C102" s="82">
        <f>Investissements!C9*Investissements!$F37</f>
        <v>0</v>
      </c>
      <c r="D102" s="82">
        <f>Investissements!D9*Investissements!$F37</f>
        <v>0</v>
      </c>
      <c r="E102" s="82">
        <f>Investissements!E9*Investissements!$F37</f>
        <v>0</v>
      </c>
      <c r="F102" s="82">
        <f>Investissements!F9*Investissements!$F37</f>
        <v>0</v>
      </c>
      <c r="G102" s="82">
        <f>Investissements!G9*Investissements!$F37</f>
        <v>0</v>
      </c>
      <c r="H102" s="82">
        <f>Investissements!H9*Investissements!$F37</f>
        <v>0</v>
      </c>
      <c r="I102" s="82">
        <f>Investissements!I9*Investissements!$F37</f>
        <v>0</v>
      </c>
      <c r="J102" s="82">
        <f>Investissements!J9*Investissements!$F37</f>
        <v>0</v>
      </c>
      <c r="K102" s="82">
        <f>Investissements!K9*Investissements!$F37</f>
        <v>0</v>
      </c>
      <c r="L102" s="82">
        <f>Investissements!L9*Investissements!$F37</f>
        <v>0</v>
      </c>
      <c r="M102" s="82">
        <f>Investissements!M9*Investissements!$F37</f>
        <v>0</v>
      </c>
      <c r="N102" s="82">
        <f>Investissements!N9*Investissements!$F37</f>
        <v>0</v>
      </c>
      <c r="O102" s="82">
        <f t="shared" ref="O102:O121" si="37">SUM(C102:N102)</f>
        <v>0</v>
      </c>
      <c r="P102" s="82">
        <f>Investissements!P9*Investissements!$F37</f>
        <v>0</v>
      </c>
      <c r="Q102" s="82">
        <f>Investissements!Q9*Investissements!$F37</f>
        <v>0</v>
      </c>
      <c r="R102" s="82">
        <f>Investissements!R9*Investissements!$F37</f>
        <v>0</v>
      </c>
      <c r="S102" s="82">
        <f>Investissements!S9*Investissements!$F37</f>
        <v>0</v>
      </c>
      <c r="T102" s="82">
        <f>Investissements!T9*Investissements!$F37</f>
        <v>0</v>
      </c>
      <c r="U102" s="82">
        <f>Investissements!U9*Investissements!$F37</f>
        <v>0</v>
      </c>
      <c r="V102" s="82">
        <f>Investissements!V9*Investissements!$F37</f>
        <v>0</v>
      </c>
      <c r="W102" s="82">
        <f>Investissements!W9*Investissements!$F37</f>
        <v>0</v>
      </c>
      <c r="X102" s="82">
        <f>Investissements!X9*Investissements!$F37</f>
        <v>0</v>
      </c>
      <c r="Y102" s="82">
        <f>Investissements!Y9*Investissements!$F37</f>
        <v>0</v>
      </c>
      <c r="Z102" s="82">
        <f>Investissements!Z9*Investissements!$F37</f>
        <v>0</v>
      </c>
      <c r="AA102" s="82">
        <f>Investissements!AA9*Investissements!$F37</f>
        <v>0</v>
      </c>
      <c r="AB102" s="82">
        <f t="shared" ref="AB102:AB121" si="38">SUM(P102:AA102)</f>
        <v>0</v>
      </c>
      <c r="AC102" s="82">
        <f>Investissements!AC9*Investissements!$F37</f>
        <v>0</v>
      </c>
      <c r="AD102" s="82">
        <f>Investissements!AD9*Investissements!$F37</f>
        <v>0</v>
      </c>
      <c r="AE102" s="82">
        <f t="shared" ref="AE102:AE121" si="39">SUM(AC102:AD102)</f>
        <v>0</v>
      </c>
      <c r="AF102" s="82">
        <f>Investissements!AF9*Investissements!$F37</f>
        <v>0</v>
      </c>
      <c r="AG102" s="82">
        <f>Investissements!AG9*Investissements!$F37</f>
        <v>0</v>
      </c>
      <c r="AH102" s="82">
        <f t="shared" ref="AH102:AH121" si="40">SUM(AF102:AG102)</f>
        <v>0</v>
      </c>
      <c r="AI102" s="82">
        <f>Investissements!AI9*Investissements!$F37</f>
        <v>0</v>
      </c>
      <c r="AJ102" s="82">
        <f>Investissements!AJ9*Investissements!$F37</f>
        <v>0</v>
      </c>
      <c r="AK102" s="82">
        <f t="shared" ref="AK102:AK121" si="41">SUM(AI102:AJ102)</f>
        <v>0</v>
      </c>
      <c r="AM102" s="82">
        <f>Investissements!AN9*Investissements!$F37</f>
        <v>0</v>
      </c>
      <c r="AN102" s="82">
        <f>Investissements!AO9*Investissements!$F37</f>
        <v>0</v>
      </c>
      <c r="AO102" s="82">
        <f>Investissements!AP9*Investissements!$F37</f>
        <v>0</v>
      </c>
      <c r="AP102" s="82">
        <f>Investissements!AQ9*Investissements!$F37</f>
        <v>0</v>
      </c>
      <c r="AQ102" s="82">
        <f>Investissements!AR9*Investissements!$F37</f>
        <v>0</v>
      </c>
    </row>
    <row r="103" spans="2:43" ht="15" customHeight="1" x14ac:dyDescent="0.35">
      <c r="B103" s="57">
        <f>Investissements!B10</f>
        <v>0</v>
      </c>
      <c r="C103" s="82">
        <f>Investissements!C10*Investissements!$F38</f>
        <v>0</v>
      </c>
      <c r="D103" s="82">
        <f>Investissements!D10*Investissements!$F38</f>
        <v>0</v>
      </c>
      <c r="E103" s="82">
        <f>Investissements!E10*Investissements!$F38</f>
        <v>0</v>
      </c>
      <c r="F103" s="82">
        <f>Investissements!F10*Investissements!$F38</f>
        <v>0</v>
      </c>
      <c r="G103" s="82">
        <f>Investissements!G10*Investissements!$F38</f>
        <v>0</v>
      </c>
      <c r="H103" s="82">
        <f>Investissements!H10*Investissements!$F38</f>
        <v>0</v>
      </c>
      <c r="I103" s="82">
        <f>Investissements!I10*Investissements!$F38</f>
        <v>0</v>
      </c>
      <c r="J103" s="82">
        <f>Investissements!J10*Investissements!$F38</f>
        <v>0</v>
      </c>
      <c r="K103" s="82">
        <f>Investissements!K10*Investissements!$F38</f>
        <v>0</v>
      </c>
      <c r="L103" s="82">
        <f>Investissements!L10*Investissements!$F38</f>
        <v>0</v>
      </c>
      <c r="M103" s="82">
        <f>Investissements!M10*Investissements!$F38</f>
        <v>0</v>
      </c>
      <c r="N103" s="82">
        <f>Investissements!N10*Investissements!$F38</f>
        <v>0</v>
      </c>
      <c r="O103" s="82">
        <f t="shared" si="37"/>
        <v>0</v>
      </c>
      <c r="P103" s="82">
        <f>Investissements!P10*Investissements!$F38</f>
        <v>0</v>
      </c>
      <c r="Q103" s="82">
        <f>Investissements!Q10*Investissements!$F38</f>
        <v>0</v>
      </c>
      <c r="R103" s="82">
        <f>Investissements!R10*Investissements!$F38</f>
        <v>0</v>
      </c>
      <c r="S103" s="82">
        <f>Investissements!S10*Investissements!$F38</f>
        <v>0</v>
      </c>
      <c r="T103" s="82">
        <f>Investissements!T10*Investissements!$F38</f>
        <v>0</v>
      </c>
      <c r="U103" s="82">
        <f>Investissements!U10*Investissements!$F38</f>
        <v>0</v>
      </c>
      <c r="V103" s="82">
        <f>Investissements!V10*Investissements!$F38</f>
        <v>0</v>
      </c>
      <c r="W103" s="82">
        <f>Investissements!W10*Investissements!$F38</f>
        <v>0</v>
      </c>
      <c r="X103" s="82">
        <f>Investissements!X10*Investissements!$F38</f>
        <v>0</v>
      </c>
      <c r="Y103" s="82">
        <f>Investissements!Y10*Investissements!$F38</f>
        <v>0</v>
      </c>
      <c r="Z103" s="82">
        <f>Investissements!Z10*Investissements!$F38</f>
        <v>0</v>
      </c>
      <c r="AA103" s="82">
        <f>Investissements!AA10*Investissements!$F38</f>
        <v>0</v>
      </c>
      <c r="AB103" s="82">
        <f t="shared" si="38"/>
        <v>0</v>
      </c>
      <c r="AC103" s="82">
        <f>Investissements!AC10*Investissements!$F38</f>
        <v>0</v>
      </c>
      <c r="AD103" s="82">
        <f>Investissements!AD10*Investissements!$F38</f>
        <v>0</v>
      </c>
      <c r="AE103" s="82">
        <f t="shared" si="39"/>
        <v>0</v>
      </c>
      <c r="AF103" s="82">
        <f>Investissements!AF10*Investissements!$F38</f>
        <v>0</v>
      </c>
      <c r="AG103" s="82">
        <f>Investissements!AG10*Investissements!$F38</f>
        <v>0</v>
      </c>
      <c r="AH103" s="82">
        <f t="shared" si="40"/>
        <v>0</v>
      </c>
      <c r="AI103" s="82">
        <f>Investissements!AI10*Investissements!$F38</f>
        <v>0</v>
      </c>
      <c r="AJ103" s="82">
        <f>Investissements!AJ10*Investissements!$F38</f>
        <v>0</v>
      </c>
      <c r="AK103" s="82">
        <f t="shared" si="41"/>
        <v>0</v>
      </c>
      <c r="AM103" s="82">
        <f>Investissements!AN10*Investissements!$F38</f>
        <v>0</v>
      </c>
      <c r="AN103" s="82">
        <f>Investissements!AO10*Investissements!$F38</f>
        <v>0</v>
      </c>
      <c r="AO103" s="82">
        <f>Investissements!AP10*Investissements!$F38</f>
        <v>0</v>
      </c>
      <c r="AP103" s="82">
        <f>Investissements!AQ10*Investissements!$F38</f>
        <v>0</v>
      </c>
      <c r="AQ103" s="82">
        <f>Investissements!AR10*Investissements!$F38</f>
        <v>0</v>
      </c>
    </row>
    <row r="104" spans="2:43" ht="15" customHeight="1" x14ac:dyDescent="0.35">
      <c r="B104" s="57">
        <f>Investissements!B11</f>
        <v>0</v>
      </c>
      <c r="C104" s="82">
        <f>Investissements!C11*Investissements!$F39</f>
        <v>0</v>
      </c>
      <c r="D104" s="82">
        <f>Investissements!D11*Investissements!$F39</f>
        <v>0</v>
      </c>
      <c r="E104" s="82">
        <f>Investissements!E11*Investissements!$F39</f>
        <v>0</v>
      </c>
      <c r="F104" s="82">
        <f>Investissements!F11*Investissements!$F39</f>
        <v>0</v>
      </c>
      <c r="G104" s="82">
        <f>Investissements!G11*Investissements!$F39</f>
        <v>0</v>
      </c>
      <c r="H104" s="82">
        <f>Investissements!H11*Investissements!$F39</f>
        <v>0</v>
      </c>
      <c r="I104" s="82">
        <f>Investissements!I11*Investissements!$F39</f>
        <v>0</v>
      </c>
      <c r="J104" s="82">
        <f>Investissements!J11*Investissements!$F39</f>
        <v>0</v>
      </c>
      <c r="K104" s="82">
        <f>Investissements!K11*Investissements!$F39</f>
        <v>0</v>
      </c>
      <c r="L104" s="82">
        <f>Investissements!L11*Investissements!$F39</f>
        <v>0</v>
      </c>
      <c r="M104" s="82">
        <f>Investissements!M11*Investissements!$F39</f>
        <v>0</v>
      </c>
      <c r="N104" s="82">
        <f>Investissements!N11*Investissements!$F39</f>
        <v>0</v>
      </c>
      <c r="O104" s="82">
        <f t="shared" si="37"/>
        <v>0</v>
      </c>
      <c r="P104" s="82">
        <f>Investissements!P11*Investissements!$F39</f>
        <v>0</v>
      </c>
      <c r="Q104" s="82">
        <f>Investissements!Q11*Investissements!$F39</f>
        <v>0</v>
      </c>
      <c r="R104" s="82">
        <f>Investissements!R11*Investissements!$F39</f>
        <v>0</v>
      </c>
      <c r="S104" s="82">
        <f>Investissements!S11*Investissements!$F39</f>
        <v>0</v>
      </c>
      <c r="T104" s="82">
        <f>Investissements!T11*Investissements!$F39</f>
        <v>0</v>
      </c>
      <c r="U104" s="82">
        <f>Investissements!U11*Investissements!$F39</f>
        <v>0</v>
      </c>
      <c r="V104" s="82">
        <f>Investissements!V11*Investissements!$F39</f>
        <v>0</v>
      </c>
      <c r="W104" s="82">
        <f>Investissements!W11*Investissements!$F39</f>
        <v>0</v>
      </c>
      <c r="X104" s="82">
        <f>Investissements!X11*Investissements!$F39</f>
        <v>0</v>
      </c>
      <c r="Y104" s="82">
        <f>Investissements!Y11*Investissements!$F39</f>
        <v>0</v>
      </c>
      <c r="Z104" s="82">
        <f>Investissements!Z11*Investissements!$F39</f>
        <v>0</v>
      </c>
      <c r="AA104" s="82">
        <f>Investissements!AA11*Investissements!$F39</f>
        <v>0</v>
      </c>
      <c r="AB104" s="82">
        <f t="shared" si="38"/>
        <v>0</v>
      </c>
      <c r="AC104" s="82">
        <f>Investissements!AC11*Investissements!$F39</f>
        <v>0</v>
      </c>
      <c r="AD104" s="82">
        <f>Investissements!AD11*Investissements!$F39</f>
        <v>0</v>
      </c>
      <c r="AE104" s="82">
        <f t="shared" si="39"/>
        <v>0</v>
      </c>
      <c r="AF104" s="82">
        <f>Investissements!AF11*Investissements!$F39</f>
        <v>0</v>
      </c>
      <c r="AG104" s="82">
        <f>Investissements!AG11*Investissements!$F39</f>
        <v>0</v>
      </c>
      <c r="AH104" s="82">
        <f t="shared" si="40"/>
        <v>0</v>
      </c>
      <c r="AI104" s="82">
        <f>Investissements!AI11*Investissements!$F39</f>
        <v>0</v>
      </c>
      <c r="AJ104" s="82">
        <f>Investissements!AJ11*Investissements!$F39</f>
        <v>0</v>
      </c>
      <c r="AK104" s="82">
        <f t="shared" si="41"/>
        <v>0</v>
      </c>
      <c r="AM104" s="82">
        <f>Investissements!AN11*Investissements!$F39</f>
        <v>0</v>
      </c>
      <c r="AN104" s="82">
        <f>Investissements!AO11*Investissements!$F39</f>
        <v>0</v>
      </c>
      <c r="AO104" s="82">
        <f>Investissements!AP11*Investissements!$F39</f>
        <v>0</v>
      </c>
      <c r="AP104" s="82">
        <f>Investissements!AQ11*Investissements!$F39</f>
        <v>0</v>
      </c>
      <c r="AQ104" s="82">
        <f>Investissements!AR11*Investissements!$F39</f>
        <v>0</v>
      </c>
    </row>
    <row r="105" spans="2:43" ht="15" customHeight="1" x14ac:dyDescent="0.35">
      <c r="B105" s="57">
        <f>Investissements!B12</f>
        <v>0</v>
      </c>
      <c r="C105" s="82">
        <f>Investissements!C12*Investissements!$F40</f>
        <v>0</v>
      </c>
      <c r="D105" s="82">
        <f>Investissements!D12*Investissements!$F40</f>
        <v>0</v>
      </c>
      <c r="E105" s="82">
        <f>Investissements!E12*Investissements!$F40</f>
        <v>0</v>
      </c>
      <c r="F105" s="82">
        <f>Investissements!F12*Investissements!$F40</f>
        <v>0</v>
      </c>
      <c r="G105" s="82">
        <f>Investissements!G12*Investissements!$F40</f>
        <v>0</v>
      </c>
      <c r="H105" s="82">
        <f>Investissements!H12*Investissements!$F40</f>
        <v>0</v>
      </c>
      <c r="I105" s="82">
        <f>Investissements!I12*Investissements!$F40</f>
        <v>0</v>
      </c>
      <c r="J105" s="82">
        <f>Investissements!J12*Investissements!$F40</f>
        <v>0</v>
      </c>
      <c r="K105" s="82">
        <f>Investissements!K12*Investissements!$F40</f>
        <v>0</v>
      </c>
      <c r="L105" s="82">
        <f>Investissements!L12*Investissements!$F40</f>
        <v>0</v>
      </c>
      <c r="M105" s="82">
        <f>Investissements!M12*Investissements!$F40</f>
        <v>0</v>
      </c>
      <c r="N105" s="82">
        <f>Investissements!N12*Investissements!$F40</f>
        <v>0</v>
      </c>
      <c r="O105" s="82">
        <f t="shared" si="37"/>
        <v>0</v>
      </c>
      <c r="P105" s="82">
        <f>Investissements!P12*Investissements!$F40</f>
        <v>0</v>
      </c>
      <c r="Q105" s="82">
        <f>Investissements!Q12*Investissements!$F40</f>
        <v>0</v>
      </c>
      <c r="R105" s="82">
        <f>Investissements!R12*Investissements!$F40</f>
        <v>0</v>
      </c>
      <c r="S105" s="82">
        <f>Investissements!S12*Investissements!$F40</f>
        <v>0</v>
      </c>
      <c r="T105" s="82">
        <f>Investissements!T12*Investissements!$F40</f>
        <v>0</v>
      </c>
      <c r="U105" s="82">
        <f>Investissements!U12*Investissements!$F40</f>
        <v>0</v>
      </c>
      <c r="V105" s="82">
        <f>Investissements!V12*Investissements!$F40</f>
        <v>0</v>
      </c>
      <c r="W105" s="82">
        <f>Investissements!W12*Investissements!$F40</f>
        <v>0</v>
      </c>
      <c r="X105" s="82">
        <f>Investissements!X12*Investissements!$F40</f>
        <v>0</v>
      </c>
      <c r="Y105" s="82">
        <f>Investissements!Y12*Investissements!$F40</f>
        <v>0</v>
      </c>
      <c r="Z105" s="82">
        <f>Investissements!Z12*Investissements!$F40</f>
        <v>0</v>
      </c>
      <c r="AA105" s="82">
        <f>Investissements!AA12*Investissements!$F40</f>
        <v>0</v>
      </c>
      <c r="AB105" s="82">
        <f t="shared" si="38"/>
        <v>0</v>
      </c>
      <c r="AC105" s="82">
        <f>Investissements!AC12*Investissements!$F40</f>
        <v>0</v>
      </c>
      <c r="AD105" s="82">
        <f>Investissements!AD12*Investissements!$F40</f>
        <v>0</v>
      </c>
      <c r="AE105" s="82">
        <f t="shared" si="39"/>
        <v>0</v>
      </c>
      <c r="AF105" s="82">
        <f>Investissements!AF12*Investissements!$F40</f>
        <v>0</v>
      </c>
      <c r="AG105" s="82">
        <f>Investissements!AG12*Investissements!$F40</f>
        <v>0</v>
      </c>
      <c r="AH105" s="82">
        <f t="shared" si="40"/>
        <v>0</v>
      </c>
      <c r="AI105" s="82">
        <f>Investissements!AI12*Investissements!$F40</f>
        <v>0</v>
      </c>
      <c r="AJ105" s="82">
        <f>Investissements!AJ12*Investissements!$F40</f>
        <v>0</v>
      </c>
      <c r="AK105" s="82">
        <f t="shared" si="41"/>
        <v>0</v>
      </c>
      <c r="AM105" s="82">
        <f>Investissements!AN12*Investissements!$F40</f>
        <v>0</v>
      </c>
      <c r="AN105" s="82">
        <f>Investissements!AO12*Investissements!$F40</f>
        <v>0</v>
      </c>
      <c r="AO105" s="82">
        <f>Investissements!AP12*Investissements!$F40</f>
        <v>0</v>
      </c>
      <c r="AP105" s="82">
        <f>Investissements!AQ12*Investissements!$F40</f>
        <v>0</v>
      </c>
      <c r="AQ105" s="82">
        <f>Investissements!AR12*Investissements!$F40</f>
        <v>0</v>
      </c>
    </row>
    <row r="106" spans="2:43" ht="15" customHeight="1" x14ac:dyDescent="0.35">
      <c r="B106" s="57">
        <f>Investissements!B13</f>
        <v>0</v>
      </c>
      <c r="C106" s="82">
        <f>Investissements!C13*Investissements!$F41</f>
        <v>0</v>
      </c>
      <c r="D106" s="82">
        <f>Investissements!D13*Investissements!$F41</f>
        <v>0</v>
      </c>
      <c r="E106" s="82">
        <f>Investissements!E13*Investissements!$F41</f>
        <v>0</v>
      </c>
      <c r="F106" s="82">
        <f>Investissements!F13*Investissements!$F41</f>
        <v>0</v>
      </c>
      <c r="G106" s="82">
        <f>Investissements!G13*Investissements!$F41</f>
        <v>0</v>
      </c>
      <c r="H106" s="82">
        <f>Investissements!H13*Investissements!$F41</f>
        <v>0</v>
      </c>
      <c r="I106" s="82">
        <f>Investissements!I13*Investissements!$F41</f>
        <v>0</v>
      </c>
      <c r="J106" s="82">
        <f>Investissements!J13*Investissements!$F41</f>
        <v>0</v>
      </c>
      <c r="K106" s="82">
        <f>Investissements!K13*Investissements!$F41</f>
        <v>0</v>
      </c>
      <c r="L106" s="82">
        <f>Investissements!L13*Investissements!$F41</f>
        <v>0</v>
      </c>
      <c r="M106" s="82">
        <f>Investissements!M13*Investissements!$F41</f>
        <v>0</v>
      </c>
      <c r="N106" s="82">
        <f>Investissements!N13*Investissements!$F41</f>
        <v>0</v>
      </c>
      <c r="O106" s="82">
        <f t="shared" si="37"/>
        <v>0</v>
      </c>
      <c r="P106" s="82">
        <f>Investissements!P13*Investissements!$F41</f>
        <v>0</v>
      </c>
      <c r="Q106" s="82">
        <f>Investissements!Q13*Investissements!$F41</f>
        <v>0</v>
      </c>
      <c r="R106" s="82">
        <f>Investissements!R13*Investissements!$F41</f>
        <v>0</v>
      </c>
      <c r="S106" s="82">
        <f>Investissements!S13*Investissements!$F41</f>
        <v>0</v>
      </c>
      <c r="T106" s="82">
        <f>Investissements!T13*Investissements!$F41</f>
        <v>0</v>
      </c>
      <c r="U106" s="82">
        <f>Investissements!U13*Investissements!$F41</f>
        <v>0</v>
      </c>
      <c r="V106" s="82">
        <f>Investissements!V13*Investissements!$F41</f>
        <v>0</v>
      </c>
      <c r="W106" s="82">
        <f>Investissements!W13*Investissements!$F41</f>
        <v>0</v>
      </c>
      <c r="X106" s="82">
        <f>Investissements!X13*Investissements!$F41</f>
        <v>0</v>
      </c>
      <c r="Y106" s="82">
        <f>Investissements!Y13*Investissements!$F41</f>
        <v>0</v>
      </c>
      <c r="Z106" s="82">
        <f>Investissements!Z13*Investissements!$F41</f>
        <v>0</v>
      </c>
      <c r="AA106" s="82">
        <f>Investissements!AA13*Investissements!$F41</f>
        <v>0</v>
      </c>
      <c r="AB106" s="82">
        <f t="shared" si="38"/>
        <v>0</v>
      </c>
      <c r="AC106" s="82">
        <f>Investissements!AC13*Investissements!$F41</f>
        <v>0</v>
      </c>
      <c r="AD106" s="82">
        <f>Investissements!AD13*Investissements!$F41</f>
        <v>0</v>
      </c>
      <c r="AE106" s="82">
        <f t="shared" si="39"/>
        <v>0</v>
      </c>
      <c r="AF106" s="82">
        <f>Investissements!AF13*Investissements!$F41</f>
        <v>0</v>
      </c>
      <c r="AG106" s="82">
        <f>Investissements!AG13*Investissements!$F41</f>
        <v>0</v>
      </c>
      <c r="AH106" s="82">
        <f t="shared" si="40"/>
        <v>0</v>
      </c>
      <c r="AI106" s="82">
        <f>Investissements!AI13*Investissements!$F41</f>
        <v>0</v>
      </c>
      <c r="AJ106" s="82">
        <f>Investissements!AJ13*Investissements!$F41</f>
        <v>0</v>
      </c>
      <c r="AK106" s="82">
        <f t="shared" si="41"/>
        <v>0</v>
      </c>
      <c r="AM106" s="82">
        <f>Investissements!AN13*Investissements!$F41</f>
        <v>0</v>
      </c>
      <c r="AN106" s="82">
        <f>Investissements!AO13*Investissements!$F41</f>
        <v>0</v>
      </c>
      <c r="AO106" s="82">
        <f>Investissements!AP13*Investissements!$F41</f>
        <v>0</v>
      </c>
      <c r="AP106" s="82">
        <f>Investissements!AQ13*Investissements!$F41</f>
        <v>0</v>
      </c>
      <c r="AQ106" s="82">
        <f>Investissements!AR13*Investissements!$F41</f>
        <v>0</v>
      </c>
    </row>
    <row r="107" spans="2:43" ht="15" customHeight="1" x14ac:dyDescent="0.35">
      <c r="B107" s="57">
        <f>Investissements!B14</f>
        <v>0</v>
      </c>
      <c r="C107" s="82">
        <f>Investissements!C14*Investissements!$F42</f>
        <v>0</v>
      </c>
      <c r="D107" s="82">
        <f>Investissements!D14*Investissements!$F42</f>
        <v>0</v>
      </c>
      <c r="E107" s="82">
        <f>Investissements!E14*Investissements!$F42</f>
        <v>0</v>
      </c>
      <c r="F107" s="82">
        <f>Investissements!F14*Investissements!$F42</f>
        <v>0</v>
      </c>
      <c r="G107" s="82">
        <f>Investissements!G14*Investissements!$F42</f>
        <v>0</v>
      </c>
      <c r="H107" s="82">
        <f>Investissements!H14*Investissements!$F42</f>
        <v>0</v>
      </c>
      <c r="I107" s="82">
        <f>Investissements!I14*Investissements!$F42</f>
        <v>0</v>
      </c>
      <c r="J107" s="82">
        <f>Investissements!J14*Investissements!$F42</f>
        <v>0</v>
      </c>
      <c r="K107" s="82">
        <f>Investissements!K14*Investissements!$F42</f>
        <v>0</v>
      </c>
      <c r="L107" s="82">
        <f>Investissements!L14*Investissements!$F42</f>
        <v>0</v>
      </c>
      <c r="M107" s="82">
        <f>Investissements!M14*Investissements!$F42</f>
        <v>0</v>
      </c>
      <c r="N107" s="82">
        <f>Investissements!N14*Investissements!$F42</f>
        <v>0</v>
      </c>
      <c r="O107" s="82">
        <f t="shared" si="37"/>
        <v>0</v>
      </c>
      <c r="P107" s="82">
        <f>Investissements!P14*Investissements!$F42</f>
        <v>0</v>
      </c>
      <c r="Q107" s="82">
        <f>Investissements!Q14*Investissements!$F42</f>
        <v>0</v>
      </c>
      <c r="R107" s="82">
        <f>Investissements!R14*Investissements!$F42</f>
        <v>0</v>
      </c>
      <c r="S107" s="82">
        <f>Investissements!S14*Investissements!$F42</f>
        <v>0</v>
      </c>
      <c r="T107" s="82">
        <f>Investissements!T14*Investissements!$F42</f>
        <v>0</v>
      </c>
      <c r="U107" s="82">
        <f>Investissements!U14*Investissements!$F42</f>
        <v>0</v>
      </c>
      <c r="V107" s="82">
        <f>Investissements!V14*Investissements!$F42</f>
        <v>0</v>
      </c>
      <c r="W107" s="82">
        <f>Investissements!W14*Investissements!$F42</f>
        <v>0</v>
      </c>
      <c r="X107" s="82">
        <f>Investissements!X14*Investissements!$F42</f>
        <v>0</v>
      </c>
      <c r="Y107" s="82">
        <f>Investissements!Y14*Investissements!$F42</f>
        <v>0</v>
      </c>
      <c r="Z107" s="82">
        <f>Investissements!Z14*Investissements!$F42</f>
        <v>0</v>
      </c>
      <c r="AA107" s="82">
        <f>Investissements!AA14*Investissements!$F42</f>
        <v>0</v>
      </c>
      <c r="AB107" s="82">
        <f t="shared" si="38"/>
        <v>0</v>
      </c>
      <c r="AC107" s="82">
        <f>Investissements!AC14*Investissements!$F42</f>
        <v>0</v>
      </c>
      <c r="AD107" s="82">
        <f>Investissements!AD14*Investissements!$F42</f>
        <v>0</v>
      </c>
      <c r="AE107" s="82">
        <f t="shared" si="39"/>
        <v>0</v>
      </c>
      <c r="AF107" s="82">
        <f>Investissements!AF14*Investissements!$F42</f>
        <v>0</v>
      </c>
      <c r="AG107" s="82">
        <f>Investissements!AG14*Investissements!$F42</f>
        <v>0</v>
      </c>
      <c r="AH107" s="82">
        <f t="shared" si="40"/>
        <v>0</v>
      </c>
      <c r="AI107" s="82">
        <f>Investissements!AI14*Investissements!$F42</f>
        <v>0</v>
      </c>
      <c r="AJ107" s="82">
        <f>Investissements!AJ14*Investissements!$F42</f>
        <v>0</v>
      </c>
      <c r="AK107" s="82">
        <f t="shared" si="41"/>
        <v>0</v>
      </c>
      <c r="AM107" s="82">
        <f>Investissements!AN14*Investissements!$F42</f>
        <v>0</v>
      </c>
      <c r="AN107" s="82">
        <f>Investissements!AO14*Investissements!$F42</f>
        <v>0</v>
      </c>
      <c r="AO107" s="82">
        <f>Investissements!AP14*Investissements!$F42</f>
        <v>0</v>
      </c>
      <c r="AP107" s="82">
        <f>Investissements!AQ14*Investissements!$F42</f>
        <v>0</v>
      </c>
      <c r="AQ107" s="82">
        <f>Investissements!AR14*Investissements!$F42</f>
        <v>0</v>
      </c>
    </row>
    <row r="108" spans="2:43" ht="15" customHeight="1" x14ac:dyDescent="0.35">
      <c r="B108" s="57">
        <f>Investissements!B15</f>
        <v>0</v>
      </c>
      <c r="C108" s="82">
        <f>Investissements!C15*Investissements!$F43</f>
        <v>0</v>
      </c>
      <c r="D108" s="82">
        <f>Investissements!D15*Investissements!$F43</f>
        <v>0</v>
      </c>
      <c r="E108" s="82">
        <f>Investissements!E15*Investissements!$F43</f>
        <v>0</v>
      </c>
      <c r="F108" s="82">
        <f>Investissements!F15*Investissements!$F43</f>
        <v>0</v>
      </c>
      <c r="G108" s="82">
        <f>Investissements!G15*Investissements!$F43</f>
        <v>0</v>
      </c>
      <c r="H108" s="82">
        <f>Investissements!H15*Investissements!$F43</f>
        <v>0</v>
      </c>
      <c r="I108" s="82">
        <f>Investissements!I15*Investissements!$F43</f>
        <v>0</v>
      </c>
      <c r="J108" s="82">
        <f>Investissements!J15*Investissements!$F43</f>
        <v>0</v>
      </c>
      <c r="K108" s="82">
        <f>Investissements!K15*Investissements!$F43</f>
        <v>0</v>
      </c>
      <c r="L108" s="82">
        <f>Investissements!L15*Investissements!$F43</f>
        <v>0</v>
      </c>
      <c r="M108" s="82">
        <f>Investissements!M15*Investissements!$F43</f>
        <v>0</v>
      </c>
      <c r="N108" s="82">
        <f>Investissements!N15*Investissements!$F43</f>
        <v>0</v>
      </c>
      <c r="O108" s="82">
        <f t="shared" si="37"/>
        <v>0</v>
      </c>
      <c r="P108" s="82">
        <f>Investissements!P15*Investissements!$F43</f>
        <v>0</v>
      </c>
      <c r="Q108" s="82">
        <f>Investissements!Q15*Investissements!$F43</f>
        <v>0</v>
      </c>
      <c r="R108" s="82">
        <f>Investissements!R15*Investissements!$F43</f>
        <v>0</v>
      </c>
      <c r="S108" s="82">
        <f>Investissements!S15*Investissements!$F43</f>
        <v>0</v>
      </c>
      <c r="T108" s="82">
        <f>Investissements!T15*Investissements!$F43</f>
        <v>0</v>
      </c>
      <c r="U108" s="82">
        <f>Investissements!U15*Investissements!$F43</f>
        <v>0</v>
      </c>
      <c r="V108" s="82">
        <f>Investissements!V15*Investissements!$F43</f>
        <v>0</v>
      </c>
      <c r="W108" s="82">
        <f>Investissements!W15*Investissements!$F43</f>
        <v>0</v>
      </c>
      <c r="X108" s="82">
        <f>Investissements!X15*Investissements!$F43</f>
        <v>0</v>
      </c>
      <c r="Y108" s="82">
        <f>Investissements!Y15*Investissements!$F43</f>
        <v>0</v>
      </c>
      <c r="Z108" s="82">
        <f>Investissements!Z15*Investissements!$F43</f>
        <v>0</v>
      </c>
      <c r="AA108" s="82">
        <f>Investissements!AA15*Investissements!$F43</f>
        <v>0</v>
      </c>
      <c r="AB108" s="82">
        <f t="shared" si="38"/>
        <v>0</v>
      </c>
      <c r="AC108" s="82">
        <f>Investissements!AC15*Investissements!$F43</f>
        <v>0</v>
      </c>
      <c r="AD108" s="82">
        <f>Investissements!AD15*Investissements!$F43</f>
        <v>0</v>
      </c>
      <c r="AE108" s="82">
        <f t="shared" si="39"/>
        <v>0</v>
      </c>
      <c r="AF108" s="82">
        <f>Investissements!AF15*Investissements!$F43</f>
        <v>0</v>
      </c>
      <c r="AG108" s="82">
        <f>Investissements!AG15*Investissements!$F43</f>
        <v>0</v>
      </c>
      <c r="AH108" s="82">
        <f t="shared" si="40"/>
        <v>0</v>
      </c>
      <c r="AI108" s="82">
        <f>Investissements!AI15*Investissements!$F43</f>
        <v>0</v>
      </c>
      <c r="AJ108" s="82">
        <f>Investissements!AJ15*Investissements!$F43</f>
        <v>0</v>
      </c>
      <c r="AK108" s="82">
        <f t="shared" si="41"/>
        <v>0</v>
      </c>
      <c r="AM108" s="82">
        <f>Investissements!AN15*Investissements!$F43</f>
        <v>0</v>
      </c>
      <c r="AN108" s="82">
        <f>Investissements!AO15*Investissements!$F43</f>
        <v>0</v>
      </c>
      <c r="AO108" s="82">
        <f>Investissements!AP15*Investissements!$F43</f>
        <v>0</v>
      </c>
      <c r="AP108" s="82">
        <f>Investissements!AQ15*Investissements!$F43</f>
        <v>0</v>
      </c>
      <c r="AQ108" s="82">
        <f>Investissements!AR15*Investissements!$F43</f>
        <v>0</v>
      </c>
    </row>
    <row r="109" spans="2:43" ht="15" customHeight="1" x14ac:dyDescent="0.35">
      <c r="B109" s="57">
        <f>Investissements!B16</f>
        <v>0</v>
      </c>
      <c r="C109" s="82">
        <f>Investissements!C16*Investissements!$F44</f>
        <v>0</v>
      </c>
      <c r="D109" s="82">
        <f>Investissements!D16*Investissements!$F44</f>
        <v>0</v>
      </c>
      <c r="E109" s="82">
        <f>Investissements!E16*Investissements!$F44</f>
        <v>0</v>
      </c>
      <c r="F109" s="82">
        <f>Investissements!F16*Investissements!$F44</f>
        <v>0</v>
      </c>
      <c r="G109" s="82">
        <f>Investissements!G16*Investissements!$F44</f>
        <v>0</v>
      </c>
      <c r="H109" s="82">
        <f>Investissements!H16*Investissements!$F44</f>
        <v>0</v>
      </c>
      <c r="I109" s="82">
        <f>Investissements!I16*Investissements!$F44</f>
        <v>0</v>
      </c>
      <c r="J109" s="82">
        <f>Investissements!J16*Investissements!$F44</f>
        <v>0</v>
      </c>
      <c r="K109" s="82">
        <f>Investissements!K16*Investissements!$F44</f>
        <v>0</v>
      </c>
      <c r="L109" s="82">
        <f>Investissements!L16*Investissements!$F44</f>
        <v>0</v>
      </c>
      <c r="M109" s="82">
        <f>Investissements!M16*Investissements!$F44</f>
        <v>0</v>
      </c>
      <c r="N109" s="82">
        <f>Investissements!N16*Investissements!$F44</f>
        <v>0</v>
      </c>
      <c r="O109" s="82">
        <f t="shared" si="37"/>
        <v>0</v>
      </c>
      <c r="P109" s="82">
        <f>Investissements!P16*Investissements!$F44</f>
        <v>0</v>
      </c>
      <c r="Q109" s="82">
        <f>Investissements!Q16*Investissements!$F44</f>
        <v>0</v>
      </c>
      <c r="R109" s="82">
        <f>Investissements!R16*Investissements!$F44</f>
        <v>0</v>
      </c>
      <c r="S109" s="82">
        <f>Investissements!S16*Investissements!$F44</f>
        <v>0</v>
      </c>
      <c r="T109" s="82">
        <f>Investissements!T16*Investissements!$F44</f>
        <v>0</v>
      </c>
      <c r="U109" s="82">
        <f>Investissements!U16*Investissements!$F44</f>
        <v>0</v>
      </c>
      <c r="V109" s="82">
        <f>Investissements!V16*Investissements!$F44</f>
        <v>0</v>
      </c>
      <c r="W109" s="82">
        <f>Investissements!W16*Investissements!$F44</f>
        <v>0</v>
      </c>
      <c r="X109" s="82">
        <f>Investissements!X16*Investissements!$F44</f>
        <v>0</v>
      </c>
      <c r="Y109" s="82">
        <f>Investissements!Y16*Investissements!$F44</f>
        <v>0</v>
      </c>
      <c r="Z109" s="82">
        <f>Investissements!Z16*Investissements!$F44</f>
        <v>0</v>
      </c>
      <c r="AA109" s="82">
        <f>Investissements!AA16*Investissements!$F44</f>
        <v>0</v>
      </c>
      <c r="AB109" s="82">
        <f t="shared" si="38"/>
        <v>0</v>
      </c>
      <c r="AC109" s="82">
        <f>Investissements!AC16*Investissements!$F44</f>
        <v>0</v>
      </c>
      <c r="AD109" s="82">
        <f>Investissements!AD16*Investissements!$F44</f>
        <v>0</v>
      </c>
      <c r="AE109" s="82">
        <f t="shared" si="39"/>
        <v>0</v>
      </c>
      <c r="AF109" s="82">
        <f>Investissements!AF16*Investissements!$F44</f>
        <v>0</v>
      </c>
      <c r="AG109" s="82">
        <f>Investissements!AG16*Investissements!$F44</f>
        <v>0</v>
      </c>
      <c r="AH109" s="82">
        <f t="shared" si="40"/>
        <v>0</v>
      </c>
      <c r="AI109" s="82">
        <f>Investissements!AI16*Investissements!$F44</f>
        <v>0</v>
      </c>
      <c r="AJ109" s="82">
        <f>Investissements!AJ16*Investissements!$F44</f>
        <v>0</v>
      </c>
      <c r="AK109" s="82">
        <f t="shared" si="41"/>
        <v>0</v>
      </c>
      <c r="AM109" s="82">
        <f>Investissements!AN16*Investissements!$F44</f>
        <v>0</v>
      </c>
      <c r="AN109" s="82">
        <f>Investissements!AO16*Investissements!$F44</f>
        <v>0</v>
      </c>
      <c r="AO109" s="82">
        <f>Investissements!AP16*Investissements!$F44</f>
        <v>0</v>
      </c>
      <c r="AP109" s="82">
        <f>Investissements!AQ16*Investissements!$F44</f>
        <v>0</v>
      </c>
      <c r="AQ109" s="82">
        <f>Investissements!AR16*Investissements!$F44</f>
        <v>0</v>
      </c>
    </row>
    <row r="110" spans="2:43" ht="15" customHeight="1" x14ac:dyDescent="0.35">
      <c r="B110" s="57">
        <f>Investissements!B17</f>
        <v>0</v>
      </c>
      <c r="C110" s="82">
        <f>Investissements!C17*Investissements!$F45</f>
        <v>0</v>
      </c>
      <c r="D110" s="82">
        <f>Investissements!D17*Investissements!$F45</f>
        <v>0</v>
      </c>
      <c r="E110" s="82">
        <f>Investissements!E17*Investissements!$F45</f>
        <v>0</v>
      </c>
      <c r="F110" s="82">
        <f>Investissements!F17*Investissements!$F45</f>
        <v>0</v>
      </c>
      <c r="G110" s="82">
        <f>Investissements!G17*Investissements!$F45</f>
        <v>0</v>
      </c>
      <c r="H110" s="82">
        <f>Investissements!H17*Investissements!$F45</f>
        <v>0</v>
      </c>
      <c r="I110" s="82">
        <f>Investissements!I17*Investissements!$F45</f>
        <v>0</v>
      </c>
      <c r="J110" s="82">
        <f>Investissements!J17*Investissements!$F45</f>
        <v>0</v>
      </c>
      <c r="K110" s="82">
        <f>Investissements!K17*Investissements!$F45</f>
        <v>0</v>
      </c>
      <c r="L110" s="82">
        <f>Investissements!L17*Investissements!$F45</f>
        <v>0</v>
      </c>
      <c r="M110" s="82">
        <f>Investissements!M17*Investissements!$F45</f>
        <v>0</v>
      </c>
      <c r="N110" s="82">
        <f>Investissements!N17*Investissements!$F45</f>
        <v>0</v>
      </c>
      <c r="O110" s="82">
        <f t="shared" si="37"/>
        <v>0</v>
      </c>
      <c r="P110" s="82">
        <f>Investissements!P17*Investissements!$F45</f>
        <v>0</v>
      </c>
      <c r="Q110" s="82">
        <f>Investissements!Q17*Investissements!$F45</f>
        <v>0</v>
      </c>
      <c r="R110" s="82">
        <f>Investissements!R17*Investissements!$F45</f>
        <v>0</v>
      </c>
      <c r="S110" s="82">
        <f>Investissements!S17*Investissements!$F45</f>
        <v>0</v>
      </c>
      <c r="T110" s="82">
        <f>Investissements!T17*Investissements!$F45</f>
        <v>0</v>
      </c>
      <c r="U110" s="82">
        <f>Investissements!U17*Investissements!$F45</f>
        <v>0</v>
      </c>
      <c r="V110" s="82">
        <f>Investissements!V17*Investissements!$F45</f>
        <v>0</v>
      </c>
      <c r="W110" s="82">
        <f>Investissements!W17*Investissements!$F45</f>
        <v>0</v>
      </c>
      <c r="X110" s="82">
        <f>Investissements!X17*Investissements!$F45</f>
        <v>0</v>
      </c>
      <c r="Y110" s="82">
        <f>Investissements!Y17*Investissements!$F45</f>
        <v>0</v>
      </c>
      <c r="Z110" s="82">
        <f>Investissements!Z17*Investissements!$F45</f>
        <v>0</v>
      </c>
      <c r="AA110" s="82">
        <f>Investissements!AA17*Investissements!$F45</f>
        <v>0</v>
      </c>
      <c r="AB110" s="82">
        <f t="shared" si="38"/>
        <v>0</v>
      </c>
      <c r="AC110" s="82">
        <f>Investissements!AC17*Investissements!$F45</f>
        <v>0</v>
      </c>
      <c r="AD110" s="82">
        <f>Investissements!AD17*Investissements!$F45</f>
        <v>0</v>
      </c>
      <c r="AE110" s="82">
        <f t="shared" si="39"/>
        <v>0</v>
      </c>
      <c r="AF110" s="82">
        <f>Investissements!AF17*Investissements!$F45</f>
        <v>0</v>
      </c>
      <c r="AG110" s="82">
        <f>Investissements!AG17*Investissements!$F45</f>
        <v>0</v>
      </c>
      <c r="AH110" s="82">
        <f t="shared" si="40"/>
        <v>0</v>
      </c>
      <c r="AI110" s="82">
        <f>Investissements!AI17*Investissements!$F45</f>
        <v>0</v>
      </c>
      <c r="AJ110" s="82">
        <f>Investissements!AJ17*Investissements!$F45</f>
        <v>0</v>
      </c>
      <c r="AK110" s="82">
        <f t="shared" si="41"/>
        <v>0</v>
      </c>
      <c r="AM110" s="82">
        <f>Investissements!AN17*Investissements!$F45</f>
        <v>0</v>
      </c>
      <c r="AN110" s="82">
        <f>Investissements!AO17*Investissements!$F45</f>
        <v>0</v>
      </c>
      <c r="AO110" s="82">
        <f>Investissements!AP17*Investissements!$F45</f>
        <v>0</v>
      </c>
      <c r="AP110" s="82">
        <f>Investissements!AQ17*Investissements!$F45</f>
        <v>0</v>
      </c>
      <c r="AQ110" s="82">
        <f>Investissements!AR17*Investissements!$F45</f>
        <v>0</v>
      </c>
    </row>
    <row r="111" spans="2:43" ht="15" customHeight="1" x14ac:dyDescent="0.35">
      <c r="B111" s="57">
        <f>Investissements!B18</f>
        <v>0</v>
      </c>
      <c r="C111" s="82">
        <f>Investissements!C18*Investissements!$F46</f>
        <v>0</v>
      </c>
      <c r="D111" s="82">
        <f>Investissements!D18*Investissements!$F46</f>
        <v>0</v>
      </c>
      <c r="E111" s="82">
        <f>Investissements!E18*Investissements!$F46</f>
        <v>0</v>
      </c>
      <c r="F111" s="82">
        <f>Investissements!F18*Investissements!$F46</f>
        <v>0</v>
      </c>
      <c r="G111" s="82">
        <f>Investissements!G18*Investissements!$F46</f>
        <v>0</v>
      </c>
      <c r="H111" s="82">
        <f>Investissements!H18*Investissements!$F46</f>
        <v>0</v>
      </c>
      <c r="I111" s="82">
        <f>Investissements!I18*Investissements!$F46</f>
        <v>0</v>
      </c>
      <c r="J111" s="82">
        <f>Investissements!J18*Investissements!$F46</f>
        <v>0</v>
      </c>
      <c r="K111" s="82">
        <f>Investissements!K18*Investissements!$F46</f>
        <v>0</v>
      </c>
      <c r="L111" s="82">
        <f>Investissements!L18*Investissements!$F46</f>
        <v>0</v>
      </c>
      <c r="M111" s="82">
        <f>Investissements!M18*Investissements!$F46</f>
        <v>0</v>
      </c>
      <c r="N111" s="82">
        <f>Investissements!N18*Investissements!$F46</f>
        <v>0</v>
      </c>
      <c r="O111" s="82">
        <f t="shared" si="37"/>
        <v>0</v>
      </c>
      <c r="P111" s="82">
        <f>Investissements!P18*Investissements!$F46</f>
        <v>0</v>
      </c>
      <c r="Q111" s="82">
        <f>Investissements!Q18*Investissements!$F46</f>
        <v>0</v>
      </c>
      <c r="R111" s="82">
        <f>Investissements!R18*Investissements!$F46</f>
        <v>0</v>
      </c>
      <c r="S111" s="82">
        <f>Investissements!S18*Investissements!$F46</f>
        <v>0</v>
      </c>
      <c r="T111" s="82">
        <f>Investissements!T18*Investissements!$F46</f>
        <v>0</v>
      </c>
      <c r="U111" s="82">
        <f>Investissements!U18*Investissements!$F46</f>
        <v>0</v>
      </c>
      <c r="V111" s="82">
        <f>Investissements!V18*Investissements!$F46</f>
        <v>0</v>
      </c>
      <c r="W111" s="82">
        <f>Investissements!W18*Investissements!$F46</f>
        <v>0</v>
      </c>
      <c r="X111" s="82">
        <f>Investissements!X18*Investissements!$F46</f>
        <v>0</v>
      </c>
      <c r="Y111" s="82">
        <f>Investissements!Y18*Investissements!$F46</f>
        <v>0</v>
      </c>
      <c r="Z111" s="82">
        <f>Investissements!Z18*Investissements!$F46</f>
        <v>0</v>
      </c>
      <c r="AA111" s="82">
        <f>Investissements!AA18*Investissements!$F46</f>
        <v>0</v>
      </c>
      <c r="AB111" s="82">
        <f t="shared" si="38"/>
        <v>0</v>
      </c>
      <c r="AC111" s="82">
        <f>Investissements!AC18*Investissements!$F46</f>
        <v>0</v>
      </c>
      <c r="AD111" s="82">
        <f>Investissements!AD18*Investissements!$F46</f>
        <v>0</v>
      </c>
      <c r="AE111" s="82">
        <f t="shared" si="39"/>
        <v>0</v>
      </c>
      <c r="AF111" s="82">
        <f>Investissements!AF18*Investissements!$F46</f>
        <v>0</v>
      </c>
      <c r="AG111" s="82">
        <f>Investissements!AG18*Investissements!$F46</f>
        <v>0</v>
      </c>
      <c r="AH111" s="82">
        <f t="shared" si="40"/>
        <v>0</v>
      </c>
      <c r="AI111" s="82">
        <f>Investissements!AI18*Investissements!$F46</f>
        <v>0</v>
      </c>
      <c r="AJ111" s="82">
        <f>Investissements!AJ18*Investissements!$F46</f>
        <v>0</v>
      </c>
      <c r="AK111" s="82">
        <f t="shared" si="41"/>
        <v>0</v>
      </c>
      <c r="AM111" s="82">
        <f>Investissements!AN18*Investissements!$F46</f>
        <v>0</v>
      </c>
      <c r="AN111" s="82">
        <f>Investissements!AO18*Investissements!$F46</f>
        <v>0</v>
      </c>
      <c r="AO111" s="82">
        <f>Investissements!AP18*Investissements!$F46</f>
        <v>0</v>
      </c>
      <c r="AP111" s="82">
        <f>Investissements!AQ18*Investissements!$F46</f>
        <v>0</v>
      </c>
      <c r="AQ111" s="82">
        <f>Investissements!AR18*Investissements!$F46</f>
        <v>0</v>
      </c>
    </row>
    <row r="112" spans="2:43" ht="15" customHeight="1" x14ac:dyDescent="0.35">
      <c r="B112" s="57">
        <f>Investissements!B19</f>
        <v>0</v>
      </c>
      <c r="C112" s="82">
        <f>Investissements!C19*Investissements!$F47</f>
        <v>0</v>
      </c>
      <c r="D112" s="82">
        <f>Investissements!D19*Investissements!$F47</f>
        <v>0</v>
      </c>
      <c r="E112" s="82">
        <f>Investissements!E19*Investissements!$F47</f>
        <v>0</v>
      </c>
      <c r="F112" s="82">
        <f>Investissements!F19*Investissements!$F47</f>
        <v>0</v>
      </c>
      <c r="G112" s="82">
        <f>Investissements!G19*Investissements!$F47</f>
        <v>0</v>
      </c>
      <c r="H112" s="82">
        <f>Investissements!H19*Investissements!$F47</f>
        <v>0</v>
      </c>
      <c r="I112" s="82">
        <f>Investissements!I19*Investissements!$F47</f>
        <v>0</v>
      </c>
      <c r="J112" s="82">
        <f>Investissements!J19*Investissements!$F47</f>
        <v>0</v>
      </c>
      <c r="K112" s="82">
        <f>Investissements!K19*Investissements!$F47</f>
        <v>0</v>
      </c>
      <c r="L112" s="82">
        <f>Investissements!L19*Investissements!$F47</f>
        <v>0</v>
      </c>
      <c r="M112" s="82">
        <f>Investissements!M19*Investissements!$F47</f>
        <v>0</v>
      </c>
      <c r="N112" s="82">
        <f>Investissements!N19*Investissements!$F47</f>
        <v>0</v>
      </c>
      <c r="O112" s="82">
        <f t="shared" si="37"/>
        <v>0</v>
      </c>
      <c r="P112" s="82">
        <f>Investissements!P19*Investissements!$F47</f>
        <v>0</v>
      </c>
      <c r="Q112" s="82">
        <f>Investissements!Q19*Investissements!$F47</f>
        <v>0</v>
      </c>
      <c r="R112" s="82">
        <f>Investissements!R19*Investissements!$F47</f>
        <v>0</v>
      </c>
      <c r="S112" s="82">
        <f>Investissements!S19*Investissements!$F47</f>
        <v>0</v>
      </c>
      <c r="T112" s="82">
        <f>Investissements!T19*Investissements!$F47</f>
        <v>0</v>
      </c>
      <c r="U112" s="82">
        <f>Investissements!U19*Investissements!$F47</f>
        <v>0</v>
      </c>
      <c r="V112" s="82">
        <f>Investissements!V19*Investissements!$F47</f>
        <v>0</v>
      </c>
      <c r="W112" s="82">
        <f>Investissements!W19*Investissements!$F47</f>
        <v>0</v>
      </c>
      <c r="X112" s="82">
        <f>Investissements!X19*Investissements!$F47</f>
        <v>0</v>
      </c>
      <c r="Y112" s="82">
        <f>Investissements!Y19*Investissements!$F47</f>
        <v>0</v>
      </c>
      <c r="Z112" s="82">
        <f>Investissements!Z19*Investissements!$F47</f>
        <v>0</v>
      </c>
      <c r="AA112" s="82">
        <f>Investissements!AA19*Investissements!$F47</f>
        <v>0</v>
      </c>
      <c r="AB112" s="82">
        <f t="shared" si="38"/>
        <v>0</v>
      </c>
      <c r="AC112" s="82">
        <f>Investissements!AC19*Investissements!$F47</f>
        <v>0</v>
      </c>
      <c r="AD112" s="82">
        <f>Investissements!AD19*Investissements!$F47</f>
        <v>0</v>
      </c>
      <c r="AE112" s="82">
        <f t="shared" si="39"/>
        <v>0</v>
      </c>
      <c r="AF112" s="82">
        <f>Investissements!AF19*Investissements!$F47</f>
        <v>0</v>
      </c>
      <c r="AG112" s="82">
        <f>Investissements!AG19*Investissements!$F47</f>
        <v>0</v>
      </c>
      <c r="AH112" s="82">
        <f t="shared" si="40"/>
        <v>0</v>
      </c>
      <c r="AI112" s="82">
        <f>Investissements!AI19*Investissements!$F47</f>
        <v>0</v>
      </c>
      <c r="AJ112" s="82">
        <f>Investissements!AJ19*Investissements!$F47</f>
        <v>0</v>
      </c>
      <c r="AK112" s="82">
        <f t="shared" si="41"/>
        <v>0</v>
      </c>
      <c r="AM112" s="82">
        <f>Investissements!AN19*Investissements!$F47</f>
        <v>0</v>
      </c>
      <c r="AN112" s="82">
        <f>Investissements!AO19*Investissements!$F47</f>
        <v>0</v>
      </c>
      <c r="AO112" s="82">
        <f>Investissements!AP19*Investissements!$F47</f>
        <v>0</v>
      </c>
      <c r="AP112" s="82">
        <f>Investissements!AQ19*Investissements!$F47</f>
        <v>0</v>
      </c>
      <c r="AQ112" s="82">
        <f>Investissements!AR19*Investissements!$F47</f>
        <v>0</v>
      </c>
    </row>
    <row r="113" spans="2:43" ht="15" customHeight="1" x14ac:dyDescent="0.35">
      <c r="B113" s="57">
        <f>Investissements!B20</f>
        <v>0</v>
      </c>
      <c r="C113" s="82">
        <f>Investissements!C20*Investissements!$F48</f>
        <v>0</v>
      </c>
      <c r="D113" s="82">
        <f>Investissements!D20*Investissements!$F48</f>
        <v>0</v>
      </c>
      <c r="E113" s="82">
        <f>Investissements!E20*Investissements!$F48</f>
        <v>0</v>
      </c>
      <c r="F113" s="82">
        <f>Investissements!F20*Investissements!$F48</f>
        <v>0</v>
      </c>
      <c r="G113" s="82">
        <f>Investissements!G20*Investissements!$F48</f>
        <v>0</v>
      </c>
      <c r="H113" s="82">
        <f>Investissements!H20*Investissements!$F48</f>
        <v>0</v>
      </c>
      <c r="I113" s="82">
        <f>Investissements!I20*Investissements!$F48</f>
        <v>0</v>
      </c>
      <c r="J113" s="82">
        <f>Investissements!J20*Investissements!$F48</f>
        <v>0</v>
      </c>
      <c r="K113" s="82">
        <f>Investissements!K20*Investissements!$F48</f>
        <v>0</v>
      </c>
      <c r="L113" s="82">
        <f>Investissements!L20*Investissements!$F48</f>
        <v>0</v>
      </c>
      <c r="M113" s="82">
        <f>Investissements!M20*Investissements!$F48</f>
        <v>0</v>
      </c>
      <c r="N113" s="82">
        <f>Investissements!N20*Investissements!$F48</f>
        <v>0</v>
      </c>
      <c r="O113" s="82">
        <f t="shared" si="37"/>
        <v>0</v>
      </c>
      <c r="P113" s="82">
        <f>Investissements!P20*Investissements!$F48</f>
        <v>0</v>
      </c>
      <c r="Q113" s="82">
        <f>Investissements!Q20*Investissements!$F48</f>
        <v>0</v>
      </c>
      <c r="R113" s="82">
        <f>Investissements!R20*Investissements!$F48</f>
        <v>0</v>
      </c>
      <c r="S113" s="82">
        <f>Investissements!S20*Investissements!$F48</f>
        <v>0</v>
      </c>
      <c r="T113" s="82">
        <f>Investissements!T20*Investissements!$F48</f>
        <v>0</v>
      </c>
      <c r="U113" s="82">
        <f>Investissements!U20*Investissements!$F48</f>
        <v>0</v>
      </c>
      <c r="V113" s="82">
        <f>Investissements!V20*Investissements!$F48</f>
        <v>0</v>
      </c>
      <c r="W113" s="82">
        <f>Investissements!W20*Investissements!$F48</f>
        <v>0</v>
      </c>
      <c r="X113" s="82">
        <f>Investissements!X20*Investissements!$F48</f>
        <v>0</v>
      </c>
      <c r="Y113" s="82">
        <f>Investissements!Y20*Investissements!$F48</f>
        <v>0</v>
      </c>
      <c r="Z113" s="82">
        <f>Investissements!Z20*Investissements!$F48</f>
        <v>0</v>
      </c>
      <c r="AA113" s="82">
        <f>Investissements!AA20*Investissements!$F48</f>
        <v>0</v>
      </c>
      <c r="AB113" s="82">
        <f t="shared" si="38"/>
        <v>0</v>
      </c>
      <c r="AC113" s="82">
        <f>Investissements!AC20*Investissements!$F48</f>
        <v>0</v>
      </c>
      <c r="AD113" s="82">
        <f>Investissements!AD20*Investissements!$F48</f>
        <v>0</v>
      </c>
      <c r="AE113" s="82">
        <f t="shared" si="39"/>
        <v>0</v>
      </c>
      <c r="AF113" s="82">
        <f>Investissements!AF20*Investissements!$F48</f>
        <v>0</v>
      </c>
      <c r="AG113" s="82">
        <f>Investissements!AG20*Investissements!$F48</f>
        <v>0</v>
      </c>
      <c r="AH113" s="82">
        <f t="shared" si="40"/>
        <v>0</v>
      </c>
      <c r="AI113" s="82">
        <f>Investissements!AI20*Investissements!$F48</f>
        <v>0</v>
      </c>
      <c r="AJ113" s="82">
        <f>Investissements!AJ20*Investissements!$F48</f>
        <v>0</v>
      </c>
      <c r="AK113" s="82">
        <f t="shared" si="41"/>
        <v>0</v>
      </c>
      <c r="AM113" s="82">
        <f>Investissements!AN20*Investissements!$F48</f>
        <v>0</v>
      </c>
      <c r="AN113" s="82">
        <f>Investissements!AO20*Investissements!$F48</f>
        <v>0</v>
      </c>
      <c r="AO113" s="82">
        <f>Investissements!AP20*Investissements!$F48</f>
        <v>0</v>
      </c>
      <c r="AP113" s="82">
        <f>Investissements!AQ20*Investissements!$F48</f>
        <v>0</v>
      </c>
      <c r="AQ113" s="82">
        <f>Investissements!AR20*Investissements!$F48</f>
        <v>0</v>
      </c>
    </row>
    <row r="114" spans="2:43" ht="15" customHeight="1" x14ac:dyDescent="0.35">
      <c r="B114" s="57">
        <f>Investissements!B21</f>
        <v>0</v>
      </c>
      <c r="C114" s="82">
        <f>Investissements!C21*Investissements!$F49</f>
        <v>0</v>
      </c>
      <c r="D114" s="82">
        <f>Investissements!D21*Investissements!$F49</f>
        <v>0</v>
      </c>
      <c r="E114" s="82">
        <f>Investissements!E21*Investissements!$F49</f>
        <v>0</v>
      </c>
      <c r="F114" s="82">
        <f>Investissements!F21*Investissements!$F49</f>
        <v>0</v>
      </c>
      <c r="G114" s="82">
        <f>Investissements!G21*Investissements!$F49</f>
        <v>0</v>
      </c>
      <c r="H114" s="82">
        <f>Investissements!H21*Investissements!$F49</f>
        <v>0</v>
      </c>
      <c r="I114" s="82">
        <f>Investissements!I21*Investissements!$F49</f>
        <v>0</v>
      </c>
      <c r="J114" s="82">
        <f>Investissements!J21*Investissements!$F49</f>
        <v>0</v>
      </c>
      <c r="K114" s="82">
        <f>Investissements!K21*Investissements!$F49</f>
        <v>0</v>
      </c>
      <c r="L114" s="82">
        <f>Investissements!L21*Investissements!$F49</f>
        <v>0</v>
      </c>
      <c r="M114" s="82">
        <f>Investissements!M21*Investissements!$F49</f>
        <v>0</v>
      </c>
      <c r="N114" s="82">
        <f>Investissements!N21*Investissements!$F49</f>
        <v>0</v>
      </c>
      <c r="O114" s="82">
        <f t="shared" si="37"/>
        <v>0</v>
      </c>
      <c r="P114" s="82">
        <f>Investissements!P21*Investissements!$F49</f>
        <v>0</v>
      </c>
      <c r="Q114" s="82">
        <f>Investissements!Q21*Investissements!$F49</f>
        <v>0</v>
      </c>
      <c r="R114" s="82">
        <f>Investissements!R21*Investissements!$F49</f>
        <v>0</v>
      </c>
      <c r="S114" s="82">
        <f>Investissements!S21*Investissements!$F49</f>
        <v>0</v>
      </c>
      <c r="T114" s="82">
        <f>Investissements!T21*Investissements!$F49</f>
        <v>0</v>
      </c>
      <c r="U114" s="82">
        <f>Investissements!U21*Investissements!$F49</f>
        <v>0</v>
      </c>
      <c r="V114" s="82">
        <f>Investissements!V21*Investissements!$F49</f>
        <v>0</v>
      </c>
      <c r="W114" s="82">
        <f>Investissements!W21*Investissements!$F49</f>
        <v>0</v>
      </c>
      <c r="X114" s="82">
        <f>Investissements!X21*Investissements!$F49</f>
        <v>0</v>
      </c>
      <c r="Y114" s="82">
        <f>Investissements!Y21*Investissements!$F49</f>
        <v>0</v>
      </c>
      <c r="Z114" s="82">
        <f>Investissements!Z21*Investissements!$F49</f>
        <v>0</v>
      </c>
      <c r="AA114" s="82">
        <f>Investissements!AA21*Investissements!$F49</f>
        <v>0</v>
      </c>
      <c r="AB114" s="82">
        <f t="shared" si="38"/>
        <v>0</v>
      </c>
      <c r="AC114" s="82">
        <f>Investissements!AC21*Investissements!$F49</f>
        <v>0</v>
      </c>
      <c r="AD114" s="82">
        <f>Investissements!AD21*Investissements!$F49</f>
        <v>0</v>
      </c>
      <c r="AE114" s="82">
        <f t="shared" si="39"/>
        <v>0</v>
      </c>
      <c r="AF114" s="82">
        <f>Investissements!AF21*Investissements!$F49</f>
        <v>0</v>
      </c>
      <c r="AG114" s="82">
        <f>Investissements!AG21*Investissements!$F49</f>
        <v>0</v>
      </c>
      <c r="AH114" s="82">
        <f t="shared" si="40"/>
        <v>0</v>
      </c>
      <c r="AI114" s="82">
        <f>Investissements!AI21*Investissements!$F49</f>
        <v>0</v>
      </c>
      <c r="AJ114" s="82">
        <f>Investissements!AJ21*Investissements!$F49</f>
        <v>0</v>
      </c>
      <c r="AK114" s="82">
        <f t="shared" si="41"/>
        <v>0</v>
      </c>
      <c r="AM114" s="82">
        <f>Investissements!AN21*Investissements!$F49</f>
        <v>0</v>
      </c>
      <c r="AN114" s="82">
        <f>Investissements!AO21*Investissements!$F49</f>
        <v>0</v>
      </c>
      <c r="AO114" s="82">
        <f>Investissements!AP21*Investissements!$F49</f>
        <v>0</v>
      </c>
      <c r="AP114" s="82">
        <f>Investissements!AQ21*Investissements!$F49</f>
        <v>0</v>
      </c>
      <c r="AQ114" s="82">
        <f>Investissements!AR21*Investissements!$F49</f>
        <v>0</v>
      </c>
    </row>
    <row r="115" spans="2:43" ht="15" customHeight="1" x14ac:dyDescent="0.35">
      <c r="B115" s="57">
        <f>Investissements!B22</f>
        <v>0</v>
      </c>
      <c r="C115" s="82">
        <f>Investissements!C22*Investissements!$F50</f>
        <v>0</v>
      </c>
      <c r="D115" s="82">
        <f>Investissements!D22*Investissements!$F50</f>
        <v>0</v>
      </c>
      <c r="E115" s="82">
        <f>Investissements!E22*Investissements!$F50</f>
        <v>0</v>
      </c>
      <c r="F115" s="82">
        <f>Investissements!F22*Investissements!$F50</f>
        <v>0</v>
      </c>
      <c r="G115" s="82">
        <f>Investissements!G22*Investissements!$F50</f>
        <v>0</v>
      </c>
      <c r="H115" s="82">
        <f>Investissements!H22*Investissements!$F50</f>
        <v>0</v>
      </c>
      <c r="I115" s="82">
        <f>Investissements!I22*Investissements!$F50</f>
        <v>0</v>
      </c>
      <c r="J115" s="82">
        <f>Investissements!J22*Investissements!$F50</f>
        <v>0</v>
      </c>
      <c r="K115" s="82">
        <f>Investissements!K22*Investissements!$F50</f>
        <v>0</v>
      </c>
      <c r="L115" s="82">
        <f>Investissements!L22*Investissements!$F50</f>
        <v>0</v>
      </c>
      <c r="M115" s="82">
        <f>Investissements!M22*Investissements!$F50</f>
        <v>0</v>
      </c>
      <c r="N115" s="82">
        <f>Investissements!N22*Investissements!$F50</f>
        <v>0</v>
      </c>
      <c r="O115" s="82">
        <f t="shared" si="37"/>
        <v>0</v>
      </c>
      <c r="P115" s="82">
        <f>Investissements!P22*Investissements!$F50</f>
        <v>0</v>
      </c>
      <c r="Q115" s="82">
        <f>Investissements!Q22*Investissements!$F50</f>
        <v>0</v>
      </c>
      <c r="R115" s="82">
        <f>Investissements!R22*Investissements!$F50</f>
        <v>0</v>
      </c>
      <c r="S115" s="82">
        <f>Investissements!S22*Investissements!$F50</f>
        <v>0</v>
      </c>
      <c r="T115" s="82">
        <f>Investissements!T22*Investissements!$F50</f>
        <v>0</v>
      </c>
      <c r="U115" s="82">
        <f>Investissements!U22*Investissements!$F50</f>
        <v>0</v>
      </c>
      <c r="V115" s="82">
        <f>Investissements!V22*Investissements!$F50</f>
        <v>0</v>
      </c>
      <c r="W115" s="82">
        <f>Investissements!W22*Investissements!$F50</f>
        <v>0</v>
      </c>
      <c r="X115" s="82">
        <f>Investissements!X22*Investissements!$F50</f>
        <v>0</v>
      </c>
      <c r="Y115" s="82">
        <f>Investissements!Y22*Investissements!$F50</f>
        <v>0</v>
      </c>
      <c r="Z115" s="82">
        <f>Investissements!Z22*Investissements!$F50</f>
        <v>0</v>
      </c>
      <c r="AA115" s="82">
        <f>Investissements!AA22*Investissements!$F50</f>
        <v>0</v>
      </c>
      <c r="AB115" s="82">
        <f t="shared" si="38"/>
        <v>0</v>
      </c>
      <c r="AC115" s="82">
        <f>Investissements!AC22*Investissements!$F50</f>
        <v>0</v>
      </c>
      <c r="AD115" s="82">
        <f>Investissements!AD22*Investissements!$F50</f>
        <v>0</v>
      </c>
      <c r="AE115" s="82">
        <f t="shared" si="39"/>
        <v>0</v>
      </c>
      <c r="AF115" s="82">
        <f>Investissements!AF22*Investissements!$F50</f>
        <v>0</v>
      </c>
      <c r="AG115" s="82">
        <f>Investissements!AG22*Investissements!$F50</f>
        <v>0</v>
      </c>
      <c r="AH115" s="82">
        <f t="shared" si="40"/>
        <v>0</v>
      </c>
      <c r="AI115" s="82">
        <f>Investissements!AI22*Investissements!$F50</f>
        <v>0</v>
      </c>
      <c r="AJ115" s="82">
        <f>Investissements!AJ22*Investissements!$F50</f>
        <v>0</v>
      </c>
      <c r="AK115" s="82">
        <f t="shared" si="41"/>
        <v>0</v>
      </c>
      <c r="AM115" s="82">
        <f>Investissements!AN22*Investissements!$F50</f>
        <v>0</v>
      </c>
      <c r="AN115" s="82">
        <f>Investissements!AO22*Investissements!$F50</f>
        <v>0</v>
      </c>
      <c r="AO115" s="82">
        <f>Investissements!AP22*Investissements!$F50</f>
        <v>0</v>
      </c>
      <c r="AP115" s="82">
        <f>Investissements!AQ22*Investissements!$F50</f>
        <v>0</v>
      </c>
      <c r="AQ115" s="82">
        <f>Investissements!AR22*Investissements!$F50</f>
        <v>0</v>
      </c>
    </row>
    <row r="116" spans="2:43" ht="15" customHeight="1" x14ac:dyDescent="0.35">
      <c r="B116" s="57">
        <f>Investissements!B23</f>
        <v>0</v>
      </c>
      <c r="C116" s="82">
        <f>Investissements!C23*Investissements!$F51</f>
        <v>0</v>
      </c>
      <c r="D116" s="82">
        <f>Investissements!D23*Investissements!$F51</f>
        <v>0</v>
      </c>
      <c r="E116" s="82">
        <f>Investissements!E23*Investissements!$F51</f>
        <v>0</v>
      </c>
      <c r="F116" s="82">
        <f>Investissements!F23*Investissements!$F51</f>
        <v>0</v>
      </c>
      <c r="G116" s="82">
        <f>Investissements!G23*Investissements!$F51</f>
        <v>0</v>
      </c>
      <c r="H116" s="82">
        <f>Investissements!H23*Investissements!$F51</f>
        <v>0</v>
      </c>
      <c r="I116" s="82">
        <f>Investissements!I23*Investissements!$F51</f>
        <v>0</v>
      </c>
      <c r="J116" s="82">
        <f>Investissements!J23*Investissements!$F51</f>
        <v>0</v>
      </c>
      <c r="K116" s="82">
        <f>Investissements!K23*Investissements!$F51</f>
        <v>0</v>
      </c>
      <c r="L116" s="82">
        <f>Investissements!L23*Investissements!$F51</f>
        <v>0</v>
      </c>
      <c r="M116" s="82">
        <f>Investissements!M23*Investissements!$F51</f>
        <v>0</v>
      </c>
      <c r="N116" s="82">
        <f>Investissements!N23*Investissements!$F51</f>
        <v>0</v>
      </c>
      <c r="O116" s="82">
        <f t="shared" si="37"/>
        <v>0</v>
      </c>
      <c r="P116" s="82">
        <f>Investissements!P23*Investissements!$F51</f>
        <v>0</v>
      </c>
      <c r="Q116" s="82">
        <f>Investissements!Q23*Investissements!$F51</f>
        <v>0</v>
      </c>
      <c r="R116" s="82">
        <f>Investissements!R23*Investissements!$F51</f>
        <v>0</v>
      </c>
      <c r="S116" s="82">
        <f>Investissements!S23*Investissements!$F51</f>
        <v>0</v>
      </c>
      <c r="T116" s="82">
        <f>Investissements!T23*Investissements!$F51</f>
        <v>0</v>
      </c>
      <c r="U116" s="82">
        <f>Investissements!U23*Investissements!$F51</f>
        <v>0</v>
      </c>
      <c r="V116" s="82">
        <f>Investissements!V23*Investissements!$F51</f>
        <v>0</v>
      </c>
      <c r="W116" s="82">
        <f>Investissements!W23*Investissements!$F51</f>
        <v>0</v>
      </c>
      <c r="X116" s="82">
        <f>Investissements!X23*Investissements!$F51</f>
        <v>0</v>
      </c>
      <c r="Y116" s="82">
        <f>Investissements!Y23*Investissements!$F51</f>
        <v>0</v>
      </c>
      <c r="Z116" s="82">
        <f>Investissements!Z23*Investissements!$F51</f>
        <v>0</v>
      </c>
      <c r="AA116" s="82">
        <f>Investissements!AA23*Investissements!$F51</f>
        <v>0</v>
      </c>
      <c r="AB116" s="82">
        <f t="shared" si="38"/>
        <v>0</v>
      </c>
      <c r="AC116" s="82">
        <f>Investissements!AC23*Investissements!$F51</f>
        <v>0</v>
      </c>
      <c r="AD116" s="82">
        <f>Investissements!AD23*Investissements!$F51</f>
        <v>0</v>
      </c>
      <c r="AE116" s="82">
        <f t="shared" si="39"/>
        <v>0</v>
      </c>
      <c r="AF116" s="82">
        <f>Investissements!AF23*Investissements!$F51</f>
        <v>0</v>
      </c>
      <c r="AG116" s="82">
        <f>Investissements!AG23*Investissements!$F51</f>
        <v>0</v>
      </c>
      <c r="AH116" s="82">
        <f t="shared" si="40"/>
        <v>0</v>
      </c>
      <c r="AI116" s="82">
        <f>Investissements!AI23*Investissements!$F51</f>
        <v>0</v>
      </c>
      <c r="AJ116" s="82">
        <f>Investissements!AJ23*Investissements!$F51</f>
        <v>0</v>
      </c>
      <c r="AK116" s="82">
        <f t="shared" si="41"/>
        <v>0</v>
      </c>
      <c r="AM116" s="82">
        <f>Investissements!AN23*Investissements!$F51</f>
        <v>0</v>
      </c>
      <c r="AN116" s="82">
        <f>Investissements!AO23*Investissements!$F51</f>
        <v>0</v>
      </c>
      <c r="AO116" s="82">
        <f>Investissements!AP23*Investissements!$F51</f>
        <v>0</v>
      </c>
      <c r="AP116" s="82">
        <f>Investissements!AQ23*Investissements!$F51</f>
        <v>0</v>
      </c>
      <c r="AQ116" s="82">
        <f>Investissements!AR23*Investissements!$F51</f>
        <v>0</v>
      </c>
    </row>
    <row r="117" spans="2:43" ht="15" customHeight="1" x14ac:dyDescent="0.35">
      <c r="B117" s="57">
        <f>Investissements!B24</f>
        <v>0</v>
      </c>
      <c r="C117" s="82">
        <f>Investissements!C24*Investissements!$F52</f>
        <v>0</v>
      </c>
      <c r="D117" s="82">
        <f>Investissements!D24*Investissements!$F52</f>
        <v>0</v>
      </c>
      <c r="E117" s="82">
        <f>Investissements!E24*Investissements!$F52</f>
        <v>0</v>
      </c>
      <c r="F117" s="82">
        <f>Investissements!F24*Investissements!$F52</f>
        <v>0</v>
      </c>
      <c r="G117" s="82">
        <f>Investissements!G24*Investissements!$F52</f>
        <v>0</v>
      </c>
      <c r="H117" s="82">
        <f>Investissements!H24*Investissements!$F52</f>
        <v>0</v>
      </c>
      <c r="I117" s="82">
        <f>Investissements!I24*Investissements!$F52</f>
        <v>0</v>
      </c>
      <c r="J117" s="82">
        <f>Investissements!J24*Investissements!$F52</f>
        <v>0</v>
      </c>
      <c r="K117" s="82">
        <f>Investissements!K24*Investissements!$F52</f>
        <v>0</v>
      </c>
      <c r="L117" s="82">
        <f>Investissements!L24*Investissements!$F52</f>
        <v>0</v>
      </c>
      <c r="M117" s="82">
        <f>Investissements!M24*Investissements!$F52</f>
        <v>0</v>
      </c>
      <c r="N117" s="82">
        <f>Investissements!N24*Investissements!$F52</f>
        <v>0</v>
      </c>
      <c r="O117" s="82">
        <f t="shared" si="37"/>
        <v>0</v>
      </c>
      <c r="P117" s="82">
        <f>Investissements!P24*Investissements!$F52</f>
        <v>0</v>
      </c>
      <c r="Q117" s="82">
        <f>Investissements!Q24*Investissements!$F52</f>
        <v>0</v>
      </c>
      <c r="R117" s="82">
        <f>Investissements!R24*Investissements!$F52</f>
        <v>0</v>
      </c>
      <c r="S117" s="82">
        <f>Investissements!S24*Investissements!$F52</f>
        <v>0</v>
      </c>
      <c r="T117" s="82">
        <f>Investissements!T24*Investissements!$F52</f>
        <v>0</v>
      </c>
      <c r="U117" s="82">
        <f>Investissements!U24*Investissements!$F52</f>
        <v>0</v>
      </c>
      <c r="V117" s="82">
        <f>Investissements!V24*Investissements!$F52</f>
        <v>0</v>
      </c>
      <c r="W117" s="82">
        <f>Investissements!W24*Investissements!$F52</f>
        <v>0</v>
      </c>
      <c r="X117" s="82">
        <f>Investissements!X24*Investissements!$F52</f>
        <v>0</v>
      </c>
      <c r="Y117" s="82">
        <f>Investissements!Y24*Investissements!$F52</f>
        <v>0</v>
      </c>
      <c r="Z117" s="82">
        <f>Investissements!Z24*Investissements!$F52</f>
        <v>0</v>
      </c>
      <c r="AA117" s="82">
        <f>Investissements!AA24*Investissements!$F52</f>
        <v>0</v>
      </c>
      <c r="AB117" s="82">
        <f t="shared" si="38"/>
        <v>0</v>
      </c>
      <c r="AC117" s="82">
        <f>Investissements!AC24*Investissements!$F52</f>
        <v>0</v>
      </c>
      <c r="AD117" s="82">
        <f>Investissements!AD24*Investissements!$F52</f>
        <v>0</v>
      </c>
      <c r="AE117" s="82">
        <f t="shared" si="39"/>
        <v>0</v>
      </c>
      <c r="AF117" s="82">
        <f>Investissements!AF24*Investissements!$F52</f>
        <v>0</v>
      </c>
      <c r="AG117" s="82">
        <f>Investissements!AG24*Investissements!$F52</f>
        <v>0</v>
      </c>
      <c r="AH117" s="82">
        <f t="shared" si="40"/>
        <v>0</v>
      </c>
      <c r="AI117" s="82">
        <f>Investissements!AI24*Investissements!$F52</f>
        <v>0</v>
      </c>
      <c r="AJ117" s="82">
        <f>Investissements!AJ24*Investissements!$F52</f>
        <v>0</v>
      </c>
      <c r="AK117" s="82">
        <f t="shared" si="41"/>
        <v>0</v>
      </c>
      <c r="AM117" s="82">
        <f>Investissements!AN24*Investissements!$F52</f>
        <v>0</v>
      </c>
      <c r="AN117" s="82">
        <f>Investissements!AO24*Investissements!$F52</f>
        <v>0</v>
      </c>
      <c r="AO117" s="82">
        <f>Investissements!AP24*Investissements!$F52</f>
        <v>0</v>
      </c>
      <c r="AP117" s="82">
        <f>Investissements!AQ24*Investissements!$F52</f>
        <v>0</v>
      </c>
      <c r="AQ117" s="82">
        <f>Investissements!AR24*Investissements!$F52</f>
        <v>0</v>
      </c>
    </row>
    <row r="118" spans="2:43" ht="15" customHeight="1" x14ac:dyDescent="0.35">
      <c r="B118" s="57">
        <f>Investissements!B25</f>
        <v>0</v>
      </c>
      <c r="C118" s="82">
        <f>Investissements!C25*Investissements!$F53</f>
        <v>0</v>
      </c>
      <c r="D118" s="82">
        <f>Investissements!D25*Investissements!$F53</f>
        <v>0</v>
      </c>
      <c r="E118" s="82">
        <f>Investissements!E25*Investissements!$F53</f>
        <v>0</v>
      </c>
      <c r="F118" s="82">
        <f>Investissements!F25*Investissements!$F53</f>
        <v>0</v>
      </c>
      <c r="G118" s="82">
        <f>Investissements!G25*Investissements!$F53</f>
        <v>0</v>
      </c>
      <c r="H118" s="82">
        <f>Investissements!H25*Investissements!$F53</f>
        <v>0</v>
      </c>
      <c r="I118" s="82">
        <f>Investissements!I25*Investissements!$F53</f>
        <v>0</v>
      </c>
      <c r="J118" s="82">
        <f>Investissements!J25*Investissements!$F53</f>
        <v>0</v>
      </c>
      <c r="K118" s="82">
        <f>Investissements!K25*Investissements!$F53</f>
        <v>0</v>
      </c>
      <c r="L118" s="82">
        <f>Investissements!L25*Investissements!$F53</f>
        <v>0</v>
      </c>
      <c r="M118" s="82">
        <f>Investissements!M25*Investissements!$F53</f>
        <v>0</v>
      </c>
      <c r="N118" s="82">
        <f>Investissements!N25*Investissements!$F53</f>
        <v>0</v>
      </c>
      <c r="O118" s="82">
        <f t="shared" si="37"/>
        <v>0</v>
      </c>
      <c r="P118" s="82">
        <f>Investissements!P25*Investissements!$F53</f>
        <v>0</v>
      </c>
      <c r="Q118" s="82">
        <f>Investissements!Q25*Investissements!$F53</f>
        <v>0</v>
      </c>
      <c r="R118" s="82">
        <f>Investissements!R25*Investissements!$F53</f>
        <v>0</v>
      </c>
      <c r="S118" s="82">
        <f>Investissements!S25*Investissements!$F53</f>
        <v>0</v>
      </c>
      <c r="T118" s="82">
        <f>Investissements!T25*Investissements!$F53</f>
        <v>0</v>
      </c>
      <c r="U118" s="82">
        <f>Investissements!U25*Investissements!$F53</f>
        <v>0</v>
      </c>
      <c r="V118" s="82">
        <f>Investissements!V25*Investissements!$F53</f>
        <v>0</v>
      </c>
      <c r="W118" s="82">
        <f>Investissements!W25*Investissements!$F53</f>
        <v>0</v>
      </c>
      <c r="X118" s="82">
        <f>Investissements!X25*Investissements!$F53</f>
        <v>0</v>
      </c>
      <c r="Y118" s="82">
        <f>Investissements!Y25*Investissements!$F53</f>
        <v>0</v>
      </c>
      <c r="Z118" s="82">
        <f>Investissements!Z25*Investissements!$F53</f>
        <v>0</v>
      </c>
      <c r="AA118" s="82">
        <f>Investissements!AA25*Investissements!$F53</f>
        <v>0</v>
      </c>
      <c r="AB118" s="82">
        <f t="shared" si="38"/>
        <v>0</v>
      </c>
      <c r="AC118" s="82">
        <f>Investissements!AC25*Investissements!$F53</f>
        <v>0</v>
      </c>
      <c r="AD118" s="82">
        <f>Investissements!AD25*Investissements!$F53</f>
        <v>0</v>
      </c>
      <c r="AE118" s="82">
        <f t="shared" si="39"/>
        <v>0</v>
      </c>
      <c r="AF118" s="82">
        <f>Investissements!AF25*Investissements!$F53</f>
        <v>0</v>
      </c>
      <c r="AG118" s="82">
        <f>Investissements!AG25*Investissements!$F53</f>
        <v>0</v>
      </c>
      <c r="AH118" s="82">
        <f t="shared" si="40"/>
        <v>0</v>
      </c>
      <c r="AI118" s="82">
        <f>Investissements!AI25*Investissements!$F53</f>
        <v>0</v>
      </c>
      <c r="AJ118" s="82">
        <f>Investissements!AJ25*Investissements!$F53</f>
        <v>0</v>
      </c>
      <c r="AK118" s="82">
        <f t="shared" si="41"/>
        <v>0</v>
      </c>
      <c r="AM118" s="82">
        <f>Investissements!AN25*Investissements!$F53</f>
        <v>0</v>
      </c>
      <c r="AN118" s="82">
        <f>Investissements!AO25*Investissements!$F53</f>
        <v>0</v>
      </c>
      <c r="AO118" s="82">
        <f>Investissements!AP25*Investissements!$F53</f>
        <v>0</v>
      </c>
      <c r="AP118" s="82">
        <f>Investissements!AQ25*Investissements!$F53</f>
        <v>0</v>
      </c>
      <c r="AQ118" s="82">
        <f>Investissements!AR25*Investissements!$F53</f>
        <v>0</v>
      </c>
    </row>
    <row r="119" spans="2:43" ht="15" customHeight="1" x14ac:dyDescent="0.35">
      <c r="B119" s="57">
        <f>Investissements!B26</f>
        <v>0</v>
      </c>
      <c r="C119" s="82">
        <f>Investissements!C26*Investissements!$F54</f>
        <v>0</v>
      </c>
      <c r="D119" s="82">
        <f>Investissements!D26*Investissements!$F54</f>
        <v>0</v>
      </c>
      <c r="E119" s="82">
        <f>Investissements!E26*Investissements!$F54</f>
        <v>0</v>
      </c>
      <c r="F119" s="82">
        <f>Investissements!F26*Investissements!$F54</f>
        <v>0</v>
      </c>
      <c r="G119" s="82">
        <f>Investissements!G26*Investissements!$F54</f>
        <v>0</v>
      </c>
      <c r="H119" s="82">
        <f>Investissements!H26*Investissements!$F54</f>
        <v>0</v>
      </c>
      <c r="I119" s="82">
        <f>Investissements!I26*Investissements!$F54</f>
        <v>0</v>
      </c>
      <c r="J119" s="82">
        <f>Investissements!J26*Investissements!$F54</f>
        <v>0</v>
      </c>
      <c r="K119" s="82">
        <f>Investissements!K26*Investissements!$F54</f>
        <v>0</v>
      </c>
      <c r="L119" s="82">
        <f>Investissements!L26*Investissements!$F54</f>
        <v>0</v>
      </c>
      <c r="M119" s="82">
        <f>Investissements!M26*Investissements!$F54</f>
        <v>0</v>
      </c>
      <c r="N119" s="82">
        <f>Investissements!N26*Investissements!$F54</f>
        <v>0</v>
      </c>
      <c r="O119" s="82">
        <f t="shared" si="37"/>
        <v>0</v>
      </c>
      <c r="P119" s="82">
        <f>Investissements!P26*Investissements!$F54</f>
        <v>0</v>
      </c>
      <c r="Q119" s="82">
        <f>Investissements!Q26*Investissements!$F54</f>
        <v>0</v>
      </c>
      <c r="R119" s="82">
        <f>Investissements!R26*Investissements!$F54</f>
        <v>0</v>
      </c>
      <c r="S119" s="82">
        <f>Investissements!S26*Investissements!$F54</f>
        <v>0</v>
      </c>
      <c r="T119" s="82">
        <f>Investissements!T26*Investissements!$F54</f>
        <v>0</v>
      </c>
      <c r="U119" s="82">
        <f>Investissements!U26*Investissements!$F54</f>
        <v>0</v>
      </c>
      <c r="V119" s="82">
        <f>Investissements!V26*Investissements!$F54</f>
        <v>0</v>
      </c>
      <c r="W119" s="82">
        <f>Investissements!W26*Investissements!$F54</f>
        <v>0</v>
      </c>
      <c r="X119" s="82">
        <f>Investissements!X26*Investissements!$F54</f>
        <v>0</v>
      </c>
      <c r="Y119" s="82">
        <f>Investissements!Y26*Investissements!$F54</f>
        <v>0</v>
      </c>
      <c r="Z119" s="82">
        <f>Investissements!Z26*Investissements!$F54</f>
        <v>0</v>
      </c>
      <c r="AA119" s="82">
        <f>Investissements!AA26*Investissements!$F54</f>
        <v>0</v>
      </c>
      <c r="AB119" s="82">
        <f t="shared" si="38"/>
        <v>0</v>
      </c>
      <c r="AC119" s="82">
        <f>Investissements!AC26*Investissements!$F54</f>
        <v>0</v>
      </c>
      <c r="AD119" s="82">
        <f>Investissements!AD26*Investissements!$F54</f>
        <v>0</v>
      </c>
      <c r="AE119" s="82">
        <f t="shared" si="39"/>
        <v>0</v>
      </c>
      <c r="AF119" s="82">
        <f>Investissements!AF26*Investissements!$F54</f>
        <v>0</v>
      </c>
      <c r="AG119" s="82">
        <f>Investissements!AG26*Investissements!$F54</f>
        <v>0</v>
      </c>
      <c r="AH119" s="82">
        <f t="shared" si="40"/>
        <v>0</v>
      </c>
      <c r="AI119" s="82">
        <f>Investissements!AI26*Investissements!$F54</f>
        <v>0</v>
      </c>
      <c r="AJ119" s="82">
        <f>Investissements!AJ26*Investissements!$F54</f>
        <v>0</v>
      </c>
      <c r="AK119" s="82">
        <f t="shared" si="41"/>
        <v>0</v>
      </c>
      <c r="AM119" s="82">
        <f>Investissements!AN26*Investissements!$F54</f>
        <v>0</v>
      </c>
      <c r="AN119" s="82">
        <f>Investissements!AO26*Investissements!$F54</f>
        <v>0</v>
      </c>
      <c r="AO119" s="82">
        <f>Investissements!AP26*Investissements!$F54</f>
        <v>0</v>
      </c>
      <c r="AP119" s="82">
        <f>Investissements!AQ26*Investissements!$F54</f>
        <v>0</v>
      </c>
      <c r="AQ119" s="82">
        <f>Investissements!AR26*Investissements!$F54</f>
        <v>0</v>
      </c>
    </row>
    <row r="120" spans="2:43" ht="15" customHeight="1" x14ac:dyDescent="0.35">
      <c r="B120" s="57">
        <f>Investissements!B27</f>
        <v>0</v>
      </c>
      <c r="C120" s="82">
        <f>Investissements!C27*Investissements!$F55</f>
        <v>0</v>
      </c>
      <c r="D120" s="82">
        <f>Investissements!D27*Investissements!$F55</f>
        <v>0</v>
      </c>
      <c r="E120" s="82">
        <f>Investissements!E27*Investissements!$F55</f>
        <v>0</v>
      </c>
      <c r="F120" s="82">
        <f>Investissements!F27*Investissements!$F55</f>
        <v>0</v>
      </c>
      <c r="G120" s="82">
        <f>Investissements!G27*Investissements!$F55</f>
        <v>0</v>
      </c>
      <c r="H120" s="82">
        <f>Investissements!H27*Investissements!$F55</f>
        <v>0</v>
      </c>
      <c r="I120" s="82">
        <f>Investissements!I27*Investissements!$F55</f>
        <v>0</v>
      </c>
      <c r="J120" s="82">
        <f>Investissements!J27*Investissements!$F55</f>
        <v>0</v>
      </c>
      <c r="K120" s="82">
        <f>Investissements!K27*Investissements!$F55</f>
        <v>0</v>
      </c>
      <c r="L120" s="82">
        <f>Investissements!L27*Investissements!$F55</f>
        <v>0</v>
      </c>
      <c r="M120" s="82">
        <f>Investissements!M27*Investissements!$F55</f>
        <v>0</v>
      </c>
      <c r="N120" s="82">
        <f>Investissements!N27*Investissements!$F55</f>
        <v>0</v>
      </c>
      <c r="O120" s="82">
        <f t="shared" si="37"/>
        <v>0</v>
      </c>
      <c r="P120" s="82">
        <f>Investissements!P27*Investissements!$F55</f>
        <v>0</v>
      </c>
      <c r="Q120" s="82">
        <f>Investissements!Q27*Investissements!$F55</f>
        <v>0</v>
      </c>
      <c r="R120" s="82">
        <f>Investissements!R27*Investissements!$F55</f>
        <v>0</v>
      </c>
      <c r="S120" s="82">
        <f>Investissements!S27*Investissements!$F55</f>
        <v>0</v>
      </c>
      <c r="T120" s="82">
        <f>Investissements!T27*Investissements!$F55</f>
        <v>0</v>
      </c>
      <c r="U120" s="82">
        <f>Investissements!U27*Investissements!$F55</f>
        <v>0</v>
      </c>
      <c r="V120" s="82">
        <f>Investissements!V27*Investissements!$F55</f>
        <v>0</v>
      </c>
      <c r="W120" s="82">
        <f>Investissements!W27*Investissements!$F55</f>
        <v>0</v>
      </c>
      <c r="X120" s="82">
        <f>Investissements!X27*Investissements!$F55</f>
        <v>0</v>
      </c>
      <c r="Y120" s="82">
        <f>Investissements!Y27*Investissements!$F55</f>
        <v>0</v>
      </c>
      <c r="Z120" s="82">
        <f>Investissements!Z27*Investissements!$F55</f>
        <v>0</v>
      </c>
      <c r="AA120" s="82">
        <f>Investissements!AA27*Investissements!$F55</f>
        <v>0</v>
      </c>
      <c r="AB120" s="82">
        <f t="shared" si="38"/>
        <v>0</v>
      </c>
      <c r="AC120" s="82">
        <f>Investissements!AC27*Investissements!$F55</f>
        <v>0</v>
      </c>
      <c r="AD120" s="82">
        <f>Investissements!AD27*Investissements!$F55</f>
        <v>0</v>
      </c>
      <c r="AE120" s="82">
        <f t="shared" si="39"/>
        <v>0</v>
      </c>
      <c r="AF120" s="82">
        <f>Investissements!AF27*Investissements!$F55</f>
        <v>0</v>
      </c>
      <c r="AG120" s="82">
        <f>Investissements!AG27*Investissements!$F55</f>
        <v>0</v>
      </c>
      <c r="AH120" s="82">
        <f t="shared" si="40"/>
        <v>0</v>
      </c>
      <c r="AI120" s="82">
        <f>Investissements!AI27*Investissements!$F55</f>
        <v>0</v>
      </c>
      <c r="AJ120" s="82">
        <f>Investissements!AJ27*Investissements!$F55</f>
        <v>0</v>
      </c>
      <c r="AK120" s="82">
        <f t="shared" si="41"/>
        <v>0</v>
      </c>
      <c r="AM120" s="82">
        <f>Investissements!AN27*Investissements!$F55</f>
        <v>0</v>
      </c>
      <c r="AN120" s="82">
        <f>Investissements!AO27*Investissements!$F55</f>
        <v>0</v>
      </c>
      <c r="AO120" s="82">
        <f>Investissements!AP27*Investissements!$F55</f>
        <v>0</v>
      </c>
      <c r="AP120" s="82">
        <f>Investissements!AQ27*Investissements!$F55</f>
        <v>0</v>
      </c>
      <c r="AQ120" s="82">
        <f>Investissements!AR27*Investissements!$F55</f>
        <v>0</v>
      </c>
    </row>
    <row r="121" spans="2:43" ht="15" customHeight="1" x14ac:dyDescent="0.35">
      <c r="B121" s="57">
        <f>Investissements!B28</f>
        <v>0</v>
      </c>
      <c r="C121" s="82">
        <f>Investissements!C28*Investissements!$F56</f>
        <v>0</v>
      </c>
      <c r="D121" s="82">
        <f>Investissements!D28*Investissements!$F56</f>
        <v>0</v>
      </c>
      <c r="E121" s="82">
        <f>Investissements!E28*Investissements!$F56</f>
        <v>0</v>
      </c>
      <c r="F121" s="82">
        <f>Investissements!F28*Investissements!$F56</f>
        <v>0</v>
      </c>
      <c r="G121" s="82">
        <f>Investissements!G28*Investissements!$F56</f>
        <v>0</v>
      </c>
      <c r="H121" s="82">
        <f>Investissements!H28*Investissements!$F56</f>
        <v>0</v>
      </c>
      <c r="I121" s="82">
        <f>Investissements!I28*Investissements!$F56</f>
        <v>0</v>
      </c>
      <c r="J121" s="82">
        <f>Investissements!J28*Investissements!$F56</f>
        <v>0</v>
      </c>
      <c r="K121" s="82">
        <f>Investissements!K28*Investissements!$F56</f>
        <v>0</v>
      </c>
      <c r="L121" s="82">
        <f>Investissements!L28*Investissements!$F56</f>
        <v>0</v>
      </c>
      <c r="M121" s="82">
        <f>Investissements!M28*Investissements!$F56</f>
        <v>0</v>
      </c>
      <c r="N121" s="82">
        <f>Investissements!N28*Investissements!$F56</f>
        <v>0</v>
      </c>
      <c r="O121" s="82">
        <f t="shared" si="37"/>
        <v>0</v>
      </c>
      <c r="P121" s="82">
        <f>Investissements!P28*Investissements!$F56</f>
        <v>0</v>
      </c>
      <c r="Q121" s="82">
        <f>Investissements!Q28*Investissements!$F56</f>
        <v>0</v>
      </c>
      <c r="R121" s="82">
        <f>Investissements!R28*Investissements!$F56</f>
        <v>0</v>
      </c>
      <c r="S121" s="82">
        <f>Investissements!S28*Investissements!$F56</f>
        <v>0</v>
      </c>
      <c r="T121" s="82">
        <f>Investissements!T28*Investissements!$F56</f>
        <v>0</v>
      </c>
      <c r="U121" s="82">
        <f>Investissements!U28*Investissements!$F56</f>
        <v>0</v>
      </c>
      <c r="V121" s="82">
        <f>Investissements!V28*Investissements!$F56</f>
        <v>0</v>
      </c>
      <c r="W121" s="82">
        <f>Investissements!W28*Investissements!$F56</f>
        <v>0</v>
      </c>
      <c r="X121" s="82">
        <f>Investissements!X28*Investissements!$F56</f>
        <v>0</v>
      </c>
      <c r="Y121" s="82">
        <f>Investissements!Y28*Investissements!$F56</f>
        <v>0</v>
      </c>
      <c r="Z121" s="82">
        <f>Investissements!Z28*Investissements!$F56</f>
        <v>0</v>
      </c>
      <c r="AA121" s="82">
        <f>Investissements!AA28*Investissements!$F56</f>
        <v>0</v>
      </c>
      <c r="AB121" s="82">
        <f t="shared" si="38"/>
        <v>0</v>
      </c>
      <c r="AC121" s="82">
        <f>Investissements!AC28*Investissements!$F56</f>
        <v>0</v>
      </c>
      <c r="AD121" s="82">
        <f>Investissements!AD28*Investissements!$F56</f>
        <v>0</v>
      </c>
      <c r="AE121" s="82">
        <f t="shared" si="39"/>
        <v>0</v>
      </c>
      <c r="AF121" s="82">
        <f>Investissements!AF28*Investissements!$F56</f>
        <v>0</v>
      </c>
      <c r="AG121" s="82">
        <f>Investissements!AG28*Investissements!$F56</f>
        <v>0</v>
      </c>
      <c r="AH121" s="82">
        <f t="shared" si="40"/>
        <v>0</v>
      </c>
      <c r="AI121" s="82">
        <f>Investissements!AI28*Investissements!$F56</f>
        <v>0</v>
      </c>
      <c r="AJ121" s="82">
        <f>Investissements!AJ28*Investissements!$F56</f>
        <v>0</v>
      </c>
      <c r="AK121" s="82">
        <f t="shared" si="41"/>
        <v>0</v>
      </c>
      <c r="AM121" s="82">
        <f>Investissements!AN28*Investissements!$F56</f>
        <v>0</v>
      </c>
      <c r="AN121" s="82">
        <f>Investissements!AO28*Investissements!$F56</f>
        <v>0</v>
      </c>
      <c r="AO121" s="82">
        <f>Investissements!AP28*Investissements!$F56</f>
        <v>0</v>
      </c>
      <c r="AP121" s="82">
        <f>Investissements!AQ28*Investissements!$F56</f>
        <v>0</v>
      </c>
      <c r="AQ121" s="82">
        <f>Investissements!AR28*Investissements!$F56</f>
        <v>0</v>
      </c>
    </row>
    <row r="122" spans="2:43" x14ac:dyDescent="0.35">
      <c r="B122" s="90"/>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c r="AA122" s="107"/>
      <c r="AB122" s="107"/>
      <c r="AC122" s="107"/>
      <c r="AD122" s="107"/>
      <c r="AE122" s="107"/>
      <c r="AF122" s="107"/>
      <c r="AG122" s="107"/>
      <c r="AH122" s="107"/>
      <c r="AI122" s="107"/>
      <c r="AJ122" s="107"/>
      <c r="AK122" s="107"/>
    </row>
    <row r="123" spans="2:43" ht="15" customHeight="1" x14ac:dyDescent="0.35">
      <c r="B123" s="95" t="s">
        <v>20</v>
      </c>
      <c r="C123" s="82">
        <f t="shared" ref="C123:AK123" si="42">SUM(C102:C121)</f>
        <v>0</v>
      </c>
      <c r="D123" s="82">
        <f t="shared" si="42"/>
        <v>0</v>
      </c>
      <c r="E123" s="82">
        <f t="shared" si="42"/>
        <v>0</v>
      </c>
      <c r="F123" s="82">
        <f t="shared" si="42"/>
        <v>0</v>
      </c>
      <c r="G123" s="82">
        <f t="shared" si="42"/>
        <v>0</v>
      </c>
      <c r="H123" s="82">
        <f t="shared" si="42"/>
        <v>0</v>
      </c>
      <c r="I123" s="82">
        <f t="shared" si="42"/>
        <v>0</v>
      </c>
      <c r="J123" s="82">
        <f t="shared" si="42"/>
        <v>0</v>
      </c>
      <c r="K123" s="82">
        <f t="shared" si="42"/>
        <v>0</v>
      </c>
      <c r="L123" s="82">
        <f t="shared" si="42"/>
        <v>0</v>
      </c>
      <c r="M123" s="82">
        <f t="shared" si="42"/>
        <v>0</v>
      </c>
      <c r="N123" s="82">
        <f t="shared" si="42"/>
        <v>0</v>
      </c>
      <c r="O123" s="99">
        <f t="shared" si="42"/>
        <v>0</v>
      </c>
      <c r="P123" s="82">
        <f t="shared" si="42"/>
        <v>0</v>
      </c>
      <c r="Q123" s="82">
        <f t="shared" si="42"/>
        <v>0</v>
      </c>
      <c r="R123" s="82">
        <f t="shared" si="42"/>
        <v>0</v>
      </c>
      <c r="S123" s="82">
        <f t="shared" si="42"/>
        <v>0</v>
      </c>
      <c r="T123" s="82">
        <f t="shared" si="42"/>
        <v>0</v>
      </c>
      <c r="U123" s="82">
        <f t="shared" si="42"/>
        <v>0</v>
      </c>
      <c r="V123" s="82">
        <f t="shared" si="42"/>
        <v>0</v>
      </c>
      <c r="W123" s="82">
        <f t="shared" si="42"/>
        <v>0</v>
      </c>
      <c r="X123" s="82">
        <f t="shared" si="42"/>
        <v>0</v>
      </c>
      <c r="Y123" s="82">
        <f t="shared" si="42"/>
        <v>0</v>
      </c>
      <c r="Z123" s="82">
        <f t="shared" si="42"/>
        <v>0</v>
      </c>
      <c r="AA123" s="82">
        <f t="shared" si="42"/>
        <v>0</v>
      </c>
      <c r="AB123" s="99">
        <f t="shared" si="42"/>
        <v>0</v>
      </c>
      <c r="AC123" s="82">
        <f t="shared" si="42"/>
        <v>0</v>
      </c>
      <c r="AD123" s="82">
        <f t="shared" si="42"/>
        <v>0</v>
      </c>
      <c r="AE123" s="99">
        <f t="shared" si="42"/>
        <v>0</v>
      </c>
      <c r="AF123" s="82">
        <f t="shared" si="42"/>
        <v>0</v>
      </c>
      <c r="AG123" s="82">
        <f t="shared" si="42"/>
        <v>0</v>
      </c>
      <c r="AH123" s="99">
        <f t="shared" si="42"/>
        <v>0</v>
      </c>
      <c r="AI123" s="82">
        <f t="shared" si="42"/>
        <v>0</v>
      </c>
      <c r="AJ123" s="82">
        <f t="shared" si="42"/>
        <v>0</v>
      </c>
      <c r="AK123" s="99">
        <f t="shared" si="42"/>
        <v>0</v>
      </c>
      <c r="AM123" s="99">
        <f>SUM(AM102:AM121)</f>
        <v>0</v>
      </c>
      <c r="AN123" s="99">
        <f>SUM(AN102:AN121)</f>
        <v>0</v>
      </c>
      <c r="AO123" s="99">
        <f>SUM(AO102:AO121)</f>
        <v>0</v>
      </c>
      <c r="AP123" s="99">
        <f>SUM(AP102:AP121)</f>
        <v>0</v>
      </c>
      <c r="AQ123" s="99">
        <f>SUM(AQ102:AQ121)</f>
        <v>0</v>
      </c>
    </row>
    <row r="124" spans="2:43" x14ac:dyDescent="0.35">
      <c r="B124" s="90"/>
    </row>
    <row r="125" spans="2:43" ht="29" x14ac:dyDescent="0.35">
      <c r="B125" s="25" t="str">
        <f>"Investissements liés à : "&amp;CONFIG!B18&amp;" 
(en € HT)"</f>
        <v>Investissements liés à :  
(en € HT)</v>
      </c>
      <c r="C125" s="36"/>
      <c r="D125" s="36"/>
      <c r="AM125" s="217" t="str">
        <f>"Amortissements de : "&amp;CONFIG!B18</f>
        <v xml:space="preserve">Amortissements de : </v>
      </c>
      <c r="AN125" s="217"/>
    </row>
    <row r="126" spans="2:43" x14ac:dyDescent="0.35">
      <c r="B126" s="90"/>
    </row>
    <row r="127" spans="2:43" x14ac:dyDescent="0.35">
      <c r="B127" s="90"/>
      <c r="C127" s="232" t="s">
        <v>17</v>
      </c>
      <c r="D127" s="232"/>
      <c r="E127" s="232"/>
      <c r="F127" s="232"/>
      <c r="G127" s="232"/>
      <c r="H127" s="232"/>
      <c r="I127" s="232"/>
      <c r="J127" s="232"/>
      <c r="K127" s="232"/>
      <c r="L127" s="232"/>
      <c r="M127" s="232"/>
      <c r="N127" s="232"/>
      <c r="O127" s="232"/>
      <c r="P127" s="232" t="s">
        <v>18</v>
      </c>
      <c r="Q127" s="232"/>
      <c r="R127" s="232"/>
      <c r="S127" s="232"/>
      <c r="T127" s="232"/>
      <c r="U127" s="232"/>
      <c r="V127" s="232"/>
      <c r="W127" s="232"/>
      <c r="X127" s="232"/>
      <c r="Y127" s="232"/>
      <c r="Z127" s="232"/>
      <c r="AA127" s="232"/>
      <c r="AB127" s="232"/>
      <c r="AC127" s="232" t="s">
        <v>19</v>
      </c>
      <c r="AD127" s="232"/>
      <c r="AE127" s="232"/>
      <c r="AF127" s="232" t="s">
        <v>31</v>
      </c>
      <c r="AG127" s="232"/>
      <c r="AH127" s="232"/>
      <c r="AI127" s="232" t="s">
        <v>32</v>
      </c>
      <c r="AJ127" s="232"/>
      <c r="AK127" s="232"/>
      <c r="AM127" s="21" t="s">
        <v>17</v>
      </c>
      <c r="AN127" s="21" t="s">
        <v>18</v>
      </c>
      <c r="AO127" s="21" t="s">
        <v>19</v>
      </c>
      <c r="AP127" s="21" t="s">
        <v>31</v>
      </c>
      <c r="AQ127" s="21" t="s">
        <v>32</v>
      </c>
    </row>
    <row r="128" spans="2:43" ht="15" customHeight="1" x14ac:dyDescent="0.35">
      <c r="B128" s="95" t="s">
        <v>35</v>
      </c>
      <c r="C128" s="67">
        <f>CONFIG!$C$7</f>
        <v>43101</v>
      </c>
      <c r="D128" s="67">
        <f>DATE(YEAR(C128),MONTH(C128)+1,DAY(C128))</f>
        <v>43132</v>
      </c>
      <c r="E128" s="67">
        <f t="shared" ref="E128:N128" si="43">DATE(YEAR(D128),MONTH(D128)+1,DAY(D128))</f>
        <v>43160</v>
      </c>
      <c r="F128" s="67">
        <f t="shared" si="43"/>
        <v>43191</v>
      </c>
      <c r="G128" s="67">
        <f t="shared" si="43"/>
        <v>43221</v>
      </c>
      <c r="H128" s="67">
        <f t="shared" si="43"/>
        <v>43252</v>
      </c>
      <c r="I128" s="67">
        <f t="shared" si="43"/>
        <v>43282</v>
      </c>
      <c r="J128" s="67">
        <f t="shared" si="43"/>
        <v>43313</v>
      </c>
      <c r="K128" s="67">
        <f t="shared" si="43"/>
        <v>43344</v>
      </c>
      <c r="L128" s="67">
        <f t="shared" si="43"/>
        <v>43374</v>
      </c>
      <c r="M128" s="67">
        <f t="shared" si="43"/>
        <v>43405</v>
      </c>
      <c r="N128" s="67">
        <f t="shared" si="43"/>
        <v>43435</v>
      </c>
      <c r="O128" s="96" t="s">
        <v>20</v>
      </c>
      <c r="P128" s="67">
        <f>DATE(YEAR(N128),MONTH(N128)+1,DAY(N128))</f>
        <v>43466</v>
      </c>
      <c r="Q128" s="67">
        <f t="shared" ref="Q128:AA128" si="44">DATE(YEAR(P128),MONTH(P128)+1,DAY(P128))</f>
        <v>43497</v>
      </c>
      <c r="R128" s="67">
        <f t="shared" si="44"/>
        <v>43525</v>
      </c>
      <c r="S128" s="67">
        <f t="shared" si="44"/>
        <v>43556</v>
      </c>
      <c r="T128" s="67">
        <f t="shared" si="44"/>
        <v>43586</v>
      </c>
      <c r="U128" s="67">
        <f t="shared" si="44"/>
        <v>43617</v>
      </c>
      <c r="V128" s="67">
        <f t="shared" si="44"/>
        <v>43647</v>
      </c>
      <c r="W128" s="67">
        <f t="shared" si="44"/>
        <v>43678</v>
      </c>
      <c r="X128" s="67">
        <f t="shared" si="44"/>
        <v>43709</v>
      </c>
      <c r="Y128" s="67">
        <f t="shared" si="44"/>
        <v>43739</v>
      </c>
      <c r="Z128" s="67">
        <f t="shared" si="44"/>
        <v>43770</v>
      </c>
      <c r="AA128" s="67">
        <f t="shared" si="44"/>
        <v>43800</v>
      </c>
      <c r="AB128" s="96" t="s">
        <v>20</v>
      </c>
      <c r="AC128" s="67" t="s">
        <v>23</v>
      </c>
      <c r="AD128" s="67" t="s">
        <v>24</v>
      </c>
      <c r="AE128" s="96" t="s">
        <v>20</v>
      </c>
      <c r="AF128" s="67" t="s">
        <v>23</v>
      </c>
      <c r="AG128" s="67" t="s">
        <v>24</v>
      </c>
      <c r="AH128" s="96" t="s">
        <v>20</v>
      </c>
      <c r="AI128" s="67" t="s">
        <v>23</v>
      </c>
      <c r="AJ128" s="67" t="s">
        <v>24</v>
      </c>
      <c r="AK128" s="96" t="s">
        <v>20</v>
      </c>
    </row>
    <row r="129" spans="2:43" ht="15" customHeight="1" x14ac:dyDescent="0.35">
      <c r="B129" s="57" t="str">
        <f>Investissements!B9</f>
        <v>Apports en nature</v>
      </c>
      <c r="C129" s="82">
        <f>Investissements!C9*Investissements!$G37</f>
        <v>0</v>
      </c>
      <c r="D129" s="82">
        <f>Investissements!D9*Investissements!$G37</f>
        <v>0</v>
      </c>
      <c r="E129" s="82">
        <f>Investissements!E9*Investissements!$G37</f>
        <v>0</v>
      </c>
      <c r="F129" s="82">
        <f>Investissements!F9*Investissements!$G37</f>
        <v>0</v>
      </c>
      <c r="G129" s="82">
        <f>Investissements!G9*Investissements!$G37</f>
        <v>0</v>
      </c>
      <c r="H129" s="82">
        <f>Investissements!H9*Investissements!$G37</f>
        <v>0</v>
      </c>
      <c r="I129" s="82">
        <f>Investissements!I9*Investissements!$G37</f>
        <v>0</v>
      </c>
      <c r="J129" s="82">
        <f>Investissements!J9*Investissements!$G37</f>
        <v>0</v>
      </c>
      <c r="K129" s="82">
        <f>Investissements!K9*Investissements!$G37</f>
        <v>0</v>
      </c>
      <c r="L129" s="82">
        <f>Investissements!L9*Investissements!$G37</f>
        <v>0</v>
      </c>
      <c r="M129" s="82">
        <f>Investissements!M9*Investissements!$G37</f>
        <v>0</v>
      </c>
      <c r="N129" s="82">
        <f>Investissements!N9*Investissements!$G37</f>
        <v>0</v>
      </c>
      <c r="O129" s="82">
        <f t="shared" ref="O129:O148" si="45">SUM(C129:N129)</f>
        <v>0</v>
      </c>
      <c r="P129" s="82">
        <f>Investissements!P9*Investissements!$G37</f>
        <v>0</v>
      </c>
      <c r="Q129" s="82">
        <f>Investissements!Q9*Investissements!$G37</f>
        <v>0</v>
      </c>
      <c r="R129" s="82">
        <f>Investissements!R9*Investissements!$G37</f>
        <v>0</v>
      </c>
      <c r="S129" s="82">
        <f>Investissements!S9*Investissements!$G37</f>
        <v>0</v>
      </c>
      <c r="T129" s="82">
        <f>Investissements!T9*Investissements!$G37</f>
        <v>0</v>
      </c>
      <c r="U129" s="82">
        <f>Investissements!U9*Investissements!$G37</f>
        <v>0</v>
      </c>
      <c r="V129" s="82">
        <f>Investissements!V9*Investissements!$G37</f>
        <v>0</v>
      </c>
      <c r="W129" s="82">
        <f>Investissements!W9*Investissements!$G37</f>
        <v>0</v>
      </c>
      <c r="X129" s="82">
        <f>Investissements!X9*Investissements!$G37</f>
        <v>0</v>
      </c>
      <c r="Y129" s="82">
        <f>Investissements!Y9*Investissements!$G37</f>
        <v>0</v>
      </c>
      <c r="Z129" s="82">
        <f>Investissements!Z9*Investissements!$G37</f>
        <v>0</v>
      </c>
      <c r="AA129" s="82">
        <f>Investissements!AA9*Investissements!$G37</f>
        <v>0</v>
      </c>
      <c r="AB129" s="82">
        <f t="shared" ref="AB129:AB148" si="46">SUM(P129:AA129)</f>
        <v>0</v>
      </c>
      <c r="AC129" s="82">
        <f>Investissements!AC9*Investissements!$G37</f>
        <v>0</v>
      </c>
      <c r="AD129" s="82">
        <f>Investissements!AD9*Investissements!$G37</f>
        <v>0</v>
      </c>
      <c r="AE129" s="82">
        <f t="shared" ref="AE129:AE148" si="47">SUM(AC129:AD129)</f>
        <v>0</v>
      </c>
      <c r="AF129" s="82">
        <f>Investissements!AF9*Investissements!$G37</f>
        <v>0</v>
      </c>
      <c r="AG129" s="82">
        <f>Investissements!AG9*Investissements!$G37</f>
        <v>0</v>
      </c>
      <c r="AH129" s="82">
        <f t="shared" ref="AH129:AH148" si="48">SUM(AF129:AG129)</f>
        <v>0</v>
      </c>
      <c r="AI129" s="82">
        <f>Investissements!AI9*Investissements!$G37</f>
        <v>0</v>
      </c>
      <c r="AJ129" s="82">
        <f>Investissements!AJ9*Investissements!$G37</f>
        <v>0</v>
      </c>
      <c r="AK129" s="82">
        <f t="shared" ref="AK129:AK148" si="49">SUM(AI129:AJ129)</f>
        <v>0</v>
      </c>
      <c r="AM129" s="82">
        <f>Investissements!AN9*Investissements!$G37</f>
        <v>0</v>
      </c>
      <c r="AN129" s="82">
        <f>Investissements!AO9*Investissements!$G37</f>
        <v>0</v>
      </c>
      <c r="AO129" s="82">
        <f>Investissements!AP9*Investissements!$G37</f>
        <v>0</v>
      </c>
      <c r="AP129" s="82">
        <f>Investissements!AQ9*Investissements!$G37</f>
        <v>0</v>
      </c>
      <c r="AQ129" s="82">
        <f>Investissements!AR9*Investissements!$G37</f>
        <v>0</v>
      </c>
    </row>
    <row r="130" spans="2:43" ht="15" customHeight="1" x14ac:dyDescent="0.35">
      <c r="B130" s="57">
        <f>Investissements!B10</f>
        <v>0</v>
      </c>
      <c r="C130" s="82">
        <f>Investissements!C10*Investissements!$G38</f>
        <v>0</v>
      </c>
      <c r="D130" s="82">
        <f>Investissements!D10*Investissements!$G38</f>
        <v>0</v>
      </c>
      <c r="E130" s="82">
        <f>Investissements!E10*Investissements!$G38</f>
        <v>0</v>
      </c>
      <c r="F130" s="82">
        <f>Investissements!F10*Investissements!$G38</f>
        <v>0</v>
      </c>
      <c r="G130" s="82">
        <f>Investissements!G10*Investissements!$G38</f>
        <v>0</v>
      </c>
      <c r="H130" s="82">
        <f>Investissements!H10*Investissements!$G38</f>
        <v>0</v>
      </c>
      <c r="I130" s="82">
        <f>Investissements!I10*Investissements!$G38</f>
        <v>0</v>
      </c>
      <c r="J130" s="82">
        <f>Investissements!J10*Investissements!$G38</f>
        <v>0</v>
      </c>
      <c r="K130" s="82">
        <f>Investissements!K10*Investissements!$G38</f>
        <v>0</v>
      </c>
      <c r="L130" s="82">
        <f>Investissements!L10*Investissements!$G38</f>
        <v>0</v>
      </c>
      <c r="M130" s="82">
        <f>Investissements!M10*Investissements!$G38</f>
        <v>0</v>
      </c>
      <c r="N130" s="82">
        <f>Investissements!N10*Investissements!$G38</f>
        <v>0</v>
      </c>
      <c r="O130" s="82">
        <f t="shared" si="45"/>
        <v>0</v>
      </c>
      <c r="P130" s="82">
        <f>Investissements!P10*Investissements!$G38</f>
        <v>0</v>
      </c>
      <c r="Q130" s="82">
        <f>Investissements!Q10*Investissements!$G38</f>
        <v>0</v>
      </c>
      <c r="R130" s="82">
        <f>Investissements!R10*Investissements!$G38</f>
        <v>0</v>
      </c>
      <c r="S130" s="82">
        <f>Investissements!S10*Investissements!$G38</f>
        <v>0</v>
      </c>
      <c r="T130" s="82">
        <f>Investissements!T10*Investissements!$G38</f>
        <v>0</v>
      </c>
      <c r="U130" s="82">
        <f>Investissements!U10*Investissements!$G38</f>
        <v>0</v>
      </c>
      <c r="V130" s="82">
        <f>Investissements!V10*Investissements!$G38</f>
        <v>0</v>
      </c>
      <c r="W130" s="82">
        <f>Investissements!W10*Investissements!$G38</f>
        <v>0</v>
      </c>
      <c r="X130" s="82">
        <f>Investissements!X10*Investissements!$G38</f>
        <v>0</v>
      </c>
      <c r="Y130" s="82">
        <f>Investissements!Y10*Investissements!$G38</f>
        <v>0</v>
      </c>
      <c r="Z130" s="82">
        <f>Investissements!Z10*Investissements!$G38</f>
        <v>0</v>
      </c>
      <c r="AA130" s="82">
        <f>Investissements!AA10*Investissements!$G38</f>
        <v>0</v>
      </c>
      <c r="AB130" s="82">
        <f t="shared" si="46"/>
        <v>0</v>
      </c>
      <c r="AC130" s="82">
        <f>Investissements!AC10*Investissements!$G38</f>
        <v>0</v>
      </c>
      <c r="AD130" s="82">
        <f>Investissements!AD10*Investissements!$G38</f>
        <v>0</v>
      </c>
      <c r="AE130" s="82">
        <f t="shared" si="47"/>
        <v>0</v>
      </c>
      <c r="AF130" s="82">
        <f>Investissements!AF10*Investissements!$G38</f>
        <v>0</v>
      </c>
      <c r="AG130" s="82">
        <f>Investissements!AG10*Investissements!$G38</f>
        <v>0</v>
      </c>
      <c r="AH130" s="82">
        <f t="shared" si="48"/>
        <v>0</v>
      </c>
      <c r="AI130" s="82">
        <f>Investissements!AI10*Investissements!$G38</f>
        <v>0</v>
      </c>
      <c r="AJ130" s="82">
        <f>Investissements!AJ10*Investissements!$G38</f>
        <v>0</v>
      </c>
      <c r="AK130" s="82">
        <f t="shared" si="49"/>
        <v>0</v>
      </c>
      <c r="AM130" s="82">
        <f>Investissements!AN10*Investissements!$G38</f>
        <v>0</v>
      </c>
      <c r="AN130" s="82">
        <f>Investissements!AO10*Investissements!$G38</f>
        <v>0</v>
      </c>
      <c r="AO130" s="82">
        <f>Investissements!AP10*Investissements!$G38</f>
        <v>0</v>
      </c>
      <c r="AP130" s="82">
        <f>Investissements!AQ10*Investissements!$G38</f>
        <v>0</v>
      </c>
      <c r="AQ130" s="82">
        <f>Investissements!AR10*Investissements!$G38</f>
        <v>0</v>
      </c>
    </row>
    <row r="131" spans="2:43" ht="15" customHeight="1" x14ac:dyDescent="0.35">
      <c r="B131" s="57">
        <f>Investissements!B11</f>
        <v>0</v>
      </c>
      <c r="C131" s="82">
        <f>Investissements!C11*Investissements!$G39</f>
        <v>0</v>
      </c>
      <c r="D131" s="82">
        <f>Investissements!D11*Investissements!$G39</f>
        <v>0</v>
      </c>
      <c r="E131" s="82">
        <f>Investissements!E11*Investissements!$G39</f>
        <v>0</v>
      </c>
      <c r="F131" s="82">
        <f>Investissements!F11*Investissements!$G39</f>
        <v>0</v>
      </c>
      <c r="G131" s="82">
        <f>Investissements!G11*Investissements!$G39</f>
        <v>0</v>
      </c>
      <c r="H131" s="82">
        <f>Investissements!H11*Investissements!$G39</f>
        <v>0</v>
      </c>
      <c r="I131" s="82">
        <f>Investissements!I11*Investissements!$G39</f>
        <v>0</v>
      </c>
      <c r="J131" s="82">
        <f>Investissements!J11*Investissements!$G39</f>
        <v>0</v>
      </c>
      <c r="K131" s="82">
        <f>Investissements!K11*Investissements!$G39</f>
        <v>0</v>
      </c>
      <c r="L131" s="82">
        <f>Investissements!L11*Investissements!$G39</f>
        <v>0</v>
      </c>
      <c r="M131" s="82">
        <f>Investissements!M11*Investissements!$G39</f>
        <v>0</v>
      </c>
      <c r="N131" s="82">
        <f>Investissements!N11*Investissements!$G39</f>
        <v>0</v>
      </c>
      <c r="O131" s="82">
        <f t="shared" si="45"/>
        <v>0</v>
      </c>
      <c r="P131" s="82">
        <f>Investissements!P11*Investissements!$G39</f>
        <v>0</v>
      </c>
      <c r="Q131" s="82">
        <f>Investissements!Q11*Investissements!$G39</f>
        <v>0</v>
      </c>
      <c r="R131" s="82">
        <f>Investissements!R11*Investissements!$G39</f>
        <v>0</v>
      </c>
      <c r="S131" s="82">
        <f>Investissements!S11*Investissements!$G39</f>
        <v>0</v>
      </c>
      <c r="T131" s="82">
        <f>Investissements!T11*Investissements!$G39</f>
        <v>0</v>
      </c>
      <c r="U131" s="82">
        <f>Investissements!U11*Investissements!$G39</f>
        <v>0</v>
      </c>
      <c r="V131" s="82">
        <f>Investissements!V11*Investissements!$G39</f>
        <v>0</v>
      </c>
      <c r="W131" s="82">
        <f>Investissements!W11*Investissements!$G39</f>
        <v>0</v>
      </c>
      <c r="X131" s="82">
        <f>Investissements!X11*Investissements!$G39</f>
        <v>0</v>
      </c>
      <c r="Y131" s="82">
        <f>Investissements!Y11*Investissements!$G39</f>
        <v>0</v>
      </c>
      <c r="Z131" s="82">
        <f>Investissements!Z11*Investissements!$G39</f>
        <v>0</v>
      </c>
      <c r="AA131" s="82">
        <f>Investissements!AA11*Investissements!$G39</f>
        <v>0</v>
      </c>
      <c r="AB131" s="82">
        <f t="shared" si="46"/>
        <v>0</v>
      </c>
      <c r="AC131" s="82">
        <f>Investissements!AC11*Investissements!$G39</f>
        <v>0</v>
      </c>
      <c r="AD131" s="82">
        <f>Investissements!AD11*Investissements!$G39</f>
        <v>0</v>
      </c>
      <c r="AE131" s="82">
        <f t="shared" si="47"/>
        <v>0</v>
      </c>
      <c r="AF131" s="82">
        <f>Investissements!AF11*Investissements!$G39</f>
        <v>0</v>
      </c>
      <c r="AG131" s="82">
        <f>Investissements!AG11*Investissements!$G39</f>
        <v>0</v>
      </c>
      <c r="AH131" s="82">
        <f t="shared" si="48"/>
        <v>0</v>
      </c>
      <c r="AI131" s="82">
        <f>Investissements!AI11*Investissements!$G39</f>
        <v>0</v>
      </c>
      <c r="AJ131" s="82">
        <f>Investissements!AJ11*Investissements!$G39</f>
        <v>0</v>
      </c>
      <c r="AK131" s="82">
        <f t="shared" si="49"/>
        <v>0</v>
      </c>
      <c r="AM131" s="82">
        <f>Investissements!AN11*Investissements!$G39</f>
        <v>0</v>
      </c>
      <c r="AN131" s="82">
        <f>Investissements!AO11*Investissements!$G39</f>
        <v>0</v>
      </c>
      <c r="AO131" s="82">
        <f>Investissements!AP11*Investissements!$G39</f>
        <v>0</v>
      </c>
      <c r="AP131" s="82">
        <f>Investissements!AQ11*Investissements!$G39</f>
        <v>0</v>
      </c>
      <c r="AQ131" s="82">
        <f>Investissements!AR11*Investissements!$G39</f>
        <v>0</v>
      </c>
    </row>
    <row r="132" spans="2:43" ht="15" customHeight="1" x14ac:dyDescent="0.35">
      <c r="B132" s="57">
        <f>Investissements!B12</f>
        <v>0</v>
      </c>
      <c r="C132" s="82">
        <f>Investissements!C12*Investissements!$G40</f>
        <v>0</v>
      </c>
      <c r="D132" s="82">
        <f>Investissements!D12*Investissements!$G40</f>
        <v>0</v>
      </c>
      <c r="E132" s="82">
        <f>Investissements!E12*Investissements!$G40</f>
        <v>0</v>
      </c>
      <c r="F132" s="82">
        <f>Investissements!F12*Investissements!$G40</f>
        <v>0</v>
      </c>
      <c r="G132" s="82">
        <f>Investissements!G12*Investissements!$G40</f>
        <v>0</v>
      </c>
      <c r="H132" s="82">
        <f>Investissements!H12*Investissements!$G40</f>
        <v>0</v>
      </c>
      <c r="I132" s="82">
        <f>Investissements!I12*Investissements!$G40</f>
        <v>0</v>
      </c>
      <c r="J132" s="82">
        <f>Investissements!J12*Investissements!$G40</f>
        <v>0</v>
      </c>
      <c r="K132" s="82">
        <f>Investissements!K12*Investissements!$G40</f>
        <v>0</v>
      </c>
      <c r="L132" s="82">
        <f>Investissements!L12*Investissements!$G40</f>
        <v>0</v>
      </c>
      <c r="M132" s="82">
        <f>Investissements!M12*Investissements!$G40</f>
        <v>0</v>
      </c>
      <c r="N132" s="82">
        <f>Investissements!N12*Investissements!$G40</f>
        <v>0</v>
      </c>
      <c r="O132" s="82">
        <f t="shared" si="45"/>
        <v>0</v>
      </c>
      <c r="P132" s="82">
        <f>Investissements!P12*Investissements!$G40</f>
        <v>0</v>
      </c>
      <c r="Q132" s="82">
        <f>Investissements!Q12*Investissements!$G40</f>
        <v>0</v>
      </c>
      <c r="R132" s="82">
        <f>Investissements!R12*Investissements!$G40</f>
        <v>0</v>
      </c>
      <c r="S132" s="82">
        <f>Investissements!S12*Investissements!$G40</f>
        <v>0</v>
      </c>
      <c r="T132" s="82">
        <f>Investissements!T12*Investissements!$G40</f>
        <v>0</v>
      </c>
      <c r="U132" s="82">
        <f>Investissements!U12*Investissements!$G40</f>
        <v>0</v>
      </c>
      <c r="V132" s="82">
        <f>Investissements!V12*Investissements!$G40</f>
        <v>0</v>
      </c>
      <c r="W132" s="82">
        <f>Investissements!W12*Investissements!$G40</f>
        <v>0</v>
      </c>
      <c r="X132" s="82">
        <f>Investissements!X12*Investissements!$G40</f>
        <v>0</v>
      </c>
      <c r="Y132" s="82">
        <f>Investissements!Y12*Investissements!$G40</f>
        <v>0</v>
      </c>
      <c r="Z132" s="82">
        <f>Investissements!Z12*Investissements!$G40</f>
        <v>0</v>
      </c>
      <c r="AA132" s="82">
        <f>Investissements!AA12*Investissements!$G40</f>
        <v>0</v>
      </c>
      <c r="AB132" s="82">
        <f t="shared" si="46"/>
        <v>0</v>
      </c>
      <c r="AC132" s="82">
        <f>Investissements!AC12*Investissements!$G40</f>
        <v>0</v>
      </c>
      <c r="AD132" s="82">
        <f>Investissements!AD12*Investissements!$G40</f>
        <v>0</v>
      </c>
      <c r="AE132" s="82">
        <f t="shared" si="47"/>
        <v>0</v>
      </c>
      <c r="AF132" s="82">
        <f>Investissements!AF12*Investissements!$G40</f>
        <v>0</v>
      </c>
      <c r="AG132" s="82">
        <f>Investissements!AG12*Investissements!$G40</f>
        <v>0</v>
      </c>
      <c r="AH132" s="82">
        <f t="shared" si="48"/>
        <v>0</v>
      </c>
      <c r="AI132" s="82">
        <f>Investissements!AI12*Investissements!$G40</f>
        <v>0</v>
      </c>
      <c r="AJ132" s="82">
        <f>Investissements!AJ12*Investissements!$G40</f>
        <v>0</v>
      </c>
      <c r="AK132" s="82">
        <f t="shared" si="49"/>
        <v>0</v>
      </c>
      <c r="AM132" s="82">
        <f>Investissements!AN12*Investissements!$G40</f>
        <v>0</v>
      </c>
      <c r="AN132" s="82">
        <f>Investissements!AO12*Investissements!$G40</f>
        <v>0</v>
      </c>
      <c r="AO132" s="82">
        <f>Investissements!AP12*Investissements!$G40</f>
        <v>0</v>
      </c>
      <c r="AP132" s="82">
        <f>Investissements!AQ12*Investissements!$G40</f>
        <v>0</v>
      </c>
      <c r="AQ132" s="82">
        <f>Investissements!AR12*Investissements!$G40</f>
        <v>0</v>
      </c>
    </row>
    <row r="133" spans="2:43" ht="15" customHeight="1" x14ac:dyDescent="0.35">
      <c r="B133" s="57">
        <f>Investissements!B13</f>
        <v>0</v>
      </c>
      <c r="C133" s="82">
        <f>Investissements!C13*Investissements!$G41</f>
        <v>0</v>
      </c>
      <c r="D133" s="82">
        <f>Investissements!D13*Investissements!$G41</f>
        <v>0</v>
      </c>
      <c r="E133" s="82">
        <f>Investissements!E13*Investissements!$G41</f>
        <v>0</v>
      </c>
      <c r="F133" s="82">
        <f>Investissements!F13*Investissements!$G41</f>
        <v>0</v>
      </c>
      <c r="G133" s="82">
        <f>Investissements!G13*Investissements!$G41</f>
        <v>0</v>
      </c>
      <c r="H133" s="82">
        <f>Investissements!H13*Investissements!$G41</f>
        <v>0</v>
      </c>
      <c r="I133" s="82">
        <f>Investissements!I13*Investissements!$G41</f>
        <v>0</v>
      </c>
      <c r="J133" s="82">
        <f>Investissements!J13*Investissements!$G41</f>
        <v>0</v>
      </c>
      <c r="K133" s="82">
        <f>Investissements!K13*Investissements!$G41</f>
        <v>0</v>
      </c>
      <c r="L133" s="82">
        <f>Investissements!L13*Investissements!$G41</f>
        <v>0</v>
      </c>
      <c r="M133" s="82">
        <f>Investissements!M13*Investissements!$G41</f>
        <v>0</v>
      </c>
      <c r="N133" s="82">
        <f>Investissements!N13*Investissements!$G41</f>
        <v>0</v>
      </c>
      <c r="O133" s="82">
        <f t="shared" si="45"/>
        <v>0</v>
      </c>
      <c r="P133" s="82">
        <f>Investissements!P13*Investissements!$G41</f>
        <v>0</v>
      </c>
      <c r="Q133" s="82">
        <f>Investissements!Q13*Investissements!$G41</f>
        <v>0</v>
      </c>
      <c r="R133" s="82">
        <f>Investissements!R13*Investissements!$G41</f>
        <v>0</v>
      </c>
      <c r="S133" s="82">
        <f>Investissements!S13*Investissements!$G41</f>
        <v>0</v>
      </c>
      <c r="T133" s="82">
        <f>Investissements!T13*Investissements!$G41</f>
        <v>0</v>
      </c>
      <c r="U133" s="82">
        <f>Investissements!U13*Investissements!$G41</f>
        <v>0</v>
      </c>
      <c r="V133" s="82">
        <f>Investissements!V13*Investissements!$G41</f>
        <v>0</v>
      </c>
      <c r="W133" s="82">
        <f>Investissements!W13*Investissements!$G41</f>
        <v>0</v>
      </c>
      <c r="X133" s="82">
        <f>Investissements!X13*Investissements!$G41</f>
        <v>0</v>
      </c>
      <c r="Y133" s="82">
        <f>Investissements!Y13*Investissements!$G41</f>
        <v>0</v>
      </c>
      <c r="Z133" s="82">
        <f>Investissements!Z13*Investissements!$G41</f>
        <v>0</v>
      </c>
      <c r="AA133" s="82">
        <f>Investissements!AA13*Investissements!$G41</f>
        <v>0</v>
      </c>
      <c r="AB133" s="82">
        <f t="shared" si="46"/>
        <v>0</v>
      </c>
      <c r="AC133" s="82">
        <f>Investissements!AC13*Investissements!$G41</f>
        <v>0</v>
      </c>
      <c r="AD133" s="82">
        <f>Investissements!AD13*Investissements!$G41</f>
        <v>0</v>
      </c>
      <c r="AE133" s="82">
        <f t="shared" si="47"/>
        <v>0</v>
      </c>
      <c r="AF133" s="82">
        <f>Investissements!AF13*Investissements!$G41</f>
        <v>0</v>
      </c>
      <c r="AG133" s="82">
        <f>Investissements!AG13*Investissements!$G41</f>
        <v>0</v>
      </c>
      <c r="AH133" s="82">
        <f t="shared" si="48"/>
        <v>0</v>
      </c>
      <c r="AI133" s="82">
        <f>Investissements!AI13*Investissements!$G41</f>
        <v>0</v>
      </c>
      <c r="AJ133" s="82">
        <f>Investissements!AJ13*Investissements!$G41</f>
        <v>0</v>
      </c>
      <c r="AK133" s="82">
        <f t="shared" si="49"/>
        <v>0</v>
      </c>
      <c r="AM133" s="82">
        <f>Investissements!AN13*Investissements!$G41</f>
        <v>0</v>
      </c>
      <c r="AN133" s="82">
        <f>Investissements!AO13*Investissements!$G41</f>
        <v>0</v>
      </c>
      <c r="AO133" s="82">
        <f>Investissements!AP13*Investissements!$G41</f>
        <v>0</v>
      </c>
      <c r="AP133" s="82">
        <f>Investissements!AQ13*Investissements!$G41</f>
        <v>0</v>
      </c>
      <c r="AQ133" s="82">
        <f>Investissements!AR13*Investissements!$G41</f>
        <v>0</v>
      </c>
    </row>
    <row r="134" spans="2:43" ht="15" customHeight="1" x14ac:dyDescent="0.35">
      <c r="B134" s="57">
        <f>Investissements!B14</f>
        <v>0</v>
      </c>
      <c r="C134" s="82">
        <f>Investissements!C14*Investissements!$G42</f>
        <v>0</v>
      </c>
      <c r="D134" s="82">
        <f>Investissements!D14*Investissements!$G42</f>
        <v>0</v>
      </c>
      <c r="E134" s="82">
        <f>Investissements!E14*Investissements!$G42</f>
        <v>0</v>
      </c>
      <c r="F134" s="82">
        <f>Investissements!F14*Investissements!$G42</f>
        <v>0</v>
      </c>
      <c r="G134" s="82">
        <f>Investissements!G14*Investissements!$G42</f>
        <v>0</v>
      </c>
      <c r="H134" s="82">
        <f>Investissements!H14*Investissements!$G42</f>
        <v>0</v>
      </c>
      <c r="I134" s="82">
        <f>Investissements!I14*Investissements!$G42</f>
        <v>0</v>
      </c>
      <c r="J134" s="82">
        <f>Investissements!J14*Investissements!$G42</f>
        <v>0</v>
      </c>
      <c r="K134" s="82">
        <f>Investissements!K14*Investissements!$G42</f>
        <v>0</v>
      </c>
      <c r="L134" s="82">
        <f>Investissements!L14*Investissements!$G42</f>
        <v>0</v>
      </c>
      <c r="M134" s="82">
        <f>Investissements!M14*Investissements!$G42</f>
        <v>0</v>
      </c>
      <c r="N134" s="82">
        <f>Investissements!N14*Investissements!$G42</f>
        <v>0</v>
      </c>
      <c r="O134" s="82">
        <f t="shared" si="45"/>
        <v>0</v>
      </c>
      <c r="P134" s="82">
        <f>Investissements!P14*Investissements!$G42</f>
        <v>0</v>
      </c>
      <c r="Q134" s="82">
        <f>Investissements!Q14*Investissements!$G42</f>
        <v>0</v>
      </c>
      <c r="R134" s="82">
        <f>Investissements!R14*Investissements!$G42</f>
        <v>0</v>
      </c>
      <c r="S134" s="82">
        <f>Investissements!S14*Investissements!$G42</f>
        <v>0</v>
      </c>
      <c r="T134" s="82">
        <f>Investissements!T14*Investissements!$G42</f>
        <v>0</v>
      </c>
      <c r="U134" s="82">
        <f>Investissements!U14*Investissements!$G42</f>
        <v>0</v>
      </c>
      <c r="V134" s="82">
        <f>Investissements!V14*Investissements!$G42</f>
        <v>0</v>
      </c>
      <c r="W134" s="82">
        <f>Investissements!W14*Investissements!$G42</f>
        <v>0</v>
      </c>
      <c r="X134" s="82">
        <f>Investissements!X14*Investissements!$G42</f>
        <v>0</v>
      </c>
      <c r="Y134" s="82">
        <f>Investissements!Y14*Investissements!$G42</f>
        <v>0</v>
      </c>
      <c r="Z134" s="82">
        <f>Investissements!Z14*Investissements!$G42</f>
        <v>0</v>
      </c>
      <c r="AA134" s="82">
        <f>Investissements!AA14*Investissements!$G42</f>
        <v>0</v>
      </c>
      <c r="AB134" s="82">
        <f t="shared" si="46"/>
        <v>0</v>
      </c>
      <c r="AC134" s="82">
        <f>Investissements!AC14*Investissements!$G42</f>
        <v>0</v>
      </c>
      <c r="AD134" s="82">
        <f>Investissements!AD14*Investissements!$G42</f>
        <v>0</v>
      </c>
      <c r="AE134" s="82">
        <f t="shared" si="47"/>
        <v>0</v>
      </c>
      <c r="AF134" s="82">
        <f>Investissements!AF14*Investissements!$G42</f>
        <v>0</v>
      </c>
      <c r="AG134" s="82">
        <f>Investissements!AG14*Investissements!$G42</f>
        <v>0</v>
      </c>
      <c r="AH134" s="82">
        <f t="shared" si="48"/>
        <v>0</v>
      </c>
      <c r="AI134" s="82">
        <f>Investissements!AI14*Investissements!$G42</f>
        <v>0</v>
      </c>
      <c r="AJ134" s="82">
        <f>Investissements!AJ14*Investissements!$G42</f>
        <v>0</v>
      </c>
      <c r="AK134" s="82">
        <f t="shared" si="49"/>
        <v>0</v>
      </c>
      <c r="AM134" s="82">
        <f>Investissements!AN14*Investissements!$G42</f>
        <v>0</v>
      </c>
      <c r="AN134" s="82">
        <f>Investissements!AO14*Investissements!$G42</f>
        <v>0</v>
      </c>
      <c r="AO134" s="82">
        <f>Investissements!AP14*Investissements!$G42</f>
        <v>0</v>
      </c>
      <c r="AP134" s="82">
        <f>Investissements!AQ14*Investissements!$G42</f>
        <v>0</v>
      </c>
      <c r="AQ134" s="82">
        <f>Investissements!AR14*Investissements!$G42</f>
        <v>0</v>
      </c>
    </row>
    <row r="135" spans="2:43" ht="15" customHeight="1" x14ac:dyDescent="0.35">
      <c r="B135" s="57">
        <f>Investissements!B15</f>
        <v>0</v>
      </c>
      <c r="C135" s="82">
        <f>Investissements!C15*Investissements!$G43</f>
        <v>0</v>
      </c>
      <c r="D135" s="82">
        <f>Investissements!D15*Investissements!$G43</f>
        <v>0</v>
      </c>
      <c r="E135" s="82">
        <f>Investissements!E15*Investissements!$G43</f>
        <v>0</v>
      </c>
      <c r="F135" s="82">
        <f>Investissements!F15*Investissements!$G43</f>
        <v>0</v>
      </c>
      <c r="G135" s="82">
        <f>Investissements!G15*Investissements!$G43</f>
        <v>0</v>
      </c>
      <c r="H135" s="82">
        <f>Investissements!H15*Investissements!$G43</f>
        <v>0</v>
      </c>
      <c r="I135" s="82">
        <f>Investissements!I15*Investissements!$G43</f>
        <v>0</v>
      </c>
      <c r="J135" s="82">
        <f>Investissements!J15*Investissements!$G43</f>
        <v>0</v>
      </c>
      <c r="K135" s="82">
        <f>Investissements!K15*Investissements!$G43</f>
        <v>0</v>
      </c>
      <c r="L135" s="82">
        <f>Investissements!L15*Investissements!$G43</f>
        <v>0</v>
      </c>
      <c r="M135" s="82">
        <f>Investissements!M15*Investissements!$G43</f>
        <v>0</v>
      </c>
      <c r="N135" s="82">
        <f>Investissements!N15*Investissements!$G43</f>
        <v>0</v>
      </c>
      <c r="O135" s="82">
        <f t="shared" si="45"/>
        <v>0</v>
      </c>
      <c r="P135" s="82">
        <f>Investissements!P15*Investissements!$G43</f>
        <v>0</v>
      </c>
      <c r="Q135" s="82">
        <f>Investissements!Q15*Investissements!$G43</f>
        <v>0</v>
      </c>
      <c r="R135" s="82">
        <f>Investissements!R15*Investissements!$G43</f>
        <v>0</v>
      </c>
      <c r="S135" s="82">
        <f>Investissements!S15*Investissements!$G43</f>
        <v>0</v>
      </c>
      <c r="T135" s="82">
        <f>Investissements!T15*Investissements!$G43</f>
        <v>0</v>
      </c>
      <c r="U135" s="82">
        <f>Investissements!U15*Investissements!$G43</f>
        <v>0</v>
      </c>
      <c r="V135" s="82">
        <f>Investissements!V15*Investissements!$G43</f>
        <v>0</v>
      </c>
      <c r="W135" s="82">
        <f>Investissements!W15*Investissements!$G43</f>
        <v>0</v>
      </c>
      <c r="X135" s="82">
        <f>Investissements!X15*Investissements!$G43</f>
        <v>0</v>
      </c>
      <c r="Y135" s="82">
        <f>Investissements!Y15*Investissements!$G43</f>
        <v>0</v>
      </c>
      <c r="Z135" s="82">
        <f>Investissements!Z15*Investissements!$G43</f>
        <v>0</v>
      </c>
      <c r="AA135" s="82">
        <f>Investissements!AA15*Investissements!$G43</f>
        <v>0</v>
      </c>
      <c r="AB135" s="82">
        <f t="shared" si="46"/>
        <v>0</v>
      </c>
      <c r="AC135" s="82">
        <f>Investissements!AC15*Investissements!$G43</f>
        <v>0</v>
      </c>
      <c r="AD135" s="82">
        <f>Investissements!AD15*Investissements!$G43</f>
        <v>0</v>
      </c>
      <c r="AE135" s="82">
        <f t="shared" si="47"/>
        <v>0</v>
      </c>
      <c r="AF135" s="82">
        <f>Investissements!AF15*Investissements!$G43</f>
        <v>0</v>
      </c>
      <c r="AG135" s="82">
        <f>Investissements!AG15*Investissements!$G43</f>
        <v>0</v>
      </c>
      <c r="AH135" s="82">
        <f t="shared" si="48"/>
        <v>0</v>
      </c>
      <c r="AI135" s="82">
        <f>Investissements!AI15*Investissements!$G43</f>
        <v>0</v>
      </c>
      <c r="AJ135" s="82">
        <f>Investissements!AJ15*Investissements!$G43</f>
        <v>0</v>
      </c>
      <c r="AK135" s="82">
        <f t="shared" si="49"/>
        <v>0</v>
      </c>
      <c r="AM135" s="82">
        <f>Investissements!AN15*Investissements!$G43</f>
        <v>0</v>
      </c>
      <c r="AN135" s="82">
        <f>Investissements!AO15*Investissements!$G43</f>
        <v>0</v>
      </c>
      <c r="AO135" s="82">
        <f>Investissements!AP15*Investissements!$G43</f>
        <v>0</v>
      </c>
      <c r="AP135" s="82">
        <f>Investissements!AQ15*Investissements!$G43</f>
        <v>0</v>
      </c>
      <c r="AQ135" s="82">
        <f>Investissements!AR15*Investissements!$G43</f>
        <v>0</v>
      </c>
    </row>
    <row r="136" spans="2:43" ht="15" customHeight="1" x14ac:dyDescent="0.35">
      <c r="B136" s="57">
        <f>Investissements!B16</f>
        <v>0</v>
      </c>
      <c r="C136" s="82">
        <f>Investissements!C16*Investissements!$G44</f>
        <v>0</v>
      </c>
      <c r="D136" s="82">
        <f>Investissements!D16*Investissements!$G44</f>
        <v>0</v>
      </c>
      <c r="E136" s="82">
        <f>Investissements!E16*Investissements!$G44</f>
        <v>0</v>
      </c>
      <c r="F136" s="82">
        <f>Investissements!F16*Investissements!$G44</f>
        <v>0</v>
      </c>
      <c r="G136" s="82">
        <f>Investissements!G16*Investissements!$G44</f>
        <v>0</v>
      </c>
      <c r="H136" s="82">
        <f>Investissements!H16*Investissements!$G44</f>
        <v>0</v>
      </c>
      <c r="I136" s="82">
        <f>Investissements!I16*Investissements!$G44</f>
        <v>0</v>
      </c>
      <c r="J136" s="82">
        <f>Investissements!J16*Investissements!$G44</f>
        <v>0</v>
      </c>
      <c r="K136" s="82">
        <f>Investissements!K16*Investissements!$G44</f>
        <v>0</v>
      </c>
      <c r="L136" s="82">
        <f>Investissements!L16*Investissements!$G44</f>
        <v>0</v>
      </c>
      <c r="M136" s="82">
        <f>Investissements!M16*Investissements!$G44</f>
        <v>0</v>
      </c>
      <c r="N136" s="82">
        <f>Investissements!N16*Investissements!$G44</f>
        <v>0</v>
      </c>
      <c r="O136" s="82">
        <f t="shared" si="45"/>
        <v>0</v>
      </c>
      <c r="P136" s="82">
        <f>Investissements!P16*Investissements!$G44</f>
        <v>0</v>
      </c>
      <c r="Q136" s="82">
        <f>Investissements!Q16*Investissements!$G44</f>
        <v>0</v>
      </c>
      <c r="R136" s="82">
        <f>Investissements!R16*Investissements!$G44</f>
        <v>0</v>
      </c>
      <c r="S136" s="82">
        <f>Investissements!S16*Investissements!$G44</f>
        <v>0</v>
      </c>
      <c r="T136" s="82">
        <f>Investissements!T16*Investissements!$G44</f>
        <v>0</v>
      </c>
      <c r="U136" s="82">
        <f>Investissements!U16*Investissements!$G44</f>
        <v>0</v>
      </c>
      <c r="V136" s="82">
        <f>Investissements!V16*Investissements!$G44</f>
        <v>0</v>
      </c>
      <c r="W136" s="82">
        <f>Investissements!W16*Investissements!$G44</f>
        <v>0</v>
      </c>
      <c r="X136" s="82">
        <f>Investissements!X16*Investissements!$G44</f>
        <v>0</v>
      </c>
      <c r="Y136" s="82">
        <f>Investissements!Y16*Investissements!$G44</f>
        <v>0</v>
      </c>
      <c r="Z136" s="82">
        <f>Investissements!Z16*Investissements!$G44</f>
        <v>0</v>
      </c>
      <c r="AA136" s="82">
        <f>Investissements!AA16*Investissements!$G44</f>
        <v>0</v>
      </c>
      <c r="AB136" s="82">
        <f t="shared" si="46"/>
        <v>0</v>
      </c>
      <c r="AC136" s="82">
        <f>Investissements!AC16*Investissements!$G44</f>
        <v>0</v>
      </c>
      <c r="AD136" s="82">
        <f>Investissements!AD16*Investissements!$G44</f>
        <v>0</v>
      </c>
      <c r="AE136" s="82">
        <f t="shared" si="47"/>
        <v>0</v>
      </c>
      <c r="AF136" s="82">
        <f>Investissements!AF16*Investissements!$G44</f>
        <v>0</v>
      </c>
      <c r="AG136" s="82">
        <f>Investissements!AG16*Investissements!$G44</f>
        <v>0</v>
      </c>
      <c r="AH136" s="82">
        <f t="shared" si="48"/>
        <v>0</v>
      </c>
      <c r="AI136" s="82">
        <f>Investissements!AI16*Investissements!$G44</f>
        <v>0</v>
      </c>
      <c r="AJ136" s="82">
        <f>Investissements!AJ16*Investissements!$G44</f>
        <v>0</v>
      </c>
      <c r="AK136" s="82">
        <f t="shared" si="49"/>
        <v>0</v>
      </c>
      <c r="AM136" s="82">
        <f>Investissements!AN16*Investissements!$G44</f>
        <v>0</v>
      </c>
      <c r="AN136" s="82">
        <f>Investissements!AO16*Investissements!$G44</f>
        <v>0</v>
      </c>
      <c r="AO136" s="82">
        <f>Investissements!AP16*Investissements!$G44</f>
        <v>0</v>
      </c>
      <c r="AP136" s="82">
        <f>Investissements!AQ16*Investissements!$G44</f>
        <v>0</v>
      </c>
      <c r="AQ136" s="82">
        <f>Investissements!AR16*Investissements!$G44</f>
        <v>0</v>
      </c>
    </row>
    <row r="137" spans="2:43" ht="15" customHeight="1" x14ac:dyDescent="0.35">
      <c r="B137" s="57">
        <f>Investissements!B17</f>
        <v>0</v>
      </c>
      <c r="C137" s="82">
        <f>Investissements!C17*Investissements!$G45</f>
        <v>0</v>
      </c>
      <c r="D137" s="82">
        <f>Investissements!D17*Investissements!$G45</f>
        <v>0</v>
      </c>
      <c r="E137" s="82">
        <f>Investissements!E17*Investissements!$G45</f>
        <v>0</v>
      </c>
      <c r="F137" s="82">
        <f>Investissements!F17*Investissements!$G45</f>
        <v>0</v>
      </c>
      <c r="G137" s="82">
        <f>Investissements!G17*Investissements!$G45</f>
        <v>0</v>
      </c>
      <c r="H137" s="82">
        <f>Investissements!H17*Investissements!$G45</f>
        <v>0</v>
      </c>
      <c r="I137" s="82">
        <f>Investissements!I17*Investissements!$G45</f>
        <v>0</v>
      </c>
      <c r="J137" s="82">
        <f>Investissements!J17*Investissements!$G45</f>
        <v>0</v>
      </c>
      <c r="K137" s="82">
        <f>Investissements!K17*Investissements!$G45</f>
        <v>0</v>
      </c>
      <c r="L137" s="82">
        <f>Investissements!L17*Investissements!$G45</f>
        <v>0</v>
      </c>
      <c r="M137" s="82">
        <f>Investissements!M17*Investissements!$G45</f>
        <v>0</v>
      </c>
      <c r="N137" s="82">
        <f>Investissements!N17*Investissements!$G45</f>
        <v>0</v>
      </c>
      <c r="O137" s="82">
        <f t="shared" si="45"/>
        <v>0</v>
      </c>
      <c r="P137" s="82">
        <f>Investissements!P17*Investissements!$G45</f>
        <v>0</v>
      </c>
      <c r="Q137" s="82">
        <f>Investissements!Q17*Investissements!$G45</f>
        <v>0</v>
      </c>
      <c r="R137" s="82">
        <f>Investissements!R17*Investissements!$G45</f>
        <v>0</v>
      </c>
      <c r="S137" s="82">
        <f>Investissements!S17*Investissements!$G45</f>
        <v>0</v>
      </c>
      <c r="T137" s="82">
        <f>Investissements!T17*Investissements!$G45</f>
        <v>0</v>
      </c>
      <c r="U137" s="82">
        <f>Investissements!U17*Investissements!$G45</f>
        <v>0</v>
      </c>
      <c r="V137" s="82">
        <f>Investissements!V17*Investissements!$G45</f>
        <v>0</v>
      </c>
      <c r="W137" s="82">
        <f>Investissements!W17*Investissements!$G45</f>
        <v>0</v>
      </c>
      <c r="X137" s="82">
        <f>Investissements!X17*Investissements!$G45</f>
        <v>0</v>
      </c>
      <c r="Y137" s="82">
        <f>Investissements!Y17*Investissements!$G45</f>
        <v>0</v>
      </c>
      <c r="Z137" s="82">
        <f>Investissements!Z17*Investissements!$G45</f>
        <v>0</v>
      </c>
      <c r="AA137" s="82">
        <f>Investissements!AA17*Investissements!$G45</f>
        <v>0</v>
      </c>
      <c r="AB137" s="82">
        <f t="shared" si="46"/>
        <v>0</v>
      </c>
      <c r="AC137" s="82">
        <f>Investissements!AC17*Investissements!$G45</f>
        <v>0</v>
      </c>
      <c r="AD137" s="82">
        <f>Investissements!AD17*Investissements!$G45</f>
        <v>0</v>
      </c>
      <c r="AE137" s="82">
        <f t="shared" si="47"/>
        <v>0</v>
      </c>
      <c r="AF137" s="82">
        <f>Investissements!AF17*Investissements!$G45</f>
        <v>0</v>
      </c>
      <c r="AG137" s="82">
        <f>Investissements!AG17*Investissements!$G45</f>
        <v>0</v>
      </c>
      <c r="AH137" s="82">
        <f t="shared" si="48"/>
        <v>0</v>
      </c>
      <c r="AI137" s="82">
        <f>Investissements!AI17*Investissements!$G45</f>
        <v>0</v>
      </c>
      <c r="AJ137" s="82">
        <f>Investissements!AJ17*Investissements!$G45</f>
        <v>0</v>
      </c>
      <c r="AK137" s="82">
        <f t="shared" si="49"/>
        <v>0</v>
      </c>
      <c r="AM137" s="82">
        <f>Investissements!AN17*Investissements!$G45</f>
        <v>0</v>
      </c>
      <c r="AN137" s="82">
        <f>Investissements!AO17*Investissements!$G45</f>
        <v>0</v>
      </c>
      <c r="AO137" s="82">
        <f>Investissements!AP17*Investissements!$G45</f>
        <v>0</v>
      </c>
      <c r="AP137" s="82">
        <f>Investissements!AQ17*Investissements!$G45</f>
        <v>0</v>
      </c>
      <c r="AQ137" s="82">
        <f>Investissements!AR17*Investissements!$G45</f>
        <v>0</v>
      </c>
    </row>
    <row r="138" spans="2:43" ht="15" customHeight="1" x14ac:dyDescent="0.35">
      <c r="B138" s="57">
        <f>Investissements!B18</f>
        <v>0</v>
      </c>
      <c r="C138" s="82">
        <f>Investissements!C18*Investissements!$G46</f>
        <v>0</v>
      </c>
      <c r="D138" s="82">
        <f>Investissements!D18*Investissements!$G46</f>
        <v>0</v>
      </c>
      <c r="E138" s="82">
        <f>Investissements!E18*Investissements!$G46</f>
        <v>0</v>
      </c>
      <c r="F138" s="82">
        <f>Investissements!F18*Investissements!$G46</f>
        <v>0</v>
      </c>
      <c r="G138" s="82">
        <f>Investissements!G18*Investissements!$G46</f>
        <v>0</v>
      </c>
      <c r="H138" s="82">
        <f>Investissements!H18*Investissements!$G46</f>
        <v>0</v>
      </c>
      <c r="I138" s="82">
        <f>Investissements!I18*Investissements!$G46</f>
        <v>0</v>
      </c>
      <c r="J138" s="82">
        <f>Investissements!J18*Investissements!$G46</f>
        <v>0</v>
      </c>
      <c r="K138" s="82">
        <f>Investissements!K18*Investissements!$G46</f>
        <v>0</v>
      </c>
      <c r="L138" s="82">
        <f>Investissements!L18*Investissements!$G46</f>
        <v>0</v>
      </c>
      <c r="M138" s="82">
        <f>Investissements!M18*Investissements!$G46</f>
        <v>0</v>
      </c>
      <c r="N138" s="82">
        <f>Investissements!N18*Investissements!$G46</f>
        <v>0</v>
      </c>
      <c r="O138" s="82">
        <f t="shared" si="45"/>
        <v>0</v>
      </c>
      <c r="P138" s="82">
        <f>Investissements!P18*Investissements!$G46</f>
        <v>0</v>
      </c>
      <c r="Q138" s="82">
        <f>Investissements!Q18*Investissements!$G46</f>
        <v>0</v>
      </c>
      <c r="R138" s="82">
        <f>Investissements!R18*Investissements!$G46</f>
        <v>0</v>
      </c>
      <c r="S138" s="82">
        <f>Investissements!S18*Investissements!$G46</f>
        <v>0</v>
      </c>
      <c r="T138" s="82">
        <f>Investissements!T18*Investissements!$G46</f>
        <v>0</v>
      </c>
      <c r="U138" s="82">
        <f>Investissements!U18*Investissements!$G46</f>
        <v>0</v>
      </c>
      <c r="V138" s="82">
        <f>Investissements!V18*Investissements!$G46</f>
        <v>0</v>
      </c>
      <c r="W138" s="82">
        <f>Investissements!W18*Investissements!$G46</f>
        <v>0</v>
      </c>
      <c r="X138" s="82">
        <f>Investissements!X18*Investissements!$G46</f>
        <v>0</v>
      </c>
      <c r="Y138" s="82">
        <f>Investissements!Y18*Investissements!$G46</f>
        <v>0</v>
      </c>
      <c r="Z138" s="82">
        <f>Investissements!Z18*Investissements!$G46</f>
        <v>0</v>
      </c>
      <c r="AA138" s="82">
        <f>Investissements!AA18*Investissements!$G46</f>
        <v>0</v>
      </c>
      <c r="AB138" s="82">
        <f t="shared" si="46"/>
        <v>0</v>
      </c>
      <c r="AC138" s="82">
        <f>Investissements!AC18*Investissements!$G46</f>
        <v>0</v>
      </c>
      <c r="AD138" s="82">
        <f>Investissements!AD18*Investissements!$G46</f>
        <v>0</v>
      </c>
      <c r="AE138" s="82">
        <f t="shared" si="47"/>
        <v>0</v>
      </c>
      <c r="AF138" s="82">
        <f>Investissements!AF18*Investissements!$G46</f>
        <v>0</v>
      </c>
      <c r="AG138" s="82">
        <f>Investissements!AG18*Investissements!$G46</f>
        <v>0</v>
      </c>
      <c r="AH138" s="82">
        <f t="shared" si="48"/>
        <v>0</v>
      </c>
      <c r="AI138" s="82">
        <f>Investissements!AI18*Investissements!$G46</f>
        <v>0</v>
      </c>
      <c r="AJ138" s="82">
        <f>Investissements!AJ18*Investissements!$G46</f>
        <v>0</v>
      </c>
      <c r="AK138" s="82">
        <f t="shared" si="49"/>
        <v>0</v>
      </c>
      <c r="AM138" s="82">
        <f>Investissements!AN18*Investissements!$G46</f>
        <v>0</v>
      </c>
      <c r="AN138" s="82">
        <f>Investissements!AO18*Investissements!$G46</f>
        <v>0</v>
      </c>
      <c r="AO138" s="82">
        <f>Investissements!AP18*Investissements!$G46</f>
        <v>0</v>
      </c>
      <c r="AP138" s="82">
        <f>Investissements!AQ18*Investissements!$G46</f>
        <v>0</v>
      </c>
      <c r="AQ138" s="82">
        <f>Investissements!AR18*Investissements!$G46</f>
        <v>0</v>
      </c>
    </row>
    <row r="139" spans="2:43" ht="15" customHeight="1" x14ac:dyDescent="0.35">
      <c r="B139" s="57">
        <f>Investissements!B19</f>
        <v>0</v>
      </c>
      <c r="C139" s="82">
        <f>Investissements!C19*Investissements!$G47</f>
        <v>0</v>
      </c>
      <c r="D139" s="82">
        <f>Investissements!D19*Investissements!$G47</f>
        <v>0</v>
      </c>
      <c r="E139" s="82">
        <f>Investissements!E19*Investissements!$G47</f>
        <v>0</v>
      </c>
      <c r="F139" s="82">
        <f>Investissements!F19*Investissements!$G47</f>
        <v>0</v>
      </c>
      <c r="G139" s="82">
        <f>Investissements!G19*Investissements!$G47</f>
        <v>0</v>
      </c>
      <c r="H139" s="82">
        <f>Investissements!H19*Investissements!$G47</f>
        <v>0</v>
      </c>
      <c r="I139" s="82">
        <f>Investissements!I19*Investissements!$G47</f>
        <v>0</v>
      </c>
      <c r="J139" s="82">
        <f>Investissements!J19*Investissements!$G47</f>
        <v>0</v>
      </c>
      <c r="K139" s="82">
        <f>Investissements!K19*Investissements!$G47</f>
        <v>0</v>
      </c>
      <c r="L139" s="82">
        <f>Investissements!L19*Investissements!$G47</f>
        <v>0</v>
      </c>
      <c r="M139" s="82">
        <f>Investissements!M19*Investissements!$G47</f>
        <v>0</v>
      </c>
      <c r="N139" s="82">
        <f>Investissements!N19*Investissements!$G47</f>
        <v>0</v>
      </c>
      <c r="O139" s="82">
        <f t="shared" si="45"/>
        <v>0</v>
      </c>
      <c r="P139" s="82">
        <f>Investissements!P19*Investissements!$G47</f>
        <v>0</v>
      </c>
      <c r="Q139" s="82">
        <f>Investissements!Q19*Investissements!$G47</f>
        <v>0</v>
      </c>
      <c r="R139" s="82">
        <f>Investissements!R19*Investissements!$G47</f>
        <v>0</v>
      </c>
      <c r="S139" s="82">
        <f>Investissements!S19*Investissements!$G47</f>
        <v>0</v>
      </c>
      <c r="T139" s="82">
        <f>Investissements!T19*Investissements!$G47</f>
        <v>0</v>
      </c>
      <c r="U139" s="82">
        <f>Investissements!U19*Investissements!$G47</f>
        <v>0</v>
      </c>
      <c r="V139" s="82">
        <f>Investissements!V19*Investissements!$G47</f>
        <v>0</v>
      </c>
      <c r="W139" s="82">
        <f>Investissements!W19*Investissements!$G47</f>
        <v>0</v>
      </c>
      <c r="X139" s="82">
        <f>Investissements!X19*Investissements!$G47</f>
        <v>0</v>
      </c>
      <c r="Y139" s="82">
        <f>Investissements!Y19*Investissements!$G47</f>
        <v>0</v>
      </c>
      <c r="Z139" s="82">
        <f>Investissements!Z19*Investissements!$G47</f>
        <v>0</v>
      </c>
      <c r="AA139" s="82">
        <f>Investissements!AA19*Investissements!$G47</f>
        <v>0</v>
      </c>
      <c r="AB139" s="82">
        <f t="shared" si="46"/>
        <v>0</v>
      </c>
      <c r="AC139" s="82">
        <f>Investissements!AC19*Investissements!$G47</f>
        <v>0</v>
      </c>
      <c r="AD139" s="82">
        <f>Investissements!AD19*Investissements!$G47</f>
        <v>0</v>
      </c>
      <c r="AE139" s="82">
        <f t="shared" si="47"/>
        <v>0</v>
      </c>
      <c r="AF139" s="82">
        <f>Investissements!AF19*Investissements!$G47</f>
        <v>0</v>
      </c>
      <c r="AG139" s="82">
        <f>Investissements!AG19*Investissements!$G47</f>
        <v>0</v>
      </c>
      <c r="AH139" s="82">
        <f t="shared" si="48"/>
        <v>0</v>
      </c>
      <c r="AI139" s="82">
        <f>Investissements!AI19*Investissements!$G47</f>
        <v>0</v>
      </c>
      <c r="AJ139" s="82">
        <f>Investissements!AJ19*Investissements!$G47</f>
        <v>0</v>
      </c>
      <c r="AK139" s="82">
        <f t="shared" si="49"/>
        <v>0</v>
      </c>
      <c r="AM139" s="82">
        <f>Investissements!AN19*Investissements!$G47</f>
        <v>0</v>
      </c>
      <c r="AN139" s="82">
        <f>Investissements!AO19*Investissements!$G47</f>
        <v>0</v>
      </c>
      <c r="AO139" s="82">
        <f>Investissements!AP19*Investissements!$G47</f>
        <v>0</v>
      </c>
      <c r="AP139" s="82">
        <f>Investissements!AQ19*Investissements!$G47</f>
        <v>0</v>
      </c>
      <c r="AQ139" s="82">
        <f>Investissements!AR19*Investissements!$G47</f>
        <v>0</v>
      </c>
    </row>
    <row r="140" spans="2:43" ht="15" customHeight="1" x14ac:dyDescent="0.35">
      <c r="B140" s="57">
        <f>Investissements!B20</f>
        <v>0</v>
      </c>
      <c r="C140" s="82">
        <f>Investissements!C20*Investissements!$G48</f>
        <v>0</v>
      </c>
      <c r="D140" s="82">
        <f>Investissements!D20*Investissements!$G48</f>
        <v>0</v>
      </c>
      <c r="E140" s="82">
        <f>Investissements!E20*Investissements!$G48</f>
        <v>0</v>
      </c>
      <c r="F140" s="82">
        <f>Investissements!F20*Investissements!$G48</f>
        <v>0</v>
      </c>
      <c r="G140" s="82">
        <f>Investissements!G20*Investissements!$G48</f>
        <v>0</v>
      </c>
      <c r="H140" s="82">
        <f>Investissements!H20*Investissements!$G48</f>
        <v>0</v>
      </c>
      <c r="I140" s="82">
        <f>Investissements!I20*Investissements!$G48</f>
        <v>0</v>
      </c>
      <c r="J140" s="82">
        <f>Investissements!J20*Investissements!$G48</f>
        <v>0</v>
      </c>
      <c r="K140" s="82">
        <f>Investissements!K20*Investissements!$G48</f>
        <v>0</v>
      </c>
      <c r="L140" s="82">
        <f>Investissements!L20*Investissements!$G48</f>
        <v>0</v>
      </c>
      <c r="M140" s="82">
        <f>Investissements!M20*Investissements!$G48</f>
        <v>0</v>
      </c>
      <c r="N140" s="82">
        <f>Investissements!N20*Investissements!$G48</f>
        <v>0</v>
      </c>
      <c r="O140" s="82">
        <f t="shared" si="45"/>
        <v>0</v>
      </c>
      <c r="P140" s="82">
        <f>Investissements!P20*Investissements!$G48</f>
        <v>0</v>
      </c>
      <c r="Q140" s="82">
        <f>Investissements!Q20*Investissements!$G48</f>
        <v>0</v>
      </c>
      <c r="R140" s="82">
        <f>Investissements!R20*Investissements!$G48</f>
        <v>0</v>
      </c>
      <c r="S140" s="82">
        <f>Investissements!S20*Investissements!$G48</f>
        <v>0</v>
      </c>
      <c r="T140" s="82">
        <f>Investissements!T20*Investissements!$G48</f>
        <v>0</v>
      </c>
      <c r="U140" s="82">
        <f>Investissements!U20*Investissements!$G48</f>
        <v>0</v>
      </c>
      <c r="V140" s="82">
        <f>Investissements!V20*Investissements!$G48</f>
        <v>0</v>
      </c>
      <c r="W140" s="82">
        <f>Investissements!W20*Investissements!$G48</f>
        <v>0</v>
      </c>
      <c r="X140" s="82">
        <f>Investissements!X20*Investissements!$G48</f>
        <v>0</v>
      </c>
      <c r="Y140" s="82">
        <f>Investissements!Y20*Investissements!$G48</f>
        <v>0</v>
      </c>
      <c r="Z140" s="82">
        <f>Investissements!Z20*Investissements!$G48</f>
        <v>0</v>
      </c>
      <c r="AA140" s="82">
        <f>Investissements!AA20*Investissements!$G48</f>
        <v>0</v>
      </c>
      <c r="AB140" s="82">
        <f t="shared" si="46"/>
        <v>0</v>
      </c>
      <c r="AC140" s="82">
        <f>Investissements!AC20*Investissements!$G48</f>
        <v>0</v>
      </c>
      <c r="AD140" s="82">
        <f>Investissements!AD20*Investissements!$G48</f>
        <v>0</v>
      </c>
      <c r="AE140" s="82">
        <f t="shared" si="47"/>
        <v>0</v>
      </c>
      <c r="AF140" s="82">
        <f>Investissements!AF20*Investissements!$G48</f>
        <v>0</v>
      </c>
      <c r="AG140" s="82">
        <f>Investissements!AG20*Investissements!$G48</f>
        <v>0</v>
      </c>
      <c r="AH140" s="82">
        <f t="shared" si="48"/>
        <v>0</v>
      </c>
      <c r="AI140" s="82">
        <f>Investissements!AI20*Investissements!$G48</f>
        <v>0</v>
      </c>
      <c r="AJ140" s="82">
        <f>Investissements!AJ20*Investissements!$G48</f>
        <v>0</v>
      </c>
      <c r="AK140" s="82">
        <f t="shared" si="49"/>
        <v>0</v>
      </c>
      <c r="AM140" s="82">
        <f>Investissements!AN20*Investissements!$G48</f>
        <v>0</v>
      </c>
      <c r="AN140" s="82">
        <f>Investissements!AO20*Investissements!$G48</f>
        <v>0</v>
      </c>
      <c r="AO140" s="82">
        <f>Investissements!AP20*Investissements!$G48</f>
        <v>0</v>
      </c>
      <c r="AP140" s="82">
        <f>Investissements!AQ20*Investissements!$G48</f>
        <v>0</v>
      </c>
      <c r="AQ140" s="82">
        <f>Investissements!AR20*Investissements!$G48</f>
        <v>0</v>
      </c>
    </row>
    <row r="141" spans="2:43" ht="15" customHeight="1" x14ac:dyDescent="0.35">
      <c r="B141" s="57">
        <f>Investissements!B21</f>
        <v>0</v>
      </c>
      <c r="C141" s="82">
        <f>Investissements!C21*Investissements!$G49</f>
        <v>0</v>
      </c>
      <c r="D141" s="82">
        <f>Investissements!D21*Investissements!$G49</f>
        <v>0</v>
      </c>
      <c r="E141" s="82">
        <f>Investissements!E21*Investissements!$G49</f>
        <v>0</v>
      </c>
      <c r="F141" s="82">
        <f>Investissements!F21*Investissements!$G49</f>
        <v>0</v>
      </c>
      <c r="G141" s="82">
        <f>Investissements!G21*Investissements!$G49</f>
        <v>0</v>
      </c>
      <c r="H141" s="82">
        <f>Investissements!H21*Investissements!$G49</f>
        <v>0</v>
      </c>
      <c r="I141" s="82">
        <f>Investissements!I21*Investissements!$G49</f>
        <v>0</v>
      </c>
      <c r="J141" s="82">
        <f>Investissements!J21*Investissements!$G49</f>
        <v>0</v>
      </c>
      <c r="K141" s="82">
        <f>Investissements!K21*Investissements!$G49</f>
        <v>0</v>
      </c>
      <c r="L141" s="82">
        <f>Investissements!L21*Investissements!$G49</f>
        <v>0</v>
      </c>
      <c r="M141" s="82">
        <f>Investissements!M21*Investissements!$G49</f>
        <v>0</v>
      </c>
      <c r="N141" s="82">
        <f>Investissements!N21*Investissements!$G49</f>
        <v>0</v>
      </c>
      <c r="O141" s="82">
        <f t="shared" si="45"/>
        <v>0</v>
      </c>
      <c r="P141" s="82">
        <f>Investissements!P21*Investissements!$G49</f>
        <v>0</v>
      </c>
      <c r="Q141" s="82">
        <f>Investissements!Q21*Investissements!$G49</f>
        <v>0</v>
      </c>
      <c r="R141" s="82">
        <f>Investissements!R21*Investissements!$G49</f>
        <v>0</v>
      </c>
      <c r="S141" s="82">
        <f>Investissements!S21*Investissements!$G49</f>
        <v>0</v>
      </c>
      <c r="T141" s="82">
        <f>Investissements!T21*Investissements!$G49</f>
        <v>0</v>
      </c>
      <c r="U141" s="82">
        <f>Investissements!U21*Investissements!$G49</f>
        <v>0</v>
      </c>
      <c r="V141" s="82">
        <f>Investissements!V21*Investissements!$G49</f>
        <v>0</v>
      </c>
      <c r="W141" s="82">
        <f>Investissements!W21*Investissements!$G49</f>
        <v>0</v>
      </c>
      <c r="X141" s="82">
        <f>Investissements!X21*Investissements!$G49</f>
        <v>0</v>
      </c>
      <c r="Y141" s="82">
        <f>Investissements!Y21*Investissements!$G49</f>
        <v>0</v>
      </c>
      <c r="Z141" s="82">
        <f>Investissements!Z21*Investissements!$G49</f>
        <v>0</v>
      </c>
      <c r="AA141" s="82">
        <f>Investissements!AA21*Investissements!$G49</f>
        <v>0</v>
      </c>
      <c r="AB141" s="82">
        <f t="shared" si="46"/>
        <v>0</v>
      </c>
      <c r="AC141" s="82">
        <f>Investissements!AC21*Investissements!$G49</f>
        <v>0</v>
      </c>
      <c r="AD141" s="82">
        <f>Investissements!AD21*Investissements!$G49</f>
        <v>0</v>
      </c>
      <c r="AE141" s="82">
        <f t="shared" si="47"/>
        <v>0</v>
      </c>
      <c r="AF141" s="82">
        <f>Investissements!AF21*Investissements!$G49</f>
        <v>0</v>
      </c>
      <c r="AG141" s="82">
        <f>Investissements!AG21*Investissements!$G49</f>
        <v>0</v>
      </c>
      <c r="AH141" s="82">
        <f t="shared" si="48"/>
        <v>0</v>
      </c>
      <c r="AI141" s="82">
        <f>Investissements!AI21*Investissements!$G49</f>
        <v>0</v>
      </c>
      <c r="AJ141" s="82">
        <f>Investissements!AJ21*Investissements!$G49</f>
        <v>0</v>
      </c>
      <c r="AK141" s="82">
        <f t="shared" si="49"/>
        <v>0</v>
      </c>
      <c r="AM141" s="82">
        <f>Investissements!AN21*Investissements!$G49</f>
        <v>0</v>
      </c>
      <c r="AN141" s="82">
        <f>Investissements!AO21*Investissements!$G49</f>
        <v>0</v>
      </c>
      <c r="AO141" s="82">
        <f>Investissements!AP21*Investissements!$G49</f>
        <v>0</v>
      </c>
      <c r="AP141" s="82">
        <f>Investissements!AQ21*Investissements!$G49</f>
        <v>0</v>
      </c>
      <c r="AQ141" s="82">
        <f>Investissements!AR21*Investissements!$G49</f>
        <v>0</v>
      </c>
    </row>
    <row r="142" spans="2:43" ht="15" customHeight="1" x14ac:dyDescent="0.35">
      <c r="B142" s="57">
        <f>Investissements!B22</f>
        <v>0</v>
      </c>
      <c r="C142" s="82">
        <f>Investissements!C22*Investissements!$G50</f>
        <v>0</v>
      </c>
      <c r="D142" s="82">
        <f>Investissements!D22*Investissements!$G50</f>
        <v>0</v>
      </c>
      <c r="E142" s="82">
        <f>Investissements!E22*Investissements!$G50</f>
        <v>0</v>
      </c>
      <c r="F142" s="82">
        <f>Investissements!F22*Investissements!$G50</f>
        <v>0</v>
      </c>
      <c r="G142" s="82">
        <f>Investissements!G22*Investissements!$G50</f>
        <v>0</v>
      </c>
      <c r="H142" s="82">
        <f>Investissements!H22*Investissements!$G50</f>
        <v>0</v>
      </c>
      <c r="I142" s="82">
        <f>Investissements!I22*Investissements!$G50</f>
        <v>0</v>
      </c>
      <c r="J142" s="82">
        <f>Investissements!J22*Investissements!$G50</f>
        <v>0</v>
      </c>
      <c r="K142" s="82">
        <f>Investissements!K22*Investissements!$G50</f>
        <v>0</v>
      </c>
      <c r="L142" s="82">
        <f>Investissements!L22*Investissements!$G50</f>
        <v>0</v>
      </c>
      <c r="M142" s="82">
        <f>Investissements!M22*Investissements!$G50</f>
        <v>0</v>
      </c>
      <c r="N142" s="82">
        <f>Investissements!N22*Investissements!$G50</f>
        <v>0</v>
      </c>
      <c r="O142" s="82">
        <f t="shared" si="45"/>
        <v>0</v>
      </c>
      <c r="P142" s="82">
        <f>Investissements!P22*Investissements!$G50</f>
        <v>0</v>
      </c>
      <c r="Q142" s="82">
        <f>Investissements!Q22*Investissements!$G50</f>
        <v>0</v>
      </c>
      <c r="R142" s="82">
        <f>Investissements!R22*Investissements!$G50</f>
        <v>0</v>
      </c>
      <c r="S142" s="82">
        <f>Investissements!S22*Investissements!$G50</f>
        <v>0</v>
      </c>
      <c r="T142" s="82">
        <f>Investissements!T22*Investissements!$G50</f>
        <v>0</v>
      </c>
      <c r="U142" s="82">
        <f>Investissements!U22*Investissements!$G50</f>
        <v>0</v>
      </c>
      <c r="V142" s="82">
        <f>Investissements!V22*Investissements!$G50</f>
        <v>0</v>
      </c>
      <c r="W142" s="82">
        <f>Investissements!W22*Investissements!$G50</f>
        <v>0</v>
      </c>
      <c r="X142" s="82">
        <f>Investissements!X22*Investissements!$G50</f>
        <v>0</v>
      </c>
      <c r="Y142" s="82">
        <f>Investissements!Y22*Investissements!$G50</f>
        <v>0</v>
      </c>
      <c r="Z142" s="82">
        <f>Investissements!Z22*Investissements!$G50</f>
        <v>0</v>
      </c>
      <c r="AA142" s="82">
        <f>Investissements!AA22*Investissements!$G50</f>
        <v>0</v>
      </c>
      <c r="AB142" s="82">
        <f t="shared" si="46"/>
        <v>0</v>
      </c>
      <c r="AC142" s="82">
        <f>Investissements!AC22*Investissements!$G50</f>
        <v>0</v>
      </c>
      <c r="AD142" s="82">
        <f>Investissements!AD22*Investissements!$G50</f>
        <v>0</v>
      </c>
      <c r="AE142" s="82">
        <f t="shared" si="47"/>
        <v>0</v>
      </c>
      <c r="AF142" s="82">
        <f>Investissements!AF22*Investissements!$G50</f>
        <v>0</v>
      </c>
      <c r="AG142" s="82">
        <f>Investissements!AG22*Investissements!$G50</f>
        <v>0</v>
      </c>
      <c r="AH142" s="82">
        <f t="shared" si="48"/>
        <v>0</v>
      </c>
      <c r="AI142" s="82">
        <f>Investissements!AI22*Investissements!$G50</f>
        <v>0</v>
      </c>
      <c r="AJ142" s="82">
        <f>Investissements!AJ22*Investissements!$G50</f>
        <v>0</v>
      </c>
      <c r="AK142" s="82">
        <f t="shared" si="49"/>
        <v>0</v>
      </c>
      <c r="AM142" s="82">
        <f>Investissements!AN22*Investissements!$G50</f>
        <v>0</v>
      </c>
      <c r="AN142" s="82">
        <f>Investissements!AO22*Investissements!$G50</f>
        <v>0</v>
      </c>
      <c r="AO142" s="82">
        <f>Investissements!AP22*Investissements!$G50</f>
        <v>0</v>
      </c>
      <c r="AP142" s="82">
        <f>Investissements!AQ22*Investissements!$G50</f>
        <v>0</v>
      </c>
      <c r="AQ142" s="82">
        <f>Investissements!AR22*Investissements!$G50</f>
        <v>0</v>
      </c>
    </row>
    <row r="143" spans="2:43" ht="15" customHeight="1" x14ac:dyDescent="0.35">
      <c r="B143" s="57">
        <f>Investissements!B23</f>
        <v>0</v>
      </c>
      <c r="C143" s="82">
        <f>Investissements!C23*Investissements!$G51</f>
        <v>0</v>
      </c>
      <c r="D143" s="82">
        <f>Investissements!D23*Investissements!$G51</f>
        <v>0</v>
      </c>
      <c r="E143" s="82">
        <f>Investissements!E23*Investissements!$G51</f>
        <v>0</v>
      </c>
      <c r="F143" s="82">
        <f>Investissements!F23*Investissements!$G51</f>
        <v>0</v>
      </c>
      <c r="G143" s="82">
        <f>Investissements!G23*Investissements!$G51</f>
        <v>0</v>
      </c>
      <c r="H143" s="82">
        <f>Investissements!H23*Investissements!$G51</f>
        <v>0</v>
      </c>
      <c r="I143" s="82">
        <f>Investissements!I23*Investissements!$G51</f>
        <v>0</v>
      </c>
      <c r="J143" s="82">
        <f>Investissements!J23*Investissements!$G51</f>
        <v>0</v>
      </c>
      <c r="K143" s="82">
        <f>Investissements!K23*Investissements!$G51</f>
        <v>0</v>
      </c>
      <c r="L143" s="82">
        <f>Investissements!L23*Investissements!$G51</f>
        <v>0</v>
      </c>
      <c r="M143" s="82">
        <f>Investissements!M23*Investissements!$G51</f>
        <v>0</v>
      </c>
      <c r="N143" s="82">
        <f>Investissements!N23*Investissements!$G51</f>
        <v>0</v>
      </c>
      <c r="O143" s="82">
        <f t="shared" si="45"/>
        <v>0</v>
      </c>
      <c r="P143" s="82">
        <f>Investissements!P23*Investissements!$G51</f>
        <v>0</v>
      </c>
      <c r="Q143" s="82">
        <f>Investissements!Q23*Investissements!$G51</f>
        <v>0</v>
      </c>
      <c r="R143" s="82">
        <f>Investissements!R23*Investissements!$G51</f>
        <v>0</v>
      </c>
      <c r="S143" s="82">
        <f>Investissements!S23*Investissements!$G51</f>
        <v>0</v>
      </c>
      <c r="T143" s="82">
        <f>Investissements!T23*Investissements!$G51</f>
        <v>0</v>
      </c>
      <c r="U143" s="82">
        <f>Investissements!U23*Investissements!$G51</f>
        <v>0</v>
      </c>
      <c r="V143" s="82">
        <f>Investissements!V23*Investissements!$G51</f>
        <v>0</v>
      </c>
      <c r="W143" s="82">
        <f>Investissements!W23*Investissements!$G51</f>
        <v>0</v>
      </c>
      <c r="X143" s="82">
        <f>Investissements!X23*Investissements!$G51</f>
        <v>0</v>
      </c>
      <c r="Y143" s="82">
        <f>Investissements!Y23*Investissements!$G51</f>
        <v>0</v>
      </c>
      <c r="Z143" s="82">
        <f>Investissements!Z23*Investissements!$G51</f>
        <v>0</v>
      </c>
      <c r="AA143" s="82">
        <f>Investissements!AA23*Investissements!$G51</f>
        <v>0</v>
      </c>
      <c r="AB143" s="82">
        <f t="shared" si="46"/>
        <v>0</v>
      </c>
      <c r="AC143" s="82">
        <f>Investissements!AC23*Investissements!$G51</f>
        <v>0</v>
      </c>
      <c r="AD143" s="82">
        <f>Investissements!AD23*Investissements!$G51</f>
        <v>0</v>
      </c>
      <c r="AE143" s="82">
        <f t="shared" si="47"/>
        <v>0</v>
      </c>
      <c r="AF143" s="82">
        <f>Investissements!AF23*Investissements!$G51</f>
        <v>0</v>
      </c>
      <c r="AG143" s="82">
        <f>Investissements!AG23*Investissements!$G51</f>
        <v>0</v>
      </c>
      <c r="AH143" s="82">
        <f t="shared" si="48"/>
        <v>0</v>
      </c>
      <c r="AI143" s="82">
        <f>Investissements!AI23*Investissements!$G51</f>
        <v>0</v>
      </c>
      <c r="AJ143" s="82">
        <f>Investissements!AJ23*Investissements!$G51</f>
        <v>0</v>
      </c>
      <c r="AK143" s="82">
        <f t="shared" si="49"/>
        <v>0</v>
      </c>
      <c r="AM143" s="82">
        <f>Investissements!AN23*Investissements!$G51</f>
        <v>0</v>
      </c>
      <c r="AN143" s="82">
        <f>Investissements!AO23*Investissements!$G51</f>
        <v>0</v>
      </c>
      <c r="AO143" s="82">
        <f>Investissements!AP23*Investissements!$G51</f>
        <v>0</v>
      </c>
      <c r="AP143" s="82">
        <f>Investissements!AQ23*Investissements!$G51</f>
        <v>0</v>
      </c>
      <c r="AQ143" s="82">
        <f>Investissements!AR23*Investissements!$G51</f>
        <v>0</v>
      </c>
    </row>
    <row r="144" spans="2:43" ht="15" customHeight="1" x14ac:dyDescent="0.35">
      <c r="B144" s="57">
        <f>Investissements!B24</f>
        <v>0</v>
      </c>
      <c r="C144" s="82">
        <f>Investissements!C24*Investissements!$G52</f>
        <v>0</v>
      </c>
      <c r="D144" s="82">
        <f>Investissements!D24*Investissements!$G52</f>
        <v>0</v>
      </c>
      <c r="E144" s="82">
        <f>Investissements!E24*Investissements!$G52</f>
        <v>0</v>
      </c>
      <c r="F144" s="82">
        <f>Investissements!F24*Investissements!$G52</f>
        <v>0</v>
      </c>
      <c r="G144" s="82">
        <f>Investissements!G24*Investissements!$G52</f>
        <v>0</v>
      </c>
      <c r="H144" s="82">
        <f>Investissements!H24*Investissements!$G52</f>
        <v>0</v>
      </c>
      <c r="I144" s="82">
        <f>Investissements!I24*Investissements!$G52</f>
        <v>0</v>
      </c>
      <c r="J144" s="82">
        <f>Investissements!J24*Investissements!$G52</f>
        <v>0</v>
      </c>
      <c r="K144" s="82">
        <f>Investissements!K24*Investissements!$G52</f>
        <v>0</v>
      </c>
      <c r="L144" s="82">
        <f>Investissements!L24*Investissements!$G52</f>
        <v>0</v>
      </c>
      <c r="M144" s="82">
        <f>Investissements!M24*Investissements!$G52</f>
        <v>0</v>
      </c>
      <c r="N144" s="82">
        <f>Investissements!N24*Investissements!$G52</f>
        <v>0</v>
      </c>
      <c r="O144" s="82">
        <f t="shared" si="45"/>
        <v>0</v>
      </c>
      <c r="P144" s="82">
        <f>Investissements!P24*Investissements!$G52</f>
        <v>0</v>
      </c>
      <c r="Q144" s="82">
        <f>Investissements!Q24*Investissements!$G52</f>
        <v>0</v>
      </c>
      <c r="R144" s="82">
        <f>Investissements!R24*Investissements!$G52</f>
        <v>0</v>
      </c>
      <c r="S144" s="82">
        <f>Investissements!S24*Investissements!$G52</f>
        <v>0</v>
      </c>
      <c r="T144" s="82">
        <f>Investissements!T24*Investissements!$G52</f>
        <v>0</v>
      </c>
      <c r="U144" s="82">
        <f>Investissements!U24*Investissements!$G52</f>
        <v>0</v>
      </c>
      <c r="V144" s="82">
        <f>Investissements!V24*Investissements!$G52</f>
        <v>0</v>
      </c>
      <c r="W144" s="82">
        <f>Investissements!W24*Investissements!$G52</f>
        <v>0</v>
      </c>
      <c r="X144" s="82">
        <f>Investissements!X24*Investissements!$G52</f>
        <v>0</v>
      </c>
      <c r="Y144" s="82">
        <f>Investissements!Y24*Investissements!$G52</f>
        <v>0</v>
      </c>
      <c r="Z144" s="82">
        <f>Investissements!Z24*Investissements!$G52</f>
        <v>0</v>
      </c>
      <c r="AA144" s="82">
        <f>Investissements!AA24*Investissements!$G52</f>
        <v>0</v>
      </c>
      <c r="AB144" s="82">
        <f t="shared" si="46"/>
        <v>0</v>
      </c>
      <c r="AC144" s="82">
        <f>Investissements!AC24*Investissements!$G52</f>
        <v>0</v>
      </c>
      <c r="AD144" s="82">
        <f>Investissements!AD24*Investissements!$G52</f>
        <v>0</v>
      </c>
      <c r="AE144" s="82">
        <f t="shared" si="47"/>
        <v>0</v>
      </c>
      <c r="AF144" s="82">
        <f>Investissements!AF24*Investissements!$G52</f>
        <v>0</v>
      </c>
      <c r="AG144" s="82">
        <f>Investissements!AG24*Investissements!$G52</f>
        <v>0</v>
      </c>
      <c r="AH144" s="82">
        <f t="shared" si="48"/>
        <v>0</v>
      </c>
      <c r="AI144" s="82">
        <f>Investissements!AI24*Investissements!$G52</f>
        <v>0</v>
      </c>
      <c r="AJ144" s="82">
        <f>Investissements!AJ24*Investissements!$G52</f>
        <v>0</v>
      </c>
      <c r="AK144" s="82">
        <f t="shared" si="49"/>
        <v>0</v>
      </c>
      <c r="AM144" s="82">
        <f>Investissements!AN24*Investissements!$G52</f>
        <v>0</v>
      </c>
      <c r="AN144" s="82">
        <f>Investissements!AO24*Investissements!$G52</f>
        <v>0</v>
      </c>
      <c r="AO144" s="82">
        <f>Investissements!AP24*Investissements!$G52</f>
        <v>0</v>
      </c>
      <c r="AP144" s="82">
        <f>Investissements!AQ24*Investissements!$G52</f>
        <v>0</v>
      </c>
      <c r="AQ144" s="82">
        <f>Investissements!AR24*Investissements!$G52</f>
        <v>0</v>
      </c>
    </row>
    <row r="145" spans="2:43" ht="15" customHeight="1" x14ac:dyDescent="0.35">
      <c r="B145" s="57">
        <f>Investissements!B25</f>
        <v>0</v>
      </c>
      <c r="C145" s="82">
        <f>Investissements!C25*Investissements!$G53</f>
        <v>0</v>
      </c>
      <c r="D145" s="82">
        <f>Investissements!D25*Investissements!$G53</f>
        <v>0</v>
      </c>
      <c r="E145" s="82">
        <f>Investissements!E25*Investissements!$G53</f>
        <v>0</v>
      </c>
      <c r="F145" s="82">
        <f>Investissements!F25*Investissements!$G53</f>
        <v>0</v>
      </c>
      <c r="G145" s="82">
        <f>Investissements!G25*Investissements!$G53</f>
        <v>0</v>
      </c>
      <c r="H145" s="82">
        <f>Investissements!H25*Investissements!$G53</f>
        <v>0</v>
      </c>
      <c r="I145" s="82">
        <f>Investissements!I25*Investissements!$G53</f>
        <v>0</v>
      </c>
      <c r="J145" s="82">
        <f>Investissements!J25*Investissements!$G53</f>
        <v>0</v>
      </c>
      <c r="K145" s="82">
        <f>Investissements!K25*Investissements!$G53</f>
        <v>0</v>
      </c>
      <c r="L145" s="82">
        <f>Investissements!L25*Investissements!$G53</f>
        <v>0</v>
      </c>
      <c r="M145" s="82">
        <f>Investissements!M25*Investissements!$G53</f>
        <v>0</v>
      </c>
      <c r="N145" s="82">
        <f>Investissements!N25*Investissements!$G53</f>
        <v>0</v>
      </c>
      <c r="O145" s="82">
        <f t="shared" si="45"/>
        <v>0</v>
      </c>
      <c r="P145" s="82">
        <f>Investissements!P25*Investissements!$G53</f>
        <v>0</v>
      </c>
      <c r="Q145" s="82">
        <f>Investissements!Q25*Investissements!$G53</f>
        <v>0</v>
      </c>
      <c r="R145" s="82">
        <f>Investissements!R25*Investissements!$G53</f>
        <v>0</v>
      </c>
      <c r="S145" s="82">
        <f>Investissements!S25*Investissements!$G53</f>
        <v>0</v>
      </c>
      <c r="T145" s="82">
        <f>Investissements!T25*Investissements!$G53</f>
        <v>0</v>
      </c>
      <c r="U145" s="82">
        <f>Investissements!U25*Investissements!$G53</f>
        <v>0</v>
      </c>
      <c r="V145" s="82">
        <f>Investissements!V25*Investissements!$G53</f>
        <v>0</v>
      </c>
      <c r="W145" s="82">
        <f>Investissements!W25*Investissements!$G53</f>
        <v>0</v>
      </c>
      <c r="X145" s="82">
        <f>Investissements!X25*Investissements!$G53</f>
        <v>0</v>
      </c>
      <c r="Y145" s="82">
        <f>Investissements!Y25*Investissements!$G53</f>
        <v>0</v>
      </c>
      <c r="Z145" s="82">
        <f>Investissements!Z25*Investissements!$G53</f>
        <v>0</v>
      </c>
      <c r="AA145" s="82">
        <f>Investissements!AA25*Investissements!$G53</f>
        <v>0</v>
      </c>
      <c r="AB145" s="82">
        <f t="shared" si="46"/>
        <v>0</v>
      </c>
      <c r="AC145" s="82">
        <f>Investissements!AC25*Investissements!$G53</f>
        <v>0</v>
      </c>
      <c r="AD145" s="82">
        <f>Investissements!AD25*Investissements!$G53</f>
        <v>0</v>
      </c>
      <c r="AE145" s="82">
        <f t="shared" si="47"/>
        <v>0</v>
      </c>
      <c r="AF145" s="82">
        <f>Investissements!AF25*Investissements!$G53</f>
        <v>0</v>
      </c>
      <c r="AG145" s="82">
        <f>Investissements!AG25*Investissements!$G53</f>
        <v>0</v>
      </c>
      <c r="AH145" s="82">
        <f t="shared" si="48"/>
        <v>0</v>
      </c>
      <c r="AI145" s="82">
        <f>Investissements!AI25*Investissements!$G53</f>
        <v>0</v>
      </c>
      <c r="AJ145" s="82">
        <f>Investissements!AJ25*Investissements!$G53</f>
        <v>0</v>
      </c>
      <c r="AK145" s="82">
        <f t="shared" si="49"/>
        <v>0</v>
      </c>
      <c r="AM145" s="82">
        <f>Investissements!AN25*Investissements!$G53</f>
        <v>0</v>
      </c>
      <c r="AN145" s="82">
        <f>Investissements!AO25*Investissements!$G53</f>
        <v>0</v>
      </c>
      <c r="AO145" s="82">
        <f>Investissements!AP25*Investissements!$G53</f>
        <v>0</v>
      </c>
      <c r="AP145" s="82">
        <f>Investissements!AQ25*Investissements!$G53</f>
        <v>0</v>
      </c>
      <c r="AQ145" s="82">
        <f>Investissements!AR25*Investissements!$G53</f>
        <v>0</v>
      </c>
    </row>
    <row r="146" spans="2:43" ht="15" customHeight="1" x14ac:dyDescent="0.35">
      <c r="B146" s="57">
        <f>Investissements!B26</f>
        <v>0</v>
      </c>
      <c r="C146" s="82">
        <f>Investissements!C26*Investissements!$G54</f>
        <v>0</v>
      </c>
      <c r="D146" s="82">
        <f>Investissements!D26*Investissements!$G54</f>
        <v>0</v>
      </c>
      <c r="E146" s="82">
        <f>Investissements!E26*Investissements!$G54</f>
        <v>0</v>
      </c>
      <c r="F146" s="82">
        <f>Investissements!F26*Investissements!$G54</f>
        <v>0</v>
      </c>
      <c r="G146" s="82">
        <f>Investissements!G26*Investissements!$G54</f>
        <v>0</v>
      </c>
      <c r="H146" s="82">
        <f>Investissements!H26*Investissements!$G54</f>
        <v>0</v>
      </c>
      <c r="I146" s="82">
        <f>Investissements!I26*Investissements!$G54</f>
        <v>0</v>
      </c>
      <c r="J146" s="82">
        <f>Investissements!J26*Investissements!$G54</f>
        <v>0</v>
      </c>
      <c r="K146" s="82">
        <f>Investissements!K26*Investissements!$G54</f>
        <v>0</v>
      </c>
      <c r="L146" s="82">
        <f>Investissements!L26*Investissements!$G54</f>
        <v>0</v>
      </c>
      <c r="M146" s="82">
        <f>Investissements!M26*Investissements!$G54</f>
        <v>0</v>
      </c>
      <c r="N146" s="82">
        <f>Investissements!N26*Investissements!$G54</f>
        <v>0</v>
      </c>
      <c r="O146" s="82">
        <f t="shared" si="45"/>
        <v>0</v>
      </c>
      <c r="P146" s="82">
        <f>Investissements!P26*Investissements!$G54</f>
        <v>0</v>
      </c>
      <c r="Q146" s="82">
        <f>Investissements!Q26*Investissements!$G54</f>
        <v>0</v>
      </c>
      <c r="R146" s="82">
        <f>Investissements!R26*Investissements!$G54</f>
        <v>0</v>
      </c>
      <c r="S146" s="82">
        <f>Investissements!S26*Investissements!$G54</f>
        <v>0</v>
      </c>
      <c r="T146" s="82">
        <f>Investissements!T26*Investissements!$G54</f>
        <v>0</v>
      </c>
      <c r="U146" s="82">
        <f>Investissements!U26*Investissements!$G54</f>
        <v>0</v>
      </c>
      <c r="V146" s="82">
        <f>Investissements!V26*Investissements!$G54</f>
        <v>0</v>
      </c>
      <c r="W146" s="82">
        <f>Investissements!W26*Investissements!$G54</f>
        <v>0</v>
      </c>
      <c r="X146" s="82">
        <f>Investissements!X26*Investissements!$G54</f>
        <v>0</v>
      </c>
      <c r="Y146" s="82">
        <f>Investissements!Y26*Investissements!$G54</f>
        <v>0</v>
      </c>
      <c r="Z146" s="82">
        <f>Investissements!Z26*Investissements!$G54</f>
        <v>0</v>
      </c>
      <c r="AA146" s="82">
        <f>Investissements!AA26*Investissements!$G54</f>
        <v>0</v>
      </c>
      <c r="AB146" s="82">
        <f t="shared" si="46"/>
        <v>0</v>
      </c>
      <c r="AC146" s="82">
        <f>Investissements!AC26*Investissements!$G54</f>
        <v>0</v>
      </c>
      <c r="AD146" s="82">
        <f>Investissements!AD26*Investissements!$G54</f>
        <v>0</v>
      </c>
      <c r="AE146" s="82">
        <f t="shared" si="47"/>
        <v>0</v>
      </c>
      <c r="AF146" s="82">
        <f>Investissements!AF26*Investissements!$G54</f>
        <v>0</v>
      </c>
      <c r="AG146" s="82">
        <f>Investissements!AG26*Investissements!$G54</f>
        <v>0</v>
      </c>
      <c r="AH146" s="82">
        <f t="shared" si="48"/>
        <v>0</v>
      </c>
      <c r="AI146" s="82">
        <f>Investissements!AI26*Investissements!$G54</f>
        <v>0</v>
      </c>
      <c r="AJ146" s="82">
        <f>Investissements!AJ26*Investissements!$G54</f>
        <v>0</v>
      </c>
      <c r="AK146" s="82">
        <f t="shared" si="49"/>
        <v>0</v>
      </c>
      <c r="AM146" s="82">
        <f>Investissements!AN26*Investissements!$G54</f>
        <v>0</v>
      </c>
      <c r="AN146" s="82">
        <f>Investissements!AO26*Investissements!$G54</f>
        <v>0</v>
      </c>
      <c r="AO146" s="82">
        <f>Investissements!AP26*Investissements!$G54</f>
        <v>0</v>
      </c>
      <c r="AP146" s="82">
        <f>Investissements!AQ26*Investissements!$G54</f>
        <v>0</v>
      </c>
      <c r="AQ146" s="82">
        <f>Investissements!AR26*Investissements!$G54</f>
        <v>0</v>
      </c>
    </row>
    <row r="147" spans="2:43" ht="15" customHeight="1" x14ac:dyDescent="0.35">
      <c r="B147" s="57">
        <f>Investissements!B27</f>
        <v>0</v>
      </c>
      <c r="C147" s="82">
        <f>Investissements!C27*Investissements!$G55</f>
        <v>0</v>
      </c>
      <c r="D147" s="82">
        <f>Investissements!D27*Investissements!$G55</f>
        <v>0</v>
      </c>
      <c r="E147" s="82">
        <f>Investissements!E27*Investissements!$G55</f>
        <v>0</v>
      </c>
      <c r="F147" s="82">
        <f>Investissements!F27*Investissements!$G55</f>
        <v>0</v>
      </c>
      <c r="G147" s="82">
        <f>Investissements!G27*Investissements!$G55</f>
        <v>0</v>
      </c>
      <c r="H147" s="82">
        <f>Investissements!H27*Investissements!$G55</f>
        <v>0</v>
      </c>
      <c r="I147" s="82">
        <f>Investissements!I27*Investissements!$G55</f>
        <v>0</v>
      </c>
      <c r="J147" s="82">
        <f>Investissements!J27*Investissements!$G55</f>
        <v>0</v>
      </c>
      <c r="K147" s="82">
        <f>Investissements!K27*Investissements!$G55</f>
        <v>0</v>
      </c>
      <c r="L147" s="82">
        <f>Investissements!L27*Investissements!$G55</f>
        <v>0</v>
      </c>
      <c r="M147" s="82">
        <f>Investissements!M27*Investissements!$G55</f>
        <v>0</v>
      </c>
      <c r="N147" s="82">
        <f>Investissements!N27*Investissements!$G55</f>
        <v>0</v>
      </c>
      <c r="O147" s="82">
        <f t="shared" si="45"/>
        <v>0</v>
      </c>
      <c r="P147" s="82">
        <f>Investissements!P27*Investissements!$G55</f>
        <v>0</v>
      </c>
      <c r="Q147" s="82">
        <f>Investissements!Q27*Investissements!$G55</f>
        <v>0</v>
      </c>
      <c r="R147" s="82">
        <f>Investissements!R27*Investissements!$G55</f>
        <v>0</v>
      </c>
      <c r="S147" s="82">
        <f>Investissements!S27*Investissements!$G55</f>
        <v>0</v>
      </c>
      <c r="T147" s="82">
        <f>Investissements!T27*Investissements!$G55</f>
        <v>0</v>
      </c>
      <c r="U147" s="82">
        <f>Investissements!U27*Investissements!$G55</f>
        <v>0</v>
      </c>
      <c r="V147" s="82">
        <f>Investissements!V27*Investissements!$G55</f>
        <v>0</v>
      </c>
      <c r="W147" s="82">
        <f>Investissements!W27*Investissements!$G55</f>
        <v>0</v>
      </c>
      <c r="X147" s="82">
        <f>Investissements!X27*Investissements!$G55</f>
        <v>0</v>
      </c>
      <c r="Y147" s="82">
        <f>Investissements!Y27*Investissements!$G55</f>
        <v>0</v>
      </c>
      <c r="Z147" s="82">
        <f>Investissements!Z27*Investissements!$G55</f>
        <v>0</v>
      </c>
      <c r="AA147" s="82">
        <f>Investissements!AA27*Investissements!$G55</f>
        <v>0</v>
      </c>
      <c r="AB147" s="82">
        <f t="shared" si="46"/>
        <v>0</v>
      </c>
      <c r="AC147" s="82">
        <f>Investissements!AC27*Investissements!$G55</f>
        <v>0</v>
      </c>
      <c r="AD147" s="82">
        <f>Investissements!AD27*Investissements!$G55</f>
        <v>0</v>
      </c>
      <c r="AE147" s="82">
        <f t="shared" si="47"/>
        <v>0</v>
      </c>
      <c r="AF147" s="82">
        <f>Investissements!AF27*Investissements!$G55</f>
        <v>0</v>
      </c>
      <c r="AG147" s="82">
        <f>Investissements!AG27*Investissements!$G55</f>
        <v>0</v>
      </c>
      <c r="AH147" s="82">
        <f t="shared" si="48"/>
        <v>0</v>
      </c>
      <c r="AI147" s="82">
        <f>Investissements!AI27*Investissements!$G55</f>
        <v>0</v>
      </c>
      <c r="AJ147" s="82">
        <f>Investissements!AJ27*Investissements!$G55</f>
        <v>0</v>
      </c>
      <c r="AK147" s="82">
        <f t="shared" si="49"/>
        <v>0</v>
      </c>
      <c r="AM147" s="82">
        <f>Investissements!AN27*Investissements!$G55</f>
        <v>0</v>
      </c>
      <c r="AN147" s="82">
        <f>Investissements!AO27*Investissements!$G55</f>
        <v>0</v>
      </c>
      <c r="AO147" s="82">
        <f>Investissements!AP27*Investissements!$G55</f>
        <v>0</v>
      </c>
      <c r="AP147" s="82">
        <f>Investissements!AQ27*Investissements!$G55</f>
        <v>0</v>
      </c>
      <c r="AQ147" s="82">
        <f>Investissements!AR27*Investissements!$G55</f>
        <v>0</v>
      </c>
    </row>
    <row r="148" spans="2:43" ht="15" customHeight="1" x14ac:dyDescent="0.35">
      <c r="B148" s="57">
        <f>Investissements!B28</f>
        <v>0</v>
      </c>
      <c r="C148" s="82">
        <f>Investissements!C28*Investissements!$G56</f>
        <v>0</v>
      </c>
      <c r="D148" s="82">
        <f>Investissements!D28*Investissements!$G56</f>
        <v>0</v>
      </c>
      <c r="E148" s="82">
        <f>Investissements!E28*Investissements!$G56</f>
        <v>0</v>
      </c>
      <c r="F148" s="82">
        <f>Investissements!F28*Investissements!$G56</f>
        <v>0</v>
      </c>
      <c r="G148" s="82">
        <f>Investissements!G28*Investissements!$G56</f>
        <v>0</v>
      </c>
      <c r="H148" s="82">
        <f>Investissements!H28*Investissements!$G56</f>
        <v>0</v>
      </c>
      <c r="I148" s="82">
        <f>Investissements!I28*Investissements!$G56</f>
        <v>0</v>
      </c>
      <c r="J148" s="82">
        <f>Investissements!J28*Investissements!$G56</f>
        <v>0</v>
      </c>
      <c r="K148" s="82">
        <f>Investissements!K28*Investissements!$G56</f>
        <v>0</v>
      </c>
      <c r="L148" s="82">
        <f>Investissements!L28*Investissements!$G56</f>
        <v>0</v>
      </c>
      <c r="M148" s="82">
        <f>Investissements!M28*Investissements!$G56</f>
        <v>0</v>
      </c>
      <c r="N148" s="82">
        <f>Investissements!N28*Investissements!$G56</f>
        <v>0</v>
      </c>
      <c r="O148" s="82">
        <f t="shared" si="45"/>
        <v>0</v>
      </c>
      <c r="P148" s="82">
        <f>Investissements!P28*Investissements!$G56</f>
        <v>0</v>
      </c>
      <c r="Q148" s="82">
        <f>Investissements!Q28*Investissements!$G56</f>
        <v>0</v>
      </c>
      <c r="R148" s="82">
        <f>Investissements!R28*Investissements!$G56</f>
        <v>0</v>
      </c>
      <c r="S148" s="82">
        <f>Investissements!S28*Investissements!$G56</f>
        <v>0</v>
      </c>
      <c r="T148" s="82">
        <f>Investissements!T28*Investissements!$G56</f>
        <v>0</v>
      </c>
      <c r="U148" s="82">
        <f>Investissements!U28*Investissements!$G56</f>
        <v>0</v>
      </c>
      <c r="V148" s="82">
        <f>Investissements!V28*Investissements!$G56</f>
        <v>0</v>
      </c>
      <c r="W148" s="82">
        <f>Investissements!W28*Investissements!$G56</f>
        <v>0</v>
      </c>
      <c r="X148" s="82">
        <f>Investissements!X28*Investissements!$G56</f>
        <v>0</v>
      </c>
      <c r="Y148" s="82">
        <f>Investissements!Y28*Investissements!$G56</f>
        <v>0</v>
      </c>
      <c r="Z148" s="82">
        <f>Investissements!Z28*Investissements!$G56</f>
        <v>0</v>
      </c>
      <c r="AA148" s="82">
        <f>Investissements!AA28*Investissements!$G56</f>
        <v>0</v>
      </c>
      <c r="AB148" s="82">
        <f t="shared" si="46"/>
        <v>0</v>
      </c>
      <c r="AC148" s="82">
        <f>Investissements!AC28*Investissements!$G56</f>
        <v>0</v>
      </c>
      <c r="AD148" s="82">
        <f>Investissements!AD28*Investissements!$G56</f>
        <v>0</v>
      </c>
      <c r="AE148" s="82">
        <f t="shared" si="47"/>
        <v>0</v>
      </c>
      <c r="AF148" s="82">
        <f>Investissements!AF28*Investissements!$G56</f>
        <v>0</v>
      </c>
      <c r="AG148" s="82">
        <f>Investissements!AG28*Investissements!$G56</f>
        <v>0</v>
      </c>
      <c r="AH148" s="82">
        <f t="shared" si="48"/>
        <v>0</v>
      </c>
      <c r="AI148" s="82">
        <f>Investissements!AI28*Investissements!$G56</f>
        <v>0</v>
      </c>
      <c r="AJ148" s="82">
        <f>Investissements!AJ28*Investissements!$G56</f>
        <v>0</v>
      </c>
      <c r="AK148" s="82">
        <f t="shared" si="49"/>
        <v>0</v>
      </c>
      <c r="AM148" s="82">
        <f>Investissements!AN28*Investissements!$G56</f>
        <v>0</v>
      </c>
      <c r="AN148" s="82">
        <f>Investissements!AO28*Investissements!$G56</f>
        <v>0</v>
      </c>
      <c r="AO148" s="82">
        <f>Investissements!AP28*Investissements!$G56</f>
        <v>0</v>
      </c>
      <c r="AP148" s="82">
        <f>Investissements!AQ28*Investissements!$G56</f>
        <v>0</v>
      </c>
      <c r="AQ148" s="82">
        <f>Investissements!AR28*Investissements!$G56</f>
        <v>0</v>
      </c>
    </row>
    <row r="149" spans="2:43" x14ac:dyDescent="0.35">
      <c r="B149" s="90"/>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c r="AB149" s="107"/>
      <c r="AC149" s="107"/>
      <c r="AD149" s="107"/>
      <c r="AE149" s="107"/>
      <c r="AF149" s="107"/>
      <c r="AG149" s="107"/>
      <c r="AH149" s="107"/>
      <c r="AI149" s="107"/>
      <c r="AJ149" s="107"/>
      <c r="AK149" s="107"/>
    </row>
    <row r="150" spans="2:43" ht="15" customHeight="1" x14ac:dyDescent="0.35">
      <c r="B150" s="95" t="s">
        <v>20</v>
      </c>
      <c r="C150" s="82">
        <f t="shared" ref="C150:AK150" si="50">SUM(C129:C148)</f>
        <v>0</v>
      </c>
      <c r="D150" s="82">
        <f t="shared" si="50"/>
        <v>0</v>
      </c>
      <c r="E150" s="82">
        <f t="shared" si="50"/>
        <v>0</v>
      </c>
      <c r="F150" s="82">
        <f t="shared" si="50"/>
        <v>0</v>
      </c>
      <c r="G150" s="82">
        <f t="shared" si="50"/>
        <v>0</v>
      </c>
      <c r="H150" s="82">
        <f t="shared" si="50"/>
        <v>0</v>
      </c>
      <c r="I150" s="82">
        <f t="shared" si="50"/>
        <v>0</v>
      </c>
      <c r="J150" s="82">
        <f t="shared" si="50"/>
        <v>0</v>
      </c>
      <c r="K150" s="82">
        <f t="shared" si="50"/>
        <v>0</v>
      </c>
      <c r="L150" s="82">
        <f t="shared" si="50"/>
        <v>0</v>
      </c>
      <c r="M150" s="82">
        <f t="shared" si="50"/>
        <v>0</v>
      </c>
      <c r="N150" s="82">
        <f t="shared" si="50"/>
        <v>0</v>
      </c>
      <c r="O150" s="99">
        <f t="shared" si="50"/>
        <v>0</v>
      </c>
      <c r="P150" s="82">
        <f t="shared" si="50"/>
        <v>0</v>
      </c>
      <c r="Q150" s="82">
        <f t="shared" si="50"/>
        <v>0</v>
      </c>
      <c r="R150" s="82">
        <f t="shared" si="50"/>
        <v>0</v>
      </c>
      <c r="S150" s="82">
        <f t="shared" si="50"/>
        <v>0</v>
      </c>
      <c r="T150" s="82">
        <f t="shared" si="50"/>
        <v>0</v>
      </c>
      <c r="U150" s="82">
        <f t="shared" si="50"/>
        <v>0</v>
      </c>
      <c r="V150" s="82">
        <f t="shared" si="50"/>
        <v>0</v>
      </c>
      <c r="W150" s="82">
        <f t="shared" si="50"/>
        <v>0</v>
      </c>
      <c r="X150" s="82">
        <f t="shared" si="50"/>
        <v>0</v>
      </c>
      <c r="Y150" s="82">
        <f t="shared" si="50"/>
        <v>0</v>
      </c>
      <c r="Z150" s="82">
        <f t="shared" si="50"/>
        <v>0</v>
      </c>
      <c r="AA150" s="82">
        <f t="shared" si="50"/>
        <v>0</v>
      </c>
      <c r="AB150" s="99">
        <f t="shared" si="50"/>
        <v>0</v>
      </c>
      <c r="AC150" s="82">
        <f t="shared" si="50"/>
        <v>0</v>
      </c>
      <c r="AD150" s="82">
        <f t="shared" si="50"/>
        <v>0</v>
      </c>
      <c r="AE150" s="99">
        <f t="shared" si="50"/>
        <v>0</v>
      </c>
      <c r="AF150" s="82">
        <f t="shared" si="50"/>
        <v>0</v>
      </c>
      <c r="AG150" s="82">
        <f t="shared" si="50"/>
        <v>0</v>
      </c>
      <c r="AH150" s="99">
        <f t="shared" si="50"/>
        <v>0</v>
      </c>
      <c r="AI150" s="82">
        <f t="shared" si="50"/>
        <v>0</v>
      </c>
      <c r="AJ150" s="82">
        <f t="shared" si="50"/>
        <v>0</v>
      </c>
      <c r="AK150" s="99">
        <f t="shared" si="50"/>
        <v>0</v>
      </c>
      <c r="AM150" s="99">
        <f>SUM(AM129:AM148)</f>
        <v>0</v>
      </c>
      <c r="AN150" s="99">
        <f>SUM(AN129:AN148)</f>
        <v>0</v>
      </c>
      <c r="AO150" s="99">
        <f>SUM(AO129:AO148)</f>
        <v>0</v>
      </c>
      <c r="AP150" s="99">
        <f>SUM(AP129:AP148)</f>
        <v>0</v>
      </c>
      <c r="AQ150" s="99">
        <f>SUM(AQ129:AQ148)</f>
        <v>0</v>
      </c>
    </row>
    <row r="151" spans="2:43" x14ac:dyDescent="0.35">
      <c r="B151" s="90"/>
    </row>
    <row r="152" spans="2:43" ht="29" x14ac:dyDescent="0.35">
      <c r="B152" s="25" t="str">
        <f>"Investissements liés à : "&amp;CONFIG!B19&amp;" 
(en € HT)"</f>
        <v>Investissements liés à :  
(en € HT)</v>
      </c>
      <c r="C152" s="36"/>
      <c r="D152" s="36"/>
      <c r="AM152" s="217" t="str">
        <f>"Amortissements de : "&amp;CONFIG!B19</f>
        <v xml:space="preserve">Amortissements de : </v>
      </c>
      <c r="AN152" s="217"/>
    </row>
    <row r="153" spans="2:43" x14ac:dyDescent="0.35">
      <c r="B153" s="90"/>
    </row>
    <row r="154" spans="2:43" x14ac:dyDescent="0.35">
      <c r="B154" s="90"/>
      <c r="C154" s="232" t="s">
        <v>17</v>
      </c>
      <c r="D154" s="232"/>
      <c r="E154" s="232"/>
      <c r="F154" s="232"/>
      <c r="G154" s="232"/>
      <c r="H154" s="232"/>
      <c r="I154" s="232"/>
      <c r="J154" s="232"/>
      <c r="K154" s="232"/>
      <c r="L154" s="232"/>
      <c r="M154" s="232"/>
      <c r="N154" s="232"/>
      <c r="O154" s="232"/>
      <c r="P154" s="232" t="s">
        <v>18</v>
      </c>
      <c r="Q154" s="232"/>
      <c r="R154" s="232"/>
      <c r="S154" s="232"/>
      <c r="T154" s="232"/>
      <c r="U154" s="232"/>
      <c r="V154" s="232"/>
      <c r="W154" s="232"/>
      <c r="X154" s="232"/>
      <c r="Y154" s="232"/>
      <c r="Z154" s="232"/>
      <c r="AA154" s="232"/>
      <c r="AB154" s="232"/>
      <c r="AC154" s="232" t="s">
        <v>19</v>
      </c>
      <c r="AD154" s="232"/>
      <c r="AE154" s="232"/>
      <c r="AF154" s="232" t="s">
        <v>31</v>
      </c>
      <c r="AG154" s="232"/>
      <c r="AH154" s="232"/>
      <c r="AI154" s="232" t="s">
        <v>32</v>
      </c>
      <c r="AJ154" s="232"/>
      <c r="AK154" s="232"/>
      <c r="AM154" s="21" t="s">
        <v>17</v>
      </c>
      <c r="AN154" s="21" t="s">
        <v>18</v>
      </c>
      <c r="AO154" s="21" t="s">
        <v>19</v>
      </c>
      <c r="AP154" s="21" t="s">
        <v>31</v>
      </c>
      <c r="AQ154" s="21" t="s">
        <v>32</v>
      </c>
    </row>
    <row r="155" spans="2:43" ht="15" customHeight="1" x14ac:dyDescent="0.35">
      <c r="B155" s="95" t="s">
        <v>35</v>
      </c>
      <c r="C155" s="67">
        <f>CONFIG!$C$7</f>
        <v>43101</v>
      </c>
      <c r="D155" s="67">
        <f>DATE(YEAR(C155),MONTH(C155)+1,DAY(C155))</f>
        <v>43132</v>
      </c>
      <c r="E155" s="67">
        <f t="shared" ref="E155:N155" si="51">DATE(YEAR(D155),MONTH(D155)+1,DAY(D155))</f>
        <v>43160</v>
      </c>
      <c r="F155" s="67">
        <f t="shared" si="51"/>
        <v>43191</v>
      </c>
      <c r="G155" s="67">
        <f t="shared" si="51"/>
        <v>43221</v>
      </c>
      <c r="H155" s="67">
        <f t="shared" si="51"/>
        <v>43252</v>
      </c>
      <c r="I155" s="67">
        <f t="shared" si="51"/>
        <v>43282</v>
      </c>
      <c r="J155" s="67">
        <f t="shared" si="51"/>
        <v>43313</v>
      </c>
      <c r="K155" s="67">
        <f t="shared" si="51"/>
        <v>43344</v>
      </c>
      <c r="L155" s="67">
        <f t="shared" si="51"/>
        <v>43374</v>
      </c>
      <c r="M155" s="67">
        <f t="shared" si="51"/>
        <v>43405</v>
      </c>
      <c r="N155" s="67">
        <f t="shared" si="51"/>
        <v>43435</v>
      </c>
      <c r="O155" s="96" t="s">
        <v>20</v>
      </c>
      <c r="P155" s="67">
        <f>DATE(YEAR(N155),MONTH(N155)+1,DAY(N155))</f>
        <v>43466</v>
      </c>
      <c r="Q155" s="67">
        <f t="shared" ref="Q155:AA155" si="52">DATE(YEAR(P155),MONTH(P155)+1,DAY(P155))</f>
        <v>43497</v>
      </c>
      <c r="R155" s="67">
        <f t="shared" si="52"/>
        <v>43525</v>
      </c>
      <c r="S155" s="67">
        <f t="shared" si="52"/>
        <v>43556</v>
      </c>
      <c r="T155" s="67">
        <f t="shared" si="52"/>
        <v>43586</v>
      </c>
      <c r="U155" s="67">
        <f t="shared" si="52"/>
        <v>43617</v>
      </c>
      <c r="V155" s="67">
        <f t="shared" si="52"/>
        <v>43647</v>
      </c>
      <c r="W155" s="67">
        <f t="shared" si="52"/>
        <v>43678</v>
      </c>
      <c r="X155" s="67">
        <f t="shared" si="52"/>
        <v>43709</v>
      </c>
      <c r="Y155" s="67">
        <f t="shared" si="52"/>
        <v>43739</v>
      </c>
      <c r="Z155" s="67">
        <f t="shared" si="52"/>
        <v>43770</v>
      </c>
      <c r="AA155" s="67">
        <f t="shared" si="52"/>
        <v>43800</v>
      </c>
      <c r="AB155" s="96" t="s">
        <v>20</v>
      </c>
      <c r="AC155" s="67" t="s">
        <v>23</v>
      </c>
      <c r="AD155" s="67" t="s">
        <v>24</v>
      </c>
      <c r="AE155" s="96" t="s">
        <v>20</v>
      </c>
      <c r="AF155" s="67" t="s">
        <v>23</v>
      </c>
      <c r="AG155" s="67" t="s">
        <v>24</v>
      </c>
      <c r="AH155" s="96" t="s">
        <v>20</v>
      </c>
      <c r="AI155" s="67" t="s">
        <v>23</v>
      </c>
      <c r="AJ155" s="67" t="s">
        <v>24</v>
      </c>
      <c r="AK155" s="96" t="s">
        <v>20</v>
      </c>
    </row>
    <row r="156" spans="2:43" ht="15" customHeight="1" x14ac:dyDescent="0.35">
      <c r="B156" s="57" t="str">
        <f>Investissements!B9</f>
        <v>Apports en nature</v>
      </c>
      <c r="C156" s="82">
        <f>Investissements!C9*Investissements!$H37</f>
        <v>0</v>
      </c>
      <c r="D156" s="82">
        <f>Investissements!D9*Investissements!$H37</f>
        <v>0</v>
      </c>
      <c r="E156" s="82">
        <f>Investissements!E9*Investissements!$H37</f>
        <v>0</v>
      </c>
      <c r="F156" s="82">
        <f>Investissements!F9*Investissements!$H37</f>
        <v>0</v>
      </c>
      <c r="G156" s="82">
        <f>Investissements!G9*Investissements!$H37</f>
        <v>0</v>
      </c>
      <c r="H156" s="82">
        <f>Investissements!H9*Investissements!$H37</f>
        <v>0</v>
      </c>
      <c r="I156" s="82">
        <f>Investissements!I9*Investissements!$H37</f>
        <v>0</v>
      </c>
      <c r="J156" s="82">
        <f>Investissements!J9*Investissements!$H37</f>
        <v>0</v>
      </c>
      <c r="K156" s="82">
        <f>Investissements!K9*Investissements!$H37</f>
        <v>0</v>
      </c>
      <c r="L156" s="82">
        <f>Investissements!L9*Investissements!$H37</f>
        <v>0</v>
      </c>
      <c r="M156" s="82">
        <f>Investissements!M9*Investissements!$H37</f>
        <v>0</v>
      </c>
      <c r="N156" s="82">
        <f>Investissements!N9*Investissements!$H37</f>
        <v>0</v>
      </c>
      <c r="O156" s="82">
        <f t="shared" ref="O156:O175" si="53">SUM(C156:N156)</f>
        <v>0</v>
      </c>
      <c r="P156" s="82">
        <f>Investissements!P9*Investissements!$H37</f>
        <v>0</v>
      </c>
      <c r="Q156" s="82">
        <f>Investissements!Q9*Investissements!$H37</f>
        <v>0</v>
      </c>
      <c r="R156" s="82">
        <f>Investissements!R9*Investissements!$H37</f>
        <v>0</v>
      </c>
      <c r="S156" s="82">
        <f>Investissements!S9*Investissements!$H37</f>
        <v>0</v>
      </c>
      <c r="T156" s="82">
        <f>Investissements!T9*Investissements!$H37</f>
        <v>0</v>
      </c>
      <c r="U156" s="82">
        <f>Investissements!U9*Investissements!$H37</f>
        <v>0</v>
      </c>
      <c r="V156" s="82">
        <f>Investissements!V9*Investissements!$H37</f>
        <v>0</v>
      </c>
      <c r="W156" s="82">
        <f>Investissements!W9*Investissements!$H37</f>
        <v>0</v>
      </c>
      <c r="X156" s="82">
        <f>Investissements!X9*Investissements!$H37</f>
        <v>0</v>
      </c>
      <c r="Y156" s="82">
        <f>Investissements!Y9*Investissements!$H37</f>
        <v>0</v>
      </c>
      <c r="Z156" s="82">
        <f>Investissements!Z9*Investissements!$H37</f>
        <v>0</v>
      </c>
      <c r="AA156" s="82">
        <f>Investissements!AA9*Investissements!$H37</f>
        <v>0</v>
      </c>
      <c r="AB156" s="82">
        <f t="shared" ref="AB156:AB175" si="54">SUM(P156:AA156)</f>
        <v>0</v>
      </c>
      <c r="AC156" s="82">
        <f>Investissements!AC9*Investissements!$H37</f>
        <v>0</v>
      </c>
      <c r="AD156" s="82">
        <f>Investissements!AD9*Investissements!$H37</f>
        <v>0</v>
      </c>
      <c r="AE156" s="82">
        <f t="shared" ref="AE156:AE175" si="55">SUM(AC156:AD156)</f>
        <v>0</v>
      </c>
      <c r="AF156" s="82">
        <f>Investissements!AF9*Investissements!$H37</f>
        <v>0</v>
      </c>
      <c r="AG156" s="82">
        <f>Investissements!AG9*Investissements!$H37</f>
        <v>0</v>
      </c>
      <c r="AH156" s="82">
        <f t="shared" ref="AH156:AH175" si="56">SUM(AF156:AG156)</f>
        <v>0</v>
      </c>
      <c r="AI156" s="82">
        <f>Investissements!AI9*Investissements!$H37</f>
        <v>0</v>
      </c>
      <c r="AJ156" s="82">
        <f>Investissements!AJ9*Investissements!$H37</f>
        <v>0</v>
      </c>
      <c r="AK156" s="82">
        <f t="shared" ref="AK156:AK175" si="57">SUM(AI156:AJ156)</f>
        <v>0</v>
      </c>
      <c r="AM156" s="82">
        <f>Investissements!AN9*Investissements!$H37</f>
        <v>0</v>
      </c>
      <c r="AN156" s="82">
        <f>Investissements!AO9*Investissements!$H37</f>
        <v>0</v>
      </c>
      <c r="AO156" s="82">
        <f>Investissements!AP9*Investissements!$H37</f>
        <v>0</v>
      </c>
      <c r="AP156" s="82">
        <f>Investissements!AQ9*Investissements!$H37</f>
        <v>0</v>
      </c>
      <c r="AQ156" s="82">
        <f>Investissements!AR9*Investissements!$H37</f>
        <v>0</v>
      </c>
    </row>
    <row r="157" spans="2:43" ht="15" customHeight="1" x14ac:dyDescent="0.35">
      <c r="B157" s="57">
        <f>Investissements!B10</f>
        <v>0</v>
      </c>
      <c r="C157" s="82">
        <f>Investissements!C10*Investissements!$H38</f>
        <v>0</v>
      </c>
      <c r="D157" s="82">
        <f>Investissements!D10*Investissements!$H38</f>
        <v>0</v>
      </c>
      <c r="E157" s="82">
        <f>Investissements!E10*Investissements!$H38</f>
        <v>0</v>
      </c>
      <c r="F157" s="82">
        <f>Investissements!F10*Investissements!$H38</f>
        <v>0</v>
      </c>
      <c r="G157" s="82">
        <f>Investissements!G10*Investissements!$H38</f>
        <v>0</v>
      </c>
      <c r="H157" s="82">
        <f>Investissements!H10*Investissements!$H38</f>
        <v>0</v>
      </c>
      <c r="I157" s="82">
        <f>Investissements!I10*Investissements!$H38</f>
        <v>0</v>
      </c>
      <c r="J157" s="82">
        <f>Investissements!J10*Investissements!$H38</f>
        <v>0</v>
      </c>
      <c r="K157" s="82">
        <f>Investissements!K10*Investissements!$H38</f>
        <v>0</v>
      </c>
      <c r="L157" s="82">
        <f>Investissements!L10*Investissements!$H38</f>
        <v>0</v>
      </c>
      <c r="M157" s="82">
        <f>Investissements!M10*Investissements!$H38</f>
        <v>0</v>
      </c>
      <c r="N157" s="82">
        <f>Investissements!N10*Investissements!$H38</f>
        <v>0</v>
      </c>
      <c r="O157" s="82">
        <f t="shared" si="53"/>
        <v>0</v>
      </c>
      <c r="P157" s="82">
        <f>Investissements!P10*Investissements!$H38</f>
        <v>0</v>
      </c>
      <c r="Q157" s="82">
        <f>Investissements!Q10*Investissements!$H38</f>
        <v>0</v>
      </c>
      <c r="R157" s="82">
        <f>Investissements!R10*Investissements!$H38</f>
        <v>0</v>
      </c>
      <c r="S157" s="82">
        <f>Investissements!S10*Investissements!$H38</f>
        <v>0</v>
      </c>
      <c r="T157" s="82">
        <f>Investissements!T10*Investissements!$H38</f>
        <v>0</v>
      </c>
      <c r="U157" s="82">
        <f>Investissements!U10*Investissements!$H38</f>
        <v>0</v>
      </c>
      <c r="V157" s="82">
        <f>Investissements!V10*Investissements!$H38</f>
        <v>0</v>
      </c>
      <c r="W157" s="82">
        <f>Investissements!W10*Investissements!$H38</f>
        <v>0</v>
      </c>
      <c r="X157" s="82">
        <f>Investissements!X10*Investissements!$H38</f>
        <v>0</v>
      </c>
      <c r="Y157" s="82">
        <f>Investissements!Y10*Investissements!$H38</f>
        <v>0</v>
      </c>
      <c r="Z157" s="82">
        <f>Investissements!Z10*Investissements!$H38</f>
        <v>0</v>
      </c>
      <c r="AA157" s="82">
        <f>Investissements!AA10*Investissements!$H38</f>
        <v>0</v>
      </c>
      <c r="AB157" s="82">
        <f t="shared" si="54"/>
        <v>0</v>
      </c>
      <c r="AC157" s="82">
        <f>Investissements!AC10*Investissements!$H38</f>
        <v>0</v>
      </c>
      <c r="AD157" s="82">
        <f>Investissements!AD10*Investissements!$H38</f>
        <v>0</v>
      </c>
      <c r="AE157" s="82">
        <f t="shared" si="55"/>
        <v>0</v>
      </c>
      <c r="AF157" s="82">
        <f>Investissements!AF10*Investissements!$H38</f>
        <v>0</v>
      </c>
      <c r="AG157" s="82">
        <f>Investissements!AG10*Investissements!$H38</f>
        <v>0</v>
      </c>
      <c r="AH157" s="82">
        <f t="shared" si="56"/>
        <v>0</v>
      </c>
      <c r="AI157" s="82">
        <f>Investissements!AI10*Investissements!$H38</f>
        <v>0</v>
      </c>
      <c r="AJ157" s="82">
        <f>Investissements!AJ10*Investissements!$H38</f>
        <v>0</v>
      </c>
      <c r="AK157" s="82">
        <f t="shared" si="57"/>
        <v>0</v>
      </c>
      <c r="AM157" s="82">
        <f>Investissements!AN10*Investissements!$H38</f>
        <v>0</v>
      </c>
      <c r="AN157" s="82">
        <f>Investissements!AO10*Investissements!$H38</f>
        <v>0</v>
      </c>
      <c r="AO157" s="82">
        <f>Investissements!AP10*Investissements!$H38</f>
        <v>0</v>
      </c>
      <c r="AP157" s="82">
        <f>Investissements!AQ10*Investissements!$H38</f>
        <v>0</v>
      </c>
      <c r="AQ157" s="82">
        <f>Investissements!AR10*Investissements!$H38</f>
        <v>0</v>
      </c>
    </row>
    <row r="158" spans="2:43" ht="15" customHeight="1" x14ac:dyDescent="0.35">
      <c r="B158" s="57">
        <f>Investissements!B11</f>
        <v>0</v>
      </c>
      <c r="C158" s="82">
        <f>Investissements!C11*Investissements!$H39</f>
        <v>0</v>
      </c>
      <c r="D158" s="82">
        <f>Investissements!D11*Investissements!$H39</f>
        <v>0</v>
      </c>
      <c r="E158" s="82">
        <f>Investissements!E11*Investissements!$H39</f>
        <v>0</v>
      </c>
      <c r="F158" s="82">
        <f>Investissements!F11*Investissements!$H39</f>
        <v>0</v>
      </c>
      <c r="G158" s="82">
        <f>Investissements!G11*Investissements!$H39</f>
        <v>0</v>
      </c>
      <c r="H158" s="82">
        <f>Investissements!H11*Investissements!$H39</f>
        <v>0</v>
      </c>
      <c r="I158" s="82">
        <f>Investissements!I11*Investissements!$H39</f>
        <v>0</v>
      </c>
      <c r="J158" s="82">
        <f>Investissements!J11*Investissements!$H39</f>
        <v>0</v>
      </c>
      <c r="K158" s="82">
        <f>Investissements!K11*Investissements!$H39</f>
        <v>0</v>
      </c>
      <c r="L158" s="82">
        <f>Investissements!L11*Investissements!$H39</f>
        <v>0</v>
      </c>
      <c r="M158" s="82">
        <f>Investissements!M11*Investissements!$H39</f>
        <v>0</v>
      </c>
      <c r="N158" s="82">
        <f>Investissements!N11*Investissements!$H39</f>
        <v>0</v>
      </c>
      <c r="O158" s="82">
        <f t="shared" si="53"/>
        <v>0</v>
      </c>
      <c r="P158" s="82">
        <f>Investissements!P11*Investissements!$H39</f>
        <v>0</v>
      </c>
      <c r="Q158" s="82">
        <f>Investissements!Q11*Investissements!$H39</f>
        <v>0</v>
      </c>
      <c r="R158" s="82">
        <f>Investissements!R11*Investissements!$H39</f>
        <v>0</v>
      </c>
      <c r="S158" s="82">
        <f>Investissements!S11*Investissements!$H39</f>
        <v>0</v>
      </c>
      <c r="T158" s="82">
        <f>Investissements!T11*Investissements!$H39</f>
        <v>0</v>
      </c>
      <c r="U158" s="82">
        <f>Investissements!U11*Investissements!$H39</f>
        <v>0</v>
      </c>
      <c r="V158" s="82">
        <f>Investissements!V11*Investissements!$H39</f>
        <v>0</v>
      </c>
      <c r="W158" s="82">
        <f>Investissements!W11*Investissements!$H39</f>
        <v>0</v>
      </c>
      <c r="X158" s="82">
        <f>Investissements!X11*Investissements!$H39</f>
        <v>0</v>
      </c>
      <c r="Y158" s="82">
        <f>Investissements!Y11*Investissements!$H39</f>
        <v>0</v>
      </c>
      <c r="Z158" s="82">
        <f>Investissements!Z11*Investissements!$H39</f>
        <v>0</v>
      </c>
      <c r="AA158" s="82">
        <f>Investissements!AA11*Investissements!$H39</f>
        <v>0</v>
      </c>
      <c r="AB158" s="82">
        <f t="shared" si="54"/>
        <v>0</v>
      </c>
      <c r="AC158" s="82">
        <f>Investissements!AC11*Investissements!$H39</f>
        <v>0</v>
      </c>
      <c r="AD158" s="82">
        <f>Investissements!AD11*Investissements!$H39</f>
        <v>0</v>
      </c>
      <c r="AE158" s="82">
        <f t="shared" si="55"/>
        <v>0</v>
      </c>
      <c r="AF158" s="82">
        <f>Investissements!AF11*Investissements!$H39</f>
        <v>0</v>
      </c>
      <c r="AG158" s="82">
        <f>Investissements!AG11*Investissements!$H39</f>
        <v>0</v>
      </c>
      <c r="AH158" s="82">
        <f t="shared" si="56"/>
        <v>0</v>
      </c>
      <c r="AI158" s="82">
        <f>Investissements!AI11*Investissements!$H39</f>
        <v>0</v>
      </c>
      <c r="AJ158" s="82">
        <f>Investissements!AJ11*Investissements!$H39</f>
        <v>0</v>
      </c>
      <c r="AK158" s="82">
        <f t="shared" si="57"/>
        <v>0</v>
      </c>
      <c r="AM158" s="82">
        <f>Investissements!AN11*Investissements!$H39</f>
        <v>0</v>
      </c>
      <c r="AN158" s="82">
        <f>Investissements!AO11*Investissements!$H39</f>
        <v>0</v>
      </c>
      <c r="AO158" s="82">
        <f>Investissements!AP11*Investissements!$H39</f>
        <v>0</v>
      </c>
      <c r="AP158" s="82">
        <f>Investissements!AQ11*Investissements!$H39</f>
        <v>0</v>
      </c>
      <c r="AQ158" s="82">
        <f>Investissements!AR11*Investissements!$H39</f>
        <v>0</v>
      </c>
    </row>
    <row r="159" spans="2:43" ht="15" customHeight="1" x14ac:dyDescent="0.35">
      <c r="B159" s="57">
        <f>Investissements!B12</f>
        <v>0</v>
      </c>
      <c r="C159" s="82">
        <f>Investissements!C12*Investissements!$H40</f>
        <v>0</v>
      </c>
      <c r="D159" s="82">
        <f>Investissements!D12*Investissements!$H40</f>
        <v>0</v>
      </c>
      <c r="E159" s="82">
        <f>Investissements!E12*Investissements!$H40</f>
        <v>0</v>
      </c>
      <c r="F159" s="82">
        <f>Investissements!F12*Investissements!$H40</f>
        <v>0</v>
      </c>
      <c r="G159" s="82">
        <f>Investissements!G12*Investissements!$H40</f>
        <v>0</v>
      </c>
      <c r="H159" s="82">
        <f>Investissements!H12*Investissements!$H40</f>
        <v>0</v>
      </c>
      <c r="I159" s="82">
        <f>Investissements!I12*Investissements!$H40</f>
        <v>0</v>
      </c>
      <c r="J159" s="82">
        <f>Investissements!J12*Investissements!$H40</f>
        <v>0</v>
      </c>
      <c r="K159" s="82">
        <f>Investissements!K12*Investissements!$H40</f>
        <v>0</v>
      </c>
      <c r="L159" s="82">
        <f>Investissements!L12*Investissements!$H40</f>
        <v>0</v>
      </c>
      <c r="M159" s="82">
        <f>Investissements!M12*Investissements!$H40</f>
        <v>0</v>
      </c>
      <c r="N159" s="82">
        <f>Investissements!N12*Investissements!$H40</f>
        <v>0</v>
      </c>
      <c r="O159" s="82">
        <f t="shared" si="53"/>
        <v>0</v>
      </c>
      <c r="P159" s="82">
        <f>Investissements!P12*Investissements!$H40</f>
        <v>0</v>
      </c>
      <c r="Q159" s="82">
        <f>Investissements!Q12*Investissements!$H40</f>
        <v>0</v>
      </c>
      <c r="R159" s="82">
        <f>Investissements!R12*Investissements!$H40</f>
        <v>0</v>
      </c>
      <c r="S159" s="82">
        <f>Investissements!S12*Investissements!$H40</f>
        <v>0</v>
      </c>
      <c r="T159" s="82">
        <f>Investissements!T12*Investissements!$H40</f>
        <v>0</v>
      </c>
      <c r="U159" s="82">
        <f>Investissements!U12*Investissements!$H40</f>
        <v>0</v>
      </c>
      <c r="V159" s="82">
        <f>Investissements!V12*Investissements!$H40</f>
        <v>0</v>
      </c>
      <c r="W159" s="82">
        <f>Investissements!W12*Investissements!$H40</f>
        <v>0</v>
      </c>
      <c r="X159" s="82">
        <f>Investissements!X12*Investissements!$H40</f>
        <v>0</v>
      </c>
      <c r="Y159" s="82">
        <f>Investissements!Y12*Investissements!$H40</f>
        <v>0</v>
      </c>
      <c r="Z159" s="82">
        <f>Investissements!Z12*Investissements!$H40</f>
        <v>0</v>
      </c>
      <c r="AA159" s="82">
        <f>Investissements!AA12*Investissements!$H40</f>
        <v>0</v>
      </c>
      <c r="AB159" s="82">
        <f t="shared" si="54"/>
        <v>0</v>
      </c>
      <c r="AC159" s="82">
        <f>Investissements!AC12*Investissements!$H40</f>
        <v>0</v>
      </c>
      <c r="AD159" s="82">
        <f>Investissements!AD12*Investissements!$H40</f>
        <v>0</v>
      </c>
      <c r="AE159" s="82">
        <f t="shared" si="55"/>
        <v>0</v>
      </c>
      <c r="AF159" s="82">
        <f>Investissements!AF12*Investissements!$H40</f>
        <v>0</v>
      </c>
      <c r="AG159" s="82">
        <f>Investissements!AG12*Investissements!$H40</f>
        <v>0</v>
      </c>
      <c r="AH159" s="82">
        <f t="shared" si="56"/>
        <v>0</v>
      </c>
      <c r="AI159" s="82">
        <f>Investissements!AI12*Investissements!$H40</f>
        <v>0</v>
      </c>
      <c r="AJ159" s="82">
        <f>Investissements!AJ12*Investissements!$H40</f>
        <v>0</v>
      </c>
      <c r="AK159" s="82">
        <f t="shared" si="57"/>
        <v>0</v>
      </c>
      <c r="AM159" s="82">
        <f>Investissements!AN12*Investissements!$H40</f>
        <v>0</v>
      </c>
      <c r="AN159" s="82">
        <f>Investissements!AO12*Investissements!$H40</f>
        <v>0</v>
      </c>
      <c r="AO159" s="82">
        <f>Investissements!AP12*Investissements!$H40</f>
        <v>0</v>
      </c>
      <c r="AP159" s="82">
        <f>Investissements!AQ12*Investissements!$H40</f>
        <v>0</v>
      </c>
      <c r="AQ159" s="82">
        <f>Investissements!AR12*Investissements!$H40</f>
        <v>0</v>
      </c>
    </row>
    <row r="160" spans="2:43" ht="15" customHeight="1" x14ac:dyDescent="0.35">
      <c r="B160" s="57">
        <f>Investissements!B13</f>
        <v>0</v>
      </c>
      <c r="C160" s="82">
        <f>Investissements!C13*Investissements!$H41</f>
        <v>0</v>
      </c>
      <c r="D160" s="82">
        <f>Investissements!D13*Investissements!$H41</f>
        <v>0</v>
      </c>
      <c r="E160" s="82">
        <f>Investissements!E13*Investissements!$H41</f>
        <v>0</v>
      </c>
      <c r="F160" s="82">
        <f>Investissements!F13*Investissements!$H41</f>
        <v>0</v>
      </c>
      <c r="G160" s="82">
        <f>Investissements!G13*Investissements!$H41</f>
        <v>0</v>
      </c>
      <c r="H160" s="82">
        <f>Investissements!H13*Investissements!$H41</f>
        <v>0</v>
      </c>
      <c r="I160" s="82">
        <f>Investissements!I13*Investissements!$H41</f>
        <v>0</v>
      </c>
      <c r="J160" s="82">
        <f>Investissements!J13*Investissements!$H41</f>
        <v>0</v>
      </c>
      <c r="K160" s="82">
        <f>Investissements!K13*Investissements!$H41</f>
        <v>0</v>
      </c>
      <c r="L160" s="82">
        <f>Investissements!L13*Investissements!$H41</f>
        <v>0</v>
      </c>
      <c r="M160" s="82">
        <f>Investissements!M13*Investissements!$H41</f>
        <v>0</v>
      </c>
      <c r="N160" s="82">
        <f>Investissements!N13*Investissements!$H41</f>
        <v>0</v>
      </c>
      <c r="O160" s="82">
        <f t="shared" si="53"/>
        <v>0</v>
      </c>
      <c r="P160" s="82">
        <f>Investissements!P13*Investissements!$H41</f>
        <v>0</v>
      </c>
      <c r="Q160" s="82">
        <f>Investissements!Q13*Investissements!$H41</f>
        <v>0</v>
      </c>
      <c r="R160" s="82">
        <f>Investissements!R13*Investissements!$H41</f>
        <v>0</v>
      </c>
      <c r="S160" s="82">
        <f>Investissements!S13*Investissements!$H41</f>
        <v>0</v>
      </c>
      <c r="T160" s="82">
        <f>Investissements!T13*Investissements!$H41</f>
        <v>0</v>
      </c>
      <c r="U160" s="82">
        <f>Investissements!U13*Investissements!$H41</f>
        <v>0</v>
      </c>
      <c r="V160" s="82">
        <f>Investissements!V13*Investissements!$H41</f>
        <v>0</v>
      </c>
      <c r="W160" s="82">
        <f>Investissements!W13*Investissements!$H41</f>
        <v>0</v>
      </c>
      <c r="X160" s="82">
        <f>Investissements!X13*Investissements!$H41</f>
        <v>0</v>
      </c>
      <c r="Y160" s="82">
        <f>Investissements!Y13*Investissements!$H41</f>
        <v>0</v>
      </c>
      <c r="Z160" s="82">
        <f>Investissements!Z13*Investissements!$H41</f>
        <v>0</v>
      </c>
      <c r="AA160" s="82">
        <f>Investissements!AA13*Investissements!$H41</f>
        <v>0</v>
      </c>
      <c r="AB160" s="82">
        <f t="shared" si="54"/>
        <v>0</v>
      </c>
      <c r="AC160" s="82">
        <f>Investissements!AC13*Investissements!$H41</f>
        <v>0</v>
      </c>
      <c r="AD160" s="82">
        <f>Investissements!AD13*Investissements!$H41</f>
        <v>0</v>
      </c>
      <c r="AE160" s="82">
        <f t="shared" si="55"/>
        <v>0</v>
      </c>
      <c r="AF160" s="82">
        <f>Investissements!AF13*Investissements!$H41</f>
        <v>0</v>
      </c>
      <c r="AG160" s="82">
        <f>Investissements!AG13*Investissements!$H41</f>
        <v>0</v>
      </c>
      <c r="AH160" s="82">
        <f t="shared" si="56"/>
        <v>0</v>
      </c>
      <c r="AI160" s="82">
        <f>Investissements!AI13*Investissements!$H41</f>
        <v>0</v>
      </c>
      <c r="AJ160" s="82">
        <f>Investissements!AJ13*Investissements!$H41</f>
        <v>0</v>
      </c>
      <c r="AK160" s="82">
        <f t="shared" si="57"/>
        <v>0</v>
      </c>
      <c r="AM160" s="82">
        <f>Investissements!AN13*Investissements!$H41</f>
        <v>0</v>
      </c>
      <c r="AN160" s="82">
        <f>Investissements!AO13*Investissements!$H41</f>
        <v>0</v>
      </c>
      <c r="AO160" s="82">
        <f>Investissements!AP13*Investissements!$H41</f>
        <v>0</v>
      </c>
      <c r="AP160" s="82">
        <f>Investissements!AQ13*Investissements!$H41</f>
        <v>0</v>
      </c>
      <c r="AQ160" s="82">
        <f>Investissements!AR13*Investissements!$H41</f>
        <v>0</v>
      </c>
    </row>
    <row r="161" spans="2:43" ht="15" customHeight="1" x14ac:dyDescent="0.35">
      <c r="B161" s="57">
        <f>Investissements!B14</f>
        <v>0</v>
      </c>
      <c r="C161" s="82">
        <f>Investissements!C14*Investissements!$H42</f>
        <v>0</v>
      </c>
      <c r="D161" s="82">
        <f>Investissements!D14*Investissements!$H42</f>
        <v>0</v>
      </c>
      <c r="E161" s="82">
        <f>Investissements!E14*Investissements!$H42</f>
        <v>0</v>
      </c>
      <c r="F161" s="82">
        <f>Investissements!F14*Investissements!$H42</f>
        <v>0</v>
      </c>
      <c r="G161" s="82">
        <f>Investissements!G14*Investissements!$H42</f>
        <v>0</v>
      </c>
      <c r="H161" s="82">
        <f>Investissements!H14*Investissements!$H42</f>
        <v>0</v>
      </c>
      <c r="I161" s="82">
        <f>Investissements!I14*Investissements!$H42</f>
        <v>0</v>
      </c>
      <c r="J161" s="82">
        <f>Investissements!J14*Investissements!$H42</f>
        <v>0</v>
      </c>
      <c r="K161" s="82">
        <f>Investissements!K14*Investissements!$H42</f>
        <v>0</v>
      </c>
      <c r="L161" s="82">
        <f>Investissements!L14*Investissements!$H42</f>
        <v>0</v>
      </c>
      <c r="M161" s="82">
        <f>Investissements!M14*Investissements!$H42</f>
        <v>0</v>
      </c>
      <c r="N161" s="82">
        <f>Investissements!N14*Investissements!$H42</f>
        <v>0</v>
      </c>
      <c r="O161" s="82">
        <f t="shared" si="53"/>
        <v>0</v>
      </c>
      <c r="P161" s="82">
        <f>Investissements!P14*Investissements!$H42</f>
        <v>0</v>
      </c>
      <c r="Q161" s="82">
        <f>Investissements!Q14*Investissements!$H42</f>
        <v>0</v>
      </c>
      <c r="R161" s="82">
        <f>Investissements!R14*Investissements!$H42</f>
        <v>0</v>
      </c>
      <c r="S161" s="82">
        <f>Investissements!S14*Investissements!$H42</f>
        <v>0</v>
      </c>
      <c r="T161" s="82">
        <f>Investissements!T14*Investissements!$H42</f>
        <v>0</v>
      </c>
      <c r="U161" s="82">
        <f>Investissements!U14*Investissements!$H42</f>
        <v>0</v>
      </c>
      <c r="V161" s="82">
        <f>Investissements!V14*Investissements!$H42</f>
        <v>0</v>
      </c>
      <c r="W161" s="82">
        <f>Investissements!W14*Investissements!$H42</f>
        <v>0</v>
      </c>
      <c r="X161" s="82">
        <f>Investissements!X14*Investissements!$H42</f>
        <v>0</v>
      </c>
      <c r="Y161" s="82">
        <f>Investissements!Y14*Investissements!$H42</f>
        <v>0</v>
      </c>
      <c r="Z161" s="82">
        <f>Investissements!Z14*Investissements!$H42</f>
        <v>0</v>
      </c>
      <c r="AA161" s="82">
        <f>Investissements!AA14*Investissements!$H42</f>
        <v>0</v>
      </c>
      <c r="AB161" s="82">
        <f t="shared" si="54"/>
        <v>0</v>
      </c>
      <c r="AC161" s="82">
        <f>Investissements!AC14*Investissements!$H42</f>
        <v>0</v>
      </c>
      <c r="AD161" s="82">
        <f>Investissements!AD14*Investissements!$H42</f>
        <v>0</v>
      </c>
      <c r="AE161" s="82">
        <f t="shared" si="55"/>
        <v>0</v>
      </c>
      <c r="AF161" s="82">
        <f>Investissements!AF14*Investissements!$H42</f>
        <v>0</v>
      </c>
      <c r="AG161" s="82">
        <f>Investissements!AG14*Investissements!$H42</f>
        <v>0</v>
      </c>
      <c r="AH161" s="82">
        <f t="shared" si="56"/>
        <v>0</v>
      </c>
      <c r="AI161" s="82">
        <f>Investissements!AI14*Investissements!$H42</f>
        <v>0</v>
      </c>
      <c r="AJ161" s="82">
        <f>Investissements!AJ14*Investissements!$H42</f>
        <v>0</v>
      </c>
      <c r="AK161" s="82">
        <f t="shared" si="57"/>
        <v>0</v>
      </c>
      <c r="AM161" s="82">
        <f>Investissements!AN14*Investissements!$H42</f>
        <v>0</v>
      </c>
      <c r="AN161" s="82">
        <f>Investissements!AO14*Investissements!$H42</f>
        <v>0</v>
      </c>
      <c r="AO161" s="82">
        <f>Investissements!AP14*Investissements!$H42</f>
        <v>0</v>
      </c>
      <c r="AP161" s="82">
        <f>Investissements!AQ14*Investissements!$H42</f>
        <v>0</v>
      </c>
      <c r="AQ161" s="82">
        <f>Investissements!AR14*Investissements!$H42</f>
        <v>0</v>
      </c>
    </row>
    <row r="162" spans="2:43" ht="15" customHeight="1" x14ac:dyDescent="0.35">
      <c r="B162" s="57">
        <f>Investissements!B15</f>
        <v>0</v>
      </c>
      <c r="C162" s="82">
        <f>Investissements!C15*Investissements!$H43</f>
        <v>0</v>
      </c>
      <c r="D162" s="82">
        <f>Investissements!D15*Investissements!$H43</f>
        <v>0</v>
      </c>
      <c r="E162" s="82">
        <f>Investissements!E15*Investissements!$H43</f>
        <v>0</v>
      </c>
      <c r="F162" s="82">
        <f>Investissements!F15*Investissements!$H43</f>
        <v>0</v>
      </c>
      <c r="G162" s="82">
        <f>Investissements!G15*Investissements!$H43</f>
        <v>0</v>
      </c>
      <c r="H162" s="82">
        <f>Investissements!H15*Investissements!$H43</f>
        <v>0</v>
      </c>
      <c r="I162" s="82">
        <f>Investissements!I15*Investissements!$H43</f>
        <v>0</v>
      </c>
      <c r="J162" s="82">
        <f>Investissements!J15*Investissements!$H43</f>
        <v>0</v>
      </c>
      <c r="K162" s="82">
        <f>Investissements!K15*Investissements!$H43</f>
        <v>0</v>
      </c>
      <c r="L162" s="82">
        <f>Investissements!L15*Investissements!$H43</f>
        <v>0</v>
      </c>
      <c r="M162" s="82">
        <f>Investissements!M15*Investissements!$H43</f>
        <v>0</v>
      </c>
      <c r="N162" s="82">
        <f>Investissements!N15*Investissements!$H43</f>
        <v>0</v>
      </c>
      <c r="O162" s="82">
        <f t="shared" si="53"/>
        <v>0</v>
      </c>
      <c r="P162" s="82">
        <f>Investissements!P15*Investissements!$H43</f>
        <v>0</v>
      </c>
      <c r="Q162" s="82">
        <f>Investissements!Q15*Investissements!$H43</f>
        <v>0</v>
      </c>
      <c r="R162" s="82">
        <f>Investissements!R15*Investissements!$H43</f>
        <v>0</v>
      </c>
      <c r="S162" s="82">
        <f>Investissements!S15*Investissements!$H43</f>
        <v>0</v>
      </c>
      <c r="T162" s="82">
        <f>Investissements!T15*Investissements!$H43</f>
        <v>0</v>
      </c>
      <c r="U162" s="82">
        <f>Investissements!U15*Investissements!$H43</f>
        <v>0</v>
      </c>
      <c r="V162" s="82">
        <f>Investissements!V15*Investissements!$H43</f>
        <v>0</v>
      </c>
      <c r="W162" s="82">
        <f>Investissements!W15*Investissements!$H43</f>
        <v>0</v>
      </c>
      <c r="X162" s="82">
        <f>Investissements!X15*Investissements!$H43</f>
        <v>0</v>
      </c>
      <c r="Y162" s="82">
        <f>Investissements!Y15*Investissements!$H43</f>
        <v>0</v>
      </c>
      <c r="Z162" s="82">
        <f>Investissements!Z15*Investissements!$H43</f>
        <v>0</v>
      </c>
      <c r="AA162" s="82">
        <f>Investissements!AA15*Investissements!$H43</f>
        <v>0</v>
      </c>
      <c r="AB162" s="82">
        <f t="shared" si="54"/>
        <v>0</v>
      </c>
      <c r="AC162" s="82">
        <f>Investissements!AC15*Investissements!$H43</f>
        <v>0</v>
      </c>
      <c r="AD162" s="82">
        <f>Investissements!AD15*Investissements!$H43</f>
        <v>0</v>
      </c>
      <c r="AE162" s="82">
        <f t="shared" si="55"/>
        <v>0</v>
      </c>
      <c r="AF162" s="82">
        <f>Investissements!AF15*Investissements!$H43</f>
        <v>0</v>
      </c>
      <c r="AG162" s="82">
        <f>Investissements!AG15*Investissements!$H43</f>
        <v>0</v>
      </c>
      <c r="AH162" s="82">
        <f t="shared" si="56"/>
        <v>0</v>
      </c>
      <c r="AI162" s="82">
        <f>Investissements!AI15*Investissements!$H43</f>
        <v>0</v>
      </c>
      <c r="AJ162" s="82">
        <f>Investissements!AJ15*Investissements!$H43</f>
        <v>0</v>
      </c>
      <c r="AK162" s="82">
        <f t="shared" si="57"/>
        <v>0</v>
      </c>
      <c r="AM162" s="82">
        <f>Investissements!AN15*Investissements!$H43</f>
        <v>0</v>
      </c>
      <c r="AN162" s="82">
        <f>Investissements!AO15*Investissements!$H43</f>
        <v>0</v>
      </c>
      <c r="AO162" s="82">
        <f>Investissements!AP15*Investissements!$H43</f>
        <v>0</v>
      </c>
      <c r="AP162" s="82">
        <f>Investissements!AQ15*Investissements!$H43</f>
        <v>0</v>
      </c>
      <c r="AQ162" s="82">
        <f>Investissements!AR15*Investissements!$H43</f>
        <v>0</v>
      </c>
    </row>
    <row r="163" spans="2:43" ht="15" customHeight="1" x14ac:dyDescent="0.35">
      <c r="B163" s="57">
        <f>Investissements!B16</f>
        <v>0</v>
      </c>
      <c r="C163" s="82">
        <f>Investissements!C16*Investissements!$H44</f>
        <v>0</v>
      </c>
      <c r="D163" s="82">
        <f>Investissements!D16*Investissements!$H44</f>
        <v>0</v>
      </c>
      <c r="E163" s="82">
        <f>Investissements!E16*Investissements!$H44</f>
        <v>0</v>
      </c>
      <c r="F163" s="82">
        <f>Investissements!F16*Investissements!$H44</f>
        <v>0</v>
      </c>
      <c r="G163" s="82">
        <f>Investissements!G16*Investissements!$H44</f>
        <v>0</v>
      </c>
      <c r="H163" s="82">
        <f>Investissements!H16*Investissements!$H44</f>
        <v>0</v>
      </c>
      <c r="I163" s="82">
        <f>Investissements!I16*Investissements!$H44</f>
        <v>0</v>
      </c>
      <c r="J163" s="82">
        <f>Investissements!J16*Investissements!$H44</f>
        <v>0</v>
      </c>
      <c r="K163" s="82">
        <f>Investissements!K16*Investissements!$H44</f>
        <v>0</v>
      </c>
      <c r="L163" s="82">
        <f>Investissements!L16*Investissements!$H44</f>
        <v>0</v>
      </c>
      <c r="M163" s="82">
        <f>Investissements!M16*Investissements!$H44</f>
        <v>0</v>
      </c>
      <c r="N163" s="82">
        <f>Investissements!N16*Investissements!$H44</f>
        <v>0</v>
      </c>
      <c r="O163" s="82">
        <f t="shared" si="53"/>
        <v>0</v>
      </c>
      <c r="P163" s="82">
        <f>Investissements!P16*Investissements!$H44</f>
        <v>0</v>
      </c>
      <c r="Q163" s="82">
        <f>Investissements!Q16*Investissements!$H44</f>
        <v>0</v>
      </c>
      <c r="R163" s="82">
        <f>Investissements!R16*Investissements!$H44</f>
        <v>0</v>
      </c>
      <c r="S163" s="82">
        <f>Investissements!S16*Investissements!$H44</f>
        <v>0</v>
      </c>
      <c r="T163" s="82">
        <f>Investissements!T16*Investissements!$H44</f>
        <v>0</v>
      </c>
      <c r="U163" s="82">
        <f>Investissements!U16*Investissements!$H44</f>
        <v>0</v>
      </c>
      <c r="V163" s="82">
        <f>Investissements!V16*Investissements!$H44</f>
        <v>0</v>
      </c>
      <c r="W163" s="82">
        <f>Investissements!W16*Investissements!$H44</f>
        <v>0</v>
      </c>
      <c r="X163" s="82">
        <f>Investissements!X16*Investissements!$H44</f>
        <v>0</v>
      </c>
      <c r="Y163" s="82">
        <f>Investissements!Y16*Investissements!$H44</f>
        <v>0</v>
      </c>
      <c r="Z163" s="82">
        <f>Investissements!Z16*Investissements!$H44</f>
        <v>0</v>
      </c>
      <c r="AA163" s="82">
        <f>Investissements!AA16*Investissements!$H44</f>
        <v>0</v>
      </c>
      <c r="AB163" s="82">
        <f t="shared" si="54"/>
        <v>0</v>
      </c>
      <c r="AC163" s="82">
        <f>Investissements!AC16*Investissements!$H44</f>
        <v>0</v>
      </c>
      <c r="AD163" s="82">
        <f>Investissements!AD16*Investissements!$H44</f>
        <v>0</v>
      </c>
      <c r="AE163" s="82">
        <f t="shared" si="55"/>
        <v>0</v>
      </c>
      <c r="AF163" s="82">
        <f>Investissements!AF16*Investissements!$H44</f>
        <v>0</v>
      </c>
      <c r="AG163" s="82">
        <f>Investissements!AG16*Investissements!$H44</f>
        <v>0</v>
      </c>
      <c r="AH163" s="82">
        <f t="shared" si="56"/>
        <v>0</v>
      </c>
      <c r="AI163" s="82">
        <f>Investissements!AI16*Investissements!$H44</f>
        <v>0</v>
      </c>
      <c r="AJ163" s="82">
        <f>Investissements!AJ16*Investissements!$H44</f>
        <v>0</v>
      </c>
      <c r="AK163" s="82">
        <f t="shared" si="57"/>
        <v>0</v>
      </c>
      <c r="AM163" s="82">
        <f>Investissements!AN16*Investissements!$H44</f>
        <v>0</v>
      </c>
      <c r="AN163" s="82">
        <f>Investissements!AO16*Investissements!$H44</f>
        <v>0</v>
      </c>
      <c r="AO163" s="82">
        <f>Investissements!AP16*Investissements!$H44</f>
        <v>0</v>
      </c>
      <c r="AP163" s="82">
        <f>Investissements!AQ16*Investissements!$H44</f>
        <v>0</v>
      </c>
      <c r="AQ163" s="82">
        <f>Investissements!AR16*Investissements!$H44</f>
        <v>0</v>
      </c>
    </row>
    <row r="164" spans="2:43" ht="15" customHeight="1" x14ac:dyDescent="0.35">
      <c r="B164" s="57">
        <f>Investissements!B17</f>
        <v>0</v>
      </c>
      <c r="C164" s="82">
        <f>Investissements!C17*Investissements!$H45</f>
        <v>0</v>
      </c>
      <c r="D164" s="82">
        <f>Investissements!D17*Investissements!$H45</f>
        <v>0</v>
      </c>
      <c r="E164" s="82">
        <f>Investissements!E17*Investissements!$H45</f>
        <v>0</v>
      </c>
      <c r="F164" s="82">
        <f>Investissements!F17*Investissements!$H45</f>
        <v>0</v>
      </c>
      <c r="G164" s="82">
        <f>Investissements!G17*Investissements!$H45</f>
        <v>0</v>
      </c>
      <c r="H164" s="82">
        <f>Investissements!H17*Investissements!$H45</f>
        <v>0</v>
      </c>
      <c r="I164" s="82">
        <f>Investissements!I17*Investissements!$H45</f>
        <v>0</v>
      </c>
      <c r="J164" s="82">
        <f>Investissements!J17*Investissements!$H45</f>
        <v>0</v>
      </c>
      <c r="K164" s="82">
        <f>Investissements!K17*Investissements!$H45</f>
        <v>0</v>
      </c>
      <c r="L164" s="82">
        <f>Investissements!L17*Investissements!$H45</f>
        <v>0</v>
      </c>
      <c r="M164" s="82">
        <f>Investissements!M17*Investissements!$H45</f>
        <v>0</v>
      </c>
      <c r="N164" s="82">
        <f>Investissements!N17*Investissements!$H45</f>
        <v>0</v>
      </c>
      <c r="O164" s="82">
        <f t="shared" si="53"/>
        <v>0</v>
      </c>
      <c r="P164" s="82">
        <f>Investissements!P17*Investissements!$H45</f>
        <v>0</v>
      </c>
      <c r="Q164" s="82">
        <f>Investissements!Q17*Investissements!$H45</f>
        <v>0</v>
      </c>
      <c r="R164" s="82">
        <f>Investissements!R17*Investissements!$H45</f>
        <v>0</v>
      </c>
      <c r="S164" s="82">
        <f>Investissements!S17*Investissements!$H45</f>
        <v>0</v>
      </c>
      <c r="T164" s="82">
        <f>Investissements!T17*Investissements!$H45</f>
        <v>0</v>
      </c>
      <c r="U164" s="82">
        <f>Investissements!U17*Investissements!$H45</f>
        <v>0</v>
      </c>
      <c r="V164" s="82">
        <f>Investissements!V17*Investissements!$H45</f>
        <v>0</v>
      </c>
      <c r="W164" s="82">
        <f>Investissements!W17*Investissements!$H45</f>
        <v>0</v>
      </c>
      <c r="X164" s="82">
        <f>Investissements!X17*Investissements!$H45</f>
        <v>0</v>
      </c>
      <c r="Y164" s="82">
        <f>Investissements!Y17*Investissements!$H45</f>
        <v>0</v>
      </c>
      <c r="Z164" s="82">
        <f>Investissements!Z17*Investissements!$H45</f>
        <v>0</v>
      </c>
      <c r="AA164" s="82">
        <f>Investissements!AA17*Investissements!$H45</f>
        <v>0</v>
      </c>
      <c r="AB164" s="82">
        <f t="shared" si="54"/>
        <v>0</v>
      </c>
      <c r="AC164" s="82">
        <f>Investissements!AC17*Investissements!$H45</f>
        <v>0</v>
      </c>
      <c r="AD164" s="82">
        <f>Investissements!AD17*Investissements!$H45</f>
        <v>0</v>
      </c>
      <c r="AE164" s="82">
        <f t="shared" si="55"/>
        <v>0</v>
      </c>
      <c r="AF164" s="82">
        <f>Investissements!AF17*Investissements!$H45</f>
        <v>0</v>
      </c>
      <c r="AG164" s="82">
        <f>Investissements!AG17*Investissements!$H45</f>
        <v>0</v>
      </c>
      <c r="AH164" s="82">
        <f t="shared" si="56"/>
        <v>0</v>
      </c>
      <c r="AI164" s="82">
        <f>Investissements!AI17*Investissements!$H45</f>
        <v>0</v>
      </c>
      <c r="AJ164" s="82">
        <f>Investissements!AJ17*Investissements!$H45</f>
        <v>0</v>
      </c>
      <c r="AK164" s="82">
        <f t="shared" si="57"/>
        <v>0</v>
      </c>
      <c r="AM164" s="82">
        <f>Investissements!AN17*Investissements!$H45</f>
        <v>0</v>
      </c>
      <c r="AN164" s="82">
        <f>Investissements!AO17*Investissements!$H45</f>
        <v>0</v>
      </c>
      <c r="AO164" s="82">
        <f>Investissements!AP17*Investissements!$H45</f>
        <v>0</v>
      </c>
      <c r="AP164" s="82">
        <f>Investissements!AQ17*Investissements!$H45</f>
        <v>0</v>
      </c>
      <c r="AQ164" s="82">
        <f>Investissements!AR17*Investissements!$H45</f>
        <v>0</v>
      </c>
    </row>
    <row r="165" spans="2:43" ht="15" customHeight="1" x14ac:dyDescent="0.35">
      <c r="B165" s="57">
        <f>Investissements!B18</f>
        <v>0</v>
      </c>
      <c r="C165" s="82">
        <f>Investissements!C18*Investissements!$H46</f>
        <v>0</v>
      </c>
      <c r="D165" s="82">
        <f>Investissements!D18*Investissements!$H46</f>
        <v>0</v>
      </c>
      <c r="E165" s="82">
        <f>Investissements!E18*Investissements!$H46</f>
        <v>0</v>
      </c>
      <c r="F165" s="82">
        <f>Investissements!F18*Investissements!$H46</f>
        <v>0</v>
      </c>
      <c r="G165" s="82">
        <f>Investissements!G18*Investissements!$H46</f>
        <v>0</v>
      </c>
      <c r="H165" s="82">
        <f>Investissements!H18*Investissements!$H46</f>
        <v>0</v>
      </c>
      <c r="I165" s="82">
        <f>Investissements!I18*Investissements!$H46</f>
        <v>0</v>
      </c>
      <c r="J165" s="82">
        <f>Investissements!J18*Investissements!$H46</f>
        <v>0</v>
      </c>
      <c r="K165" s="82">
        <f>Investissements!K18*Investissements!$H46</f>
        <v>0</v>
      </c>
      <c r="L165" s="82">
        <f>Investissements!L18*Investissements!$H46</f>
        <v>0</v>
      </c>
      <c r="M165" s="82">
        <f>Investissements!M18*Investissements!$H46</f>
        <v>0</v>
      </c>
      <c r="N165" s="82">
        <f>Investissements!N18*Investissements!$H46</f>
        <v>0</v>
      </c>
      <c r="O165" s="82">
        <f t="shared" si="53"/>
        <v>0</v>
      </c>
      <c r="P165" s="82">
        <f>Investissements!P18*Investissements!$H46</f>
        <v>0</v>
      </c>
      <c r="Q165" s="82">
        <f>Investissements!Q18*Investissements!$H46</f>
        <v>0</v>
      </c>
      <c r="R165" s="82">
        <f>Investissements!R18*Investissements!$H46</f>
        <v>0</v>
      </c>
      <c r="S165" s="82">
        <f>Investissements!S18*Investissements!$H46</f>
        <v>0</v>
      </c>
      <c r="T165" s="82">
        <f>Investissements!T18*Investissements!$H46</f>
        <v>0</v>
      </c>
      <c r="U165" s="82">
        <f>Investissements!U18*Investissements!$H46</f>
        <v>0</v>
      </c>
      <c r="V165" s="82">
        <f>Investissements!V18*Investissements!$H46</f>
        <v>0</v>
      </c>
      <c r="W165" s="82">
        <f>Investissements!W18*Investissements!$H46</f>
        <v>0</v>
      </c>
      <c r="X165" s="82">
        <f>Investissements!X18*Investissements!$H46</f>
        <v>0</v>
      </c>
      <c r="Y165" s="82">
        <f>Investissements!Y18*Investissements!$H46</f>
        <v>0</v>
      </c>
      <c r="Z165" s="82">
        <f>Investissements!Z18*Investissements!$H46</f>
        <v>0</v>
      </c>
      <c r="AA165" s="82">
        <f>Investissements!AA18*Investissements!$H46</f>
        <v>0</v>
      </c>
      <c r="AB165" s="82">
        <f t="shared" si="54"/>
        <v>0</v>
      </c>
      <c r="AC165" s="82">
        <f>Investissements!AC18*Investissements!$H46</f>
        <v>0</v>
      </c>
      <c r="AD165" s="82">
        <f>Investissements!AD18*Investissements!$H46</f>
        <v>0</v>
      </c>
      <c r="AE165" s="82">
        <f t="shared" si="55"/>
        <v>0</v>
      </c>
      <c r="AF165" s="82">
        <f>Investissements!AF18*Investissements!$H46</f>
        <v>0</v>
      </c>
      <c r="AG165" s="82">
        <f>Investissements!AG18*Investissements!$H46</f>
        <v>0</v>
      </c>
      <c r="AH165" s="82">
        <f t="shared" si="56"/>
        <v>0</v>
      </c>
      <c r="AI165" s="82">
        <f>Investissements!AI18*Investissements!$H46</f>
        <v>0</v>
      </c>
      <c r="AJ165" s="82">
        <f>Investissements!AJ18*Investissements!$H46</f>
        <v>0</v>
      </c>
      <c r="AK165" s="82">
        <f t="shared" si="57"/>
        <v>0</v>
      </c>
      <c r="AM165" s="82">
        <f>Investissements!AN18*Investissements!$H46</f>
        <v>0</v>
      </c>
      <c r="AN165" s="82">
        <f>Investissements!AO18*Investissements!$H46</f>
        <v>0</v>
      </c>
      <c r="AO165" s="82">
        <f>Investissements!AP18*Investissements!$H46</f>
        <v>0</v>
      </c>
      <c r="AP165" s="82">
        <f>Investissements!AQ18*Investissements!$H46</f>
        <v>0</v>
      </c>
      <c r="AQ165" s="82">
        <f>Investissements!AR18*Investissements!$H46</f>
        <v>0</v>
      </c>
    </row>
    <row r="166" spans="2:43" ht="15" customHeight="1" x14ac:dyDescent="0.35">
      <c r="B166" s="57">
        <f>Investissements!B19</f>
        <v>0</v>
      </c>
      <c r="C166" s="82">
        <f>Investissements!C19*Investissements!$H47</f>
        <v>0</v>
      </c>
      <c r="D166" s="82">
        <f>Investissements!D19*Investissements!$H47</f>
        <v>0</v>
      </c>
      <c r="E166" s="82">
        <f>Investissements!E19*Investissements!$H47</f>
        <v>0</v>
      </c>
      <c r="F166" s="82">
        <f>Investissements!F19*Investissements!$H47</f>
        <v>0</v>
      </c>
      <c r="G166" s="82">
        <f>Investissements!G19*Investissements!$H47</f>
        <v>0</v>
      </c>
      <c r="H166" s="82">
        <f>Investissements!H19*Investissements!$H47</f>
        <v>0</v>
      </c>
      <c r="I166" s="82">
        <f>Investissements!I19*Investissements!$H47</f>
        <v>0</v>
      </c>
      <c r="J166" s="82">
        <f>Investissements!J19*Investissements!$H47</f>
        <v>0</v>
      </c>
      <c r="K166" s="82">
        <f>Investissements!K19*Investissements!$H47</f>
        <v>0</v>
      </c>
      <c r="L166" s="82">
        <f>Investissements!L19*Investissements!$H47</f>
        <v>0</v>
      </c>
      <c r="M166" s="82">
        <f>Investissements!M19*Investissements!$H47</f>
        <v>0</v>
      </c>
      <c r="N166" s="82">
        <f>Investissements!N19*Investissements!$H47</f>
        <v>0</v>
      </c>
      <c r="O166" s="82">
        <f t="shared" si="53"/>
        <v>0</v>
      </c>
      <c r="P166" s="82">
        <f>Investissements!P19*Investissements!$H47</f>
        <v>0</v>
      </c>
      <c r="Q166" s="82">
        <f>Investissements!Q19*Investissements!$H47</f>
        <v>0</v>
      </c>
      <c r="R166" s="82">
        <f>Investissements!R19*Investissements!$H47</f>
        <v>0</v>
      </c>
      <c r="S166" s="82">
        <f>Investissements!S19*Investissements!$H47</f>
        <v>0</v>
      </c>
      <c r="T166" s="82">
        <f>Investissements!T19*Investissements!$H47</f>
        <v>0</v>
      </c>
      <c r="U166" s="82">
        <f>Investissements!U19*Investissements!$H47</f>
        <v>0</v>
      </c>
      <c r="V166" s="82">
        <f>Investissements!V19*Investissements!$H47</f>
        <v>0</v>
      </c>
      <c r="W166" s="82">
        <f>Investissements!W19*Investissements!$H47</f>
        <v>0</v>
      </c>
      <c r="X166" s="82">
        <f>Investissements!X19*Investissements!$H47</f>
        <v>0</v>
      </c>
      <c r="Y166" s="82">
        <f>Investissements!Y19*Investissements!$H47</f>
        <v>0</v>
      </c>
      <c r="Z166" s="82">
        <f>Investissements!Z19*Investissements!$H47</f>
        <v>0</v>
      </c>
      <c r="AA166" s="82">
        <f>Investissements!AA19*Investissements!$H47</f>
        <v>0</v>
      </c>
      <c r="AB166" s="82">
        <f t="shared" si="54"/>
        <v>0</v>
      </c>
      <c r="AC166" s="82">
        <f>Investissements!AC19*Investissements!$H47</f>
        <v>0</v>
      </c>
      <c r="AD166" s="82">
        <f>Investissements!AD19*Investissements!$H47</f>
        <v>0</v>
      </c>
      <c r="AE166" s="82">
        <f t="shared" si="55"/>
        <v>0</v>
      </c>
      <c r="AF166" s="82">
        <f>Investissements!AF19*Investissements!$H47</f>
        <v>0</v>
      </c>
      <c r="AG166" s="82">
        <f>Investissements!AG19*Investissements!$H47</f>
        <v>0</v>
      </c>
      <c r="AH166" s="82">
        <f t="shared" si="56"/>
        <v>0</v>
      </c>
      <c r="AI166" s="82">
        <f>Investissements!AI19*Investissements!$H47</f>
        <v>0</v>
      </c>
      <c r="AJ166" s="82">
        <f>Investissements!AJ19*Investissements!$H47</f>
        <v>0</v>
      </c>
      <c r="AK166" s="82">
        <f t="shared" si="57"/>
        <v>0</v>
      </c>
      <c r="AM166" s="82">
        <f>Investissements!AN19*Investissements!$H47</f>
        <v>0</v>
      </c>
      <c r="AN166" s="82">
        <f>Investissements!AO19*Investissements!$H47</f>
        <v>0</v>
      </c>
      <c r="AO166" s="82">
        <f>Investissements!AP19*Investissements!$H47</f>
        <v>0</v>
      </c>
      <c r="AP166" s="82">
        <f>Investissements!AQ19*Investissements!$H47</f>
        <v>0</v>
      </c>
      <c r="AQ166" s="82">
        <f>Investissements!AR19*Investissements!$H47</f>
        <v>0</v>
      </c>
    </row>
    <row r="167" spans="2:43" ht="15" customHeight="1" x14ac:dyDescent="0.35">
      <c r="B167" s="57">
        <f>Investissements!B20</f>
        <v>0</v>
      </c>
      <c r="C167" s="82">
        <f>Investissements!C20*Investissements!$H48</f>
        <v>0</v>
      </c>
      <c r="D167" s="82">
        <f>Investissements!D20*Investissements!$H48</f>
        <v>0</v>
      </c>
      <c r="E167" s="82">
        <f>Investissements!E20*Investissements!$H48</f>
        <v>0</v>
      </c>
      <c r="F167" s="82">
        <f>Investissements!F20*Investissements!$H48</f>
        <v>0</v>
      </c>
      <c r="G167" s="82">
        <f>Investissements!G20*Investissements!$H48</f>
        <v>0</v>
      </c>
      <c r="H167" s="82">
        <f>Investissements!H20*Investissements!$H48</f>
        <v>0</v>
      </c>
      <c r="I167" s="82">
        <f>Investissements!I20*Investissements!$H48</f>
        <v>0</v>
      </c>
      <c r="J167" s="82">
        <f>Investissements!J20*Investissements!$H48</f>
        <v>0</v>
      </c>
      <c r="K167" s="82">
        <f>Investissements!K20*Investissements!$H48</f>
        <v>0</v>
      </c>
      <c r="L167" s="82">
        <f>Investissements!L20*Investissements!$H48</f>
        <v>0</v>
      </c>
      <c r="M167" s="82">
        <f>Investissements!M20*Investissements!$H48</f>
        <v>0</v>
      </c>
      <c r="N167" s="82">
        <f>Investissements!N20*Investissements!$H48</f>
        <v>0</v>
      </c>
      <c r="O167" s="82">
        <f t="shared" si="53"/>
        <v>0</v>
      </c>
      <c r="P167" s="82">
        <f>Investissements!P20*Investissements!$H48</f>
        <v>0</v>
      </c>
      <c r="Q167" s="82">
        <f>Investissements!Q20*Investissements!$H48</f>
        <v>0</v>
      </c>
      <c r="R167" s="82">
        <f>Investissements!R20*Investissements!$H48</f>
        <v>0</v>
      </c>
      <c r="S167" s="82">
        <f>Investissements!S20*Investissements!$H48</f>
        <v>0</v>
      </c>
      <c r="T167" s="82">
        <f>Investissements!T20*Investissements!$H48</f>
        <v>0</v>
      </c>
      <c r="U167" s="82">
        <f>Investissements!U20*Investissements!$H48</f>
        <v>0</v>
      </c>
      <c r="V167" s="82">
        <f>Investissements!V20*Investissements!$H48</f>
        <v>0</v>
      </c>
      <c r="W167" s="82">
        <f>Investissements!W20*Investissements!$H48</f>
        <v>0</v>
      </c>
      <c r="X167" s="82">
        <f>Investissements!X20*Investissements!$H48</f>
        <v>0</v>
      </c>
      <c r="Y167" s="82">
        <f>Investissements!Y20*Investissements!$H48</f>
        <v>0</v>
      </c>
      <c r="Z167" s="82">
        <f>Investissements!Z20*Investissements!$H48</f>
        <v>0</v>
      </c>
      <c r="AA167" s="82">
        <f>Investissements!AA20*Investissements!$H48</f>
        <v>0</v>
      </c>
      <c r="AB167" s="82">
        <f t="shared" si="54"/>
        <v>0</v>
      </c>
      <c r="AC167" s="82">
        <f>Investissements!AC20*Investissements!$H48</f>
        <v>0</v>
      </c>
      <c r="AD167" s="82">
        <f>Investissements!AD20*Investissements!$H48</f>
        <v>0</v>
      </c>
      <c r="AE167" s="82">
        <f t="shared" si="55"/>
        <v>0</v>
      </c>
      <c r="AF167" s="82">
        <f>Investissements!AF20*Investissements!$H48</f>
        <v>0</v>
      </c>
      <c r="AG167" s="82">
        <f>Investissements!AG20*Investissements!$H48</f>
        <v>0</v>
      </c>
      <c r="AH167" s="82">
        <f t="shared" si="56"/>
        <v>0</v>
      </c>
      <c r="AI167" s="82">
        <f>Investissements!AI20*Investissements!$H48</f>
        <v>0</v>
      </c>
      <c r="AJ167" s="82">
        <f>Investissements!AJ20*Investissements!$H48</f>
        <v>0</v>
      </c>
      <c r="AK167" s="82">
        <f t="shared" si="57"/>
        <v>0</v>
      </c>
      <c r="AM167" s="82">
        <f>Investissements!AN20*Investissements!$H48</f>
        <v>0</v>
      </c>
      <c r="AN167" s="82">
        <f>Investissements!AO20*Investissements!$H48</f>
        <v>0</v>
      </c>
      <c r="AO167" s="82">
        <f>Investissements!AP20*Investissements!$H48</f>
        <v>0</v>
      </c>
      <c r="AP167" s="82">
        <f>Investissements!AQ20*Investissements!$H48</f>
        <v>0</v>
      </c>
      <c r="AQ167" s="82">
        <f>Investissements!AR20*Investissements!$H48</f>
        <v>0</v>
      </c>
    </row>
    <row r="168" spans="2:43" ht="15" customHeight="1" x14ac:dyDescent="0.35">
      <c r="B168" s="57">
        <f>Investissements!B21</f>
        <v>0</v>
      </c>
      <c r="C168" s="82">
        <f>Investissements!C21*Investissements!$H49</f>
        <v>0</v>
      </c>
      <c r="D168" s="82">
        <f>Investissements!D21*Investissements!$H49</f>
        <v>0</v>
      </c>
      <c r="E168" s="82">
        <f>Investissements!E21*Investissements!$H49</f>
        <v>0</v>
      </c>
      <c r="F168" s="82">
        <f>Investissements!F21*Investissements!$H49</f>
        <v>0</v>
      </c>
      <c r="G168" s="82">
        <f>Investissements!G21*Investissements!$H49</f>
        <v>0</v>
      </c>
      <c r="H168" s="82">
        <f>Investissements!H21*Investissements!$H49</f>
        <v>0</v>
      </c>
      <c r="I168" s="82">
        <f>Investissements!I21*Investissements!$H49</f>
        <v>0</v>
      </c>
      <c r="J168" s="82">
        <f>Investissements!J21*Investissements!$H49</f>
        <v>0</v>
      </c>
      <c r="K168" s="82">
        <f>Investissements!K21*Investissements!$H49</f>
        <v>0</v>
      </c>
      <c r="L168" s="82">
        <f>Investissements!L21*Investissements!$H49</f>
        <v>0</v>
      </c>
      <c r="M168" s="82">
        <f>Investissements!M21*Investissements!$H49</f>
        <v>0</v>
      </c>
      <c r="N168" s="82">
        <f>Investissements!N21*Investissements!$H49</f>
        <v>0</v>
      </c>
      <c r="O168" s="82">
        <f t="shared" si="53"/>
        <v>0</v>
      </c>
      <c r="P168" s="82">
        <f>Investissements!P21*Investissements!$H49</f>
        <v>0</v>
      </c>
      <c r="Q168" s="82">
        <f>Investissements!Q21*Investissements!$H49</f>
        <v>0</v>
      </c>
      <c r="R168" s="82">
        <f>Investissements!R21*Investissements!$H49</f>
        <v>0</v>
      </c>
      <c r="S168" s="82">
        <f>Investissements!S21*Investissements!$H49</f>
        <v>0</v>
      </c>
      <c r="T168" s="82">
        <f>Investissements!T21*Investissements!$H49</f>
        <v>0</v>
      </c>
      <c r="U168" s="82">
        <f>Investissements!U21*Investissements!$H49</f>
        <v>0</v>
      </c>
      <c r="V168" s="82">
        <f>Investissements!V21*Investissements!$H49</f>
        <v>0</v>
      </c>
      <c r="W168" s="82">
        <f>Investissements!W21*Investissements!$H49</f>
        <v>0</v>
      </c>
      <c r="X168" s="82">
        <f>Investissements!X21*Investissements!$H49</f>
        <v>0</v>
      </c>
      <c r="Y168" s="82">
        <f>Investissements!Y21*Investissements!$H49</f>
        <v>0</v>
      </c>
      <c r="Z168" s="82">
        <f>Investissements!Z21*Investissements!$H49</f>
        <v>0</v>
      </c>
      <c r="AA168" s="82">
        <f>Investissements!AA21*Investissements!$H49</f>
        <v>0</v>
      </c>
      <c r="AB168" s="82">
        <f t="shared" si="54"/>
        <v>0</v>
      </c>
      <c r="AC168" s="82">
        <f>Investissements!AC21*Investissements!$H49</f>
        <v>0</v>
      </c>
      <c r="AD168" s="82">
        <f>Investissements!AD21*Investissements!$H49</f>
        <v>0</v>
      </c>
      <c r="AE168" s="82">
        <f t="shared" si="55"/>
        <v>0</v>
      </c>
      <c r="AF168" s="82">
        <f>Investissements!AF21*Investissements!$H49</f>
        <v>0</v>
      </c>
      <c r="AG168" s="82">
        <f>Investissements!AG21*Investissements!$H49</f>
        <v>0</v>
      </c>
      <c r="AH168" s="82">
        <f t="shared" si="56"/>
        <v>0</v>
      </c>
      <c r="AI168" s="82">
        <f>Investissements!AI21*Investissements!$H49</f>
        <v>0</v>
      </c>
      <c r="AJ168" s="82">
        <f>Investissements!AJ21*Investissements!$H49</f>
        <v>0</v>
      </c>
      <c r="AK168" s="82">
        <f t="shared" si="57"/>
        <v>0</v>
      </c>
      <c r="AM168" s="82">
        <f>Investissements!AN21*Investissements!$H49</f>
        <v>0</v>
      </c>
      <c r="AN168" s="82">
        <f>Investissements!AO21*Investissements!$H49</f>
        <v>0</v>
      </c>
      <c r="AO168" s="82">
        <f>Investissements!AP21*Investissements!$H49</f>
        <v>0</v>
      </c>
      <c r="AP168" s="82">
        <f>Investissements!AQ21*Investissements!$H49</f>
        <v>0</v>
      </c>
      <c r="AQ168" s="82">
        <f>Investissements!AR21*Investissements!$H49</f>
        <v>0</v>
      </c>
    </row>
    <row r="169" spans="2:43" ht="15" customHeight="1" x14ac:dyDescent="0.35">
      <c r="B169" s="57">
        <f>Investissements!B22</f>
        <v>0</v>
      </c>
      <c r="C169" s="82">
        <f>Investissements!C22*Investissements!$H50</f>
        <v>0</v>
      </c>
      <c r="D169" s="82">
        <f>Investissements!D22*Investissements!$H50</f>
        <v>0</v>
      </c>
      <c r="E169" s="82">
        <f>Investissements!E22*Investissements!$H50</f>
        <v>0</v>
      </c>
      <c r="F169" s="82">
        <f>Investissements!F22*Investissements!$H50</f>
        <v>0</v>
      </c>
      <c r="G169" s="82">
        <f>Investissements!G22*Investissements!$H50</f>
        <v>0</v>
      </c>
      <c r="H169" s="82">
        <f>Investissements!H22*Investissements!$H50</f>
        <v>0</v>
      </c>
      <c r="I169" s="82">
        <f>Investissements!I22*Investissements!$H50</f>
        <v>0</v>
      </c>
      <c r="J169" s="82">
        <f>Investissements!J22*Investissements!$H50</f>
        <v>0</v>
      </c>
      <c r="K169" s="82">
        <f>Investissements!K22*Investissements!$H50</f>
        <v>0</v>
      </c>
      <c r="L169" s="82">
        <f>Investissements!L22*Investissements!$H50</f>
        <v>0</v>
      </c>
      <c r="M169" s="82">
        <f>Investissements!M22*Investissements!$H50</f>
        <v>0</v>
      </c>
      <c r="N169" s="82">
        <f>Investissements!N22*Investissements!$H50</f>
        <v>0</v>
      </c>
      <c r="O169" s="82">
        <f t="shared" si="53"/>
        <v>0</v>
      </c>
      <c r="P169" s="82">
        <f>Investissements!P22*Investissements!$H50</f>
        <v>0</v>
      </c>
      <c r="Q169" s="82">
        <f>Investissements!Q22*Investissements!$H50</f>
        <v>0</v>
      </c>
      <c r="R169" s="82">
        <f>Investissements!R22*Investissements!$H50</f>
        <v>0</v>
      </c>
      <c r="S169" s="82">
        <f>Investissements!S22*Investissements!$H50</f>
        <v>0</v>
      </c>
      <c r="T169" s="82">
        <f>Investissements!T22*Investissements!$H50</f>
        <v>0</v>
      </c>
      <c r="U169" s="82">
        <f>Investissements!U22*Investissements!$H50</f>
        <v>0</v>
      </c>
      <c r="V169" s="82">
        <f>Investissements!V22*Investissements!$H50</f>
        <v>0</v>
      </c>
      <c r="W169" s="82">
        <f>Investissements!W22*Investissements!$H50</f>
        <v>0</v>
      </c>
      <c r="X169" s="82">
        <f>Investissements!X22*Investissements!$H50</f>
        <v>0</v>
      </c>
      <c r="Y169" s="82">
        <f>Investissements!Y22*Investissements!$H50</f>
        <v>0</v>
      </c>
      <c r="Z169" s="82">
        <f>Investissements!Z22*Investissements!$H50</f>
        <v>0</v>
      </c>
      <c r="AA169" s="82">
        <f>Investissements!AA22*Investissements!$H50</f>
        <v>0</v>
      </c>
      <c r="AB169" s="82">
        <f t="shared" si="54"/>
        <v>0</v>
      </c>
      <c r="AC169" s="82">
        <f>Investissements!AC22*Investissements!$H50</f>
        <v>0</v>
      </c>
      <c r="AD169" s="82">
        <f>Investissements!AD22*Investissements!$H50</f>
        <v>0</v>
      </c>
      <c r="AE169" s="82">
        <f t="shared" si="55"/>
        <v>0</v>
      </c>
      <c r="AF169" s="82">
        <f>Investissements!AF22*Investissements!$H50</f>
        <v>0</v>
      </c>
      <c r="AG169" s="82">
        <f>Investissements!AG22*Investissements!$H50</f>
        <v>0</v>
      </c>
      <c r="AH169" s="82">
        <f t="shared" si="56"/>
        <v>0</v>
      </c>
      <c r="AI169" s="82">
        <f>Investissements!AI22*Investissements!$H50</f>
        <v>0</v>
      </c>
      <c r="AJ169" s="82">
        <f>Investissements!AJ22*Investissements!$H50</f>
        <v>0</v>
      </c>
      <c r="AK169" s="82">
        <f t="shared" si="57"/>
        <v>0</v>
      </c>
      <c r="AM169" s="82">
        <f>Investissements!AN22*Investissements!$H50</f>
        <v>0</v>
      </c>
      <c r="AN169" s="82">
        <f>Investissements!AO22*Investissements!$H50</f>
        <v>0</v>
      </c>
      <c r="AO169" s="82">
        <f>Investissements!AP22*Investissements!$H50</f>
        <v>0</v>
      </c>
      <c r="AP169" s="82">
        <f>Investissements!AQ22*Investissements!$H50</f>
        <v>0</v>
      </c>
      <c r="AQ169" s="82">
        <f>Investissements!AR22*Investissements!$H50</f>
        <v>0</v>
      </c>
    </row>
    <row r="170" spans="2:43" ht="15" customHeight="1" x14ac:dyDescent="0.35">
      <c r="B170" s="57">
        <f>Investissements!B23</f>
        <v>0</v>
      </c>
      <c r="C170" s="82">
        <f>Investissements!C23*Investissements!$H51</f>
        <v>0</v>
      </c>
      <c r="D170" s="82">
        <f>Investissements!D23*Investissements!$H51</f>
        <v>0</v>
      </c>
      <c r="E170" s="82">
        <f>Investissements!E23*Investissements!$H51</f>
        <v>0</v>
      </c>
      <c r="F170" s="82">
        <f>Investissements!F23*Investissements!$H51</f>
        <v>0</v>
      </c>
      <c r="G170" s="82">
        <f>Investissements!G23*Investissements!$H51</f>
        <v>0</v>
      </c>
      <c r="H170" s="82">
        <f>Investissements!H23*Investissements!$H51</f>
        <v>0</v>
      </c>
      <c r="I170" s="82">
        <f>Investissements!I23*Investissements!$H51</f>
        <v>0</v>
      </c>
      <c r="J170" s="82">
        <f>Investissements!J23*Investissements!$H51</f>
        <v>0</v>
      </c>
      <c r="K170" s="82">
        <f>Investissements!K23*Investissements!$H51</f>
        <v>0</v>
      </c>
      <c r="L170" s="82">
        <f>Investissements!L23*Investissements!$H51</f>
        <v>0</v>
      </c>
      <c r="M170" s="82">
        <f>Investissements!M23*Investissements!$H51</f>
        <v>0</v>
      </c>
      <c r="N170" s="82">
        <f>Investissements!N23*Investissements!$H51</f>
        <v>0</v>
      </c>
      <c r="O170" s="82">
        <f t="shared" si="53"/>
        <v>0</v>
      </c>
      <c r="P170" s="82">
        <f>Investissements!P23*Investissements!$H51</f>
        <v>0</v>
      </c>
      <c r="Q170" s="82">
        <f>Investissements!Q23*Investissements!$H51</f>
        <v>0</v>
      </c>
      <c r="R170" s="82">
        <f>Investissements!R23*Investissements!$H51</f>
        <v>0</v>
      </c>
      <c r="S170" s="82">
        <f>Investissements!S23*Investissements!$H51</f>
        <v>0</v>
      </c>
      <c r="T170" s="82">
        <f>Investissements!T23*Investissements!$H51</f>
        <v>0</v>
      </c>
      <c r="U170" s="82">
        <f>Investissements!U23*Investissements!$H51</f>
        <v>0</v>
      </c>
      <c r="V170" s="82">
        <f>Investissements!V23*Investissements!$H51</f>
        <v>0</v>
      </c>
      <c r="W170" s="82">
        <f>Investissements!W23*Investissements!$H51</f>
        <v>0</v>
      </c>
      <c r="X170" s="82">
        <f>Investissements!X23*Investissements!$H51</f>
        <v>0</v>
      </c>
      <c r="Y170" s="82">
        <f>Investissements!Y23*Investissements!$H51</f>
        <v>0</v>
      </c>
      <c r="Z170" s="82">
        <f>Investissements!Z23*Investissements!$H51</f>
        <v>0</v>
      </c>
      <c r="AA170" s="82">
        <f>Investissements!AA23*Investissements!$H51</f>
        <v>0</v>
      </c>
      <c r="AB170" s="82">
        <f t="shared" si="54"/>
        <v>0</v>
      </c>
      <c r="AC170" s="82">
        <f>Investissements!AC23*Investissements!$H51</f>
        <v>0</v>
      </c>
      <c r="AD170" s="82">
        <f>Investissements!AD23*Investissements!$H51</f>
        <v>0</v>
      </c>
      <c r="AE170" s="82">
        <f t="shared" si="55"/>
        <v>0</v>
      </c>
      <c r="AF170" s="82">
        <f>Investissements!AF23*Investissements!$H51</f>
        <v>0</v>
      </c>
      <c r="AG170" s="82">
        <f>Investissements!AG23*Investissements!$H51</f>
        <v>0</v>
      </c>
      <c r="AH170" s="82">
        <f t="shared" si="56"/>
        <v>0</v>
      </c>
      <c r="AI170" s="82">
        <f>Investissements!AI23*Investissements!$H51</f>
        <v>0</v>
      </c>
      <c r="AJ170" s="82">
        <f>Investissements!AJ23*Investissements!$H51</f>
        <v>0</v>
      </c>
      <c r="AK170" s="82">
        <f t="shared" si="57"/>
        <v>0</v>
      </c>
      <c r="AM170" s="82">
        <f>Investissements!AN23*Investissements!$H51</f>
        <v>0</v>
      </c>
      <c r="AN170" s="82">
        <f>Investissements!AO23*Investissements!$H51</f>
        <v>0</v>
      </c>
      <c r="AO170" s="82">
        <f>Investissements!AP23*Investissements!$H51</f>
        <v>0</v>
      </c>
      <c r="AP170" s="82">
        <f>Investissements!AQ23*Investissements!$H51</f>
        <v>0</v>
      </c>
      <c r="AQ170" s="82">
        <f>Investissements!AR23*Investissements!$H51</f>
        <v>0</v>
      </c>
    </row>
    <row r="171" spans="2:43" ht="15" customHeight="1" x14ac:dyDescent="0.35">
      <c r="B171" s="57">
        <f>Investissements!B24</f>
        <v>0</v>
      </c>
      <c r="C171" s="82">
        <f>Investissements!C24*Investissements!$H52</f>
        <v>0</v>
      </c>
      <c r="D171" s="82">
        <f>Investissements!D24*Investissements!$H52</f>
        <v>0</v>
      </c>
      <c r="E171" s="82">
        <f>Investissements!E24*Investissements!$H52</f>
        <v>0</v>
      </c>
      <c r="F171" s="82">
        <f>Investissements!F24*Investissements!$H52</f>
        <v>0</v>
      </c>
      <c r="G171" s="82">
        <f>Investissements!G24*Investissements!$H52</f>
        <v>0</v>
      </c>
      <c r="H171" s="82">
        <f>Investissements!H24*Investissements!$H52</f>
        <v>0</v>
      </c>
      <c r="I171" s="82">
        <f>Investissements!I24*Investissements!$H52</f>
        <v>0</v>
      </c>
      <c r="J171" s="82">
        <f>Investissements!J24*Investissements!$H52</f>
        <v>0</v>
      </c>
      <c r="K171" s="82">
        <f>Investissements!K24*Investissements!$H52</f>
        <v>0</v>
      </c>
      <c r="L171" s="82">
        <f>Investissements!L24*Investissements!$H52</f>
        <v>0</v>
      </c>
      <c r="M171" s="82">
        <f>Investissements!M24*Investissements!$H52</f>
        <v>0</v>
      </c>
      <c r="N171" s="82">
        <f>Investissements!N24*Investissements!$H52</f>
        <v>0</v>
      </c>
      <c r="O171" s="82">
        <f t="shared" si="53"/>
        <v>0</v>
      </c>
      <c r="P171" s="82">
        <f>Investissements!P24*Investissements!$H52</f>
        <v>0</v>
      </c>
      <c r="Q171" s="82">
        <f>Investissements!Q24*Investissements!$H52</f>
        <v>0</v>
      </c>
      <c r="R171" s="82">
        <f>Investissements!R24*Investissements!$H52</f>
        <v>0</v>
      </c>
      <c r="S171" s="82">
        <f>Investissements!S24*Investissements!$H52</f>
        <v>0</v>
      </c>
      <c r="T171" s="82">
        <f>Investissements!T24*Investissements!$H52</f>
        <v>0</v>
      </c>
      <c r="U171" s="82">
        <f>Investissements!U24*Investissements!$H52</f>
        <v>0</v>
      </c>
      <c r="V171" s="82">
        <f>Investissements!V24*Investissements!$H52</f>
        <v>0</v>
      </c>
      <c r="W171" s="82">
        <f>Investissements!W24*Investissements!$H52</f>
        <v>0</v>
      </c>
      <c r="X171" s="82">
        <f>Investissements!X24*Investissements!$H52</f>
        <v>0</v>
      </c>
      <c r="Y171" s="82">
        <f>Investissements!Y24*Investissements!$H52</f>
        <v>0</v>
      </c>
      <c r="Z171" s="82">
        <f>Investissements!Z24*Investissements!$H52</f>
        <v>0</v>
      </c>
      <c r="AA171" s="82">
        <f>Investissements!AA24*Investissements!$H52</f>
        <v>0</v>
      </c>
      <c r="AB171" s="82">
        <f t="shared" si="54"/>
        <v>0</v>
      </c>
      <c r="AC171" s="82">
        <f>Investissements!AC24*Investissements!$H52</f>
        <v>0</v>
      </c>
      <c r="AD171" s="82">
        <f>Investissements!AD24*Investissements!$H52</f>
        <v>0</v>
      </c>
      <c r="AE171" s="82">
        <f t="shared" si="55"/>
        <v>0</v>
      </c>
      <c r="AF171" s="82">
        <f>Investissements!AF24*Investissements!$H52</f>
        <v>0</v>
      </c>
      <c r="AG171" s="82">
        <f>Investissements!AG24*Investissements!$H52</f>
        <v>0</v>
      </c>
      <c r="AH171" s="82">
        <f t="shared" si="56"/>
        <v>0</v>
      </c>
      <c r="AI171" s="82">
        <f>Investissements!AI24*Investissements!$H52</f>
        <v>0</v>
      </c>
      <c r="AJ171" s="82">
        <f>Investissements!AJ24*Investissements!$H52</f>
        <v>0</v>
      </c>
      <c r="AK171" s="82">
        <f t="shared" si="57"/>
        <v>0</v>
      </c>
      <c r="AM171" s="82">
        <f>Investissements!AN24*Investissements!$H52</f>
        <v>0</v>
      </c>
      <c r="AN171" s="82">
        <f>Investissements!AO24*Investissements!$H52</f>
        <v>0</v>
      </c>
      <c r="AO171" s="82">
        <f>Investissements!AP24*Investissements!$H52</f>
        <v>0</v>
      </c>
      <c r="AP171" s="82">
        <f>Investissements!AQ24*Investissements!$H52</f>
        <v>0</v>
      </c>
      <c r="AQ171" s="82">
        <f>Investissements!AR24*Investissements!$H52</f>
        <v>0</v>
      </c>
    </row>
    <row r="172" spans="2:43" ht="15" customHeight="1" x14ac:dyDescent="0.35">
      <c r="B172" s="57">
        <f>Investissements!B25</f>
        <v>0</v>
      </c>
      <c r="C172" s="82">
        <f>Investissements!C25*Investissements!$H53</f>
        <v>0</v>
      </c>
      <c r="D172" s="82">
        <f>Investissements!D25*Investissements!$H53</f>
        <v>0</v>
      </c>
      <c r="E172" s="82">
        <f>Investissements!E25*Investissements!$H53</f>
        <v>0</v>
      </c>
      <c r="F172" s="82">
        <f>Investissements!F25*Investissements!$H53</f>
        <v>0</v>
      </c>
      <c r="G172" s="82">
        <f>Investissements!G25*Investissements!$H53</f>
        <v>0</v>
      </c>
      <c r="H172" s="82">
        <f>Investissements!H25*Investissements!$H53</f>
        <v>0</v>
      </c>
      <c r="I172" s="82">
        <f>Investissements!I25*Investissements!$H53</f>
        <v>0</v>
      </c>
      <c r="J172" s="82">
        <f>Investissements!J25*Investissements!$H53</f>
        <v>0</v>
      </c>
      <c r="K172" s="82">
        <f>Investissements!K25*Investissements!$H53</f>
        <v>0</v>
      </c>
      <c r="L172" s="82">
        <f>Investissements!L25*Investissements!$H53</f>
        <v>0</v>
      </c>
      <c r="M172" s="82">
        <f>Investissements!M25*Investissements!$H53</f>
        <v>0</v>
      </c>
      <c r="N172" s="82">
        <f>Investissements!N25*Investissements!$H53</f>
        <v>0</v>
      </c>
      <c r="O172" s="82">
        <f t="shared" si="53"/>
        <v>0</v>
      </c>
      <c r="P172" s="82">
        <f>Investissements!P25*Investissements!$H53</f>
        <v>0</v>
      </c>
      <c r="Q172" s="82">
        <f>Investissements!Q25*Investissements!$H53</f>
        <v>0</v>
      </c>
      <c r="R172" s="82">
        <f>Investissements!R25*Investissements!$H53</f>
        <v>0</v>
      </c>
      <c r="S172" s="82">
        <f>Investissements!S25*Investissements!$H53</f>
        <v>0</v>
      </c>
      <c r="T172" s="82">
        <f>Investissements!T25*Investissements!$H53</f>
        <v>0</v>
      </c>
      <c r="U172" s="82">
        <f>Investissements!U25*Investissements!$H53</f>
        <v>0</v>
      </c>
      <c r="V172" s="82">
        <f>Investissements!V25*Investissements!$H53</f>
        <v>0</v>
      </c>
      <c r="W172" s="82">
        <f>Investissements!W25*Investissements!$H53</f>
        <v>0</v>
      </c>
      <c r="X172" s="82">
        <f>Investissements!X25*Investissements!$H53</f>
        <v>0</v>
      </c>
      <c r="Y172" s="82">
        <f>Investissements!Y25*Investissements!$H53</f>
        <v>0</v>
      </c>
      <c r="Z172" s="82">
        <f>Investissements!Z25*Investissements!$H53</f>
        <v>0</v>
      </c>
      <c r="AA172" s="82">
        <f>Investissements!AA25*Investissements!$H53</f>
        <v>0</v>
      </c>
      <c r="AB172" s="82">
        <f t="shared" si="54"/>
        <v>0</v>
      </c>
      <c r="AC172" s="82">
        <f>Investissements!AC25*Investissements!$H53</f>
        <v>0</v>
      </c>
      <c r="AD172" s="82">
        <f>Investissements!AD25*Investissements!$H53</f>
        <v>0</v>
      </c>
      <c r="AE172" s="82">
        <f t="shared" si="55"/>
        <v>0</v>
      </c>
      <c r="AF172" s="82">
        <f>Investissements!AF25*Investissements!$H53</f>
        <v>0</v>
      </c>
      <c r="AG172" s="82">
        <f>Investissements!AG25*Investissements!$H53</f>
        <v>0</v>
      </c>
      <c r="AH172" s="82">
        <f t="shared" si="56"/>
        <v>0</v>
      </c>
      <c r="AI172" s="82">
        <f>Investissements!AI25*Investissements!$H53</f>
        <v>0</v>
      </c>
      <c r="AJ172" s="82">
        <f>Investissements!AJ25*Investissements!$H53</f>
        <v>0</v>
      </c>
      <c r="AK172" s="82">
        <f t="shared" si="57"/>
        <v>0</v>
      </c>
      <c r="AM172" s="82">
        <f>Investissements!AN25*Investissements!$H53</f>
        <v>0</v>
      </c>
      <c r="AN172" s="82">
        <f>Investissements!AO25*Investissements!$H53</f>
        <v>0</v>
      </c>
      <c r="AO172" s="82">
        <f>Investissements!AP25*Investissements!$H53</f>
        <v>0</v>
      </c>
      <c r="AP172" s="82">
        <f>Investissements!AQ25*Investissements!$H53</f>
        <v>0</v>
      </c>
      <c r="AQ172" s="82">
        <f>Investissements!AR25*Investissements!$H53</f>
        <v>0</v>
      </c>
    </row>
    <row r="173" spans="2:43" ht="15" customHeight="1" x14ac:dyDescent="0.35">
      <c r="B173" s="57">
        <f>Investissements!B26</f>
        <v>0</v>
      </c>
      <c r="C173" s="82">
        <f>Investissements!C26*Investissements!$H54</f>
        <v>0</v>
      </c>
      <c r="D173" s="82">
        <f>Investissements!D26*Investissements!$H54</f>
        <v>0</v>
      </c>
      <c r="E173" s="82">
        <f>Investissements!E26*Investissements!$H54</f>
        <v>0</v>
      </c>
      <c r="F173" s="82">
        <f>Investissements!F26*Investissements!$H54</f>
        <v>0</v>
      </c>
      <c r="G173" s="82">
        <f>Investissements!G26*Investissements!$H54</f>
        <v>0</v>
      </c>
      <c r="H173" s="82">
        <f>Investissements!H26*Investissements!$H54</f>
        <v>0</v>
      </c>
      <c r="I173" s="82">
        <f>Investissements!I26*Investissements!$H54</f>
        <v>0</v>
      </c>
      <c r="J173" s="82">
        <f>Investissements!J26*Investissements!$H54</f>
        <v>0</v>
      </c>
      <c r="K173" s="82">
        <f>Investissements!K26*Investissements!$H54</f>
        <v>0</v>
      </c>
      <c r="L173" s="82">
        <f>Investissements!L26*Investissements!$H54</f>
        <v>0</v>
      </c>
      <c r="M173" s="82">
        <f>Investissements!M26*Investissements!$H54</f>
        <v>0</v>
      </c>
      <c r="N173" s="82">
        <f>Investissements!N26*Investissements!$H54</f>
        <v>0</v>
      </c>
      <c r="O173" s="82">
        <f t="shared" si="53"/>
        <v>0</v>
      </c>
      <c r="P173" s="82">
        <f>Investissements!P26*Investissements!$H54</f>
        <v>0</v>
      </c>
      <c r="Q173" s="82">
        <f>Investissements!Q26*Investissements!$H54</f>
        <v>0</v>
      </c>
      <c r="R173" s="82">
        <f>Investissements!R26*Investissements!$H54</f>
        <v>0</v>
      </c>
      <c r="S173" s="82">
        <f>Investissements!S26*Investissements!$H54</f>
        <v>0</v>
      </c>
      <c r="T173" s="82">
        <f>Investissements!T26*Investissements!$H54</f>
        <v>0</v>
      </c>
      <c r="U173" s="82">
        <f>Investissements!U26*Investissements!$H54</f>
        <v>0</v>
      </c>
      <c r="V173" s="82">
        <f>Investissements!V26*Investissements!$H54</f>
        <v>0</v>
      </c>
      <c r="W173" s="82">
        <f>Investissements!W26*Investissements!$H54</f>
        <v>0</v>
      </c>
      <c r="X173" s="82">
        <f>Investissements!X26*Investissements!$H54</f>
        <v>0</v>
      </c>
      <c r="Y173" s="82">
        <f>Investissements!Y26*Investissements!$H54</f>
        <v>0</v>
      </c>
      <c r="Z173" s="82">
        <f>Investissements!Z26*Investissements!$H54</f>
        <v>0</v>
      </c>
      <c r="AA173" s="82">
        <f>Investissements!AA26*Investissements!$H54</f>
        <v>0</v>
      </c>
      <c r="AB173" s="82">
        <f t="shared" si="54"/>
        <v>0</v>
      </c>
      <c r="AC173" s="82">
        <f>Investissements!AC26*Investissements!$H54</f>
        <v>0</v>
      </c>
      <c r="AD173" s="82">
        <f>Investissements!AD26*Investissements!$H54</f>
        <v>0</v>
      </c>
      <c r="AE173" s="82">
        <f t="shared" si="55"/>
        <v>0</v>
      </c>
      <c r="AF173" s="82">
        <f>Investissements!AF26*Investissements!$H54</f>
        <v>0</v>
      </c>
      <c r="AG173" s="82">
        <f>Investissements!AG26*Investissements!$H54</f>
        <v>0</v>
      </c>
      <c r="AH173" s="82">
        <f t="shared" si="56"/>
        <v>0</v>
      </c>
      <c r="AI173" s="82">
        <f>Investissements!AI26*Investissements!$H54</f>
        <v>0</v>
      </c>
      <c r="AJ173" s="82">
        <f>Investissements!AJ26*Investissements!$H54</f>
        <v>0</v>
      </c>
      <c r="AK173" s="82">
        <f t="shared" si="57"/>
        <v>0</v>
      </c>
      <c r="AM173" s="82">
        <f>Investissements!AN26*Investissements!$H54</f>
        <v>0</v>
      </c>
      <c r="AN173" s="82">
        <f>Investissements!AO26*Investissements!$H54</f>
        <v>0</v>
      </c>
      <c r="AO173" s="82">
        <f>Investissements!AP26*Investissements!$H54</f>
        <v>0</v>
      </c>
      <c r="AP173" s="82">
        <f>Investissements!AQ26*Investissements!$H54</f>
        <v>0</v>
      </c>
      <c r="AQ173" s="82">
        <f>Investissements!AR26*Investissements!$H54</f>
        <v>0</v>
      </c>
    </row>
    <row r="174" spans="2:43" ht="15" customHeight="1" x14ac:dyDescent="0.35">
      <c r="B174" s="57">
        <f>Investissements!B27</f>
        <v>0</v>
      </c>
      <c r="C174" s="82">
        <f>Investissements!C27*Investissements!$H55</f>
        <v>0</v>
      </c>
      <c r="D174" s="82">
        <f>Investissements!D27*Investissements!$H55</f>
        <v>0</v>
      </c>
      <c r="E174" s="82">
        <f>Investissements!E27*Investissements!$H55</f>
        <v>0</v>
      </c>
      <c r="F174" s="82">
        <f>Investissements!F27*Investissements!$H55</f>
        <v>0</v>
      </c>
      <c r="G174" s="82">
        <f>Investissements!G27*Investissements!$H55</f>
        <v>0</v>
      </c>
      <c r="H174" s="82">
        <f>Investissements!H27*Investissements!$H55</f>
        <v>0</v>
      </c>
      <c r="I174" s="82">
        <f>Investissements!I27*Investissements!$H55</f>
        <v>0</v>
      </c>
      <c r="J174" s="82">
        <f>Investissements!J27*Investissements!$H55</f>
        <v>0</v>
      </c>
      <c r="K174" s="82">
        <f>Investissements!K27*Investissements!$H55</f>
        <v>0</v>
      </c>
      <c r="L174" s="82">
        <f>Investissements!L27*Investissements!$H55</f>
        <v>0</v>
      </c>
      <c r="M174" s="82">
        <f>Investissements!M27*Investissements!$H55</f>
        <v>0</v>
      </c>
      <c r="N174" s="82">
        <f>Investissements!N27*Investissements!$H55</f>
        <v>0</v>
      </c>
      <c r="O174" s="82">
        <f t="shared" si="53"/>
        <v>0</v>
      </c>
      <c r="P174" s="82">
        <f>Investissements!P27*Investissements!$H55</f>
        <v>0</v>
      </c>
      <c r="Q174" s="82">
        <f>Investissements!Q27*Investissements!$H55</f>
        <v>0</v>
      </c>
      <c r="R174" s="82">
        <f>Investissements!R27*Investissements!$H55</f>
        <v>0</v>
      </c>
      <c r="S174" s="82">
        <f>Investissements!S27*Investissements!$H55</f>
        <v>0</v>
      </c>
      <c r="T174" s="82">
        <f>Investissements!T27*Investissements!$H55</f>
        <v>0</v>
      </c>
      <c r="U174" s="82">
        <f>Investissements!U27*Investissements!$H55</f>
        <v>0</v>
      </c>
      <c r="V174" s="82">
        <f>Investissements!V27*Investissements!$H55</f>
        <v>0</v>
      </c>
      <c r="W174" s="82">
        <f>Investissements!W27*Investissements!$H55</f>
        <v>0</v>
      </c>
      <c r="X174" s="82">
        <f>Investissements!X27*Investissements!$H55</f>
        <v>0</v>
      </c>
      <c r="Y174" s="82">
        <f>Investissements!Y27*Investissements!$H55</f>
        <v>0</v>
      </c>
      <c r="Z174" s="82">
        <f>Investissements!Z27*Investissements!$H55</f>
        <v>0</v>
      </c>
      <c r="AA174" s="82">
        <f>Investissements!AA27*Investissements!$H55</f>
        <v>0</v>
      </c>
      <c r="AB174" s="82">
        <f t="shared" si="54"/>
        <v>0</v>
      </c>
      <c r="AC174" s="82">
        <f>Investissements!AC27*Investissements!$H55</f>
        <v>0</v>
      </c>
      <c r="AD174" s="82">
        <f>Investissements!AD27*Investissements!$H55</f>
        <v>0</v>
      </c>
      <c r="AE174" s="82">
        <f t="shared" si="55"/>
        <v>0</v>
      </c>
      <c r="AF174" s="82">
        <f>Investissements!AF27*Investissements!$H55</f>
        <v>0</v>
      </c>
      <c r="AG174" s="82">
        <f>Investissements!AG27*Investissements!$H55</f>
        <v>0</v>
      </c>
      <c r="AH174" s="82">
        <f t="shared" si="56"/>
        <v>0</v>
      </c>
      <c r="AI174" s="82">
        <f>Investissements!AI27*Investissements!$H55</f>
        <v>0</v>
      </c>
      <c r="AJ174" s="82">
        <f>Investissements!AJ27*Investissements!$H55</f>
        <v>0</v>
      </c>
      <c r="AK174" s="82">
        <f t="shared" si="57"/>
        <v>0</v>
      </c>
      <c r="AM174" s="82">
        <f>Investissements!AN27*Investissements!$H55</f>
        <v>0</v>
      </c>
      <c r="AN174" s="82">
        <f>Investissements!AO27*Investissements!$H55</f>
        <v>0</v>
      </c>
      <c r="AO174" s="82">
        <f>Investissements!AP27*Investissements!$H55</f>
        <v>0</v>
      </c>
      <c r="AP174" s="82">
        <f>Investissements!AQ27*Investissements!$H55</f>
        <v>0</v>
      </c>
      <c r="AQ174" s="82">
        <f>Investissements!AR27*Investissements!$H55</f>
        <v>0</v>
      </c>
    </row>
    <row r="175" spans="2:43" ht="15" customHeight="1" x14ac:dyDescent="0.35">
      <c r="B175" s="57">
        <f>Investissements!B28</f>
        <v>0</v>
      </c>
      <c r="C175" s="82">
        <f>Investissements!C28*Investissements!$H56</f>
        <v>0</v>
      </c>
      <c r="D175" s="82">
        <f>Investissements!D28*Investissements!$H56</f>
        <v>0</v>
      </c>
      <c r="E175" s="82">
        <f>Investissements!E28*Investissements!$H56</f>
        <v>0</v>
      </c>
      <c r="F175" s="82">
        <f>Investissements!F28*Investissements!$H56</f>
        <v>0</v>
      </c>
      <c r="G175" s="82">
        <f>Investissements!G28*Investissements!$H56</f>
        <v>0</v>
      </c>
      <c r="H175" s="82">
        <f>Investissements!H28*Investissements!$H56</f>
        <v>0</v>
      </c>
      <c r="I175" s="82">
        <f>Investissements!I28*Investissements!$H56</f>
        <v>0</v>
      </c>
      <c r="J175" s="82">
        <f>Investissements!J28*Investissements!$H56</f>
        <v>0</v>
      </c>
      <c r="K175" s="82">
        <f>Investissements!K28*Investissements!$H56</f>
        <v>0</v>
      </c>
      <c r="L175" s="82">
        <f>Investissements!L28*Investissements!$H56</f>
        <v>0</v>
      </c>
      <c r="M175" s="82">
        <f>Investissements!M28*Investissements!$H56</f>
        <v>0</v>
      </c>
      <c r="N175" s="82">
        <f>Investissements!N28*Investissements!$H56</f>
        <v>0</v>
      </c>
      <c r="O175" s="82">
        <f t="shared" si="53"/>
        <v>0</v>
      </c>
      <c r="P175" s="82">
        <f>Investissements!P28*Investissements!$H56</f>
        <v>0</v>
      </c>
      <c r="Q175" s="82">
        <f>Investissements!Q28*Investissements!$H56</f>
        <v>0</v>
      </c>
      <c r="R175" s="82">
        <f>Investissements!R28*Investissements!$H56</f>
        <v>0</v>
      </c>
      <c r="S175" s="82">
        <f>Investissements!S28*Investissements!$H56</f>
        <v>0</v>
      </c>
      <c r="T175" s="82">
        <f>Investissements!T28*Investissements!$H56</f>
        <v>0</v>
      </c>
      <c r="U175" s="82">
        <f>Investissements!U28*Investissements!$H56</f>
        <v>0</v>
      </c>
      <c r="V175" s="82">
        <f>Investissements!V28*Investissements!$H56</f>
        <v>0</v>
      </c>
      <c r="W175" s="82">
        <f>Investissements!W28*Investissements!$H56</f>
        <v>0</v>
      </c>
      <c r="X175" s="82">
        <f>Investissements!X28*Investissements!$H56</f>
        <v>0</v>
      </c>
      <c r="Y175" s="82">
        <f>Investissements!Y28*Investissements!$H56</f>
        <v>0</v>
      </c>
      <c r="Z175" s="82">
        <f>Investissements!Z28*Investissements!$H56</f>
        <v>0</v>
      </c>
      <c r="AA175" s="82">
        <f>Investissements!AA28*Investissements!$H56</f>
        <v>0</v>
      </c>
      <c r="AB175" s="82">
        <f t="shared" si="54"/>
        <v>0</v>
      </c>
      <c r="AC175" s="82">
        <f>Investissements!AC28*Investissements!$H56</f>
        <v>0</v>
      </c>
      <c r="AD175" s="82">
        <f>Investissements!AD28*Investissements!$H56</f>
        <v>0</v>
      </c>
      <c r="AE175" s="82">
        <f t="shared" si="55"/>
        <v>0</v>
      </c>
      <c r="AF175" s="82">
        <f>Investissements!AF28*Investissements!$H56</f>
        <v>0</v>
      </c>
      <c r="AG175" s="82">
        <f>Investissements!AG28*Investissements!$H56</f>
        <v>0</v>
      </c>
      <c r="AH175" s="82">
        <f t="shared" si="56"/>
        <v>0</v>
      </c>
      <c r="AI175" s="82">
        <f>Investissements!AI28*Investissements!$H56</f>
        <v>0</v>
      </c>
      <c r="AJ175" s="82">
        <f>Investissements!AJ28*Investissements!$H56</f>
        <v>0</v>
      </c>
      <c r="AK175" s="82">
        <f t="shared" si="57"/>
        <v>0</v>
      </c>
      <c r="AM175" s="82">
        <f>Investissements!AN28*Investissements!$H56</f>
        <v>0</v>
      </c>
      <c r="AN175" s="82">
        <f>Investissements!AO28*Investissements!$H56</f>
        <v>0</v>
      </c>
      <c r="AO175" s="82">
        <f>Investissements!AP28*Investissements!$H56</f>
        <v>0</v>
      </c>
      <c r="AP175" s="82">
        <f>Investissements!AQ28*Investissements!$H56</f>
        <v>0</v>
      </c>
      <c r="AQ175" s="82">
        <f>Investissements!AR28*Investissements!$H56</f>
        <v>0</v>
      </c>
    </row>
    <row r="176" spans="2:43" x14ac:dyDescent="0.35">
      <c r="B176" s="90"/>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c r="AE176" s="107"/>
      <c r="AF176" s="107"/>
      <c r="AG176" s="107"/>
      <c r="AH176" s="107"/>
      <c r="AI176" s="107"/>
      <c r="AJ176" s="107"/>
      <c r="AK176" s="107"/>
    </row>
    <row r="177" spans="2:43" ht="15" customHeight="1" x14ac:dyDescent="0.35">
      <c r="B177" s="95" t="s">
        <v>20</v>
      </c>
      <c r="C177" s="82">
        <f t="shared" ref="C177:AK177" si="58">SUM(C156:C175)</f>
        <v>0</v>
      </c>
      <c r="D177" s="82">
        <f t="shared" si="58"/>
        <v>0</v>
      </c>
      <c r="E177" s="82">
        <f t="shared" si="58"/>
        <v>0</v>
      </c>
      <c r="F177" s="82">
        <f t="shared" si="58"/>
        <v>0</v>
      </c>
      <c r="G177" s="82">
        <f t="shared" si="58"/>
        <v>0</v>
      </c>
      <c r="H177" s="82">
        <f t="shared" si="58"/>
        <v>0</v>
      </c>
      <c r="I177" s="82">
        <f t="shared" si="58"/>
        <v>0</v>
      </c>
      <c r="J177" s="82">
        <f t="shared" si="58"/>
        <v>0</v>
      </c>
      <c r="K177" s="82">
        <f t="shared" si="58"/>
        <v>0</v>
      </c>
      <c r="L177" s="82">
        <f t="shared" si="58"/>
        <v>0</v>
      </c>
      <c r="M177" s="82">
        <f t="shared" si="58"/>
        <v>0</v>
      </c>
      <c r="N177" s="82">
        <f t="shared" si="58"/>
        <v>0</v>
      </c>
      <c r="O177" s="99">
        <f t="shared" si="58"/>
        <v>0</v>
      </c>
      <c r="P177" s="82">
        <f t="shared" si="58"/>
        <v>0</v>
      </c>
      <c r="Q177" s="82">
        <f t="shared" si="58"/>
        <v>0</v>
      </c>
      <c r="R177" s="82">
        <f t="shared" si="58"/>
        <v>0</v>
      </c>
      <c r="S177" s="82">
        <f t="shared" si="58"/>
        <v>0</v>
      </c>
      <c r="T177" s="82">
        <f t="shared" si="58"/>
        <v>0</v>
      </c>
      <c r="U177" s="82">
        <f t="shared" si="58"/>
        <v>0</v>
      </c>
      <c r="V177" s="82">
        <f t="shared" si="58"/>
        <v>0</v>
      </c>
      <c r="W177" s="82">
        <f t="shared" si="58"/>
        <v>0</v>
      </c>
      <c r="X177" s="82">
        <f t="shared" si="58"/>
        <v>0</v>
      </c>
      <c r="Y177" s="82">
        <f t="shared" si="58"/>
        <v>0</v>
      </c>
      <c r="Z177" s="82">
        <f t="shared" si="58"/>
        <v>0</v>
      </c>
      <c r="AA177" s="82">
        <f t="shared" si="58"/>
        <v>0</v>
      </c>
      <c r="AB177" s="99">
        <f t="shared" si="58"/>
        <v>0</v>
      </c>
      <c r="AC177" s="82">
        <f t="shared" si="58"/>
        <v>0</v>
      </c>
      <c r="AD177" s="82">
        <f t="shared" si="58"/>
        <v>0</v>
      </c>
      <c r="AE177" s="99">
        <f t="shared" si="58"/>
        <v>0</v>
      </c>
      <c r="AF177" s="82">
        <f t="shared" si="58"/>
        <v>0</v>
      </c>
      <c r="AG177" s="82">
        <f t="shared" si="58"/>
        <v>0</v>
      </c>
      <c r="AH177" s="99">
        <f t="shared" si="58"/>
        <v>0</v>
      </c>
      <c r="AI177" s="82">
        <f t="shared" si="58"/>
        <v>0</v>
      </c>
      <c r="AJ177" s="82">
        <f t="shared" si="58"/>
        <v>0</v>
      </c>
      <c r="AK177" s="99">
        <f t="shared" si="58"/>
        <v>0</v>
      </c>
      <c r="AM177" s="99">
        <f>SUM(AM156:AM175)</f>
        <v>0</v>
      </c>
      <c r="AN177" s="99">
        <f>SUM(AN156:AN175)</f>
        <v>0</v>
      </c>
      <c r="AO177" s="99">
        <f>SUM(AO156:AO175)</f>
        <v>0</v>
      </c>
      <c r="AP177" s="99">
        <f>SUM(AP156:AP175)</f>
        <v>0</v>
      </c>
      <c r="AQ177" s="99">
        <f>SUM(AQ156:AQ175)</f>
        <v>0</v>
      </c>
    </row>
    <row r="178" spans="2:43" x14ac:dyDescent="0.35">
      <c r="B178" s="90"/>
    </row>
    <row r="179" spans="2:43" ht="29" x14ac:dyDescent="0.35">
      <c r="B179" s="25" t="str">
        <f>"Investissements liés à : "&amp;CONFIG!B20&amp;" 
(en € HT)"</f>
        <v>Investissements liés à :  
(en € HT)</v>
      </c>
      <c r="C179" s="36"/>
      <c r="D179" s="36"/>
      <c r="AM179" s="217" t="str">
        <f>"Amortissements de : "&amp;CONFIG!B20</f>
        <v xml:space="preserve">Amortissements de : </v>
      </c>
      <c r="AN179" s="217"/>
    </row>
    <row r="180" spans="2:43" x14ac:dyDescent="0.35">
      <c r="B180" s="90"/>
    </row>
    <row r="181" spans="2:43" x14ac:dyDescent="0.35">
      <c r="B181" s="90"/>
      <c r="C181" s="232" t="s">
        <v>17</v>
      </c>
      <c r="D181" s="232"/>
      <c r="E181" s="232"/>
      <c r="F181" s="232"/>
      <c r="G181" s="232"/>
      <c r="H181" s="232"/>
      <c r="I181" s="232"/>
      <c r="J181" s="232"/>
      <c r="K181" s="232"/>
      <c r="L181" s="232"/>
      <c r="M181" s="232"/>
      <c r="N181" s="232"/>
      <c r="O181" s="232"/>
      <c r="P181" s="232" t="s">
        <v>18</v>
      </c>
      <c r="Q181" s="232"/>
      <c r="R181" s="232"/>
      <c r="S181" s="232"/>
      <c r="T181" s="232"/>
      <c r="U181" s="232"/>
      <c r="V181" s="232"/>
      <c r="W181" s="232"/>
      <c r="X181" s="232"/>
      <c r="Y181" s="232"/>
      <c r="Z181" s="232"/>
      <c r="AA181" s="232"/>
      <c r="AB181" s="232"/>
      <c r="AC181" s="232" t="s">
        <v>19</v>
      </c>
      <c r="AD181" s="232"/>
      <c r="AE181" s="232"/>
      <c r="AF181" s="232" t="s">
        <v>31</v>
      </c>
      <c r="AG181" s="232"/>
      <c r="AH181" s="232"/>
      <c r="AI181" s="232" t="s">
        <v>32</v>
      </c>
      <c r="AJ181" s="232"/>
      <c r="AK181" s="232"/>
      <c r="AM181" s="21" t="s">
        <v>17</v>
      </c>
      <c r="AN181" s="21" t="s">
        <v>18</v>
      </c>
      <c r="AO181" s="21" t="s">
        <v>19</v>
      </c>
      <c r="AP181" s="21" t="s">
        <v>31</v>
      </c>
      <c r="AQ181" s="21" t="s">
        <v>32</v>
      </c>
    </row>
    <row r="182" spans="2:43" ht="15" customHeight="1" x14ac:dyDescent="0.35">
      <c r="B182" s="95" t="s">
        <v>35</v>
      </c>
      <c r="C182" s="67">
        <f>CONFIG!$C$7</f>
        <v>43101</v>
      </c>
      <c r="D182" s="67">
        <f>DATE(YEAR(C182),MONTH(C182)+1,DAY(C182))</f>
        <v>43132</v>
      </c>
      <c r="E182" s="67">
        <f t="shared" ref="E182:N182" si="59">DATE(YEAR(D182),MONTH(D182)+1,DAY(D182))</f>
        <v>43160</v>
      </c>
      <c r="F182" s="67">
        <f t="shared" si="59"/>
        <v>43191</v>
      </c>
      <c r="G182" s="67">
        <f t="shared" si="59"/>
        <v>43221</v>
      </c>
      <c r="H182" s="67">
        <f t="shared" si="59"/>
        <v>43252</v>
      </c>
      <c r="I182" s="67">
        <f t="shared" si="59"/>
        <v>43282</v>
      </c>
      <c r="J182" s="67">
        <f t="shared" si="59"/>
        <v>43313</v>
      </c>
      <c r="K182" s="67">
        <f t="shared" si="59"/>
        <v>43344</v>
      </c>
      <c r="L182" s="67">
        <f t="shared" si="59"/>
        <v>43374</v>
      </c>
      <c r="M182" s="67">
        <f t="shared" si="59"/>
        <v>43405</v>
      </c>
      <c r="N182" s="67">
        <f t="shared" si="59"/>
        <v>43435</v>
      </c>
      <c r="O182" s="96" t="s">
        <v>20</v>
      </c>
      <c r="P182" s="67">
        <f>DATE(YEAR(N182),MONTH(N182)+1,DAY(N182))</f>
        <v>43466</v>
      </c>
      <c r="Q182" s="67">
        <f t="shared" ref="Q182:AA182" si="60">DATE(YEAR(P182),MONTH(P182)+1,DAY(P182))</f>
        <v>43497</v>
      </c>
      <c r="R182" s="67">
        <f t="shared" si="60"/>
        <v>43525</v>
      </c>
      <c r="S182" s="67">
        <f t="shared" si="60"/>
        <v>43556</v>
      </c>
      <c r="T182" s="67">
        <f t="shared" si="60"/>
        <v>43586</v>
      </c>
      <c r="U182" s="67">
        <f t="shared" si="60"/>
        <v>43617</v>
      </c>
      <c r="V182" s="67">
        <f t="shared" si="60"/>
        <v>43647</v>
      </c>
      <c r="W182" s="67">
        <f t="shared" si="60"/>
        <v>43678</v>
      </c>
      <c r="X182" s="67">
        <f t="shared" si="60"/>
        <v>43709</v>
      </c>
      <c r="Y182" s="67">
        <f t="shared" si="60"/>
        <v>43739</v>
      </c>
      <c r="Z182" s="67">
        <f t="shared" si="60"/>
        <v>43770</v>
      </c>
      <c r="AA182" s="67">
        <f t="shared" si="60"/>
        <v>43800</v>
      </c>
      <c r="AB182" s="96" t="s">
        <v>20</v>
      </c>
      <c r="AC182" s="67" t="s">
        <v>23</v>
      </c>
      <c r="AD182" s="67" t="s">
        <v>24</v>
      </c>
      <c r="AE182" s="96" t="s">
        <v>20</v>
      </c>
      <c r="AF182" s="67" t="s">
        <v>23</v>
      </c>
      <c r="AG182" s="67" t="s">
        <v>24</v>
      </c>
      <c r="AH182" s="96" t="s">
        <v>20</v>
      </c>
      <c r="AI182" s="67" t="s">
        <v>23</v>
      </c>
      <c r="AJ182" s="67" t="s">
        <v>24</v>
      </c>
      <c r="AK182" s="96" t="s">
        <v>20</v>
      </c>
    </row>
    <row r="183" spans="2:43" ht="15" customHeight="1" x14ac:dyDescent="0.35">
      <c r="B183" s="57" t="str">
        <f>Investissements!B9</f>
        <v>Apports en nature</v>
      </c>
      <c r="C183" s="82">
        <f>Investissements!C9*Investissements!$I37</f>
        <v>0</v>
      </c>
      <c r="D183" s="82">
        <f>Investissements!D9*Investissements!$I37</f>
        <v>0</v>
      </c>
      <c r="E183" s="82">
        <f>Investissements!E9*Investissements!$I37</f>
        <v>0</v>
      </c>
      <c r="F183" s="82">
        <f>Investissements!F9*Investissements!$I37</f>
        <v>0</v>
      </c>
      <c r="G183" s="82">
        <f>Investissements!G9*Investissements!$I37</f>
        <v>0</v>
      </c>
      <c r="H183" s="82">
        <f>Investissements!H9*Investissements!$I37</f>
        <v>0</v>
      </c>
      <c r="I183" s="82">
        <f>Investissements!I9*Investissements!$I37</f>
        <v>0</v>
      </c>
      <c r="J183" s="82">
        <f>Investissements!J9*Investissements!$I37</f>
        <v>0</v>
      </c>
      <c r="K183" s="82">
        <f>Investissements!K9*Investissements!$I37</f>
        <v>0</v>
      </c>
      <c r="L183" s="82">
        <f>Investissements!L9*Investissements!$I37</f>
        <v>0</v>
      </c>
      <c r="M183" s="82">
        <f>Investissements!M9*Investissements!$I37</f>
        <v>0</v>
      </c>
      <c r="N183" s="82">
        <f>Investissements!N9*Investissements!$I37</f>
        <v>0</v>
      </c>
      <c r="O183" s="82">
        <f t="shared" ref="O183:O202" si="61">SUM(C183:N183)</f>
        <v>0</v>
      </c>
      <c r="P183" s="82">
        <f>Investissements!P9*Investissements!$I37</f>
        <v>0</v>
      </c>
      <c r="Q183" s="82">
        <f>Investissements!Q9*Investissements!$I37</f>
        <v>0</v>
      </c>
      <c r="R183" s="82">
        <f>Investissements!R9*Investissements!$I37</f>
        <v>0</v>
      </c>
      <c r="S183" s="82">
        <f>Investissements!S9*Investissements!$I37</f>
        <v>0</v>
      </c>
      <c r="T183" s="82">
        <f>Investissements!T9*Investissements!$I37</f>
        <v>0</v>
      </c>
      <c r="U183" s="82">
        <f>Investissements!U9*Investissements!$I37</f>
        <v>0</v>
      </c>
      <c r="V183" s="82">
        <f>Investissements!V9*Investissements!$I37</f>
        <v>0</v>
      </c>
      <c r="W183" s="82">
        <f>Investissements!W9*Investissements!$I37</f>
        <v>0</v>
      </c>
      <c r="X183" s="82">
        <f>Investissements!X9*Investissements!$I37</f>
        <v>0</v>
      </c>
      <c r="Y183" s="82">
        <f>Investissements!Y9*Investissements!$I37</f>
        <v>0</v>
      </c>
      <c r="Z183" s="82">
        <f>Investissements!Z9*Investissements!$I37</f>
        <v>0</v>
      </c>
      <c r="AA183" s="82">
        <f>Investissements!AA9*Investissements!$I37</f>
        <v>0</v>
      </c>
      <c r="AB183" s="82">
        <f t="shared" ref="AB183:AB202" si="62">SUM(P183:AA183)</f>
        <v>0</v>
      </c>
      <c r="AC183" s="82">
        <f>Investissements!AC9*Investissements!$I37</f>
        <v>0</v>
      </c>
      <c r="AD183" s="82">
        <f>Investissements!AD9*Investissements!$I37</f>
        <v>0</v>
      </c>
      <c r="AE183" s="82">
        <f t="shared" ref="AE183:AE202" si="63">SUM(AC183:AD183)</f>
        <v>0</v>
      </c>
      <c r="AF183" s="82">
        <f>Investissements!AF9*Investissements!$I37</f>
        <v>0</v>
      </c>
      <c r="AG183" s="82">
        <f>Investissements!AG9*Investissements!$I37</f>
        <v>0</v>
      </c>
      <c r="AH183" s="82">
        <f t="shared" ref="AH183:AH202" si="64">SUM(AF183:AG183)</f>
        <v>0</v>
      </c>
      <c r="AI183" s="82">
        <f>Investissements!AI9*Investissements!$I37</f>
        <v>0</v>
      </c>
      <c r="AJ183" s="82">
        <f>Investissements!AJ9*Investissements!$I37</f>
        <v>0</v>
      </c>
      <c r="AK183" s="82">
        <f t="shared" ref="AK183:AK202" si="65">SUM(AI183:AJ183)</f>
        <v>0</v>
      </c>
      <c r="AM183" s="82">
        <f>Investissements!AN9*Investissements!$I37</f>
        <v>0</v>
      </c>
      <c r="AN183" s="82">
        <f>Investissements!AO9*Investissements!$I37</f>
        <v>0</v>
      </c>
      <c r="AO183" s="82">
        <f>Investissements!AP9*Investissements!$I37</f>
        <v>0</v>
      </c>
      <c r="AP183" s="82">
        <f>Investissements!AQ9*Investissements!$I37</f>
        <v>0</v>
      </c>
      <c r="AQ183" s="82">
        <f>Investissements!AR9*Investissements!$I37</f>
        <v>0</v>
      </c>
    </row>
    <row r="184" spans="2:43" ht="15" customHeight="1" x14ac:dyDescent="0.35">
      <c r="B184" s="57">
        <f>Investissements!B10</f>
        <v>0</v>
      </c>
      <c r="C184" s="82">
        <f>Investissements!C10*Investissements!$I38</f>
        <v>0</v>
      </c>
      <c r="D184" s="82">
        <f>Investissements!D10*Investissements!$I38</f>
        <v>0</v>
      </c>
      <c r="E184" s="82">
        <f>Investissements!E10*Investissements!$I38</f>
        <v>0</v>
      </c>
      <c r="F184" s="82">
        <f>Investissements!F10*Investissements!$I38</f>
        <v>0</v>
      </c>
      <c r="G184" s="82">
        <f>Investissements!G10*Investissements!$I38</f>
        <v>0</v>
      </c>
      <c r="H184" s="82">
        <f>Investissements!H10*Investissements!$I38</f>
        <v>0</v>
      </c>
      <c r="I184" s="82">
        <f>Investissements!I10*Investissements!$I38</f>
        <v>0</v>
      </c>
      <c r="J184" s="82">
        <f>Investissements!J10*Investissements!$I38</f>
        <v>0</v>
      </c>
      <c r="K184" s="82">
        <f>Investissements!K10*Investissements!$I38</f>
        <v>0</v>
      </c>
      <c r="L184" s="82">
        <f>Investissements!L10*Investissements!$I38</f>
        <v>0</v>
      </c>
      <c r="M184" s="82">
        <f>Investissements!M10*Investissements!$I38</f>
        <v>0</v>
      </c>
      <c r="N184" s="82">
        <f>Investissements!N10*Investissements!$I38</f>
        <v>0</v>
      </c>
      <c r="O184" s="82">
        <f t="shared" si="61"/>
        <v>0</v>
      </c>
      <c r="P184" s="82">
        <f>Investissements!P10*Investissements!$I38</f>
        <v>0</v>
      </c>
      <c r="Q184" s="82">
        <f>Investissements!Q10*Investissements!$I38</f>
        <v>0</v>
      </c>
      <c r="R184" s="82">
        <f>Investissements!R10*Investissements!$I38</f>
        <v>0</v>
      </c>
      <c r="S184" s="82">
        <f>Investissements!S10*Investissements!$I38</f>
        <v>0</v>
      </c>
      <c r="T184" s="82">
        <f>Investissements!T10*Investissements!$I38</f>
        <v>0</v>
      </c>
      <c r="U184" s="82">
        <f>Investissements!U10*Investissements!$I38</f>
        <v>0</v>
      </c>
      <c r="V184" s="82">
        <f>Investissements!V10*Investissements!$I38</f>
        <v>0</v>
      </c>
      <c r="W184" s="82">
        <f>Investissements!W10*Investissements!$I38</f>
        <v>0</v>
      </c>
      <c r="X184" s="82">
        <f>Investissements!X10*Investissements!$I38</f>
        <v>0</v>
      </c>
      <c r="Y184" s="82">
        <f>Investissements!Y10*Investissements!$I38</f>
        <v>0</v>
      </c>
      <c r="Z184" s="82">
        <f>Investissements!Z10*Investissements!$I38</f>
        <v>0</v>
      </c>
      <c r="AA184" s="82">
        <f>Investissements!AA10*Investissements!$I38</f>
        <v>0</v>
      </c>
      <c r="AB184" s="82">
        <f t="shared" si="62"/>
        <v>0</v>
      </c>
      <c r="AC184" s="82">
        <f>Investissements!AC10*Investissements!$I38</f>
        <v>0</v>
      </c>
      <c r="AD184" s="82">
        <f>Investissements!AD10*Investissements!$I38</f>
        <v>0</v>
      </c>
      <c r="AE184" s="82">
        <f t="shared" si="63"/>
        <v>0</v>
      </c>
      <c r="AF184" s="82">
        <f>Investissements!AF10*Investissements!$I38</f>
        <v>0</v>
      </c>
      <c r="AG184" s="82">
        <f>Investissements!AG10*Investissements!$I38</f>
        <v>0</v>
      </c>
      <c r="AH184" s="82">
        <f t="shared" si="64"/>
        <v>0</v>
      </c>
      <c r="AI184" s="82">
        <f>Investissements!AI10*Investissements!$I38</f>
        <v>0</v>
      </c>
      <c r="AJ184" s="82">
        <f>Investissements!AJ10*Investissements!$I38</f>
        <v>0</v>
      </c>
      <c r="AK184" s="82">
        <f t="shared" si="65"/>
        <v>0</v>
      </c>
      <c r="AM184" s="82">
        <f>Investissements!AN10*Investissements!$I38</f>
        <v>0</v>
      </c>
      <c r="AN184" s="82">
        <f>Investissements!AO10*Investissements!$I38</f>
        <v>0</v>
      </c>
      <c r="AO184" s="82">
        <f>Investissements!AP10*Investissements!$I38</f>
        <v>0</v>
      </c>
      <c r="AP184" s="82">
        <f>Investissements!AQ10*Investissements!$I38</f>
        <v>0</v>
      </c>
      <c r="AQ184" s="82">
        <f>Investissements!AR10*Investissements!$I38</f>
        <v>0</v>
      </c>
    </row>
    <row r="185" spans="2:43" ht="15" customHeight="1" x14ac:dyDescent="0.35">
      <c r="B185" s="57">
        <f>Investissements!B11</f>
        <v>0</v>
      </c>
      <c r="C185" s="82">
        <f>Investissements!C11*Investissements!$I39</f>
        <v>0</v>
      </c>
      <c r="D185" s="82">
        <f>Investissements!D11*Investissements!$I39</f>
        <v>0</v>
      </c>
      <c r="E185" s="82">
        <f>Investissements!E11*Investissements!$I39</f>
        <v>0</v>
      </c>
      <c r="F185" s="82">
        <f>Investissements!F11*Investissements!$I39</f>
        <v>0</v>
      </c>
      <c r="G185" s="82">
        <f>Investissements!G11*Investissements!$I39</f>
        <v>0</v>
      </c>
      <c r="H185" s="82">
        <f>Investissements!H11*Investissements!$I39</f>
        <v>0</v>
      </c>
      <c r="I185" s="82">
        <f>Investissements!I11*Investissements!$I39</f>
        <v>0</v>
      </c>
      <c r="J185" s="82">
        <f>Investissements!J11*Investissements!$I39</f>
        <v>0</v>
      </c>
      <c r="K185" s="82">
        <f>Investissements!K11*Investissements!$I39</f>
        <v>0</v>
      </c>
      <c r="L185" s="82">
        <f>Investissements!L11*Investissements!$I39</f>
        <v>0</v>
      </c>
      <c r="M185" s="82">
        <f>Investissements!M11*Investissements!$I39</f>
        <v>0</v>
      </c>
      <c r="N185" s="82">
        <f>Investissements!N11*Investissements!$I39</f>
        <v>0</v>
      </c>
      <c r="O185" s="82">
        <f t="shared" si="61"/>
        <v>0</v>
      </c>
      <c r="P185" s="82">
        <f>Investissements!P11*Investissements!$I39</f>
        <v>0</v>
      </c>
      <c r="Q185" s="82">
        <f>Investissements!Q11*Investissements!$I39</f>
        <v>0</v>
      </c>
      <c r="R185" s="82">
        <f>Investissements!R11*Investissements!$I39</f>
        <v>0</v>
      </c>
      <c r="S185" s="82">
        <f>Investissements!S11*Investissements!$I39</f>
        <v>0</v>
      </c>
      <c r="T185" s="82">
        <f>Investissements!T11*Investissements!$I39</f>
        <v>0</v>
      </c>
      <c r="U185" s="82">
        <f>Investissements!U11*Investissements!$I39</f>
        <v>0</v>
      </c>
      <c r="V185" s="82">
        <f>Investissements!V11*Investissements!$I39</f>
        <v>0</v>
      </c>
      <c r="W185" s="82">
        <f>Investissements!W11*Investissements!$I39</f>
        <v>0</v>
      </c>
      <c r="X185" s="82">
        <f>Investissements!X11*Investissements!$I39</f>
        <v>0</v>
      </c>
      <c r="Y185" s="82">
        <f>Investissements!Y11*Investissements!$I39</f>
        <v>0</v>
      </c>
      <c r="Z185" s="82">
        <f>Investissements!Z11*Investissements!$I39</f>
        <v>0</v>
      </c>
      <c r="AA185" s="82">
        <f>Investissements!AA11*Investissements!$I39</f>
        <v>0</v>
      </c>
      <c r="AB185" s="82">
        <f t="shared" si="62"/>
        <v>0</v>
      </c>
      <c r="AC185" s="82">
        <f>Investissements!AC11*Investissements!$I39</f>
        <v>0</v>
      </c>
      <c r="AD185" s="82">
        <f>Investissements!AD11*Investissements!$I39</f>
        <v>0</v>
      </c>
      <c r="AE185" s="82">
        <f t="shared" si="63"/>
        <v>0</v>
      </c>
      <c r="AF185" s="82">
        <f>Investissements!AF11*Investissements!$I39</f>
        <v>0</v>
      </c>
      <c r="AG185" s="82">
        <f>Investissements!AG11*Investissements!$I39</f>
        <v>0</v>
      </c>
      <c r="AH185" s="82">
        <f t="shared" si="64"/>
        <v>0</v>
      </c>
      <c r="AI185" s="82">
        <f>Investissements!AI11*Investissements!$I39</f>
        <v>0</v>
      </c>
      <c r="AJ185" s="82">
        <f>Investissements!AJ11*Investissements!$I39</f>
        <v>0</v>
      </c>
      <c r="AK185" s="82">
        <f t="shared" si="65"/>
        <v>0</v>
      </c>
      <c r="AM185" s="82">
        <f>Investissements!AN11*Investissements!$I39</f>
        <v>0</v>
      </c>
      <c r="AN185" s="82">
        <f>Investissements!AO11*Investissements!$I39</f>
        <v>0</v>
      </c>
      <c r="AO185" s="82">
        <f>Investissements!AP11*Investissements!$I39</f>
        <v>0</v>
      </c>
      <c r="AP185" s="82">
        <f>Investissements!AQ11*Investissements!$I39</f>
        <v>0</v>
      </c>
      <c r="AQ185" s="82">
        <f>Investissements!AR11*Investissements!$I39</f>
        <v>0</v>
      </c>
    </row>
    <row r="186" spans="2:43" ht="15" customHeight="1" x14ac:dyDescent="0.35">
      <c r="B186" s="57">
        <f>Investissements!B12</f>
        <v>0</v>
      </c>
      <c r="C186" s="82">
        <f>Investissements!C12*Investissements!$I40</f>
        <v>0</v>
      </c>
      <c r="D186" s="82">
        <f>Investissements!D12*Investissements!$I40</f>
        <v>0</v>
      </c>
      <c r="E186" s="82">
        <f>Investissements!E12*Investissements!$I40</f>
        <v>0</v>
      </c>
      <c r="F186" s="82">
        <f>Investissements!F12*Investissements!$I40</f>
        <v>0</v>
      </c>
      <c r="G186" s="82">
        <f>Investissements!G12*Investissements!$I40</f>
        <v>0</v>
      </c>
      <c r="H186" s="82">
        <f>Investissements!H12*Investissements!$I40</f>
        <v>0</v>
      </c>
      <c r="I186" s="82">
        <f>Investissements!I12*Investissements!$I40</f>
        <v>0</v>
      </c>
      <c r="J186" s="82">
        <f>Investissements!J12*Investissements!$I40</f>
        <v>0</v>
      </c>
      <c r="K186" s="82">
        <f>Investissements!K12*Investissements!$I40</f>
        <v>0</v>
      </c>
      <c r="L186" s="82">
        <f>Investissements!L12*Investissements!$I40</f>
        <v>0</v>
      </c>
      <c r="M186" s="82">
        <f>Investissements!M12*Investissements!$I40</f>
        <v>0</v>
      </c>
      <c r="N186" s="82">
        <f>Investissements!N12*Investissements!$I40</f>
        <v>0</v>
      </c>
      <c r="O186" s="82">
        <f t="shared" si="61"/>
        <v>0</v>
      </c>
      <c r="P186" s="82">
        <f>Investissements!P12*Investissements!$I40</f>
        <v>0</v>
      </c>
      <c r="Q186" s="82">
        <f>Investissements!Q12*Investissements!$I40</f>
        <v>0</v>
      </c>
      <c r="R186" s="82">
        <f>Investissements!R12*Investissements!$I40</f>
        <v>0</v>
      </c>
      <c r="S186" s="82">
        <f>Investissements!S12*Investissements!$I40</f>
        <v>0</v>
      </c>
      <c r="T186" s="82">
        <f>Investissements!T12*Investissements!$I40</f>
        <v>0</v>
      </c>
      <c r="U186" s="82">
        <f>Investissements!U12*Investissements!$I40</f>
        <v>0</v>
      </c>
      <c r="V186" s="82">
        <f>Investissements!V12*Investissements!$I40</f>
        <v>0</v>
      </c>
      <c r="W186" s="82">
        <f>Investissements!W12*Investissements!$I40</f>
        <v>0</v>
      </c>
      <c r="X186" s="82">
        <f>Investissements!X12*Investissements!$I40</f>
        <v>0</v>
      </c>
      <c r="Y186" s="82">
        <f>Investissements!Y12*Investissements!$I40</f>
        <v>0</v>
      </c>
      <c r="Z186" s="82">
        <f>Investissements!Z12*Investissements!$I40</f>
        <v>0</v>
      </c>
      <c r="AA186" s="82">
        <f>Investissements!AA12*Investissements!$I40</f>
        <v>0</v>
      </c>
      <c r="AB186" s="82">
        <f t="shared" si="62"/>
        <v>0</v>
      </c>
      <c r="AC186" s="82">
        <f>Investissements!AC12*Investissements!$I40</f>
        <v>0</v>
      </c>
      <c r="AD186" s="82">
        <f>Investissements!AD12*Investissements!$I40</f>
        <v>0</v>
      </c>
      <c r="AE186" s="82">
        <f t="shared" si="63"/>
        <v>0</v>
      </c>
      <c r="AF186" s="82">
        <f>Investissements!AF12*Investissements!$I40</f>
        <v>0</v>
      </c>
      <c r="AG186" s="82">
        <f>Investissements!AG12*Investissements!$I40</f>
        <v>0</v>
      </c>
      <c r="AH186" s="82">
        <f t="shared" si="64"/>
        <v>0</v>
      </c>
      <c r="AI186" s="82">
        <f>Investissements!AI12*Investissements!$I40</f>
        <v>0</v>
      </c>
      <c r="AJ186" s="82">
        <f>Investissements!AJ12*Investissements!$I40</f>
        <v>0</v>
      </c>
      <c r="AK186" s="82">
        <f t="shared" si="65"/>
        <v>0</v>
      </c>
      <c r="AM186" s="82">
        <f>Investissements!AN12*Investissements!$I40</f>
        <v>0</v>
      </c>
      <c r="AN186" s="82">
        <f>Investissements!AO12*Investissements!$I40</f>
        <v>0</v>
      </c>
      <c r="AO186" s="82">
        <f>Investissements!AP12*Investissements!$I40</f>
        <v>0</v>
      </c>
      <c r="AP186" s="82">
        <f>Investissements!AQ12*Investissements!$I40</f>
        <v>0</v>
      </c>
      <c r="AQ186" s="82">
        <f>Investissements!AR12*Investissements!$I40</f>
        <v>0</v>
      </c>
    </row>
    <row r="187" spans="2:43" ht="15" customHeight="1" x14ac:dyDescent="0.35">
      <c r="B187" s="57">
        <f>Investissements!B13</f>
        <v>0</v>
      </c>
      <c r="C187" s="82">
        <f>Investissements!C13*Investissements!$I41</f>
        <v>0</v>
      </c>
      <c r="D187" s="82">
        <f>Investissements!D13*Investissements!$I41</f>
        <v>0</v>
      </c>
      <c r="E187" s="82">
        <f>Investissements!E13*Investissements!$I41</f>
        <v>0</v>
      </c>
      <c r="F187" s="82">
        <f>Investissements!F13*Investissements!$I41</f>
        <v>0</v>
      </c>
      <c r="G187" s="82">
        <f>Investissements!G13*Investissements!$I41</f>
        <v>0</v>
      </c>
      <c r="H187" s="82">
        <f>Investissements!H13*Investissements!$I41</f>
        <v>0</v>
      </c>
      <c r="I187" s="82">
        <f>Investissements!I13*Investissements!$I41</f>
        <v>0</v>
      </c>
      <c r="J187" s="82">
        <f>Investissements!J13*Investissements!$I41</f>
        <v>0</v>
      </c>
      <c r="K187" s="82">
        <f>Investissements!K13*Investissements!$I41</f>
        <v>0</v>
      </c>
      <c r="L187" s="82">
        <f>Investissements!L13*Investissements!$I41</f>
        <v>0</v>
      </c>
      <c r="M187" s="82">
        <f>Investissements!M13*Investissements!$I41</f>
        <v>0</v>
      </c>
      <c r="N187" s="82">
        <f>Investissements!N13*Investissements!$I41</f>
        <v>0</v>
      </c>
      <c r="O187" s="82">
        <f t="shared" si="61"/>
        <v>0</v>
      </c>
      <c r="P187" s="82">
        <f>Investissements!P13*Investissements!$I41</f>
        <v>0</v>
      </c>
      <c r="Q187" s="82">
        <f>Investissements!Q13*Investissements!$I41</f>
        <v>0</v>
      </c>
      <c r="R187" s="82">
        <f>Investissements!R13*Investissements!$I41</f>
        <v>0</v>
      </c>
      <c r="S187" s="82">
        <f>Investissements!S13*Investissements!$I41</f>
        <v>0</v>
      </c>
      <c r="T187" s="82">
        <f>Investissements!T13*Investissements!$I41</f>
        <v>0</v>
      </c>
      <c r="U187" s="82">
        <f>Investissements!U13*Investissements!$I41</f>
        <v>0</v>
      </c>
      <c r="V187" s="82">
        <f>Investissements!V13*Investissements!$I41</f>
        <v>0</v>
      </c>
      <c r="W187" s="82">
        <f>Investissements!W13*Investissements!$I41</f>
        <v>0</v>
      </c>
      <c r="X187" s="82">
        <f>Investissements!X13*Investissements!$I41</f>
        <v>0</v>
      </c>
      <c r="Y187" s="82">
        <f>Investissements!Y13*Investissements!$I41</f>
        <v>0</v>
      </c>
      <c r="Z187" s="82">
        <f>Investissements!Z13*Investissements!$I41</f>
        <v>0</v>
      </c>
      <c r="AA187" s="82">
        <f>Investissements!AA13*Investissements!$I41</f>
        <v>0</v>
      </c>
      <c r="AB187" s="82">
        <f t="shared" si="62"/>
        <v>0</v>
      </c>
      <c r="AC187" s="82">
        <f>Investissements!AC13*Investissements!$I41</f>
        <v>0</v>
      </c>
      <c r="AD187" s="82">
        <f>Investissements!AD13*Investissements!$I41</f>
        <v>0</v>
      </c>
      <c r="AE187" s="82">
        <f t="shared" si="63"/>
        <v>0</v>
      </c>
      <c r="AF187" s="82">
        <f>Investissements!AF13*Investissements!$I41</f>
        <v>0</v>
      </c>
      <c r="AG187" s="82">
        <f>Investissements!AG13*Investissements!$I41</f>
        <v>0</v>
      </c>
      <c r="AH187" s="82">
        <f t="shared" si="64"/>
        <v>0</v>
      </c>
      <c r="AI187" s="82">
        <f>Investissements!AI13*Investissements!$I41</f>
        <v>0</v>
      </c>
      <c r="AJ187" s="82">
        <f>Investissements!AJ13*Investissements!$I41</f>
        <v>0</v>
      </c>
      <c r="AK187" s="82">
        <f t="shared" si="65"/>
        <v>0</v>
      </c>
      <c r="AM187" s="82">
        <f>Investissements!AN13*Investissements!$I41</f>
        <v>0</v>
      </c>
      <c r="AN187" s="82">
        <f>Investissements!AO13*Investissements!$I41</f>
        <v>0</v>
      </c>
      <c r="AO187" s="82">
        <f>Investissements!AP13*Investissements!$I41</f>
        <v>0</v>
      </c>
      <c r="AP187" s="82">
        <f>Investissements!AQ13*Investissements!$I41</f>
        <v>0</v>
      </c>
      <c r="AQ187" s="82">
        <f>Investissements!AR13*Investissements!$I41</f>
        <v>0</v>
      </c>
    </row>
    <row r="188" spans="2:43" ht="15" customHeight="1" x14ac:dyDescent="0.35">
      <c r="B188" s="57">
        <f>Investissements!B14</f>
        <v>0</v>
      </c>
      <c r="C188" s="82">
        <f>Investissements!C14*Investissements!$I42</f>
        <v>0</v>
      </c>
      <c r="D188" s="82">
        <f>Investissements!D14*Investissements!$I42</f>
        <v>0</v>
      </c>
      <c r="E188" s="82">
        <f>Investissements!E14*Investissements!$I42</f>
        <v>0</v>
      </c>
      <c r="F188" s="82">
        <f>Investissements!F14*Investissements!$I42</f>
        <v>0</v>
      </c>
      <c r="G188" s="82">
        <f>Investissements!G14*Investissements!$I42</f>
        <v>0</v>
      </c>
      <c r="H188" s="82">
        <f>Investissements!H14*Investissements!$I42</f>
        <v>0</v>
      </c>
      <c r="I188" s="82">
        <f>Investissements!I14*Investissements!$I42</f>
        <v>0</v>
      </c>
      <c r="J188" s="82">
        <f>Investissements!J14*Investissements!$I42</f>
        <v>0</v>
      </c>
      <c r="K188" s="82">
        <f>Investissements!K14*Investissements!$I42</f>
        <v>0</v>
      </c>
      <c r="L188" s="82">
        <f>Investissements!L14*Investissements!$I42</f>
        <v>0</v>
      </c>
      <c r="M188" s="82">
        <f>Investissements!M14*Investissements!$I42</f>
        <v>0</v>
      </c>
      <c r="N188" s="82">
        <f>Investissements!N14*Investissements!$I42</f>
        <v>0</v>
      </c>
      <c r="O188" s="82">
        <f t="shared" si="61"/>
        <v>0</v>
      </c>
      <c r="P188" s="82">
        <f>Investissements!P14*Investissements!$I42</f>
        <v>0</v>
      </c>
      <c r="Q188" s="82">
        <f>Investissements!Q14*Investissements!$I42</f>
        <v>0</v>
      </c>
      <c r="R188" s="82">
        <f>Investissements!R14*Investissements!$I42</f>
        <v>0</v>
      </c>
      <c r="S188" s="82">
        <f>Investissements!S14*Investissements!$I42</f>
        <v>0</v>
      </c>
      <c r="T188" s="82">
        <f>Investissements!T14*Investissements!$I42</f>
        <v>0</v>
      </c>
      <c r="U188" s="82">
        <f>Investissements!U14*Investissements!$I42</f>
        <v>0</v>
      </c>
      <c r="V188" s="82">
        <f>Investissements!V14*Investissements!$I42</f>
        <v>0</v>
      </c>
      <c r="W188" s="82">
        <f>Investissements!W14*Investissements!$I42</f>
        <v>0</v>
      </c>
      <c r="X188" s="82">
        <f>Investissements!X14*Investissements!$I42</f>
        <v>0</v>
      </c>
      <c r="Y188" s="82">
        <f>Investissements!Y14*Investissements!$I42</f>
        <v>0</v>
      </c>
      <c r="Z188" s="82">
        <f>Investissements!Z14*Investissements!$I42</f>
        <v>0</v>
      </c>
      <c r="AA188" s="82">
        <f>Investissements!AA14*Investissements!$I42</f>
        <v>0</v>
      </c>
      <c r="AB188" s="82">
        <f t="shared" si="62"/>
        <v>0</v>
      </c>
      <c r="AC188" s="82">
        <f>Investissements!AC14*Investissements!$I42</f>
        <v>0</v>
      </c>
      <c r="AD188" s="82">
        <f>Investissements!AD14*Investissements!$I42</f>
        <v>0</v>
      </c>
      <c r="AE188" s="82">
        <f t="shared" si="63"/>
        <v>0</v>
      </c>
      <c r="AF188" s="82">
        <f>Investissements!AF14*Investissements!$I42</f>
        <v>0</v>
      </c>
      <c r="AG188" s="82">
        <f>Investissements!AG14*Investissements!$I42</f>
        <v>0</v>
      </c>
      <c r="AH188" s="82">
        <f t="shared" si="64"/>
        <v>0</v>
      </c>
      <c r="AI188" s="82">
        <f>Investissements!AI14*Investissements!$I42</f>
        <v>0</v>
      </c>
      <c r="AJ188" s="82">
        <f>Investissements!AJ14*Investissements!$I42</f>
        <v>0</v>
      </c>
      <c r="AK188" s="82">
        <f t="shared" si="65"/>
        <v>0</v>
      </c>
      <c r="AM188" s="82">
        <f>Investissements!AN14*Investissements!$I42</f>
        <v>0</v>
      </c>
      <c r="AN188" s="82">
        <f>Investissements!AO14*Investissements!$I42</f>
        <v>0</v>
      </c>
      <c r="AO188" s="82">
        <f>Investissements!AP14*Investissements!$I42</f>
        <v>0</v>
      </c>
      <c r="AP188" s="82">
        <f>Investissements!AQ14*Investissements!$I42</f>
        <v>0</v>
      </c>
      <c r="AQ188" s="82">
        <f>Investissements!AR14*Investissements!$I42</f>
        <v>0</v>
      </c>
    </row>
    <row r="189" spans="2:43" ht="15" customHeight="1" x14ac:dyDescent="0.35">
      <c r="B189" s="57">
        <f>Investissements!B15</f>
        <v>0</v>
      </c>
      <c r="C189" s="82">
        <f>Investissements!C15*Investissements!$I43</f>
        <v>0</v>
      </c>
      <c r="D189" s="82">
        <f>Investissements!D15*Investissements!$I43</f>
        <v>0</v>
      </c>
      <c r="E189" s="82">
        <f>Investissements!E15*Investissements!$I43</f>
        <v>0</v>
      </c>
      <c r="F189" s="82">
        <f>Investissements!F15*Investissements!$I43</f>
        <v>0</v>
      </c>
      <c r="G189" s="82">
        <f>Investissements!G15*Investissements!$I43</f>
        <v>0</v>
      </c>
      <c r="H189" s="82">
        <f>Investissements!H15*Investissements!$I43</f>
        <v>0</v>
      </c>
      <c r="I189" s="82">
        <f>Investissements!I15*Investissements!$I43</f>
        <v>0</v>
      </c>
      <c r="J189" s="82">
        <f>Investissements!J15*Investissements!$I43</f>
        <v>0</v>
      </c>
      <c r="K189" s="82">
        <f>Investissements!K15*Investissements!$I43</f>
        <v>0</v>
      </c>
      <c r="L189" s="82">
        <f>Investissements!L15*Investissements!$I43</f>
        <v>0</v>
      </c>
      <c r="M189" s="82">
        <f>Investissements!M15*Investissements!$I43</f>
        <v>0</v>
      </c>
      <c r="N189" s="82">
        <f>Investissements!N15*Investissements!$I43</f>
        <v>0</v>
      </c>
      <c r="O189" s="82">
        <f t="shared" si="61"/>
        <v>0</v>
      </c>
      <c r="P189" s="82">
        <f>Investissements!P15*Investissements!$I43</f>
        <v>0</v>
      </c>
      <c r="Q189" s="82">
        <f>Investissements!Q15*Investissements!$I43</f>
        <v>0</v>
      </c>
      <c r="R189" s="82">
        <f>Investissements!R15*Investissements!$I43</f>
        <v>0</v>
      </c>
      <c r="S189" s="82">
        <f>Investissements!S15*Investissements!$I43</f>
        <v>0</v>
      </c>
      <c r="T189" s="82">
        <f>Investissements!T15*Investissements!$I43</f>
        <v>0</v>
      </c>
      <c r="U189" s="82">
        <f>Investissements!U15*Investissements!$I43</f>
        <v>0</v>
      </c>
      <c r="V189" s="82">
        <f>Investissements!V15*Investissements!$I43</f>
        <v>0</v>
      </c>
      <c r="W189" s="82">
        <f>Investissements!W15*Investissements!$I43</f>
        <v>0</v>
      </c>
      <c r="X189" s="82">
        <f>Investissements!X15*Investissements!$I43</f>
        <v>0</v>
      </c>
      <c r="Y189" s="82">
        <f>Investissements!Y15*Investissements!$I43</f>
        <v>0</v>
      </c>
      <c r="Z189" s="82">
        <f>Investissements!Z15*Investissements!$I43</f>
        <v>0</v>
      </c>
      <c r="AA189" s="82">
        <f>Investissements!AA15*Investissements!$I43</f>
        <v>0</v>
      </c>
      <c r="AB189" s="82">
        <f t="shared" si="62"/>
        <v>0</v>
      </c>
      <c r="AC189" s="82">
        <f>Investissements!AC15*Investissements!$I43</f>
        <v>0</v>
      </c>
      <c r="AD189" s="82">
        <f>Investissements!AD15*Investissements!$I43</f>
        <v>0</v>
      </c>
      <c r="AE189" s="82">
        <f t="shared" si="63"/>
        <v>0</v>
      </c>
      <c r="AF189" s="82">
        <f>Investissements!AF15*Investissements!$I43</f>
        <v>0</v>
      </c>
      <c r="AG189" s="82">
        <f>Investissements!AG15*Investissements!$I43</f>
        <v>0</v>
      </c>
      <c r="AH189" s="82">
        <f t="shared" si="64"/>
        <v>0</v>
      </c>
      <c r="AI189" s="82">
        <f>Investissements!AI15*Investissements!$I43</f>
        <v>0</v>
      </c>
      <c r="AJ189" s="82">
        <f>Investissements!AJ15*Investissements!$I43</f>
        <v>0</v>
      </c>
      <c r="AK189" s="82">
        <f t="shared" si="65"/>
        <v>0</v>
      </c>
      <c r="AM189" s="82">
        <f>Investissements!AN15*Investissements!$I43</f>
        <v>0</v>
      </c>
      <c r="AN189" s="82">
        <f>Investissements!AO15*Investissements!$I43</f>
        <v>0</v>
      </c>
      <c r="AO189" s="82">
        <f>Investissements!AP15*Investissements!$I43</f>
        <v>0</v>
      </c>
      <c r="AP189" s="82">
        <f>Investissements!AQ15*Investissements!$I43</f>
        <v>0</v>
      </c>
      <c r="AQ189" s="82">
        <f>Investissements!AR15*Investissements!$I43</f>
        <v>0</v>
      </c>
    </row>
    <row r="190" spans="2:43" ht="15" customHeight="1" x14ac:dyDescent="0.35">
      <c r="B190" s="57">
        <f>Investissements!B16</f>
        <v>0</v>
      </c>
      <c r="C190" s="82">
        <f>Investissements!C16*Investissements!$I44</f>
        <v>0</v>
      </c>
      <c r="D190" s="82">
        <f>Investissements!D16*Investissements!$I44</f>
        <v>0</v>
      </c>
      <c r="E190" s="82">
        <f>Investissements!E16*Investissements!$I44</f>
        <v>0</v>
      </c>
      <c r="F190" s="82">
        <f>Investissements!F16*Investissements!$I44</f>
        <v>0</v>
      </c>
      <c r="G190" s="82">
        <f>Investissements!G16*Investissements!$I44</f>
        <v>0</v>
      </c>
      <c r="H190" s="82">
        <f>Investissements!H16*Investissements!$I44</f>
        <v>0</v>
      </c>
      <c r="I190" s="82">
        <f>Investissements!I16*Investissements!$I44</f>
        <v>0</v>
      </c>
      <c r="J190" s="82">
        <f>Investissements!J16*Investissements!$I44</f>
        <v>0</v>
      </c>
      <c r="K190" s="82">
        <f>Investissements!K16*Investissements!$I44</f>
        <v>0</v>
      </c>
      <c r="L190" s="82">
        <f>Investissements!L16*Investissements!$I44</f>
        <v>0</v>
      </c>
      <c r="M190" s="82">
        <f>Investissements!M16*Investissements!$I44</f>
        <v>0</v>
      </c>
      <c r="N190" s="82">
        <f>Investissements!N16*Investissements!$I44</f>
        <v>0</v>
      </c>
      <c r="O190" s="82">
        <f t="shared" si="61"/>
        <v>0</v>
      </c>
      <c r="P190" s="82">
        <f>Investissements!P16*Investissements!$I44</f>
        <v>0</v>
      </c>
      <c r="Q190" s="82">
        <f>Investissements!Q16*Investissements!$I44</f>
        <v>0</v>
      </c>
      <c r="R190" s="82">
        <f>Investissements!R16*Investissements!$I44</f>
        <v>0</v>
      </c>
      <c r="S190" s="82">
        <f>Investissements!S16*Investissements!$I44</f>
        <v>0</v>
      </c>
      <c r="T190" s="82">
        <f>Investissements!T16*Investissements!$I44</f>
        <v>0</v>
      </c>
      <c r="U190" s="82">
        <f>Investissements!U16*Investissements!$I44</f>
        <v>0</v>
      </c>
      <c r="V190" s="82">
        <f>Investissements!V16*Investissements!$I44</f>
        <v>0</v>
      </c>
      <c r="W190" s="82">
        <f>Investissements!W16*Investissements!$I44</f>
        <v>0</v>
      </c>
      <c r="X190" s="82">
        <f>Investissements!X16*Investissements!$I44</f>
        <v>0</v>
      </c>
      <c r="Y190" s="82">
        <f>Investissements!Y16*Investissements!$I44</f>
        <v>0</v>
      </c>
      <c r="Z190" s="82">
        <f>Investissements!Z16*Investissements!$I44</f>
        <v>0</v>
      </c>
      <c r="AA190" s="82">
        <f>Investissements!AA16*Investissements!$I44</f>
        <v>0</v>
      </c>
      <c r="AB190" s="82">
        <f t="shared" si="62"/>
        <v>0</v>
      </c>
      <c r="AC190" s="82">
        <f>Investissements!AC16*Investissements!$I44</f>
        <v>0</v>
      </c>
      <c r="AD190" s="82">
        <f>Investissements!AD16*Investissements!$I44</f>
        <v>0</v>
      </c>
      <c r="AE190" s="82">
        <f t="shared" si="63"/>
        <v>0</v>
      </c>
      <c r="AF190" s="82">
        <f>Investissements!AF16*Investissements!$I44</f>
        <v>0</v>
      </c>
      <c r="AG190" s="82">
        <f>Investissements!AG16*Investissements!$I44</f>
        <v>0</v>
      </c>
      <c r="AH190" s="82">
        <f t="shared" si="64"/>
        <v>0</v>
      </c>
      <c r="AI190" s="82">
        <f>Investissements!AI16*Investissements!$I44</f>
        <v>0</v>
      </c>
      <c r="AJ190" s="82">
        <f>Investissements!AJ16*Investissements!$I44</f>
        <v>0</v>
      </c>
      <c r="AK190" s="82">
        <f t="shared" si="65"/>
        <v>0</v>
      </c>
      <c r="AM190" s="82">
        <f>Investissements!AN16*Investissements!$I44</f>
        <v>0</v>
      </c>
      <c r="AN190" s="82">
        <f>Investissements!AO16*Investissements!$I44</f>
        <v>0</v>
      </c>
      <c r="AO190" s="82">
        <f>Investissements!AP16*Investissements!$I44</f>
        <v>0</v>
      </c>
      <c r="AP190" s="82">
        <f>Investissements!AQ16*Investissements!$I44</f>
        <v>0</v>
      </c>
      <c r="AQ190" s="82">
        <f>Investissements!AR16*Investissements!$I44</f>
        <v>0</v>
      </c>
    </row>
    <row r="191" spans="2:43" ht="15" customHeight="1" x14ac:dyDescent="0.35">
      <c r="B191" s="57">
        <f>Investissements!B17</f>
        <v>0</v>
      </c>
      <c r="C191" s="82">
        <f>Investissements!C17*Investissements!$I45</f>
        <v>0</v>
      </c>
      <c r="D191" s="82">
        <f>Investissements!D17*Investissements!$I45</f>
        <v>0</v>
      </c>
      <c r="E191" s="82">
        <f>Investissements!E17*Investissements!$I45</f>
        <v>0</v>
      </c>
      <c r="F191" s="82">
        <f>Investissements!F17*Investissements!$I45</f>
        <v>0</v>
      </c>
      <c r="G191" s="82">
        <f>Investissements!G17*Investissements!$I45</f>
        <v>0</v>
      </c>
      <c r="H191" s="82">
        <f>Investissements!H17*Investissements!$I45</f>
        <v>0</v>
      </c>
      <c r="I191" s="82">
        <f>Investissements!I17*Investissements!$I45</f>
        <v>0</v>
      </c>
      <c r="J191" s="82">
        <f>Investissements!J17*Investissements!$I45</f>
        <v>0</v>
      </c>
      <c r="K191" s="82">
        <f>Investissements!K17*Investissements!$I45</f>
        <v>0</v>
      </c>
      <c r="L191" s="82">
        <f>Investissements!L17*Investissements!$I45</f>
        <v>0</v>
      </c>
      <c r="M191" s="82">
        <f>Investissements!M17*Investissements!$I45</f>
        <v>0</v>
      </c>
      <c r="N191" s="82">
        <f>Investissements!N17*Investissements!$I45</f>
        <v>0</v>
      </c>
      <c r="O191" s="82">
        <f t="shared" si="61"/>
        <v>0</v>
      </c>
      <c r="P191" s="82">
        <f>Investissements!P17*Investissements!$I45</f>
        <v>0</v>
      </c>
      <c r="Q191" s="82">
        <f>Investissements!Q17*Investissements!$I45</f>
        <v>0</v>
      </c>
      <c r="R191" s="82">
        <f>Investissements!R17*Investissements!$I45</f>
        <v>0</v>
      </c>
      <c r="S191" s="82">
        <f>Investissements!S17*Investissements!$I45</f>
        <v>0</v>
      </c>
      <c r="T191" s="82">
        <f>Investissements!T17*Investissements!$I45</f>
        <v>0</v>
      </c>
      <c r="U191" s="82">
        <f>Investissements!U17*Investissements!$I45</f>
        <v>0</v>
      </c>
      <c r="V191" s="82">
        <f>Investissements!V17*Investissements!$I45</f>
        <v>0</v>
      </c>
      <c r="W191" s="82">
        <f>Investissements!W17*Investissements!$I45</f>
        <v>0</v>
      </c>
      <c r="X191" s="82">
        <f>Investissements!X17*Investissements!$I45</f>
        <v>0</v>
      </c>
      <c r="Y191" s="82">
        <f>Investissements!Y17*Investissements!$I45</f>
        <v>0</v>
      </c>
      <c r="Z191" s="82">
        <f>Investissements!Z17*Investissements!$I45</f>
        <v>0</v>
      </c>
      <c r="AA191" s="82">
        <f>Investissements!AA17*Investissements!$I45</f>
        <v>0</v>
      </c>
      <c r="AB191" s="82">
        <f t="shared" si="62"/>
        <v>0</v>
      </c>
      <c r="AC191" s="82">
        <f>Investissements!AC17*Investissements!$I45</f>
        <v>0</v>
      </c>
      <c r="AD191" s="82">
        <f>Investissements!AD17*Investissements!$I45</f>
        <v>0</v>
      </c>
      <c r="AE191" s="82">
        <f t="shared" si="63"/>
        <v>0</v>
      </c>
      <c r="AF191" s="82">
        <f>Investissements!AF17*Investissements!$I45</f>
        <v>0</v>
      </c>
      <c r="AG191" s="82">
        <f>Investissements!AG17*Investissements!$I45</f>
        <v>0</v>
      </c>
      <c r="AH191" s="82">
        <f t="shared" si="64"/>
        <v>0</v>
      </c>
      <c r="AI191" s="82">
        <f>Investissements!AI17*Investissements!$I45</f>
        <v>0</v>
      </c>
      <c r="AJ191" s="82">
        <f>Investissements!AJ17*Investissements!$I45</f>
        <v>0</v>
      </c>
      <c r="AK191" s="82">
        <f t="shared" si="65"/>
        <v>0</v>
      </c>
      <c r="AM191" s="82">
        <f>Investissements!AN17*Investissements!$I45</f>
        <v>0</v>
      </c>
      <c r="AN191" s="82">
        <f>Investissements!AO17*Investissements!$I45</f>
        <v>0</v>
      </c>
      <c r="AO191" s="82">
        <f>Investissements!AP17*Investissements!$I45</f>
        <v>0</v>
      </c>
      <c r="AP191" s="82">
        <f>Investissements!AQ17*Investissements!$I45</f>
        <v>0</v>
      </c>
      <c r="AQ191" s="82">
        <f>Investissements!AR17*Investissements!$I45</f>
        <v>0</v>
      </c>
    </row>
    <row r="192" spans="2:43" ht="15" customHeight="1" x14ac:dyDescent="0.35">
      <c r="B192" s="57">
        <f>Investissements!B18</f>
        <v>0</v>
      </c>
      <c r="C192" s="82">
        <f>Investissements!C18*Investissements!$I46</f>
        <v>0</v>
      </c>
      <c r="D192" s="82">
        <f>Investissements!D18*Investissements!$I46</f>
        <v>0</v>
      </c>
      <c r="E192" s="82">
        <f>Investissements!E18*Investissements!$I46</f>
        <v>0</v>
      </c>
      <c r="F192" s="82">
        <f>Investissements!F18*Investissements!$I46</f>
        <v>0</v>
      </c>
      <c r="G192" s="82">
        <f>Investissements!G18*Investissements!$I46</f>
        <v>0</v>
      </c>
      <c r="H192" s="82">
        <f>Investissements!H18*Investissements!$I46</f>
        <v>0</v>
      </c>
      <c r="I192" s="82">
        <f>Investissements!I18*Investissements!$I46</f>
        <v>0</v>
      </c>
      <c r="J192" s="82">
        <f>Investissements!J18*Investissements!$I46</f>
        <v>0</v>
      </c>
      <c r="K192" s="82">
        <f>Investissements!K18*Investissements!$I46</f>
        <v>0</v>
      </c>
      <c r="L192" s="82">
        <f>Investissements!L18*Investissements!$I46</f>
        <v>0</v>
      </c>
      <c r="M192" s="82">
        <f>Investissements!M18*Investissements!$I46</f>
        <v>0</v>
      </c>
      <c r="N192" s="82">
        <f>Investissements!N18*Investissements!$I46</f>
        <v>0</v>
      </c>
      <c r="O192" s="82">
        <f t="shared" si="61"/>
        <v>0</v>
      </c>
      <c r="P192" s="82">
        <f>Investissements!P18*Investissements!$I46</f>
        <v>0</v>
      </c>
      <c r="Q192" s="82">
        <f>Investissements!Q18*Investissements!$I46</f>
        <v>0</v>
      </c>
      <c r="R192" s="82">
        <f>Investissements!R18*Investissements!$I46</f>
        <v>0</v>
      </c>
      <c r="S192" s="82">
        <f>Investissements!S18*Investissements!$I46</f>
        <v>0</v>
      </c>
      <c r="T192" s="82">
        <f>Investissements!T18*Investissements!$I46</f>
        <v>0</v>
      </c>
      <c r="U192" s="82">
        <f>Investissements!U18*Investissements!$I46</f>
        <v>0</v>
      </c>
      <c r="V192" s="82">
        <f>Investissements!V18*Investissements!$I46</f>
        <v>0</v>
      </c>
      <c r="W192" s="82">
        <f>Investissements!W18*Investissements!$I46</f>
        <v>0</v>
      </c>
      <c r="X192" s="82">
        <f>Investissements!X18*Investissements!$I46</f>
        <v>0</v>
      </c>
      <c r="Y192" s="82">
        <f>Investissements!Y18*Investissements!$I46</f>
        <v>0</v>
      </c>
      <c r="Z192" s="82">
        <f>Investissements!Z18*Investissements!$I46</f>
        <v>0</v>
      </c>
      <c r="AA192" s="82">
        <f>Investissements!AA18*Investissements!$I46</f>
        <v>0</v>
      </c>
      <c r="AB192" s="82">
        <f t="shared" si="62"/>
        <v>0</v>
      </c>
      <c r="AC192" s="82">
        <f>Investissements!AC18*Investissements!$I46</f>
        <v>0</v>
      </c>
      <c r="AD192" s="82">
        <f>Investissements!AD18*Investissements!$I46</f>
        <v>0</v>
      </c>
      <c r="AE192" s="82">
        <f t="shared" si="63"/>
        <v>0</v>
      </c>
      <c r="AF192" s="82">
        <f>Investissements!AF18*Investissements!$I46</f>
        <v>0</v>
      </c>
      <c r="AG192" s="82">
        <f>Investissements!AG18*Investissements!$I46</f>
        <v>0</v>
      </c>
      <c r="AH192" s="82">
        <f t="shared" si="64"/>
        <v>0</v>
      </c>
      <c r="AI192" s="82">
        <f>Investissements!AI18*Investissements!$I46</f>
        <v>0</v>
      </c>
      <c r="AJ192" s="82">
        <f>Investissements!AJ18*Investissements!$I46</f>
        <v>0</v>
      </c>
      <c r="AK192" s="82">
        <f t="shared" si="65"/>
        <v>0</v>
      </c>
      <c r="AM192" s="82">
        <f>Investissements!AN18*Investissements!$I46</f>
        <v>0</v>
      </c>
      <c r="AN192" s="82">
        <f>Investissements!AO18*Investissements!$I46</f>
        <v>0</v>
      </c>
      <c r="AO192" s="82">
        <f>Investissements!AP18*Investissements!$I46</f>
        <v>0</v>
      </c>
      <c r="AP192" s="82">
        <f>Investissements!AQ18*Investissements!$I46</f>
        <v>0</v>
      </c>
      <c r="AQ192" s="82">
        <f>Investissements!AR18*Investissements!$I46</f>
        <v>0</v>
      </c>
    </row>
    <row r="193" spans="2:43" ht="15" customHeight="1" x14ac:dyDescent="0.35">
      <c r="B193" s="57">
        <f>Investissements!B19</f>
        <v>0</v>
      </c>
      <c r="C193" s="82">
        <f>Investissements!C19*Investissements!$I47</f>
        <v>0</v>
      </c>
      <c r="D193" s="82">
        <f>Investissements!D19*Investissements!$I47</f>
        <v>0</v>
      </c>
      <c r="E193" s="82">
        <f>Investissements!E19*Investissements!$I47</f>
        <v>0</v>
      </c>
      <c r="F193" s="82">
        <f>Investissements!F19*Investissements!$I47</f>
        <v>0</v>
      </c>
      <c r="G193" s="82">
        <f>Investissements!G19*Investissements!$I47</f>
        <v>0</v>
      </c>
      <c r="H193" s="82">
        <f>Investissements!H19*Investissements!$I47</f>
        <v>0</v>
      </c>
      <c r="I193" s="82">
        <f>Investissements!I19*Investissements!$I47</f>
        <v>0</v>
      </c>
      <c r="J193" s="82">
        <f>Investissements!J19*Investissements!$I47</f>
        <v>0</v>
      </c>
      <c r="K193" s="82">
        <f>Investissements!K19*Investissements!$I47</f>
        <v>0</v>
      </c>
      <c r="L193" s="82">
        <f>Investissements!L19*Investissements!$I47</f>
        <v>0</v>
      </c>
      <c r="M193" s="82">
        <f>Investissements!M19*Investissements!$I47</f>
        <v>0</v>
      </c>
      <c r="N193" s="82">
        <f>Investissements!N19*Investissements!$I47</f>
        <v>0</v>
      </c>
      <c r="O193" s="82">
        <f t="shared" si="61"/>
        <v>0</v>
      </c>
      <c r="P193" s="82">
        <f>Investissements!P19*Investissements!$I47</f>
        <v>0</v>
      </c>
      <c r="Q193" s="82">
        <f>Investissements!Q19*Investissements!$I47</f>
        <v>0</v>
      </c>
      <c r="R193" s="82">
        <f>Investissements!R19*Investissements!$I47</f>
        <v>0</v>
      </c>
      <c r="S193" s="82">
        <f>Investissements!S19*Investissements!$I47</f>
        <v>0</v>
      </c>
      <c r="T193" s="82">
        <f>Investissements!T19*Investissements!$I47</f>
        <v>0</v>
      </c>
      <c r="U193" s="82">
        <f>Investissements!U19*Investissements!$I47</f>
        <v>0</v>
      </c>
      <c r="V193" s="82">
        <f>Investissements!V19*Investissements!$I47</f>
        <v>0</v>
      </c>
      <c r="W193" s="82">
        <f>Investissements!W19*Investissements!$I47</f>
        <v>0</v>
      </c>
      <c r="X193" s="82">
        <f>Investissements!X19*Investissements!$I47</f>
        <v>0</v>
      </c>
      <c r="Y193" s="82">
        <f>Investissements!Y19*Investissements!$I47</f>
        <v>0</v>
      </c>
      <c r="Z193" s="82">
        <f>Investissements!Z19*Investissements!$I47</f>
        <v>0</v>
      </c>
      <c r="AA193" s="82">
        <f>Investissements!AA19*Investissements!$I47</f>
        <v>0</v>
      </c>
      <c r="AB193" s="82">
        <f t="shared" si="62"/>
        <v>0</v>
      </c>
      <c r="AC193" s="82">
        <f>Investissements!AC19*Investissements!$I47</f>
        <v>0</v>
      </c>
      <c r="AD193" s="82">
        <f>Investissements!AD19*Investissements!$I47</f>
        <v>0</v>
      </c>
      <c r="AE193" s="82">
        <f t="shared" si="63"/>
        <v>0</v>
      </c>
      <c r="AF193" s="82">
        <f>Investissements!AF19*Investissements!$I47</f>
        <v>0</v>
      </c>
      <c r="AG193" s="82">
        <f>Investissements!AG19*Investissements!$I47</f>
        <v>0</v>
      </c>
      <c r="AH193" s="82">
        <f t="shared" si="64"/>
        <v>0</v>
      </c>
      <c r="AI193" s="82">
        <f>Investissements!AI19*Investissements!$I47</f>
        <v>0</v>
      </c>
      <c r="AJ193" s="82">
        <f>Investissements!AJ19*Investissements!$I47</f>
        <v>0</v>
      </c>
      <c r="AK193" s="82">
        <f t="shared" si="65"/>
        <v>0</v>
      </c>
      <c r="AM193" s="82">
        <f>Investissements!AN19*Investissements!$I47</f>
        <v>0</v>
      </c>
      <c r="AN193" s="82">
        <f>Investissements!AO19*Investissements!$I47</f>
        <v>0</v>
      </c>
      <c r="AO193" s="82">
        <f>Investissements!AP19*Investissements!$I47</f>
        <v>0</v>
      </c>
      <c r="AP193" s="82">
        <f>Investissements!AQ19*Investissements!$I47</f>
        <v>0</v>
      </c>
      <c r="AQ193" s="82">
        <f>Investissements!AR19*Investissements!$I47</f>
        <v>0</v>
      </c>
    </row>
    <row r="194" spans="2:43" ht="15" customHeight="1" x14ac:dyDescent="0.35">
      <c r="B194" s="57">
        <f>Investissements!B20</f>
        <v>0</v>
      </c>
      <c r="C194" s="82">
        <f>Investissements!C20*Investissements!$I48</f>
        <v>0</v>
      </c>
      <c r="D194" s="82">
        <f>Investissements!D20*Investissements!$I48</f>
        <v>0</v>
      </c>
      <c r="E194" s="82">
        <f>Investissements!E20*Investissements!$I48</f>
        <v>0</v>
      </c>
      <c r="F194" s="82">
        <f>Investissements!F20*Investissements!$I48</f>
        <v>0</v>
      </c>
      <c r="G194" s="82">
        <f>Investissements!G20*Investissements!$I48</f>
        <v>0</v>
      </c>
      <c r="H194" s="82">
        <f>Investissements!H20*Investissements!$I48</f>
        <v>0</v>
      </c>
      <c r="I194" s="82">
        <f>Investissements!I20*Investissements!$I48</f>
        <v>0</v>
      </c>
      <c r="J194" s="82">
        <f>Investissements!J20*Investissements!$I48</f>
        <v>0</v>
      </c>
      <c r="K194" s="82">
        <f>Investissements!K20*Investissements!$I48</f>
        <v>0</v>
      </c>
      <c r="L194" s="82">
        <f>Investissements!L20*Investissements!$I48</f>
        <v>0</v>
      </c>
      <c r="M194" s="82">
        <f>Investissements!M20*Investissements!$I48</f>
        <v>0</v>
      </c>
      <c r="N194" s="82">
        <f>Investissements!N20*Investissements!$I48</f>
        <v>0</v>
      </c>
      <c r="O194" s="82">
        <f t="shared" si="61"/>
        <v>0</v>
      </c>
      <c r="P194" s="82">
        <f>Investissements!P20*Investissements!$I48</f>
        <v>0</v>
      </c>
      <c r="Q194" s="82">
        <f>Investissements!Q20*Investissements!$I48</f>
        <v>0</v>
      </c>
      <c r="R194" s="82">
        <f>Investissements!R20*Investissements!$I48</f>
        <v>0</v>
      </c>
      <c r="S194" s="82">
        <f>Investissements!S20*Investissements!$I48</f>
        <v>0</v>
      </c>
      <c r="T194" s="82">
        <f>Investissements!T20*Investissements!$I48</f>
        <v>0</v>
      </c>
      <c r="U194" s="82">
        <f>Investissements!U20*Investissements!$I48</f>
        <v>0</v>
      </c>
      <c r="V194" s="82">
        <f>Investissements!V20*Investissements!$I48</f>
        <v>0</v>
      </c>
      <c r="W194" s="82">
        <f>Investissements!W20*Investissements!$I48</f>
        <v>0</v>
      </c>
      <c r="X194" s="82">
        <f>Investissements!X20*Investissements!$I48</f>
        <v>0</v>
      </c>
      <c r="Y194" s="82">
        <f>Investissements!Y20*Investissements!$I48</f>
        <v>0</v>
      </c>
      <c r="Z194" s="82">
        <f>Investissements!Z20*Investissements!$I48</f>
        <v>0</v>
      </c>
      <c r="AA194" s="82">
        <f>Investissements!AA20*Investissements!$I48</f>
        <v>0</v>
      </c>
      <c r="AB194" s="82">
        <f t="shared" si="62"/>
        <v>0</v>
      </c>
      <c r="AC194" s="82">
        <f>Investissements!AC20*Investissements!$I48</f>
        <v>0</v>
      </c>
      <c r="AD194" s="82">
        <f>Investissements!AD20*Investissements!$I48</f>
        <v>0</v>
      </c>
      <c r="AE194" s="82">
        <f t="shared" si="63"/>
        <v>0</v>
      </c>
      <c r="AF194" s="82">
        <f>Investissements!AF20*Investissements!$I48</f>
        <v>0</v>
      </c>
      <c r="AG194" s="82">
        <f>Investissements!AG20*Investissements!$I48</f>
        <v>0</v>
      </c>
      <c r="AH194" s="82">
        <f t="shared" si="64"/>
        <v>0</v>
      </c>
      <c r="AI194" s="82">
        <f>Investissements!AI20*Investissements!$I48</f>
        <v>0</v>
      </c>
      <c r="AJ194" s="82">
        <f>Investissements!AJ20*Investissements!$I48</f>
        <v>0</v>
      </c>
      <c r="AK194" s="82">
        <f t="shared" si="65"/>
        <v>0</v>
      </c>
      <c r="AM194" s="82">
        <f>Investissements!AN20*Investissements!$I48</f>
        <v>0</v>
      </c>
      <c r="AN194" s="82">
        <f>Investissements!AO20*Investissements!$I48</f>
        <v>0</v>
      </c>
      <c r="AO194" s="82">
        <f>Investissements!AP20*Investissements!$I48</f>
        <v>0</v>
      </c>
      <c r="AP194" s="82">
        <f>Investissements!AQ20*Investissements!$I48</f>
        <v>0</v>
      </c>
      <c r="AQ194" s="82">
        <f>Investissements!AR20*Investissements!$I48</f>
        <v>0</v>
      </c>
    </row>
    <row r="195" spans="2:43" ht="15" customHeight="1" x14ac:dyDescent="0.35">
      <c r="B195" s="57">
        <f>Investissements!B21</f>
        <v>0</v>
      </c>
      <c r="C195" s="82">
        <f>Investissements!C21*Investissements!$I49</f>
        <v>0</v>
      </c>
      <c r="D195" s="82">
        <f>Investissements!D21*Investissements!$I49</f>
        <v>0</v>
      </c>
      <c r="E195" s="82">
        <f>Investissements!E21*Investissements!$I49</f>
        <v>0</v>
      </c>
      <c r="F195" s="82">
        <f>Investissements!F21*Investissements!$I49</f>
        <v>0</v>
      </c>
      <c r="G195" s="82">
        <f>Investissements!G21*Investissements!$I49</f>
        <v>0</v>
      </c>
      <c r="H195" s="82">
        <f>Investissements!H21*Investissements!$I49</f>
        <v>0</v>
      </c>
      <c r="I195" s="82">
        <f>Investissements!I21*Investissements!$I49</f>
        <v>0</v>
      </c>
      <c r="J195" s="82">
        <f>Investissements!J21*Investissements!$I49</f>
        <v>0</v>
      </c>
      <c r="K195" s="82">
        <f>Investissements!K21*Investissements!$I49</f>
        <v>0</v>
      </c>
      <c r="L195" s="82">
        <f>Investissements!L21*Investissements!$I49</f>
        <v>0</v>
      </c>
      <c r="M195" s="82">
        <f>Investissements!M21*Investissements!$I49</f>
        <v>0</v>
      </c>
      <c r="N195" s="82">
        <f>Investissements!N21*Investissements!$I49</f>
        <v>0</v>
      </c>
      <c r="O195" s="82">
        <f t="shared" si="61"/>
        <v>0</v>
      </c>
      <c r="P195" s="82">
        <f>Investissements!P21*Investissements!$I49</f>
        <v>0</v>
      </c>
      <c r="Q195" s="82">
        <f>Investissements!Q21*Investissements!$I49</f>
        <v>0</v>
      </c>
      <c r="R195" s="82">
        <f>Investissements!R21*Investissements!$I49</f>
        <v>0</v>
      </c>
      <c r="S195" s="82">
        <f>Investissements!S21*Investissements!$I49</f>
        <v>0</v>
      </c>
      <c r="T195" s="82">
        <f>Investissements!T21*Investissements!$I49</f>
        <v>0</v>
      </c>
      <c r="U195" s="82">
        <f>Investissements!U21*Investissements!$I49</f>
        <v>0</v>
      </c>
      <c r="V195" s="82">
        <f>Investissements!V21*Investissements!$I49</f>
        <v>0</v>
      </c>
      <c r="W195" s="82">
        <f>Investissements!W21*Investissements!$I49</f>
        <v>0</v>
      </c>
      <c r="X195" s="82">
        <f>Investissements!X21*Investissements!$I49</f>
        <v>0</v>
      </c>
      <c r="Y195" s="82">
        <f>Investissements!Y21*Investissements!$I49</f>
        <v>0</v>
      </c>
      <c r="Z195" s="82">
        <f>Investissements!Z21*Investissements!$I49</f>
        <v>0</v>
      </c>
      <c r="AA195" s="82">
        <f>Investissements!AA21*Investissements!$I49</f>
        <v>0</v>
      </c>
      <c r="AB195" s="82">
        <f t="shared" si="62"/>
        <v>0</v>
      </c>
      <c r="AC195" s="82">
        <f>Investissements!AC21*Investissements!$I49</f>
        <v>0</v>
      </c>
      <c r="AD195" s="82">
        <f>Investissements!AD21*Investissements!$I49</f>
        <v>0</v>
      </c>
      <c r="AE195" s="82">
        <f t="shared" si="63"/>
        <v>0</v>
      </c>
      <c r="AF195" s="82">
        <f>Investissements!AF21*Investissements!$I49</f>
        <v>0</v>
      </c>
      <c r="AG195" s="82">
        <f>Investissements!AG21*Investissements!$I49</f>
        <v>0</v>
      </c>
      <c r="AH195" s="82">
        <f t="shared" si="64"/>
        <v>0</v>
      </c>
      <c r="AI195" s="82">
        <f>Investissements!AI21*Investissements!$I49</f>
        <v>0</v>
      </c>
      <c r="AJ195" s="82">
        <f>Investissements!AJ21*Investissements!$I49</f>
        <v>0</v>
      </c>
      <c r="AK195" s="82">
        <f t="shared" si="65"/>
        <v>0</v>
      </c>
      <c r="AM195" s="82">
        <f>Investissements!AN21*Investissements!$I49</f>
        <v>0</v>
      </c>
      <c r="AN195" s="82">
        <f>Investissements!AO21*Investissements!$I49</f>
        <v>0</v>
      </c>
      <c r="AO195" s="82">
        <f>Investissements!AP21*Investissements!$I49</f>
        <v>0</v>
      </c>
      <c r="AP195" s="82">
        <f>Investissements!AQ21*Investissements!$I49</f>
        <v>0</v>
      </c>
      <c r="AQ195" s="82">
        <f>Investissements!AR21*Investissements!$I49</f>
        <v>0</v>
      </c>
    </row>
    <row r="196" spans="2:43" ht="15" customHeight="1" x14ac:dyDescent="0.35">
      <c r="B196" s="57">
        <f>Investissements!B22</f>
        <v>0</v>
      </c>
      <c r="C196" s="82">
        <f>Investissements!C22*Investissements!$I50</f>
        <v>0</v>
      </c>
      <c r="D196" s="82">
        <f>Investissements!D22*Investissements!$I50</f>
        <v>0</v>
      </c>
      <c r="E196" s="82">
        <f>Investissements!E22*Investissements!$I50</f>
        <v>0</v>
      </c>
      <c r="F196" s="82">
        <f>Investissements!F22*Investissements!$I50</f>
        <v>0</v>
      </c>
      <c r="G196" s="82">
        <f>Investissements!G22*Investissements!$I50</f>
        <v>0</v>
      </c>
      <c r="H196" s="82">
        <f>Investissements!H22*Investissements!$I50</f>
        <v>0</v>
      </c>
      <c r="I196" s="82">
        <f>Investissements!I22*Investissements!$I50</f>
        <v>0</v>
      </c>
      <c r="J196" s="82">
        <f>Investissements!J22*Investissements!$I50</f>
        <v>0</v>
      </c>
      <c r="K196" s="82">
        <f>Investissements!K22*Investissements!$I50</f>
        <v>0</v>
      </c>
      <c r="L196" s="82">
        <f>Investissements!L22*Investissements!$I50</f>
        <v>0</v>
      </c>
      <c r="M196" s="82">
        <f>Investissements!M22*Investissements!$I50</f>
        <v>0</v>
      </c>
      <c r="N196" s="82">
        <f>Investissements!N22*Investissements!$I50</f>
        <v>0</v>
      </c>
      <c r="O196" s="82">
        <f t="shared" si="61"/>
        <v>0</v>
      </c>
      <c r="P196" s="82">
        <f>Investissements!P22*Investissements!$I50</f>
        <v>0</v>
      </c>
      <c r="Q196" s="82">
        <f>Investissements!Q22*Investissements!$I50</f>
        <v>0</v>
      </c>
      <c r="R196" s="82">
        <f>Investissements!R22*Investissements!$I50</f>
        <v>0</v>
      </c>
      <c r="S196" s="82">
        <f>Investissements!S22*Investissements!$I50</f>
        <v>0</v>
      </c>
      <c r="T196" s="82">
        <f>Investissements!T22*Investissements!$I50</f>
        <v>0</v>
      </c>
      <c r="U196" s="82">
        <f>Investissements!U22*Investissements!$I50</f>
        <v>0</v>
      </c>
      <c r="V196" s="82">
        <f>Investissements!V22*Investissements!$I50</f>
        <v>0</v>
      </c>
      <c r="W196" s="82">
        <f>Investissements!W22*Investissements!$I50</f>
        <v>0</v>
      </c>
      <c r="X196" s="82">
        <f>Investissements!X22*Investissements!$I50</f>
        <v>0</v>
      </c>
      <c r="Y196" s="82">
        <f>Investissements!Y22*Investissements!$I50</f>
        <v>0</v>
      </c>
      <c r="Z196" s="82">
        <f>Investissements!Z22*Investissements!$I50</f>
        <v>0</v>
      </c>
      <c r="AA196" s="82">
        <f>Investissements!AA22*Investissements!$I50</f>
        <v>0</v>
      </c>
      <c r="AB196" s="82">
        <f t="shared" si="62"/>
        <v>0</v>
      </c>
      <c r="AC196" s="82">
        <f>Investissements!AC22*Investissements!$I50</f>
        <v>0</v>
      </c>
      <c r="AD196" s="82">
        <f>Investissements!AD22*Investissements!$I50</f>
        <v>0</v>
      </c>
      <c r="AE196" s="82">
        <f t="shared" si="63"/>
        <v>0</v>
      </c>
      <c r="AF196" s="82">
        <f>Investissements!AF22*Investissements!$I50</f>
        <v>0</v>
      </c>
      <c r="AG196" s="82">
        <f>Investissements!AG22*Investissements!$I50</f>
        <v>0</v>
      </c>
      <c r="AH196" s="82">
        <f t="shared" si="64"/>
        <v>0</v>
      </c>
      <c r="AI196" s="82">
        <f>Investissements!AI22*Investissements!$I50</f>
        <v>0</v>
      </c>
      <c r="AJ196" s="82">
        <f>Investissements!AJ22*Investissements!$I50</f>
        <v>0</v>
      </c>
      <c r="AK196" s="82">
        <f t="shared" si="65"/>
        <v>0</v>
      </c>
      <c r="AM196" s="82">
        <f>Investissements!AN22*Investissements!$I50</f>
        <v>0</v>
      </c>
      <c r="AN196" s="82">
        <f>Investissements!AO22*Investissements!$I50</f>
        <v>0</v>
      </c>
      <c r="AO196" s="82">
        <f>Investissements!AP22*Investissements!$I50</f>
        <v>0</v>
      </c>
      <c r="AP196" s="82">
        <f>Investissements!AQ22*Investissements!$I50</f>
        <v>0</v>
      </c>
      <c r="AQ196" s="82">
        <f>Investissements!AR22*Investissements!$I50</f>
        <v>0</v>
      </c>
    </row>
    <row r="197" spans="2:43" ht="15" customHeight="1" x14ac:dyDescent="0.35">
      <c r="B197" s="57">
        <f>Investissements!B23</f>
        <v>0</v>
      </c>
      <c r="C197" s="82">
        <f>Investissements!C23*Investissements!$I51</f>
        <v>0</v>
      </c>
      <c r="D197" s="82">
        <f>Investissements!D23*Investissements!$I51</f>
        <v>0</v>
      </c>
      <c r="E197" s="82">
        <f>Investissements!E23*Investissements!$I51</f>
        <v>0</v>
      </c>
      <c r="F197" s="82">
        <f>Investissements!F23*Investissements!$I51</f>
        <v>0</v>
      </c>
      <c r="G197" s="82">
        <f>Investissements!G23*Investissements!$I51</f>
        <v>0</v>
      </c>
      <c r="H197" s="82">
        <f>Investissements!H23*Investissements!$I51</f>
        <v>0</v>
      </c>
      <c r="I197" s="82">
        <f>Investissements!I23*Investissements!$I51</f>
        <v>0</v>
      </c>
      <c r="J197" s="82">
        <f>Investissements!J23*Investissements!$I51</f>
        <v>0</v>
      </c>
      <c r="K197" s="82">
        <f>Investissements!K23*Investissements!$I51</f>
        <v>0</v>
      </c>
      <c r="L197" s="82">
        <f>Investissements!L23*Investissements!$I51</f>
        <v>0</v>
      </c>
      <c r="M197" s="82">
        <f>Investissements!M23*Investissements!$I51</f>
        <v>0</v>
      </c>
      <c r="N197" s="82">
        <f>Investissements!N23*Investissements!$I51</f>
        <v>0</v>
      </c>
      <c r="O197" s="82">
        <f t="shared" si="61"/>
        <v>0</v>
      </c>
      <c r="P197" s="82">
        <f>Investissements!P23*Investissements!$I51</f>
        <v>0</v>
      </c>
      <c r="Q197" s="82">
        <f>Investissements!Q23*Investissements!$I51</f>
        <v>0</v>
      </c>
      <c r="R197" s="82">
        <f>Investissements!R23*Investissements!$I51</f>
        <v>0</v>
      </c>
      <c r="S197" s="82">
        <f>Investissements!S23*Investissements!$I51</f>
        <v>0</v>
      </c>
      <c r="T197" s="82">
        <f>Investissements!T23*Investissements!$I51</f>
        <v>0</v>
      </c>
      <c r="U197" s="82">
        <f>Investissements!U23*Investissements!$I51</f>
        <v>0</v>
      </c>
      <c r="V197" s="82">
        <f>Investissements!V23*Investissements!$I51</f>
        <v>0</v>
      </c>
      <c r="W197" s="82">
        <f>Investissements!W23*Investissements!$I51</f>
        <v>0</v>
      </c>
      <c r="X197" s="82">
        <f>Investissements!X23*Investissements!$I51</f>
        <v>0</v>
      </c>
      <c r="Y197" s="82">
        <f>Investissements!Y23*Investissements!$I51</f>
        <v>0</v>
      </c>
      <c r="Z197" s="82">
        <f>Investissements!Z23*Investissements!$I51</f>
        <v>0</v>
      </c>
      <c r="AA197" s="82">
        <f>Investissements!AA23*Investissements!$I51</f>
        <v>0</v>
      </c>
      <c r="AB197" s="82">
        <f t="shared" si="62"/>
        <v>0</v>
      </c>
      <c r="AC197" s="82">
        <f>Investissements!AC23*Investissements!$I51</f>
        <v>0</v>
      </c>
      <c r="AD197" s="82">
        <f>Investissements!AD23*Investissements!$I51</f>
        <v>0</v>
      </c>
      <c r="AE197" s="82">
        <f t="shared" si="63"/>
        <v>0</v>
      </c>
      <c r="AF197" s="82">
        <f>Investissements!AF23*Investissements!$I51</f>
        <v>0</v>
      </c>
      <c r="AG197" s="82">
        <f>Investissements!AG23*Investissements!$I51</f>
        <v>0</v>
      </c>
      <c r="AH197" s="82">
        <f t="shared" si="64"/>
        <v>0</v>
      </c>
      <c r="AI197" s="82">
        <f>Investissements!AI23*Investissements!$I51</f>
        <v>0</v>
      </c>
      <c r="AJ197" s="82">
        <f>Investissements!AJ23*Investissements!$I51</f>
        <v>0</v>
      </c>
      <c r="AK197" s="82">
        <f t="shared" si="65"/>
        <v>0</v>
      </c>
      <c r="AM197" s="82">
        <f>Investissements!AN23*Investissements!$I51</f>
        <v>0</v>
      </c>
      <c r="AN197" s="82">
        <f>Investissements!AO23*Investissements!$I51</f>
        <v>0</v>
      </c>
      <c r="AO197" s="82">
        <f>Investissements!AP23*Investissements!$I51</f>
        <v>0</v>
      </c>
      <c r="AP197" s="82">
        <f>Investissements!AQ23*Investissements!$I51</f>
        <v>0</v>
      </c>
      <c r="AQ197" s="82">
        <f>Investissements!AR23*Investissements!$I51</f>
        <v>0</v>
      </c>
    </row>
    <row r="198" spans="2:43" ht="15" customHeight="1" x14ac:dyDescent="0.35">
      <c r="B198" s="57">
        <f>Investissements!B24</f>
        <v>0</v>
      </c>
      <c r="C198" s="82">
        <f>Investissements!C24*Investissements!$I52</f>
        <v>0</v>
      </c>
      <c r="D198" s="82">
        <f>Investissements!D24*Investissements!$I52</f>
        <v>0</v>
      </c>
      <c r="E198" s="82">
        <f>Investissements!E24*Investissements!$I52</f>
        <v>0</v>
      </c>
      <c r="F198" s="82">
        <f>Investissements!F24*Investissements!$I52</f>
        <v>0</v>
      </c>
      <c r="G198" s="82">
        <f>Investissements!G24*Investissements!$I52</f>
        <v>0</v>
      </c>
      <c r="H198" s="82">
        <f>Investissements!H24*Investissements!$I52</f>
        <v>0</v>
      </c>
      <c r="I198" s="82">
        <f>Investissements!I24*Investissements!$I52</f>
        <v>0</v>
      </c>
      <c r="J198" s="82">
        <f>Investissements!J24*Investissements!$I52</f>
        <v>0</v>
      </c>
      <c r="K198" s="82">
        <f>Investissements!K24*Investissements!$I52</f>
        <v>0</v>
      </c>
      <c r="L198" s="82">
        <f>Investissements!L24*Investissements!$I52</f>
        <v>0</v>
      </c>
      <c r="M198" s="82">
        <f>Investissements!M24*Investissements!$I52</f>
        <v>0</v>
      </c>
      <c r="N198" s="82">
        <f>Investissements!N24*Investissements!$I52</f>
        <v>0</v>
      </c>
      <c r="O198" s="82">
        <f t="shared" si="61"/>
        <v>0</v>
      </c>
      <c r="P198" s="82">
        <f>Investissements!P24*Investissements!$I52</f>
        <v>0</v>
      </c>
      <c r="Q198" s="82">
        <f>Investissements!Q24*Investissements!$I52</f>
        <v>0</v>
      </c>
      <c r="R198" s="82">
        <f>Investissements!R24*Investissements!$I52</f>
        <v>0</v>
      </c>
      <c r="S198" s="82">
        <f>Investissements!S24*Investissements!$I52</f>
        <v>0</v>
      </c>
      <c r="T198" s="82">
        <f>Investissements!T24*Investissements!$I52</f>
        <v>0</v>
      </c>
      <c r="U198" s="82">
        <f>Investissements!U24*Investissements!$I52</f>
        <v>0</v>
      </c>
      <c r="V198" s="82">
        <f>Investissements!V24*Investissements!$I52</f>
        <v>0</v>
      </c>
      <c r="W198" s="82">
        <f>Investissements!W24*Investissements!$I52</f>
        <v>0</v>
      </c>
      <c r="X198" s="82">
        <f>Investissements!X24*Investissements!$I52</f>
        <v>0</v>
      </c>
      <c r="Y198" s="82">
        <f>Investissements!Y24*Investissements!$I52</f>
        <v>0</v>
      </c>
      <c r="Z198" s="82">
        <f>Investissements!Z24*Investissements!$I52</f>
        <v>0</v>
      </c>
      <c r="AA198" s="82">
        <f>Investissements!AA24*Investissements!$I52</f>
        <v>0</v>
      </c>
      <c r="AB198" s="82">
        <f t="shared" si="62"/>
        <v>0</v>
      </c>
      <c r="AC198" s="82">
        <f>Investissements!AC24*Investissements!$I52</f>
        <v>0</v>
      </c>
      <c r="AD198" s="82">
        <f>Investissements!AD24*Investissements!$I52</f>
        <v>0</v>
      </c>
      <c r="AE198" s="82">
        <f t="shared" si="63"/>
        <v>0</v>
      </c>
      <c r="AF198" s="82">
        <f>Investissements!AF24*Investissements!$I52</f>
        <v>0</v>
      </c>
      <c r="AG198" s="82">
        <f>Investissements!AG24*Investissements!$I52</f>
        <v>0</v>
      </c>
      <c r="AH198" s="82">
        <f t="shared" si="64"/>
        <v>0</v>
      </c>
      <c r="AI198" s="82">
        <f>Investissements!AI24*Investissements!$I52</f>
        <v>0</v>
      </c>
      <c r="AJ198" s="82">
        <f>Investissements!AJ24*Investissements!$I52</f>
        <v>0</v>
      </c>
      <c r="AK198" s="82">
        <f t="shared" si="65"/>
        <v>0</v>
      </c>
      <c r="AM198" s="82">
        <f>Investissements!AN24*Investissements!$I52</f>
        <v>0</v>
      </c>
      <c r="AN198" s="82">
        <f>Investissements!AO24*Investissements!$I52</f>
        <v>0</v>
      </c>
      <c r="AO198" s="82">
        <f>Investissements!AP24*Investissements!$I52</f>
        <v>0</v>
      </c>
      <c r="AP198" s="82">
        <f>Investissements!AQ24*Investissements!$I52</f>
        <v>0</v>
      </c>
      <c r="AQ198" s="82">
        <f>Investissements!AR24*Investissements!$I52</f>
        <v>0</v>
      </c>
    </row>
    <row r="199" spans="2:43" ht="15" customHeight="1" x14ac:dyDescent="0.35">
      <c r="B199" s="57">
        <f>Investissements!B25</f>
        <v>0</v>
      </c>
      <c r="C199" s="82">
        <f>Investissements!C25*Investissements!$I53</f>
        <v>0</v>
      </c>
      <c r="D199" s="82">
        <f>Investissements!D25*Investissements!$I53</f>
        <v>0</v>
      </c>
      <c r="E199" s="82">
        <f>Investissements!E25*Investissements!$I53</f>
        <v>0</v>
      </c>
      <c r="F199" s="82">
        <f>Investissements!F25*Investissements!$I53</f>
        <v>0</v>
      </c>
      <c r="G199" s="82">
        <f>Investissements!G25*Investissements!$I53</f>
        <v>0</v>
      </c>
      <c r="H199" s="82">
        <f>Investissements!H25*Investissements!$I53</f>
        <v>0</v>
      </c>
      <c r="I199" s="82">
        <f>Investissements!I25*Investissements!$I53</f>
        <v>0</v>
      </c>
      <c r="J199" s="82">
        <f>Investissements!J25*Investissements!$I53</f>
        <v>0</v>
      </c>
      <c r="K199" s="82">
        <f>Investissements!K25*Investissements!$I53</f>
        <v>0</v>
      </c>
      <c r="L199" s="82">
        <f>Investissements!L25*Investissements!$I53</f>
        <v>0</v>
      </c>
      <c r="M199" s="82">
        <f>Investissements!M25*Investissements!$I53</f>
        <v>0</v>
      </c>
      <c r="N199" s="82">
        <f>Investissements!N25*Investissements!$I53</f>
        <v>0</v>
      </c>
      <c r="O199" s="82">
        <f t="shared" si="61"/>
        <v>0</v>
      </c>
      <c r="P199" s="82">
        <f>Investissements!P25*Investissements!$I53</f>
        <v>0</v>
      </c>
      <c r="Q199" s="82">
        <f>Investissements!Q25*Investissements!$I53</f>
        <v>0</v>
      </c>
      <c r="R199" s="82">
        <f>Investissements!R25*Investissements!$I53</f>
        <v>0</v>
      </c>
      <c r="S199" s="82">
        <f>Investissements!S25*Investissements!$I53</f>
        <v>0</v>
      </c>
      <c r="T199" s="82">
        <f>Investissements!T25*Investissements!$I53</f>
        <v>0</v>
      </c>
      <c r="U199" s="82">
        <f>Investissements!U25*Investissements!$I53</f>
        <v>0</v>
      </c>
      <c r="V199" s="82">
        <f>Investissements!V25*Investissements!$I53</f>
        <v>0</v>
      </c>
      <c r="W199" s="82">
        <f>Investissements!W25*Investissements!$I53</f>
        <v>0</v>
      </c>
      <c r="X199" s="82">
        <f>Investissements!X25*Investissements!$I53</f>
        <v>0</v>
      </c>
      <c r="Y199" s="82">
        <f>Investissements!Y25*Investissements!$I53</f>
        <v>0</v>
      </c>
      <c r="Z199" s="82">
        <f>Investissements!Z25*Investissements!$I53</f>
        <v>0</v>
      </c>
      <c r="AA199" s="82">
        <f>Investissements!AA25*Investissements!$I53</f>
        <v>0</v>
      </c>
      <c r="AB199" s="82">
        <f t="shared" si="62"/>
        <v>0</v>
      </c>
      <c r="AC199" s="82">
        <f>Investissements!AC25*Investissements!$I53</f>
        <v>0</v>
      </c>
      <c r="AD199" s="82">
        <f>Investissements!AD25*Investissements!$I53</f>
        <v>0</v>
      </c>
      <c r="AE199" s="82">
        <f t="shared" si="63"/>
        <v>0</v>
      </c>
      <c r="AF199" s="82">
        <f>Investissements!AF25*Investissements!$I53</f>
        <v>0</v>
      </c>
      <c r="AG199" s="82">
        <f>Investissements!AG25*Investissements!$I53</f>
        <v>0</v>
      </c>
      <c r="AH199" s="82">
        <f t="shared" si="64"/>
        <v>0</v>
      </c>
      <c r="AI199" s="82">
        <f>Investissements!AI25*Investissements!$I53</f>
        <v>0</v>
      </c>
      <c r="AJ199" s="82">
        <f>Investissements!AJ25*Investissements!$I53</f>
        <v>0</v>
      </c>
      <c r="AK199" s="82">
        <f t="shared" si="65"/>
        <v>0</v>
      </c>
      <c r="AM199" s="82">
        <f>Investissements!AN25*Investissements!$I53</f>
        <v>0</v>
      </c>
      <c r="AN199" s="82">
        <f>Investissements!AO25*Investissements!$I53</f>
        <v>0</v>
      </c>
      <c r="AO199" s="82">
        <f>Investissements!AP25*Investissements!$I53</f>
        <v>0</v>
      </c>
      <c r="AP199" s="82">
        <f>Investissements!AQ25*Investissements!$I53</f>
        <v>0</v>
      </c>
      <c r="AQ199" s="82">
        <f>Investissements!AR25*Investissements!$I53</f>
        <v>0</v>
      </c>
    </row>
    <row r="200" spans="2:43" ht="15" customHeight="1" x14ac:dyDescent="0.35">
      <c r="B200" s="57">
        <f>Investissements!B26</f>
        <v>0</v>
      </c>
      <c r="C200" s="82">
        <f>Investissements!C26*Investissements!$I54</f>
        <v>0</v>
      </c>
      <c r="D200" s="82">
        <f>Investissements!D26*Investissements!$I54</f>
        <v>0</v>
      </c>
      <c r="E200" s="82">
        <f>Investissements!E26*Investissements!$I54</f>
        <v>0</v>
      </c>
      <c r="F200" s="82">
        <f>Investissements!F26*Investissements!$I54</f>
        <v>0</v>
      </c>
      <c r="G200" s="82">
        <f>Investissements!G26*Investissements!$I54</f>
        <v>0</v>
      </c>
      <c r="H200" s="82">
        <f>Investissements!H26*Investissements!$I54</f>
        <v>0</v>
      </c>
      <c r="I200" s="82">
        <f>Investissements!I26*Investissements!$I54</f>
        <v>0</v>
      </c>
      <c r="J200" s="82">
        <f>Investissements!J26*Investissements!$I54</f>
        <v>0</v>
      </c>
      <c r="K200" s="82">
        <f>Investissements!K26*Investissements!$I54</f>
        <v>0</v>
      </c>
      <c r="L200" s="82">
        <f>Investissements!L26*Investissements!$I54</f>
        <v>0</v>
      </c>
      <c r="M200" s="82">
        <f>Investissements!M26*Investissements!$I54</f>
        <v>0</v>
      </c>
      <c r="N200" s="82">
        <f>Investissements!N26*Investissements!$I54</f>
        <v>0</v>
      </c>
      <c r="O200" s="82">
        <f t="shared" si="61"/>
        <v>0</v>
      </c>
      <c r="P200" s="82">
        <f>Investissements!P26*Investissements!$I54</f>
        <v>0</v>
      </c>
      <c r="Q200" s="82">
        <f>Investissements!Q26*Investissements!$I54</f>
        <v>0</v>
      </c>
      <c r="R200" s="82">
        <f>Investissements!R26*Investissements!$I54</f>
        <v>0</v>
      </c>
      <c r="S200" s="82">
        <f>Investissements!S26*Investissements!$I54</f>
        <v>0</v>
      </c>
      <c r="T200" s="82">
        <f>Investissements!T26*Investissements!$I54</f>
        <v>0</v>
      </c>
      <c r="U200" s="82">
        <f>Investissements!U26*Investissements!$I54</f>
        <v>0</v>
      </c>
      <c r="V200" s="82">
        <f>Investissements!V26*Investissements!$I54</f>
        <v>0</v>
      </c>
      <c r="W200" s="82">
        <f>Investissements!W26*Investissements!$I54</f>
        <v>0</v>
      </c>
      <c r="X200" s="82">
        <f>Investissements!X26*Investissements!$I54</f>
        <v>0</v>
      </c>
      <c r="Y200" s="82">
        <f>Investissements!Y26*Investissements!$I54</f>
        <v>0</v>
      </c>
      <c r="Z200" s="82">
        <f>Investissements!Z26*Investissements!$I54</f>
        <v>0</v>
      </c>
      <c r="AA200" s="82">
        <f>Investissements!AA26*Investissements!$I54</f>
        <v>0</v>
      </c>
      <c r="AB200" s="82">
        <f t="shared" si="62"/>
        <v>0</v>
      </c>
      <c r="AC200" s="82">
        <f>Investissements!AC26*Investissements!$I54</f>
        <v>0</v>
      </c>
      <c r="AD200" s="82">
        <f>Investissements!AD26*Investissements!$I54</f>
        <v>0</v>
      </c>
      <c r="AE200" s="82">
        <f t="shared" si="63"/>
        <v>0</v>
      </c>
      <c r="AF200" s="82">
        <f>Investissements!AF26*Investissements!$I54</f>
        <v>0</v>
      </c>
      <c r="AG200" s="82">
        <f>Investissements!AG26*Investissements!$I54</f>
        <v>0</v>
      </c>
      <c r="AH200" s="82">
        <f t="shared" si="64"/>
        <v>0</v>
      </c>
      <c r="AI200" s="82">
        <f>Investissements!AI26*Investissements!$I54</f>
        <v>0</v>
      </c>
      <c r="AJ200" s="82">
        <f>Investissements!AJ26*Investissements!$I54</f>
        <v>0</v>
      </c>
      <c r="AK200" s="82">
        <f t="shared" si="65"/>
        <v>0</v>
      </c>
      <c r="AM200" s="82">
        <f>Investissements!AN26*Investissements!$I54</f>
        <v>0</v>
      </c>
      <c r="AN200" s="82">
        <f>Investissements!AO26*Investissements!$I54</f>
        <v>0</v>
      </c>
      <c r="AO200" s="82">
        <f>Investissements!AP26*Investissements!$I54</f>
        <v>0</v>
      </c>
      <c r="AP200" s="82">
        <f>Investissements!AQ26*Investissements!$I54</f>
        <v>0</v>
      </c>
      <c r="AQ200" s="82">
        <f>Investissements!AR26*Investissements!$I54</f>
        <v>0</v>
      </c>
    </row>
    <row r="201" spans="2:43" ht="15" customHeight="1" x14ac:dyDescent="0.35">
      <c r="B201" s="57">
        <f>Investissements!B27</f>
        <v>0</v>
      </c>
      <c r="C201" s="82">
        <f>Investissements!C27*Investissements!$I55</f>
        <v>0</v>
      </c>
      <c r="D201" s="82">
        <f>Investissements!D27*Investissements!$I55</f>
        <v>0</v>
      </c>
      <c r="E201" s="82">
        <f>Investissements!E27*Investissements!$I55</f>
        <v>0</v>
      </c>
      <c r="F201" s="82">
        <f>Investissements!F27*Investissements!$I55</f>
        <v>0</v>
      </c>
      <c r="G201" s="82">
        <f>Investissements!G27*Investissements!$I55</f>
        <v>0</v>
      </c>
      <c r="H201" s="82">
        <f>Investissements!H27*Investissements!$I55</f>
        <v>0</v>
      </c>
      <c r="I201" s="82">
        <f>Investissements!I27*Investissements!$I55</f>
        <v>0</v>
      </c>
      <c r="J201" s="82">
        <f>Investissements!J27*Investissements!$I55</f>
        <v>0</v>
      </c>
      <c r="K201" s="82">
        <f>Investissements!K27*Investissements!$I55</f>
        <v>0</v>
      </c>
      <c r="L201" s="82">
        <f>Investissements!L27*Investissements!$I55</f>
        <v>0</v>
      </c>
      <c r="M201" s="82">
        <f>Investissements!M27*Investissements!$I55</f>
        <v>0</v>
      </c>
      <c r="N201" s="82">
        <f>Investissements!N27*Investissements!$I55</f>
        <v>0</v>
      </c>
      <c r="O201" s="82">
        <f t="shared" si="61"/>
        <v>0</v>
      </c>
      <c r="P201" s="82">
        <f>Investissements!P27*Investissements!$I55</f>
        <v>0</v>
      </c>
      <c r="Q201" s="82">
        <f>Investissements!Q27*Investissements!$I55</f>
        <v>0</v>
      </c>
      <c r="R201" s="82">
        <f>Investissements!R27*Investissements!$I55</f>
        <v>0</v>
      </c>
      <c r="S201" s="82">
        <f>Investissements!S27*Investissements!$I55</f>
        <v>0</v>
      </c>
      <c r="T201" s="82">
        <f>Investissements!T27*Investissements!$I55</f>
        <v>0</v>
      </c>
      <c r="U201" s="82">
        <f>Investissements!U27*Investissements!$I55</f>
        <v>0</v>
      </c>
      <c r="V201" s="82">
        <f>Investissements!V27*Investissements!$I55</f>
        <v>0</v>
      </c>
      <c r="W201" s="82">
        <f>Investissements!W27*Investissements!$I55</f>
        <v>0</v>
      </c>
      <c r="X201" s="82">
        <f>Investissements!X27*Investissements!$I55</f>
        <v>0</v>
      </c>
      <c r="Y201" s="82">
        <f>Investissements!Y27*Investissements!$I55</f>
        <v>0</v>
      </c>
      <c r="Z201" s="82">
        <f>Investissements!Z27*Investissements!$I55</f>
        <v>0</v>
      </c>
      <c r="AA201" s="82">
        <f>Investissements!AA27*Investissements!$I55</f>
        <v>0</v>
      </c>
      <c r="AB201" s="82">
        <f t="shared" si="62"/>
        <v>0</v>
      </c>
      <c r="AC201" s="82">
        <f>Investissements!AC27*Investissements!$I55</f>
        <v>0</v>
      </c>
      <c r="AD201" s="82">
        <f>Investissements!AD27*Investissements!$I55</f>
        <v>0</v>
      </c>
      <c r="AE201" s="82">
        <f t="shared" si="63"/>
        <v>0</v>
      </c>
      <c r="AF201" s="82">
        <f>Investissements!AF27*Investissements!$I55</f>
        <v>0</v>
      </c>
      <c r="AG201" s="82">
        <f>Investissements!AG27*Investissements!$I55</f>
        <v>0</v>
      </c>
      <c r="AH201" s="82">
        <f t="shared" si="64"/>
        <v>0</v>
      </c>
      <c r="AI201" s="82">
        <f>Investissements!AI27*Investissements!$I55</f>
        <v>0</v>
      </c>
      <c r="AJ201" s="82">
        <f>Investissements!AJ27*Investissements!$I55</f>
        <v>0</v>
      </c>
      <c r="AK201" s="82">
        <f t="shared" si="65"/>
        <v>0</v>
      </c>
      <c r="AM201" s="82">
        <f>Investissements!AN27*Investissements!$I55</f>
        <v>0</v>
      </c>
      <c r="AN201" s="82">
        <f>Investissements!AO27*Investissements!$I55</f>
        <v>0</v>
      </c>
      <c r="AO201" s="82">
        <f>Investissements!AP27*Investissements!$I55</f>
        <v>0</v>
      </c>
      <c r="AP201" s="82">
        <f>Investissements!AQ27*Investissements!$I55</f>
        <v>0</v>
      </c>
      <c r="AQ201" s="82">
        <f>Investissements!AR27*Investissements!$I55</f>
        <v>0</v>
      </c>
    </row>
    <row r="202" spans="2:43" ht="15" customHeight="1" x14ac:dyDescent="0.35">
      <c r="B202" s="57">
        <f>Investissements!B28</f>
        <v>0</v>
      </c>
      <c r="C202" s="82">
        <f>Investissements!C28*Investissements!$I56</f>
        <v>0</v>
      </c>
      <c r="D202" s="82">
        <f>Investissements!D28*Investissements!$I56</f>
        <v>0</v>
      </c>
      <c r="E202" s="82">
        <f>Investissements!E28*Investissements!$I56</f>
        <v>0</v>
      </c>
      <c r="F202" s="82">
        <f>Investissements!F28*Investissements!$I56</f>
        <v>0</v>
      </c>
      <c r="G202" s="82">
        <f>Investissements!G28*Investissements!$I56</f>
        <v>0</v>
      </c>
      <c r="H202" s="82">
        <f>Investissements!H28*Investissements!$I56</f>
        <v>0</v>
      </c>
      <c r="I202" s="82">
        <f>Investissements!I28*Investissements!$I56</f>
        <v>0</v>
      </c>
      <c r="J202" s="82">
        <f>Investissements!J28*Investissements!$I56</f>
        <v>0</v>
      </c>
      <c r="K202" s="82">
        <f>Investissements!K28*Investissements!$I56</f>
        <v>0</v>
      </c>
      <c r="L202" s="82">
        <f>Investissements!L28*Investissements!$I56</f>
        <v>0</v>
      </c>
      <c r="M202" s="82">
        <f>Investissements!M28*Investissements!$I56</f>
        <v>0</v>
      </c>
      <c r="N202" s="82">
        <f>Investissements!N28*Investissements!$I56</f>
        <v>0</v>
      </c>
      <c r="O202" s="82">
        <f t="shared" si="61"/>
        <v>0</v>
      </c>
      <c r="P202" s="82">
        <f>Investissements!P28*Investissements!$I56</f>
        <v>0</v>
      </c>
      <c r="Q202" s="82">
        <f>Investissements!Q28*Investissements!$I56</f>
        <v>0</v>
      </c>
      <c r="R202" s="82">
        <f>Investissements!R28*Investissements!$I56</f>
        <v>0</v>
      </c>
      <c r="S202" s="82">
        <f>Investissements!S28*Investissements!$I56</f>
        <v>0</v>
      </c>
      <c r="T202" s="82">
        <f>Investissements!T28*Investissements!$I56</f>
        <v>0</v>
      </c>
      <c r="U202" s="82">
        <f>Investissements!U28*Investissements!$I56</f>
        <v>0</v>
      </c>
      <c r="V202" s="82">
        <f>Investissements!V28*Investissements!$I56</f>
        <v>0</v>
      </c>
      <c r="W202" s="82">
        <f>Investissements!W28*Investissements!$I56</f>
        <v>0</v>
      </c>
      <c r="X202" s="82">
        <f>Investissements!X28*Investissements!$I56</f>
        <v>0</v>
      </c>
      <c r="Y202" s="82">
        <f>Investissements!Y28*Investissements!$I56</f>
        <v>0</v>
      </c>
      <c r="Z202" s="82">
        <f>Investissements!Z28*Investissements!$I56</f>
        <v>0</v>
      </c>
      <c r="AA202" s="82">
        <f>Investissements!AA28*Investissements!$I56</f>
        <v>0</v>
      </c>
      <c r="AB202" s="82">
        <f t="shared" si="62"/>
        <v>0</v>
      </c>
      <c r="AC202" s="82">
        <f>Investissements!AC28*Investissements!$I56</f>
        <v>0</v>
      </c>
      <c r="AD202" s="82">
        <f>Investissements!AD28*Investissements!$I56</f>
        <v>0</v>
      </c>
      <c r="AE202" s="82">
        <f t="shared" si="63"/>
        <v>0</v>
      </c>
      <c r="AF202" s="82">
        <f>Investissements!AF28*Investissements!$I56</f>
        <v>0</v>
      </c>
      <c r="AG202" s="82">
        <f>Investissements!AG28*Investissements!$I56</f>
        <v>0</v>
      </c>
      <c r="AH202" s="82">
        <f t="shared" si="64"/>
        <v>0</v>
      </c>
      <c r="AI202" s="82">
        <f>Investissements!AI28*Investissements!$I56</f>
        <v>0</v>
      </c>
      <c r="AJ202" s="82">
        <f>Investissements!AJ28*Investissements!$I56</f>
        <v>0</v>
      </c>
      <c r="AK202" s="82">
        <f t="shared" si="65"/>
        <v>0</v>
      </c>
      <c r="AM202" s="82">
        <f>Investissements!AN28*Investissements!$I56</f>
        <v>0</v>
      </c>
      <c r="AN202" s="82">
        <f>Investissements!AO28*Investissements!$I56</f>
        <v>0</v>
      </c>
      <c r="AO202" s="82">
        <f>Investissements!AP28*Investissements!$I56</f>
        <v>0</v>
      </c>
      <c r="AP202" s="82">
        <f>Investissements!AQ28*Investissements!$I56</f>
        <v>0</v>
      </c>
      <c r="AQ202" s="82">
        <f>Investissements!AR28*Investissements!$I56</f>
        <v>0</v>
      </c>
    </row>
    <row r="203" spans="2:43" x14ac:dyDescent="0.35">
      <c r="B203" s="90"/>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c r="AA203" s="107"/>
      <c r="AB203" s="107"/>
      <c r="AC203" s="107"/>
      <c r="AD203" s="107"/>
      <c r="AE203" s="107"/>
      <c r="AF203" s="107"/>
      <c r="AG203" s="107"/>
      <c r="AH203" s="107"/>
      <c r="AI203" s="107"/>
      <c r="AJ203" s="107"/>
      <c r="AK203" s="107"/>
    </row>
    <row r="204" spans="2:43" ht="15" customHeight="1" x14ac:dyDescent="0.35">
      <c r="B204" s="95" t="s">
        <v>20</v>
      </c>
      <c r="C204" s="82">
        <f t="shared" ref="C204:AK204" si="66">SUM(C183:C202)</f>
        <v>0</v>
      </c>
      <c r="D204" s="82">
        <f t="shared" si="66"/>
        <v>0</v>
      </c>
      <c r="E204" s="82">
        <f t="shared" si="66"/>
        <v>0</v>
      </c>
      <c r="F204" s="82">
        <f t="shared" si="66"/>
        <v>0</v>
      </c>
      <c r="G204" s="82">
        <f t="shared" si="66"/>
        <v>0</v>
      </c>
      <c r="H204" s="82">
        <f t="shared" si="66"/>
        <v>0</v>
      </c>
      <c r="I204" s="82">
        <f t="shared" si="66"/>
        <v>0</v>
      </c>
      <c r="J204" s="82">
        <f t="shared" si="66"/>
        <v>0</v>
      </c>
      <c r="K204" s="82">
        <f t="shared" si="66"/>
        <v>0</v>
      </c>
      <c r="L204" s="82">
        <f t="shared" si="66"/>
        <v>0</v>
      </c>
      <c r="M204" s="82">
        <f t="shared" si="66"/>
        <v>0</v>
      </c>
      <c r="N204" s="82">
        <f t="shared" si="66"/>
        <v>0</v>
      </c>
      <c r="O204" s="99">
        <f t="shared" si="66"/>
        <v>0</v>
      </c>
      <c r="P204" s="82">
        <f t="shared" si="66"/>
        <v>0</v>
      </c>
      <c r="Q204" s="82">
        <f t="shared" si="66"/>
        <v>0</v>
      </c>
      <c r="R204" s="82">
        <f t="shared" si="66"/>
        <v>0</v>
      </c>
      <c r="S204" s="82">
        <f t="shared" si="66"/>
        <v>0</v>
      </c>
      <c r="T204" s="82">
        <f t="shared" si="66"/>
        <v>0</v>
      </c>
      <c r="U204" s="82">
        <f t="shared" si="66"/>
        <v>0</v>
      </c>
      <c r="V204" s="82">
        <f t="shared" si="66"/>
        <v>0</v>
      </c>
      <c r="W204" s="82">
        <f t="shared" si="66"/>
        <v>0</v>
      </c>
      <c r="X204" s="82">
        <f t="shared" si="66"/>
        <v>0</v>
      </c>
      <c r="Y204" s="82">
        <f t="shared" si="66"/>
        <v>0</v>
      </c>
      <c r="Z204" s="82">
        <f t="shared" si="66"/>
        <v>0</v>
      </c>
      <c r="AA204" s="82">
        <f t="shared" si="66"/>
        <v>0</v>
      </c>
      <c r="AB204" s="99">
        <f t="shared" si="66"/>
        <v>0</v>
      </c>
      <c r="AC204" s="82">
        <f t="shared" si="66"/>
        <v>0</v>
      </c>
      <c r="AD204" s="82">
        <f t="shared" si="66"/>
        <v>0</v>
      </c>
      <c r="AE204" s="99">
        <f t="shared" si="66"/>
        <v>0</v>
      </c>
      <c r="AF204" s="82">
        <f t="shared" si="66"/>
        <v>0</v>
      </c>
      <c r="AG204" s="82">
        <f t="shared" si="66"/>
        <v>0</v>
      </c>
      <c r="AH204" s="99">
        <f t="shared" si="66"/>
        <v>0</v>
      </c>
      <c r="AI204" s="82">
        <f t="shared" si="66"/>
        <v>0</v>
      </c>
      <c r="AJ204" s="82">
        <f t="shared" si="66"/>
        <v>0</v>
      </c>
      <c r="AK204" s="99">
        <f t="shared" si="66"/>
        <v>0</v>
      </c>
      <c r="AM204" s="99">
        <f>SUM(AM183:AM202)</f>
        <v>0</v>
      </c>
      <c r="AN204" s="99">
        <f>SUM(AN183:AN202)</f>
        <v>0</v>
      </c>
      <c r="AO204" s="99">
        <f>SUM(AO183:AO202)</f>
        <v>0</v>
      </c>
      <c r="AP204" s="99">
        <f>SUM(AP183:AP202)</f>
        <v>0</v>
      </c>
      <c r="AQ204" s="99">
        <f>SUM(AQ183:AQ202)</f>
        <v>0</v>
      </c>
    </row>
    <row r="205" spans="2:43" x14ac:dyDescent="0.35">
      <c r="B205" s="90"/>
    </row>
    <row r="206" spans="2:43" ht="29" x14ac:dyDescent="0.35">
      <c r="B206" s="25" t="str">
        <f>"Investissements liés à : "&amp;CONFIG!B21&amp;" 
(en € HT)"</f>
        <v>Investissements liés à :  
(en € HT)</v>
      </c>
      <c r="C206" s="36"/>
      <c r="D206" s="36"/>
      <c r="AM206" s="217" t="str">
        <f>"Amortissements de : "&amp;CONFIG!B21</f>
        <v xml:space="preserve">Amortissements de : </v>
      </c>
      <c r="AN206" s="217"/>
    </row>
    <row r="207" spans="2:43" x14ac:dyDescent="0.35">
      <c r="B207" s="90"/>
    </row>
    <row r="208" spans="2:43" x14ac:dyDescent="0.35">
      <c r="B208" s="90"/>
      <c r="C208" s="232" t="s">
        <v>17</v>
      </c>
      <c r="D208" s="232"/>
      <c r="E208" s="232"/>
      <c r="F208" s="232"/>
      <c r="G208" s="232"/>
      <c r="H208" s="232"/>
      <c r="I208" s="232"/>
      <c r="J208" s="232"/>
      <c r="K208" s="232"/>
      <c r="L208" s="232"/>
      <c r="M208" s="232"/>
      <c r="N208" s="232"/>
      <c r="O208" s="232"/>
      <c r="P208" s="232" t="s">
        <v>18</v>
      </c>
      <c r="Q208" s="232"/>
      <c r="R208" s="232"/>
      <c r="S208" s="232"/>
      <c r="T208" s="232"/>
      <c r="U208" s="232"/>
      <c r="V208" s="232"/>
      <c r="W208" s="232"/>
      <c r="X208" s="232"/>
      <c r="Y208" s="232"/>
      <c r="Z208" s="232"/>
      <c r="AA208" s="232"/>
      <c r="AB208" s="232"/>
      <c r="AC208" s="232" t="s">
        <v>19</v>
      </c>
      <c r="AD208" s="232"/>
      <c r="AE208" s="232"/>
      <c r="AF208" s="232" t="s">
        <v>31</v>
      </c>
      <c r="AG208" s="232"/>
      <c r="AH208" s="232"/>
      <c r="AI208" s="232" t="s">
        <v>32</v>
      </c>
      <c r="AJ208" s="232"/>
      <c r="AK208" s="232"/>
      <c r="AM208" s="21" t="s">
        <v>17</v>
      </c>
      <c r="AN208" s="21" t="s">
        <v>18</v>
      </c>
      <c r="AO208" s="21" t="s">
        <v>19</v>
      </c>
      <c r="AP208" s="21" t="s">
        <v>31</v>
      </c>
      <c r="AQ208" s="21" t="s">
        <v>32</v>
      </c>
    </row>
    <row r="209" spans="2:43" ht="15" customHeight="1" x14ac:dyDescent="0.35">
      <c r="B209" s="95" t="s">
        <v>35</v>
      </c>
      <c r="C209" s="67">
        <f>CONFIG!$C$7</f>
        <v>43101</v>
      </c>
      <c r="D209" s="67">
        <f>DATE(YEAR(C209),MONTH(C209)+1,DAY(C209))</f>
        <v>43132</v>
      </c>
      <c r="E209" s="67">
        <f t="shared" ref="E209:N209" si="67">DATE(YEAR(D209),MONTH(D209)+1,DAY(D209))</f>
        <v>43160</v>
      </c>
      <c r="F209" s="67">
        <f t="shared" si="67"/>
        <v>43191</v>
      </c>
      <c r="G209" s="67">
        <f t="shared" si="67"/>
        <v>43221</v>
      </c>
      <c r="H209" s="67">
        <f t="shared" si="67"/>
        <v>43252</v>
      </c>
      <c r="I209" s="67">
        <f t="shared" si="67"/>
        <v>43282</v>
      </c>
      <c r="J209" s="67">
        <f t="shared" si="67"/>
        <v>43313</v>
      </c>
      <c r="K209" s="67">
        <f t="shared" si="67"/>
        <v>43344</v>
      </c>
      <c r="L209" s="67">
        <f t="shared" si="67"/>
        <v>43374</v>
      </c>
      <c r="M209" s="67">
        <f t="shared" si="67"/>
        <v>43405</v>
      </c>
      <c r="N209" s="67">
        <f t="shared" si="67"/>
        <v>43435</v>
      </c>
      <c r="O209" s="96" t="s">
        <v>20</v>
      </c>
      <c r="P209" s="67">
        <f>DATE(YEAR(N209),MONTH(N209)+1,DAY(N209))</f>
        <v>43466</v>
      </c>
      <c r="Q209" s="67">
        <f t="shared" ref="Q209:AA209" si="68">DATE(YEAR(P209),MONTH(P209)+1,DAY(P209))</f>
        <v>43497</v>
      </c>
      <c r="R209" s="67">
        <f t="shared" si="68"/>
        <v>43525</v>
      </c>
      <c r="S209" s="67">
        <f t="shared" si="68"/>
        <v>43556</v>
      </c>
      <c r="T209" s="67">
        <f t="shared" si="68"/>
        <v>43586</v>
      </c>
      <c r="U209" s="67">
        <f t="shared" si="68"/>
        <v>43617</v>
      </c>
      <c r="V209" s="67">
        <f t="shared" si="68"/>
        <v>43647</v>
      </c>
      <c r="W209" s="67">
        <f t="shared" si="68"/>
        <v>43678</v>
      </c>
      <c r="X209" s="67">
        <f t="shared" si="68"/>
        <v>43709</v>
      </c>
      <c r="Y209" s="67">
        <f t="shared" si="68"/>
        <v>43739</v>
      </c>
      <c r="Z209" s="67">
        <f t="shared" si="68"/>
        <v>43770</v>
      </c>
      <c r="AA209" s="67">
        <f t="shared" si="68"/>
        <v>43800</v>
      </c>
      <c r="AB209" s="96" t="s">
        <v>20</v>
      </c>
      <c r="AC209" s="67" t="s">
        <v>23</v>
      </c>
      <c r="AD209" s="67" t="s">
        <v>24</v>
      </c>
      <c r="AE209" s="96" t="s">
        <v>20</v>
      </c>
      <c r="AF209" s="67" t="s">
        <v>23</v>
      </c>
      <c r="AG209" s="67" t="s">
        <v>24</v>
      </c>
      <c r="AH209" s="96" t="s">
        <v>20</v>
      </c>
      <c r="AI209" s="67" t="s">
        <v>23</v>
      </c>
      <c r="AJ209" s="67" t="s">
        <v>24</v>
      </c>
      <c r="AK209" s="96" t="s">
        <v>20</v>
      </c>
    </row>
    <row r="210" spans="2:43" ht="15" customHeight="1" x14ac:dyDescent="0.35">
      <c r="B210" s="57" t="str">
        <f>Investissements!B9</f>
        <v>Apports en nature</v>
      </c>
      <c r="C210" s="82">
        <f>Investissements!C9*Investissements!$J37</f>
        <v>0</v>
      </c>
      <c r="D210" s="82">
        <f>Investissements!D9*Investissements!$J37</f>
        <v>0</v>
      </c>
      <c r="E210" s="82">
        <f>Investissements!E9*Investissements!$J37</f>
        <v>0</v>
      </c>
      <c r="F210" s="82">
        <f>Investissements!F9*Investissements!$J37</f>
        <v>0</v>
      </c>
      <c r="G210" s="82">
        <f>Investissements!G9*Investissements!$J37</f>
        <v>0</v>
      </c>
      <c r="H210" s="82">
        <f>Investissements!H9*Investissements!$J37</f>
        <v>0</v>
      </c>
      <c r="I210" s="82">
        <f>Investissements!I9*Investissements!$J37</f>
        <v>0</v>
      </c>
      <c r="J210" s="82">
        <f>Investissements!J9*Investissements!$J37</f>
        <v>0</v>
      </c>
      <c r="K210" s="82">
        <f>Investissements!K9*Investissements!$J37</f>
        <v>0</v>
      </c>
      <c r="L210" s="82">
        <f>Investissements!L9*Investissements!$J37</f>
        <v>0</v>
      </c>
      <c r="M210" s="82">
        <f>Investissements!M9*Investissements!$J37</f>
        <v>0</v>
      </c>
      <c r="N210" s="82">
        <f>Investissements!N9*Investissements!$J37</f>
        <v>0</v>
      </c>
      <c r="O210" s="82">
        <f t="shared" ref="O210:O229" si="69">SUM(C210:N210)</f>
        <v>0</v>
      </c>
      <c r="P210" s="82">
        <f>Investissements!P9*Investissements!$J37</f>
        <v>0</v>
      </c>
      <c r="Q210" s="82">
        <f>Investissements!Q9*Investissements!$J37</f>
        <v>0</v>
      </c>
      <c r="R210" s="82">
        <f>Investissements!R9*Investissements!$J37</f>
        <v>0</v>
      </c>
      <c r="S210" s="82">
        <f>Investissements!S9*Investissements!$J37</f>
        <v>0</v>
      </c>
      <c r="T210" s="82">
        <f>Investissements!T9*Investissements!$J37</f>
        <v>0</v>
      </c>
      <c r="U210" s="82">
        <f>Investissements!U9*Investissements!$J37</f>
        <v>0</v>
      </c>
      <c r="V210" s="82">
        <f>Investissements!V9*Investissements!$J37</f>
        <v>0</v>
      </c>
      <c r="W210" s="82">
        <f>Investissements!W9*Investissements!$J37</f>
        <v>0</v>
      </c>
      <c r="X210" s="82">
        <f>Investissements!X9*Investissements!$J37</f>
        <v>0</v>
      </c>
      <c r="Y210" s="82">
        <f>Investissements!Y9*Investissements!$J37</f>
        <v>0</v>
      </c>
      <c r="Z210" s="82">
        <f>Investissements!Z9*Investissements!$J37</f>
        <v>0</v>
      </c>
      <c r="AA210" s="82">
        <f>Investissements!AA9*Investissements!$J37</f>
        <v>0</v>
      </c>
      <c r="AB210" s="82">
        <f t="shared" ref="AB210:AB229" si="70">SUM(P210:AA210)</f>
        <v>0</v>
      </c>
      <c r="AC210" s="82">
        <f>Investissements!AC9*Investissements!$J37</f>
        <v>0</v>
      </c>
      <c r="AD210" s="82">
        <f>Investissements!AD9*Investissements!$J37</f>
        <v>0</v>
      </c>
      <c r="AE210" s="82">
        <f t="shared" ref="AE210:AE229" si="71">SUM(AC210:AD210)</f>
        <v>0</v>
      </c>
      <c r="AF210" s="82">
        <f>Investissements!AF9*Investissements!$J37</f>
        <v>0</v>
      </c>
      <c r="AG210" s="82">
        <f>Investissements!AG9*Investissements!$J37</f>
        <v>0</v>
      </c>
      <c r="AH210" s="82">
        <f t="shared" ref="AH210:AH229" si="72">SUM(AF210:AG210)</f>
        <v>0</v>
      </c>
      <c r="AI210" s="82">
        <f>Investissements!AI9*Investissements!$J37</f>
        <v>0</v>
      </c>
      <c r="AJ210" s="82">
        <f>Investissements!AJ9*Investissements!$J37</f>
        <v>0</v>
      </c>
      <c r="AK210" s="82">
        <f t="shared" ref="AK210:AK229" si="73">SUM(AI210:AJ210)</f>
        <v>0</v>
      </c>
      <c r="AM210" s="82">
        <f>Investissements!AN9*Investissements!$J37</f>
        <v>0</v>
      </c>
      <c r="AN210" s="82">
        <f>Investissements!AO9*Investissements!$J37</f>
        <v>0</v>
      </c>
      <c r="AO210" s="82">
        <f>Investissements!AP9*Investissements!$J37</f>
        <v>0</v>
      </c>
      <c r="AP210" s="82">
        <f>Investissements!AQ9*Investissements!$J37</f>
        <v>0</v>
      </c>
      <c r="AQ210" s="82">
        <f>Investissements!AR9*Investissements!$J37</f>
        <v>0</v>
      </c>
    </row>
    <row r="211" spans="2:43" ht="15" customHeight="1" x14ac:dyDescent="0.35">
      <c r="B211" s="57">
        <f>Investissements!B10</f>
        <v>0</v>
      </c>
      <c r="C211" s="82">
        <f>Investissements!C10*Investissements!$J38</f>
        <v>0</v>
      </c>
      <c r="D211" s="82">
        <f>Investissements!D10*Investissements!$J38</f>
        <v>0</v>
      </c>
      <c r="E211" s="82">
        <f>Investissements!E10*Investissements!$J38</f>
        <v>0</v>
      </c>
      <c r="F211" s="82">
        <f>Investissements!F10*Investissements!$J38</f>
        <v>0</v>
      </c>
      <c r="G211" s="82">
        <f>Investissements!G10*Investissements!$J38</f>
        <v>0</v>
      </c>
      <c r="H211" s="82">
        <f>Investissements!H10*Investissements!$J38</f>
        <v>0</v>
      </c>
      <c r="I211" s="82">
        <f>Investissements!I10*Investissements!$J38</f>
        <v>0</v>
      </c>
      <c r="J211" s="82">
        <f>Investissements!J10*Investissements!$J38</f>
        <v>0</v>
      </c>
      <c r="K211" s="82">
        <f>Investissements!K10*Investissements!$J38</f>
        <v>0</v>
      </c>
      <c r="L211" s="82">
        <f>Investissements!L10*Investissements!$J38</f>
        <v>0</v>
      </c>
      <c r="M211" s="82">
        <f>Investissements!M10*Investissements!$J38</f>
        <v>0</v>
      </c>
      <c r="N211" s="82">
        <f>Investissements!N10*Investissements!$J38</f>
        <v>0</v>
      </c>
      <c r="O211" s="82">
        <f t="shared" si="69"/>
        <v>0</v>
      </c>
      <c r="P211" s="82">
        <f>Investissements!P10*Investissements!$J38</f>
        <v>0</v>
      </c>
      <c r="Q211" s="82">
        <f>Investissements!Q10*Investissements!$J38</f>
        <v>0</v>
      </c>
      <c r="R211" s="82">
        <f>Investissements!R10*Investissements!$J38</f>
        <v>0</v>
      </c>
      <c r="S211" s="82">
        <f>Investissements!S10*Investissements!$J38</f>
        <v>0</v>
      </c>
      <c r="T211" s="82">
        <f>Investissements!T10*Investissements!$J38</f>
        <v>0</v>
      </c>
      <c r="U211" s="82">
        <f>Investissements!U10*Investissements!$J38</f>
        <v>0</v>
      </c>
      <c r="V211" s="82">
        <f>Investissements!V10*Investissements!$J38</f>
        <v>0</v>
      </c>
      <c r="W211" s="82">
        <f>Investissements!W10*Investissements!$J38</f>
        <v>0</v>
      </c>
      <c r="X211" s="82">
        <f>Investissements!X10*Investissements!$J38</f>
        <v>0</v>
      </c>
      <c r="Y211" s="82">
        <f>Investissements!Y10*Investissements!$J38</f>
        <v>0</v>
      </c>
      <c r="Z211" s="82">
        <f>Investissements!Z10*Investissements!$J38</f>
        <v>0</v>
      </c>
      <c r="AA211" s="82">
        <f>Investissements!AA10*Investissements!$J38</f>
        <v>0</v>
      </c>
      <c r="AB211" s="82">
        <f t="shared" si="70"/>
        <v>0</v>
      </c>
      <c r="AC211" s="82">
        <f>Investissements!AC10*Investissements!$J38</f>
        <v>0</v>
      </c>
      <c r="AD211" s="82">
        <f>Investissements!AD10*Investissements!$J38</f>
        <v>0</v>
      </c>
      <c r="AE211" s="82">
        <f t="shared" si="71"/>
        <v>0</v>
      </c>
      <c r="AF211" s="82">
        <f>Investissements!AF10*Investissements!$J38</f>
        <v>0</v>
      </c>
      <c r="AG211" s="82">
        <f>Investissements!AG10*Investissements!$J38</f>
        <v>0</v>
      </c>
      <c r="AH211" s="82">
        <f t="shared" si="72"/>
        <v>0</v>
      </c>
      <c r="AI211" s="82">
        <f>Investissements!AI10*Investissements!$J38</f>
        <v>0</v>
      </c>
      <c r="AJ211" s="82">
        <f>Investissements!AJ10*Investissements!$J38</f>
        <v>0</v>
      </c>
      <c r="AK211" s="82">
        <f t="shared" si="73"/>
        <v>0</v>
      </c>
      <c r="AM211" s="82">
        <f>Investissements!AN10*Investissements!$J38</f>
        <v>0</v>
      </c>
      <c r="AN211" s="82">
        <f>Investissements!AO10*Investissements!$J38</f>
        <v>0</v>
      </c>
      <c r="AO211" s="82">
        <f>Investissements!AP10*Investissements!$J38</f>
        <v>0</v>
      </c>
      <c r="AP211" s="82">
        <f>Investissements!AQ10*Investissements!$J38</f>
        <v>0</v>
      </c>
      <c r="AQ211" s="82">
        <f>Investissements!AR10*Investissements!$J38</f>
        <v>0</v>
      </c>
    </row>
    <row r="212" spans="2:43" ht="15" customHeight="1" x14ac:dyDescent="0.35">
      <c r="B212" s="57">
        <f>Investissements!B11</f>
        <v>0</v>
      </c>
      <c r="C212" s="82">
        <f>Investissements!C11*Investissements!$J39</f>
        <v>0</v>
      </c>
      <c r="D212" s="82">
        <f>Investissements!D11*Investissements!$J39</f>
        <v>0</v>
      </c>
      <c r="E212" s="82">
        <f>Investissements!E11*Investissements!$J39</f>
        <v>0</v>
      </c>
      <c r="F212" s="82">
        <f>Investissements!F11*Investissements!$J39</f>
        <v>0</v>
      </c>
      <c r="G212" s="82">
        <f>Investissements!G11*Investissements!$J39</f>
        <v>0</v>
      </c>
      <c r="H212" s="82">
        <f>Investissements!H11*Investissements!$J39</f>
        <v>0</v>
      </c>
      <c r="I212" s="82">
        <f>Investissements!I11*Investissements!$J39</f>
        <v>0</v>
      </c>
      <c r="J212" s="82">
        <f>Investissements!J11*Investissements!$J39</f>
        <v>0</v>
      </c>
      <c r="K212" s="82">
        <f>Investissements!K11*Investissements!$J39</f>
        <v>0</v>
      </c>
      <c r="L212" s="82">
        <f>Investissements!L11*Investissements!$J39</f>
        <v>0</v>
      </c>
      <c r="M212" s="82">
        <f>Investissements!M11*Investissements!$J39</f>
        <v>0</v>
      </c>
      <c r="N212" s="82">
        <f>Investissements!N11*Investissements!$J39</f>
        <v>0</v>
      </c>
      <c r="O212" s="82">
        <f t="shared" si="69"/>
        <v>0</v>
      </c>
      <c r="P212" s="82">
        <f>Investissements!P11*Investissements!$J39</f>
        <v>0</v>
      </c>
      <c r="Q212" s="82">
        <f>Investissements!Q11*Investissements!$J39</f>
        <v>0</v>
      </c>
      <c r="R212" s="82">
        <f>Investissements!R11*Investissements!$J39</f>
        <v>0</v>
      </c>
      <c r="S212" s="82">
        <f>Investissements!S11*Investissements!$J39</f>
        <v>0</v>
      </c>
      <c r="T212" s="82">
        <f>Investissements!T11*Investissements!$J39</f>
        <v>0</v>
      </c>
      <c r="U212" s="82">
        <f>Investissements!U11*Investissements!$J39</f>
        <v>0</v>
      </c>
      <c r="V212" s="82">
        <f>Investissements!V11*Investissements!$J39</f>
        <v>0</v>
      </c>
      <c r="W212" s="82">
        <f>Investissements!W11*Investissements!$J39</f>
        <v>0</v>
      </c>
      <c r="X212" s="82">
        <f>Investissements!X11*Investissements!$J39</f>
        <v>0</v>
      </c>
      <c r="Y212" s="82">
        <f>Investissements!Y11*Investissements!$J39</f>
        <v>0</v>
      </c>
      <c r="Z212" s="82">
        <f>Investissements!Z11*Investissements!$J39</f>
        <v>0</v>
      </c>
      <c r="AA212" s="82">
        <f>Investissements!AA11*Investissements!$J39</f>
        <v>0</v>
      </c>
      <c r="AB212" s="82">
        <f t="shared" si="70"/>
        <v>0</v>
      </c>
      <c r="AC212" s="82">
        <f>Investissements!AC11*Investissements!$J39</f>
        <v>0</v>
      </c>
      <c r="AD212" s="82">
        <f>Investissements!AD11*Investissements!$J39</f>
        <v>0</v>
      </c>
      <c r="AE212" s="82">
        <f t="shared" si="71"/>
        <v>0</v>
      </c>
      <c r="AF212" s="82">
        <f>Investissements!AF11*Investissements!$J39</f>
        <v>0</v>
      </c>
      <c r="AG212" s="82">
        <f>Investissements!AG11*Investissements!$J39</f>
        <v>0</v>
      </c>
      <c r="AH212" s="82">
        <f t="shared" si="72"/>
        <v>0</v>
      </c>
      <c r="AI212" s="82">
        <f>Investissements!AI11*Investissements!$J39</f>
        <v>0</v>
      </c>
      <c r="AJ212" s="82">
        <f>Investissements!AJ11*Investissements!$J39</f>
        <v>0</v>
      </c>
      <c r="AK212" s="82">
        <f t="shared" si="73"/>
        <v>0</v>
      </c>
      <c r="AM212" s="82">
        <f>Investissements!AN11*Investissements!$J39</f>
        <v>0</v>
      </c>
      <c r="AN212" s="82">
        <f>Investissements!AO11*Investissements!$J39</f>
        <v>0</v>
      </c>
      <c r="AO212" s="82">
        <f>Investissements!AP11*Investissements!$J39</f>
        <v>0</v>
      </c>
      <c r="AP212" s="82">
        <f>Investissements!AQ11*Investissements!$J39</f>
        <v>0</v>
      </c>
      <c r="AQ212" s="82">
        <f>Investissements!AR11*Investissements!$J39</f>
        <v>0</v>
      </c>
    </row>
    <row r="213" spans="2:43" ht="15" customHeight="1" x14ac:dyDescent="0.35">
      <c r="B213" s="57">
        <f>Investissements!B12</f>
        <v>0</v>
      </c>
      <c r="C213" s="82">
        <f>Investissements!C12*Investissements!$J40</f>
        <v>0</v>
      </c>
      <c r="D213" s="82">
        <f>Investissements!D12*Investissements!$J40</f>
        <v>0</v>
      </c>
      <c r="E213" s="82">
        <f>Investissements!E12*Investissements!$J40</f>
        <v>0</v>
      </c>
      <c r="F213" s="82">
        <f>Investissements!F12*Investissements!$J40</f>
        <v>0</v>
      </c>
      <c r="G213" s="82">
        <f>Investissements!G12*Investissements!$J40</f>
        <v>0</v>
      </c>
      <c r="H213" s="82">
        <f>Investissements!H12*Investissements!$J40</f>
        <v>0</v>
      </c>
      <c r="I213" s="82">
        <f>Investissements!I12*Investissements!$J40</f>
        <v>0</v>
      </c>
      <c r="J213" s="82">
        <f>Investissements!J12*Investissements!$J40</f>
        <v>0</v>
      </c>
      <c r="K213" s="82">
        <f>Investissements!K12*Investissements!$J40</f>
        <v>0</v>
      </c>
      <c r="L213" s="82">
        <f>Investissements!L12*Investissements!$J40</f>
        <v>0</v>
      </c>
      <c r="M213" s="82">
        <f>Investissements!M12*Investissements!$J40</f>
        <v>0</v>
      </c>
      <c r="N213" s="82">
        <f>Investissements!N12*Investissements!$J40</f>
        <v>0</v>
      </c>
      <c r="O213" s="82">
        <f t="shared" si="69"/>
        <v>0</v>
      </c>
      <c r="P213" s="82">
        <f>Investissements!P12*Investissements!$J40</f>
        <v>0</v>
      </c>
      <c r="Q213" s="82">
        <f>Investissements!Q12*Investissements!$J40</f>
        <v>0</v>
      </c>
      <c r="R213" s="82">
        <f>Investissements!R12*Investissements!$J40</f>
        <v>0</v>
      </c>
      <c r="S213" s="82">
        <f>Investissements!S12*Investissements!$J40</f>
        <v>0</v>
      </c>
      <c r="T213" s="82">
        <f>Investissements!T12*Investissements!$J40</f>
        <v>0</v>
      </c>
      <c r="U213" s="82">
        <f>Investissements!U12*Investissements!$J40</f>
        <v>0</v>
      </c>
      <c r="V213" s="82">
        <f>Investissements!V12*Investissements!$J40</f>
        <v>0</v>
      </c>
      <c r="W213" s="82">
        <f>Investissements!W12*Investissements!$J40</f>
        <v>0</v>
      </c>
      <c r="X213" s="82">
        <f>Investissements!X12*Investissements!$J40</f>
        <v>0</v>
      </c>
      <c r="Y213" s="82">
        <f>Investissements!Y12*Investissements!$J40</f>
        <v>0</v>
      </c>
      <c r="Z213" s="82">
        <f>Investissements!Z12*Investissements!$J40</f>
        <v>0</v>
      </c>
      <c r="AA213" s="82">
        <f>Investissements!AA12*Investissements!$J40</f>
        <v>0</v>
      </c>
      <c r="AB213" s="82">
        <f t="shared" si="70"/>
        <v>0</v>
      </c>
      <c r="AC213" s="82">
        <f>Investissements!AC12*Investissements!$J40</f>
        <v>0</v>
      </c>
      <c r="AD213" s="82">
        <f>Investissements!AD12*Investissements!$J40</f>
        <v>0</v>
      </c>
      <c r="AE213" s="82">
        <f t="shared" si="71"/>
        <v>0</v>
      </c>
      <c r="AF213" s="82">
        <f>Investissements!AF12*Investissements!$J40</f>
        <v>0</v>
      </c>
      <c r="AG213" s="82">
        <f>Investissements!AG12*Investissements!$J40</f>
        <v>0</v>
      </c>
      <c r="AH213" s="82">
        <f t="shared" si="72"/>
        <v>0</v>
      </c>
      <c r="AI213" s="82">
        <f>Investissements!AI12*Investissements!$J40</f>
        <v>0</v>
      </c>
      <c r="AJ213" s="82">
        <f>Investissements!AJ12*Investissements!$J40</f>
        <v>0</v>
      </c>
      <c r="AK213" s="82">
        <f t="shared" si="73"/>
        <v>0</v>
      </c>
      <c r="AM213" s="82">
        <f>Investissements!AN12*Investissements!$J40</f>
        <v>0</v>
      </c>
      <c r="AN213" s="82">
        <f>Investissements!AO12*Investissements!$J40</f>
        <v>0</v>
      </c>
      <c r="AO213" s="82">
        <f>Investissements!AP12*Investissements!$J40</f>
        <v>0</v>
      </c>
      <c r="AP213" s="82">
        <f>Investissements!AQ12*Investissements!$J40</f>
        <v>0</v>
      </c>
      <c r="AQ213" s="82">
        <f>Investissements!AR12*Investissements!$J40</f>
        <v>0</v>
      </c>
    </row>
    <row r="214" spans="2:43" ht="15" customHeight="1" x14ac:dyDescent="0.35">
      <c r="B214" s="57">
        <f>Investissements!B13</f>
        <v>0</v>
      </c>
      <c r="C214" s="82">
        <f>Investissements!C13*Investissements!$J41</f>
        <v>0</v>
      </c>
      <c r="D214" s="82">
        <f>Investissements!D13*Investissements!$J41</f>
        <v>0</v>
      </c>
      <c r="E214" s="82">
        <f>Investissements!E13*Investissements!$J41</f>
        <v>0</v>
      </c>
      <c r="F214" s="82">
        <f>Investissements!F13*Investissements!$J41</f>
        <v>0</v>
      </c>
      <c r="G214" s="82">
        <f>Investissements!G13*Investissements!$J41</f>
        <v>0</v>
      </c>
      <c r="H214" s="82">
        <f>Investissements!H13*Investissements!$J41</f>
        <v>0</v>
      </c>
      <c r="I214" s="82">
        <f>Investissements!I13*Investissements!$J41</f>
        <v>0</v>
      </c>
      <c r="J214" s="82">
        <f>Investissements!J13*Investissements!$J41</f>
        <v>0</v>
      </c>
      <c r="K214" s="82">
        <f>Investissements!K13*Investissements!$J41</f>
        <v>0</v>
      </c>
      <c r="L214" s="82">
        <f>Investissements!L13*Investissements!$J41</f>
        <v>0</v>
      </c>
      <c r="M214" s="82">
        <f>Investissements!M13*Investissements!$J41</f>
        <v>0</v>
      </c>
      <c r="N214" s="82">
        <f>Investissements!N13*Investissements!$J41</f>
        <v>0</v>
      </c>
      <c r="O214" s="82">
        <f t="shared" si="69"/>
        <v>0</v>
      </c>
      <c r="P214" s="82">
        <f>Investissements!P13*Investissements!$J41</f>
        <v>0</v>
      </c>
      <c r="Q214" s="82">
        <f>Investissements!Q13*Investissements!$J41</f>
        <v>0</v>
      </c>
      <c r="R214" s="82">
        <f>Investissements!R13*Investissements!$J41</f>
        <v>0</v>
      </c>
      <c r="S214" s="82">
        <f>Investissements!S13*Investissements!$J41</f>
        <v>0</v>
      </c>
      <c r="T214" s="82">
        <f>Investissements!T13*Investissements!$J41</f>
        <v>0</v>
      </c>
      <c r="U214" s="82">
        <f>Investissements!U13*Investissements!$J41</f>
        <v>0</v>
      </c>
      <c r="V214" s="82">
        <f>Investissements!V13*Investissements!$J41</f>
        <v>0</v>
      </c>
      <c r="W214" s="82">
        <f>Investissements!W13*Investissements!$J41</f>
        <v>0</v>
      </c>
      <c r="X214" s="82">
        <f>Investissements!X13*Investissements!$J41</f>
        <v>0</v>
      </c>
      <c r="Y214" s="82">
        <f>Investissements!Y13*Investissements!$J41</f>
        <v>0</v>
      </c>
      <c r="Z214" s="82">
        <f>Investissements!Z13*Investissements!$J41</f>
        <v>0</v>
      </c>
      <c r="AA214" s="82">
        <f>Investissements!AA13*Investissements!$J41</f>
        <v>0</v>
      </c>
      <c r="AB214" s="82">
        <f t="shared" si="70"/>
        <v>0</v>
      </c>
      <c r="AC214" s="82">
        <f>Investissements!AC13*Investissements!$J41</f>
        <v>0</v>
      </c>
      <c r="AD214" s="82">
        <f>Investissements!AD13*Investissements!$J41</f>
        <v>0</v>
      </c>
      <c r="AE214" s="82">
        <f t="shared" si="71"/>
        <v>0</v>
      </c>
      <c r="AF214" s="82">
        <f>Investissements!AF13*Investissements!$J41</f>
        <v>0</v>
      </c>
      <c r="AG214" s="82">
        <f>Investissements!AG13*Investissements!$J41</f>
        <v>0</v>
      </c>
      <c r="AH214" s="82">
        <f t="shared" si="72"/>
        <v>0</v>
      </c>
      <c r="AI214" s="82">
        <f>Investissements!AI13*Investissements!$J41</f>
        <v>0</v>
      </c>
      <c r="AJ214" s="82">
        <f>Investissements!AJ13*Investissements!$J41</f>
        <v>0</v>
      </c>
      <c r="AK214" s="82">
        <f t="shared" si="73"/>
        <v>0</v>
      </c>
      <c r="AM214" s="82">
        <f>Investissements!AN13*Investissements!$J41</f>
        <v>0</v>
      </c>
      <c r="AN214" s="82">
        <f>Investissements!AO13*Investissements!$J41</f>
        <v>0</v>
      </c>
      <c r="AO214" s="82">
        <f>Investissements!AP13*Investissements!$J41</f>
        <v>0</v>
      </c>
      <c r="AP214" s="82">
        <f>Investissements!AQ13*Investissements!$J41</f>
        <v>0</v>
      </c>
      <c r="AQ214" s="82">
        <f>Investissements!AR13*Investissements!$J41</f>
        <v>0</v>
      </c>
    </row>
    <row r="215" spans="2:43" ht="15" customHeight="1" x14ac:dyDescent="0.35">
      <c r="B215" s="57">
        <f>Investissements!B14</f>
        <v>0</v>
      </c>
      <c r="C215" s="82">
        <f>Investissements!C14*Investissements!$J42</f>
        <v>0</v>
      </c>
      <c r="D215" s="82">
        <f>Investissements!D14*Investissements!$J42</f>
        <v>0</v>
      </c>
      <c r="E215" s="82">
        <f>Investissements!E14*Investissements!$J42</f>
        <v>0</v>
      </c>
      <c r="F215" s="82">
        <f>Investissements!F14*Investissements!$J42</f>
        <v>0</v>
      </c>
      <c r="G215" s="82">
        <f>Investissements!G14*Investissements!$J42</f>
        <v>0</v>
      </c>
      <c r="H215" s="82">
        <f>Investissements!H14*Investissements!$J42</f>
        <v>0</v>
      </c>
      <c r="I215" s="82">
        <f>Investissements!I14*Investissements!$J42</f>
        <v>0</v>
      </c>
      <c r="J215" s="82">
        <f>Investissements!J14*Investissements!$J42</f>
        <v>0</v>
      </c>
      <c r="K215" s="82">
        <f>Investissements!K14*Investissements!$J42</f>
        <v>0</v>
      </c>
      <c r="L215" s="82">
        <f>Investissements!L14*Investissements!$J42</f>
        <v>0</v>
      </c>
      <c r="M215" s="82">
        <f>Investissements!M14*Investissements!$J42</f>
        <v>0</v>
      </c>
      <c r="N215" s="82">
        <f>Investissements!N14*Investissements!$J42</f>
        <v>0</v>
      </c>
      <c r="O215" s="82">
        <f t="shared" si="69"/>
        <v>0</v>
      </c>
      <c r="P215" s="82">
        <f>Investissements!P14*Investissements!$J42</f>
        <v>0</v>
      </c>
      <c r="Q215" s="82">
        <f>Investissements!Q14*Investissements!$J42</f>
        <v>0</v>
      </c>
      <c r="R215" s="82">
        <f>Investissements!R14*Investissements!$J42</f>
        <v>0</v>
      </c>
      <c r="S215" s="82">
        <f>Investissements!S14*Investissements!$J42</f>
        <v>0</v>
      </c>
      <c r="T215" s="82">
        <f>Investissements!T14*Investissements!$J42</f>
        <v>0</v>
      </c>
      <c r="U215" s="82">
        <f>Investissements!U14*Investissements!$J42</f>
        <v>0</v>
      </c>
      <c r="V215" s="82">
        <f>Investissements!V14*Investissements!$J42</f>
        <v>0</v>
      </c>
      <c r="W215" s="82">
        <f>Investissements!W14*Investissements!$J42</f>
        <v>0</v>
      </c>
      <c r="X215" s="82">
        <f>Investissements!X14*Investissements!$J42</f>
        <v>0</v>
      </c>
      <c r="Y215" s="82">
        <f>Investissements!Y14*Investissements!$J42</f>
        <v>0</v>
      </c>
      <c r="Z215" s="82">
        <f>Investissements!Z14*Investissements!$J42</f>
        <v>0</v>
      </c>
      <c r="AA215" s="82">
        <f>Investissements!AA14*Investissements!$J42</f>
        <v>0</v>
      </c>
      <c r="AB215" s="82">
        <f t="shared" si="70"/>
        <v>0</v>
      </c>
      <c r="AC215" s="82">
        <f>Investissements!AC14*Investissements!$J42</f>
        <v>0</v>
      </c>
      <c r="AD215" s="82">
        <f>Investissements!AD14*Investissements!$J42</f>
        <v>0</v>
      </c>
      <c r="AE215" s="82">
        <f t="shared" si="71"/>
        <v>0</v>
      </c>
      <c r="AF215" s="82">
        <f>Investissements!AF14*Investissements!$J42</f>
        <v>0</v>
      </c>
      <c r="AG215" s="82">
        <f>Investissements!AG14*Investissements!$J42</f>
        <v>0</v>
      </c>
      <c r="AH215" s="82">
        <f t="shared" si="72"/>
        <v>0</v>
      </c>
      <c r="AI215" s="82">
        <f>Investissements!AI14*Investissements!$J42</f>
        <v>0</v>
      </c>
      <c r="AJ215" s="82">
        <f>Investissements!AJ14*Investissements!$J42</f>
        <v>0</v>
      </c>
      <c r="AK215" s="82">
        <f t="shared" si="73"/>
        <v>0</v>
      </c>
      <c r="AM215" s="82">
        <f>Investissements!AN14*Investissements!$J42</f>
        <v>0</v>
      </c>
      <c r="AN215" s="82">
        <f>Investissements!AO14*Investissements!$J42</f>
        <v>0</v>
      </c>
      <c r="AO215" s="82">
        <f>Investissements!AP14*Investissements!$J42</f>
        <v>0</v>
      </c>
      <c r="AP215" s="82">
        <f>Investissements!AQ14*Investissements!$J42</f>
        <v>0</v>
      </c>
      <c r="AQ215" s="82">
        <f>Investissements!AR14*Investissements!$J42</f>
        <v>0</v>
      </c>
    </row>
    <row r="216" spans="2:43" ht="15" customHeight="1" x14ac:dyDescent="0.35">
      <c r="B216" s="57">
        <f>Investissements!B15</f>
        <v>0</v>
      </c>
      <c r="C216" s="82">
        <f>Investissements!C15*Investissements!$J43</f>
        <v>0</v>
      </c>
      <c r="D216" s="82">
        <f>Investissements!D15*Investissements!$J43</f>
        <v>0</v>
      </c>
      <c r="E216" s="82">
        <f>Investissements!E15*Investissements!$J43</f>
        <v>0</v>
      </c>
      <c r="F216" s="82">
        <f>Investissements!F15*Investissements!$J43</f>
        <v>0</v>
      </c>
      <c r="G216" s="82">
        <f>Investissements!G15*Investissements!$J43</f>
        <v>0</v>
      </c>
      <c r="H216" s="82">
        <f>Investissements!H15*Investissements!$J43</f>
        <v>0</v>
      </c>
      <c r="I216" s="82">
        <f>Investissements!I15*Investissements!$J43</f>
        <v>0</v>
      </c>
      <c r="J216" s="82">
        <f>Investissements!J15*Investissements!$J43</f>
        <v>0</v>
      </c>
      <c r="K216" s="82">
        <f>Investissements!K15*Investissements!$J43</f>
        <v>0</v>
      </c>
      <c r="L216" s="82">
        <f>Investissements!L15*Investissements!$J43</f>
        <v>0</v>
      </c>
      <c r="M216" s="82">
        <f>Investissements!M15*Investissements!$J43</f>
        <v>0</v>
      </c>
      <c r="N216" s="82">
        <f>Investissements!N15*Investissements!$J43</f>
        <v>0</v>
      </c>
      <c r="O216" s="82">
        <f t="shared" si="69"/>
        <v>0</v>
      </c>
      <c r="P216" s="82">
        <f>Investissements!P15*Investissements!$J43</f>
        <v>0</v>
      </c>
      <c r="Q216" s="82">
        <f>Investissements!Q15*Investissements!$J43</f>
        <v>0</v>
      </c>
      <c r="R216" s="82">
        <f>Investissements!R15*Investissements!$J43</f>
        <v>0</v>
      </c>
      <c r="S216" s="82">
        <f>Investissements!S15*Investissements!$J43</f>
        <v>0</v>
      </c>
      <c r="T216" s="82">
        <f>Investissements!T15*Investissements!$J43</f>
        <v>0</v>
      </c>
      <c r="U216" s="82">
        <f>Investissements!U15*Investissements!$J43</f>
        <v>0</v>
      </c>
      <c r="V216" s="82">
        <f>Investissements!V15*Investissements!$J43</f>
        <v>0</v>
      </c>
      <c r="W216" s="82">
        <f>Investissements!W15*Investissements!$J43</f>
        <v>0</v>
      </c>
      <c r="X216" s="82">
        <f>Investissements!X15*Investissements!$J43</f>
        <v>0</v>
      </c>
      <c r="Y216" s="82">
        <f>Investissements!Y15*Investissements!$J43</f>
        <v>0</v>
      </c>
      <c r="Z216" s="82">
        <f>Investissements!Z15*Investissements!$J43</f>
        <v>0</v>
      </c>
      <c r="AA216" s="82">
        <f>Investissements!AA15*Investissements!$J43</f>
        <v>0</v>
      </c>
      <c r="AB216" s="82">
        <f t="shared" si="70"/>
        <v>0</v>
      </c>
      <c r="AC216" s="82">
        <f>Investissements!AC15*Investissements!$J43</f>
        <v>0</v>
      </c>
      <c r="AD216" s="82">
        <f>Investissements!AD15*Investissements!$J43</f>
        <v>0</v>
      </c>
      <c r="AE216" s="82">
        <f t="shared" si="71"/>
        <v>0</v>
      </c>
      <c r="AF216" s="82">
        <f>Investissements!AF15*Investissements!$J43</f>
        <v>0</v>
      </c>
      <c r="AG216" s="82">
        <f>Investissements!AG15*Investissements!$J43</f>
        <v>0</v>
      </c>
      <c r="AH216" s="82">
        <f t="shared" si="72"/>
        <v>0</v>
      </c>
      <c r="AI216" s="82">
        <f>Investissements!AI15*Investissements!$J43</f>
        <v>0</v>
      </c>
      <c r="AJ216" s="82">
        <f>Investissements!AJ15*Investissements!$J43</f>
        <v>0</v>
      </c>
      <c r="AK216" s="82">
        <f t="shared" si="73"/>
        <v>0</v>
      </c>
      <c r="AM216" s="82">
        <f>Investissements!AN15*Investissements!$J43</f>
        <v>0</v>
      </c>
      <c r="AN216" s="82">
        <f>Investissements!AO15*Investissements!$J43</f>
        <v>0</v>
      </c>
      <c r="AO216" s="82">
        <f>Investissements!AP15*Investissements!$J43</f>
        <v>0</v>
      </c>
      <c r="AP216" s="82">
        <f>Investissements!AQ15*Investissements!$J43</f>
        <v>0</v>
      </c>
      <c r="AQ216" s="82">
        <f>Investissements!AR15*Investissements!$J43</f>
        <v>0</v>
      </c>
    </row>
    <row r="217" spans="2:43" ht="15" customHeight="1" x14ac:dyDescent="0.35">
      <c r="B217" s="57">
        <f>Investissements!B16</f>
        <v>0</v>
      </c>
      <c r="C217" s="82">
        <f>Investissements!C16*Investissements!$J44</f>
        <v>0</v>
      </c>
      <c r="D217" s="82">
        <f>Investissements!D16*Investissements!$J44</f>
        <v>0</v>
      </c>
      <c r="E217" s="82">
        <f>Investissements!E16*Investissements!$J44</f>
        <v>0</v>
      </c>
      <c r="F217" s="82">
        <f>Investissements!F16*Investissements!$J44</f>
        <v>0</v>
      </c>
      <c r="G217" s="82">
        <f>Investissements!G16*Investissements!$J44</f>
        <v>0</v>
      </c>
      <c r="H217" s="82">
        <f>Investissements!H16*Investissements!$J44</f>
        <v>0</v>
      </c>
      <c r="I217" s="82">
        <f>Investissements!I16*Investissements!$J44</f>
        <v>0</v>
      </c>
      <c r="J217" s="82">
        <f>Investissements!J16*Investissements!$J44</f>
        <v>0</v>
      </c>
      <c r="K217" s="82">
        <f>Investissements!K16*Investissements!$J44</f>
        <v>0</v>
      </c>
      <c r="L217" s="82">
        <f>Investissements!L16*Investissements!$J44</f>
        <v>0</v>
      </c>
      <c r="M217" s="82">
        <f>Investissements!M16*Investissements!$J44</f>
        <v>0</v>
      </c>
      <c r="N217" s="82">
        <f>Investissements!N16*Investissements!$J44</f>
        <v>0</v>
      </c>
      <c r="O217" s="82">
        <f t="shared" si="69"/>
        <v>0</v>
      </c>
      <c r="P217" s="82">
        <f>Investissements!P16*Investissements!$J44</f>
        <v>0</v>
      </c>
      <c r="Q217" s="82">
        <f>Investissements!Q16*Investissements!$J44</f>
        <v>0</v>
      </c>
      <c r="R217" s="82">
        <f>Investissements!R16*Investissements!$J44</f>
        <v>0</v>
      </c>
      <c r="S217" s="82">
        <f>Investissements!S16*Investissements!$J44</f>
        <v>0</v>
      </c>
      <c r="T217" s="82">
        <f>Investissements!T16*Investissements!$J44</f>
        <v>0</v>
      </c>
      <c r="U217" s="82">
        <f>Investissements!U16*Investissements!$J44</f>
        <v>0</v>
      </c>
      <c r="V217" s="82">
        <f>Investissements!V16*Investissements!$J44</f>
        <v>0</v>
      </c>
      <c r="W217" s="82">
        <f>Investissements!W16*Investissements!$J44</f>
        <v>0</v>
      </c>
      <c r="X217" s="82">
        <f>Investissements!X16*Investissements!$J44</f>
        <v>0</v>
      </c>
      <c r="Y217" s="82">
        <f>Investissements!Y16*Investissements!$J44</f>
        <v>0</v>
      </c>
      <c r="Z217" s="82">
        <f>Investissements!Z16*Investissements!$J44</f>
        <v>0</v>
      </c>
      <c r="AA217" s="82">
        <f>Investissements!AA16*Investissements!$J44</f>
        <v>0</v>
      </c>
      <c r="AB217" s="82">
        <f t="shared" si="70"/>
        <v>0</v>
      </c>
      <c r="AC217" s="82">
        <f>Investissements!AC16*Investissements!$J44</f>
        <v>0</v>
      </c>
      <c r="AD217" s="82">
        <f>Investissements!AD16*Investissements!$J44</f>
        <v>0</v>
      </c>
      <c r="AE217" s="82">
        <f t="shared" si="71"/>
        <v>0</v>
      </c>
      <c r="AF217" s="82">
        <f>Investissements!AF16*Investissements!$J44</f>
        <v>0</v>
      </c>
      <c r="AG217" s="82">
        <f>Investissements!AG16*Investissements!$J44</f>
        <v>0</v>
      </c>
      <c r="AH217" s="82">
        <f t="shared" si="72"/>
        <v>0</v>
      </c>
      <c r="AI217" s="82">
        <f>Investissements!AI16*Investissements!$J44</f>
        <v>0</v>
      </c>
      <c r="AJ217" s="82">
        <f>Investissements!AJ16*Investissements!$J44</f>
        <v>0</v>
      </c>
      <c r="AK217" s="82">
        <f t="shared" si="73"/>
        <v>0</v>
      </c>
      <c r="AM217" s="82">
        <f>Investissements!AN16*Investissements!$J44</f>
        <v>0</v>
      </c>
      <c r="AN217" s="82">
        <f>Investissements!AO16*Investissements!$J44</f>
        <v>0</v>
      </c>
      <c r="AO217" s="82">
        <f>Investissements!AP16*Investissements!$J44</f>
        <v>0</v>
      </c>
      <c r="AP217" s="82">
        <f>Investissements!AQ16*Investissements!$J44</f>
        <v>0</v>
      </c>
      <c r="AQ217" s="82">
        <f>Investissements!AR16*Investissements!$J44</f>
        <v>0</v>
      </c>
    </row>
    <row r="218" spans="2:43" ht="15" customHeight="1" x14ac:dyDescent="0.35">
      <c r="B218" s="57">
        <f>Investissements!B17</f>
        <v>0</v>
      </c>
      <c r="C218" s="82">
        <f>Investissements!C17*Investissements!$J45</f>
        <v>0</v>
      </c>
      <c r="D218" s="82">
        <f>Investissements!D17*Investissements!$J45</f>
        <v>0</v>
      </c>
      <c r="E218" s="82">
        <f>Investissements!E17*Investissements!$J45</f>
        <v>0</v>
      </c>
      <c r="F218" s="82">
        <f>Investissements!F17*Investissements!$J45</f>
        <v>0</v>
      </c>
      <c r="G218" s="82">
        <f>Investissements!G17*Investissements!$J45</f>
        <v>0</v>
      </c>
      <c r="H218" s="82">
        <f>Investissements!H17*Investissements!$J45</f>
        <v>0</v>
      </c>
      <c r="I218" s="82">
        <f>Investissements!I17*Investissements!$J45</f>
        <v>0</v>
      </c>
      <c r="J218" s="82">
        <f>Investissements!J17*Investissements!$J45</f>
        <v>0</v>
      </c>
      <c r="K218" s="82">
        <f>Investissements!K17*Investissements!$J45</f>
        <v>0</v>
      </c>
      <c r="L218" s="82">
        <f>Investissements!L17*Investissements!$J45</f>
        <v>0</v>
      </c>
      <c r="M218" s="82">
        <f>Investissements!M17*Investissements!$J45</f>
        <v>0</v>
      </c>
      <c r="N218" s="82">
        <f>Investissements!N17*Investissements!$J45</f>
        <v>0</v>
      </c>
      <c r="O218" s="82">
        <f t="shared" si="69"/>
        <v>0</v>
      </c>
      <c r="P218" s="82">
        <f>Investissements!P17*Investissements!$J45</f>
        <v>0</v>
      </c>
      <c r="Q218" s="82">
        <f>Investissements!Q17*Investissements!$J45</f>
        <v>0</v>
      </c>
      <c r="R218" s="82">
        <f>Investissements!R17*Investissements!$J45</f>
        <v>0</v>
      </c>
      <c r="S218" s="82">
        <f>Investissements!S17*Investissements!$J45</f>
        <v>0</v>
      </c>
      <c r="T218" s="82">
        <f>Investissements!T17*Investissements!$J45</f>
        <v>0</v>
      </c>
      <c r="U218" s="82">
        <f>Investissements!U17*Investissements!$J45</f>
        <v>0</v>
      </c>
      <c r="V218" s="82">
        <f>Investissements!V17*Investissements!$J45</f>
        <v>0</v>
      </c>
      <c r="W218" s="82">
        <f>Investissements!W17*Investissements!$J45</f>
        <v>0</v>
      </c>
      <c r="X218" s="82">
        <f>Investissements!X17*Investissements!$J45</f>
        <v>0</v>
      </c>
      <c r="Y218" s="82">
        <f>Investissements!Y17*Investissements!$J45</f>
        <v>0</v>
      </c>
      <c r="Z218" s="82">
        <f>Investissements!Z17*Investissements!$J45</f>
        <v>0</v>
      </c>
      <c r="AA218" s="82">
        <f>Investissements!AA17*Investissements!$J45</f>
        <v>0</v>
      </c>
      <c r="AB218" s="82">
        <f t="shared" si="70"/>
        <v>0</v>
      </c>
      <c r="AC218" s="82">
        <f>Investissements!AC17*Investissements!$J45</f>
        <v>0</v>
      </c>
      <c r="AD218" s="82">
        <f>Investissements!AD17*Investissements!$J45</f>
        <v>0</v>
      </c>
      <c r="AE218" s="82">
        <f t="shared" si="71"/>
        <v>0</v>
      </c>
      <c r="AF218" s="82">
        <f>Investissements!AF17*Investissements!$J45</f>
        <v>0</v>
      </c>
      <c r="AG218" s="82">
        <f>Investissements!AG17*Investissements!$J45</f>
        <v>0</v>
      </c>
      <c r="AH218" s="82">
        <f t="shared" si="72"/>
        <v>0</v>
      </c>
      <c r="AI218" s="82">
        <f>Investissements!AI17*Investissements!$J45</f>
        <v>0</v>
      </c>
      <c r="AJ218" s="82">
        <f>Investissements!AJ17*Investissements!$J45</f>
        <v>0</v>
      </c>
      <c r="AK218" s="82">
        <f t="shared" si="73"/>
        <v>0</v>
      </c>
      <c r="AM218" s="82">
        <f>Investissements!AN17*Investissements!$J45</f>
        <v>0</v>
      </c>
      <c r="AN218" s="82">
        <f>Investissements!AO17*Investissements!$J45</f>
        <v>0</v>
      </c>
      <c r="AO218" s="82">
        <f>Investissements!AP17*Investissements!$J45</f>
        <v>0</v>
      </c>
      <c r="AP218" s="82">
        <f>Investissements!AQ17*Investissements!$J45</f>
        <v>0</v>
      </c>
      <c r="AQ218" s="82">
        <f>Investissements!AR17*Investissements!$J45</f>
        <v>0</v>
      </c>
    </row>
    <row r="219" spans="2:43" ht="15" customHeight="1" x14ac:dyDescent="0.35">
      <c r="B219" s="57">
        <f>Investissements!B18</f>
        <v>0</v>
      </c>
      <c r="C219" s="82">
        <f>Investissements!C18*Investissements!$J46</f>
        <v>0</v>
      </c>
      <c r="D219" s="82">
        <f>Investissements!D18*Investissements!$J46</f>
        <v>0</v>
      </c>
      <c r="E219" s="82">
        <f>Investissements!E18*Investissements!$J46</f>
        <v>0</v>
      </c>
      <c r="F219" s="82">
        <f>Investissements!F18*Investissements!$J46</f>
        <v>0</v>
      </c>
      <c r="G219" s="82">
        <f>Investissements!G18*Investissements!$J46</f>
        <v>0</v>
      </c>
      <c r="H219" s="82">
        <f>Investissements!H18*Investissements!$J46</f>
        <v>0</v>
      </c>
      <c r="I219" s="82">
        <f>Investissements!I18*Investissements!$J46</f>
        <v>0</v>
      </c>
      <c r="J219" s="82">
        <f>Investissements!J18*Investissements!$J46</f>
        <v>0</v>
      </c>
      <c r="K219" s="82">
        <f>Investissements!K18*Investissements!$J46</f>
        <v>0</v>
      </c>
      <c r="L219" s="82">
        <f>Investissements!L18*Investissements!$J46</f>
        <v>0</v>
      </c>
      <c r="M219" s="82">
        <f>Investissements!M18*Investissements!$J46</f>
        <v>0</v>
      </c>
      <c r="N219" s="82">
        <f>Investissements!N18*Investissements!$J46</f>
        <v>0</v>
      </c>
      <c r="O219" s="82">
        <f t="shared" si="69"/>
        <v>0</v>
      </c>
      <c r="P219" s="82">
        <f>Investissements!P18*Investissements!$J46</f>
        <v>0</v>
      </c>
      <c r="Q219" s="82">
        <f>Investissements!Q18*Investissements!$J46</f>
        <v>0</v>
      </c>
      <c r="R219" s="82">
        <f>Investissements!R18*Investissements!$J46</f>
        <v>0</v>
      </c>
      <c r="S219" s="82">
        <f>Investissements!S18*Investissements!$J46</f>
        <v>0</v>
      </c>
      <c r="T219" s="82">
        <f>Investissements!T18*Investissements!$J46</f>
        <v>0</v>
      </c>
      <c r="U219" s="82">
        <f>Investissements!U18*Investissements!$J46</f>
        <v>0</v>
      </c>
      <c r="V219" s="82">
        <f>Investissements!V18*Investissements!$J46</f>
        <v>0</v>
      </c>
      <c r="W219" s="82">
        <f>Investissements!W18*Investissements!$J46</f>
        <v>0</v>
      </c>
      <c r="X219" s="82">
        <f>Investissements!X18*Investissements!$J46</f>
        <v>0</v>
      </c>
      <c r="Y219" s="82">
        <f>Investissements!Y18*Investissements!$J46</f>
        <v>0</v>
      </c>
      <c r="Z219" s="82">
        <f>Investissements!Z18*Investissements!$J46</f>
        <v>0</v>
      </c>
      <c r="AA219" s="82">
        <f>Investissements!AA18*Investissements!$J46</f>
        <v>0</v>
      </c>
      <c r="AB219" s="82">
        <f t="shared" si="70"/>
        <v>0</v>
      </c>
      <c r="AC219" s="82">
        <f>Investissements!AC18*Investissements!$J46</f>
        <v>0</v>
      </c>
      <c r="AD219" s="82">
        <f>Investissements!AD18*Investissements!$J46</f>
        <v>0</v>
      </c>
      <c r="AE219" s="82">
        <f t="shared" si="71"/>
        <v>0</v>
      </c>
      <c r="AF219" s="82">
        <f>Investissements!AF18*Investissements!$J46</f>
        <v>0</v>
      </c>
      <c r="AG219" s="82">
        <f>Investissements!AG18*Investissements!$J46</f>
        <v>0</v>
      </c>
      <c r="AH219" s="82">
        <f t="shared" si="72"/>
        <v>0</v>
      </c>
      <c r="AI219" s="82">
        <f>Investissements!AI18*Investissements!$J46</f>
        <v>0</v>
      </c>
      <c r="AJ219" s="82">
        <f>Investissements!AJ18*Investissements!$J46</f>
        <v>0</v>
      </c>
      <c r="AK219" s="82">
        <f t="shared" si="73"/>
        <v>0</v>
      </c>
      <c r="AM219" s="82">
        <f>Investissements!AN18*Investissements!$J46</f>
        <v>0</v>
      </c>
      <c r="AN219" s="82">
        <f>Investissements!AO18*Investissements!$J46</f>
        <v>0</v>
      </c>
      <c r="AO219" s="82">
        <f>Investissements!AP18*Investissements!$J46</f>
        <v>0</v>
      </c>
      <c r="AP219" s="82">
        <f>Investissements!AQ18*Investissements!$J46</f>
        <v>0</v>
      </c>
      <c r="AQ219" s="82">
        <f>Investissements!AR18*Investissements!$J46</f>
        <v>0</v>
      </c>
    </row>
    <row r="220" spans="2:43" ht="15" customHeight="1" x14ac:dyDescent="0.35">
      <c r="B220" s="57">
        <f>Investissements!B19</f>
        <v>0</v>
      </c>
      <c r="C220" s="82">
        <f>Investissements!C19*Investissements!$J47</f>
        <v>0</v>
      </c>
      <c r="D220" s="82">
        <f>Investissements!D19*Investissements!$J47</f>
        <v>0</v>
      </c>
      <c r="E220" s="82">
        <f>Investissements!E19*Investissements!$J47</f>
        <v>0</v>
      </c>
      <c r="F220" s="82">
        <f>Investissements!F19*Investissements!$J47</f>
        <v>0</v>
      </c>
      <c r="G220" s="82">
        <f>Investissements!G19*Investissements!$J47</f>
        <v>0</v>
      </c>
      <c r="H220" s="82">
        <f>Investissements!H19*Investissements!$J47</f>
        <v>0</v>
      </c>
      <c r="I220" s="82">
        <f>Investissements!I19*Investissements!$J47</f>
        <v>0</v>
      </c>
      <c r="J220" s="82">
        <f>Investissements!J19*Investissements!$J47</f>
        <v>0</v>
      </c>
      <c r="K220" s="82">
        <f>Investissements!K19*Investissements!$J47</f>
        <v>0</v>
      </c>
      <c r="L220" s="82">
        <f>Investissements!L19*Investissements!$J47</f>
        <v>0</v>
      </c>
      <c r="M220" s="82">
        <f>Investissements!M19*Investissements!$J47</f>
        <v>0</v>
      </c>
      <c r="N220" s="82">
        <f>Investissements!N19*Investissements!$J47</f>
        <v>0</v>
      </c>
      <c r="O220" s="82">
        <f t="shared" si="69"/>
        <v>0</v>
      </c>
      <c r="P220" s="82">
        <f>Investissements!P19*Investissements!$J47</f>
        <v>0</v>
      </c>
      <c r="Q220" s="82">
        <f>Investissements!Q19*Investissements!$J47</f>
        <v>0</v>
      </c>
      <c r="R220" s="82">
        <f>Investissements!R19*Investissements!$J47</f>
        <v>0</v>
      </c>
      <c r="S220" s="82">
        <f>Investissements!S19*Investissements!$J47</f>
        <v>0</v>
      </c>
      <c r="T220" s="82">
        <f>Investissements!T19*Investissements!$J47</f>
        <v>0</v>
      </c>
      <c r="U220" s="82">
        <f>Investissements!U19*Investissements!$J47</f>
        <v>0</v>
      </c>
      <c r="V220" s="82">
        <f>Investissements!V19*Investissements!$J47</f>
        <v>0</v>
      </c>
      <c r="W220" s="82">
        <f>Investissements!W19*Investissements!$J47</f>
        <v>0</v>
      </c>
      <c r="X220" s="82">
        <f>Investissements!X19*Investissements!$J47</f>
        <v>0</v>
      </c>
      <c r="Y220" s="82">
        <f>Investissements!Y19*Investissements!$J47</f>
        <v>0</v>
      </c>
      <c r="Z220" s="82">
        <f>Investissements!Z19*Investissements!$J47</f>
        <v>0</v>
      </c>
      <c r="AA220" s="82">
        <f>Investissements!AA19*Investissements!$J47</f>
        <v>0</v>
      </c>
      <c r="AB220" s="82">
        <f t="shared" si="70"/>
        <v>0</v>
      </c>
      <c r="AC220" s="82">
        <f>Investissements!AC19*Investissements!$J47</f>
        <v>0</v>
      </c>
      <c r="AD220" s="82">
        <f>Investissements!AD19*Investissements!$J47</f>
        <v>0</v>
      </c>
      <c r="AE220" s="82">
        <f t="shared" si="71"/>
        <v>0</v>
      </c>
      <c r="AF220" s="82">
        <f>Investissements!AF19*Investissements!$J47</f>
        <v>0</v>
      </c>
      <c r="AG220" s="82">
        <f>Investissements!AG19*Investissements!$J47</f>
        <v>0</v>
      </c>
      <c r="AH220" s="82">
        <f t="shared" si="72"/>
        <v>0</v>
      </c>
      <c r="AI220" s="82">
        <f>Investissements!AI19*Investissements!$J47</f>
        <v>0</v>
      </c>
      <c r="AJ220" s="82">
        <f>Investissements!AJ19*Investissements!$J47</f>
        <v>0</v>
      </c>
      <c r="AK220" s="82">
        <f t="shared" si="73"/>
        <v>0</v>
      </c>
      <c r="AM220" s="82">
        <f>Investissements!AN19*Investissements!$J47</f>
        <v>0</v>
      </c>
      <c r="AN220" s="82">
        <f>Investissements!AO19*Investissements!$J47</f>
        <v>0</v>
      </c>
      <c r="AO220" s="82">
        <f>Investissements!AP19*Investissements!$J47</f>
        <v>0</v>
      </c>
      <c r="AP220" s="82">
        <f>Investissements!AQ19*Investissements!$J47</f>
        <v>0</v>
      </c>
      <c r="AQ220" s="82">
        <f>Investissements!AR19*Investissements!$J47</f>
        <v>0</v>
      </c>
    </row>
    <row r="221" spans="2:43" ht="15" customHeight="1" x14ac:dyDescent="0.35">
      <c r="B221" s="57">
        <f>Investissements!B20</f>
        <v>0</v>
      </c>
      <c r="C221" s="82">
        <f>Investissements!C20*Investissements!$J48</f>
        <v>0</v>
      </c>
      <c r="D221" s="82">
        <f>Investissements!D20*Investissements!$J48</f>
        <v>0</v>
      </c>
      <c r="E221" s="82">
        <f>Investissements!E20*Investissements!$J48</f>
        <v>0</v>
      </c>
      <c r="F221" s="82">
        <f>Investissements!F20*Investissements!$J48</f>
        <v>0</v>
      </c>
      <c r="G221" s="82">
        <f>Investissements!G20*Investissements!$J48</f>
        <v>0</v>
      </c>
      <c r="H221" s="82">
        <f>Investissements!H20*Investissements!$J48</f>
        <v>0</v>
      </c>
      <c r="I221" s="82">
        <f>Investissements!I20*Investissements!$J48</f>
        <v>0</v>
      </c>
      <c r="J221" s="82">
        <f>Investissements!J20*Investissements!$J48</f>
        <v>0</v>
      </c>
      <c r="K221" s="82">
        <f>Investissements!K20*Investissements!$J48</f>
        <v>0</v>
      </c>
      <c r="L221" s="82">
        <f>Investissements!L20*Investissements!$J48</f>
        <v>0</v>
      </c>
      <c r="M221" s="82">
        <f>Investissements!M20*Investissements!$J48</f>
        <v>0</v>
      </c>
      <c r="N221" s="82">
        <f>Investissements!N20*Investissements!$J48</f>
        <v>0</v>
      </c>
      <c r="O221" s="82">
        <f t="shared" si="69"/>
        <v>0</v>
      </c>
      <c r="P221" s="82">
        <f>Investissements!P20*Investissements!$J48</f>
        <v>0</v>
      </c>
      <c r="Q221" s="82">
        <f>Investissements!Q20*Investissements!$J48</f>
        <v>0</v>
      </c>
      <c r="R221" s="82">
        <f>Investissements!R20*Investissements!$J48</f>
        <v>0</v>
      </c>
      <c r="S221" s="82">
        <f>Investissements!S20*Investissements!$J48</f>
        <v>0</v>
      </c>
      <c r="T221" s="82">
        <f>Investissements!T20*Investissements!$J48</f>
        <v>0</v>
      </c>
      <c r="U221" s="82">
        <f>Investissements!U20*Investissements!$J48</f>
        <v>0</v>
      </c>
      <c r="V221" s="82">
        <f>Investissements!V20*Investissements!$J48</f>
        <v>0</v>
      </c>
      <c r="W221" s="82">
        <f>Investissements!W20*Investissements!$J48</f>
        <v>0</v>
      </c>
      <c r="X221" s="82">
        <f>Investissements!X20*Investissements!$J48</f>
        <v>0</v>
      </c>
      <c r="Y221" s="82">
        <f>Investissements!Y20*Investissements!$J48</f>
        <v>0</v>
      </c>
      <c r="Z221" s="82">
        <f>Investissements!Z20*Investissements!$J48</f>
        <v>0</v>
      </c>
      <c r="AA221" s="82">
        <f>Investissements!AA20*Investissements!$J48</f>
        <v>0</v>
      </c>
      <c r="AB221" s="82">
        <f t="shared" si="70"/>
        <v>0</v>
      </c>
      <c r="AC221" s="82">
        <f>Investissements!AC20*Investissements!$J48</f>
        <v>0</v>
      </c>
      <c r="AD221" s="82">
        <f>Investissements!AD20*Investissements!$J48</f>
        <v>0</v>
      </c>
      <c r="AE221" s="82">
        <f t="shared" si="71"/>
        <v>0</v>
      </c>
      <c r="AF221" s="82">
        <f>Investissements!AF20*Investissements!$J48</f>
        <v>0</v>
      </c>
      <c r="AG221" s="82">
        <f>Investissements!AG20*Investissements!$J48</f>
        <v>0</v>
      </c>
      <c r="AH221" s="82">
        <f t="shared" si="72"/>
        <v>0</v>
      </c>
      <c r="AI221" s="82">
        <f>Investissements!AI20*Investissements!$J48</f>
        <v>0</v>
      </c>
      <c r="AJ221" s="82">
        <f>Investissements!AJ20*Investissements!$J48</f>
        <v>0</v>
      </c>
      <c r="AK221" s="82">
        <f t="shared" si="73"/>
        <v>0</v>
      </c>
      <c r="AM221" s="82">
        <f>Investissements!AN20*Investissements!$J48</f>
        <v>0</v>
      </c>
      <c r="AN221" s="82">
        <f>Investissements!AO20*Investissements!$J48</f>
        <v>0</v>
      </c>
      <c r="AO221" s="82">
        <f>Investissements!AP20*Investissements!$J48</f>
        <v>0</v>
      </c>
      <c r="AP221" s="82">
        <f>Investissements!AQ20*Investissements!$J48</f>
        <v>0</v>
      </c>
      <c r="AQ221" s="82">
        <f>Investissements!AR20*Investissements!$J48</f>
        <v>0</v>
      </c>
    </row>
    <row r="222" spans="2:43" ht="15" customHeight="1" x14ac:dyDescent="0.35">
      <c r="B222" s="57">
        <f>Investissements!B21</f>
        <v>0</v>
      </c>
      <c r="C222" s="82">
        <f>Investissements!C21*Investissements!$J49</f>
        <v>0</v>
      </c>
      <c r="D222" s="82">
        <f>Investissements!D21*Investissements!$J49</f>
        <v>0</v>
      </c>
      <c r="E222" s="82">
        <f>Investissements!E21*Investissements!$J49</f>
        <v>0</v>
      </c>
      <c r="F222" s="82">
        <f>Investissements!F21*Investissements!$J49</f>
        <v>0</v>
      </c>
      <c r="G222" s="82">
        <f>Investissements!G21*Investissements!$J49</f>
        <v>0</v>
      </c>
      <c r="H222" s="82">
        <f>Investissements!H21*Investissements!$J49</f>
        <v>0</v>
      </c>
      <c r="I222" s="82">
        <f>Investissements!I21*Investissements!$J49</f>
        <v>0</v>
      </c>
      <c r="J222" s="82">
        <f>Investissements!J21*Investissements!$J49</f>
        <v>0</v>
      </c>
      <c r="K222" s="82">
        <f>Investissements!K21*Investissements!$J49</f>
        <v>0</v>
      </c>
      <c r="L222" s="82">
        <f>Investissements!L21*Investissements!$J49</f>
        <v>0</v>
      </c>
      <c r="M222" s="82">
        <f>Investissements!M21*Investissements!$J49</f>
        <v>0</v>
      </c>
      <c r="N222" s="82">
        <f>Investissements!N21*Investissements!$J49</f>
        <v>0</v>
      </c>
      <c r="O222" s="82">
        <f t="shared" si="69"/>
        <v>0</v>
      </c>
      <c r="P222" s="82">
        <f>Investissements!P21*Investissements!$J49</f>
        <v>0</v>
      </c>
      <c r="Q222" s="82">
        <f>Investissements!Q21*Investissements!$J49</f>
        <v>0</v>
      </c>
      <c r="R222" s="82">
        <f>Investissements!R21*Investissements!$J49</f>
        <v>0</v>
      </c>
      <c r="S222" s="82">
        <f>Investissements!S21*Investissements!$J49</f>
        <v>0</v>
      </c>
      <c r="T222" s="82">
        <f>Investissements!T21*Investissements!$J49</f>
        <v>0</v>
      </c>
      <c r="U222" s="82">
        <f>Investissements!U21*Investissements!$J49</f>
        <v>0</v>
      </c>
      <c r="V222" s="82">
        <f>Investissements!V21*Investissements!$J49</f>
        <v>0</v>
      </c>
      <c r="W222" s="82">
        <f>Investissements!W21*Investissements!$J49</f>
        <v>0</v>
      </c>
      <c r="X222" s="82">
        <f>Investissements!X21*Investissements!$J49</f>
        <v>0</v>
      </c>
      <c r="Y222" s="82">
        <f>Investissements!Y21*Investissements!$J49</f>
        <v>0</v>
      </c>
      <c r="Z222" s="82">
        <f>Investissements!Z21*Investissements!$J49</f>
        <v>0</v>
      </c>
      <c r="AA222" s="82">
        <f>Investissements!AA21*Investissements!$J49</f>
        <v>0</v>
      </c>
      <c r="AB222" s="82">
        <f t="shared" si="70"/>
        <v>0</v>
      </c>
      <c r="AC222" s="82">
        <f>Investissements!AC21*Investissements!$J49</f>
        <v>0</v>
      </c>
      <c r="AD222" s="82">
        <f>Investissements!AD21*Investissements!$J49</f>
        <v>0</v>
      </c>
      <c r="AE222" s="82">
        <f t="shared" si="71"/>
        <v>0</v>
      </c>
      <c r="AF222" s="82">
        <f>Investissements!AF21*Investissements!$J49</f>
        <v>0</v>
      </c>
      <c r="AG222" s="82">
        <f>Investissements!AG21*Investissements!$J49</f>
        <v>0</v>
      </c>
      <c r="AH222" s="82">
        <f t="shared" si="72"/>
        <v>0</v>
      </c>
      <c r="AI222" s="82">
        <f>Investissements!AI21*Investissements!$J49</f>
        <v>0</v>
      </c>
      <c r="AJ222" s="82">
        <f>Investissements!AJ21*Investissements!$J49</f>
        <v>0</v>
      </c>
      <c r="AK222" s="82">
        <f t="shared" si="73"/>
        <v>0</v>
      </c>
      <c r="AM222" s="82">
        <f>Investissements!AN21*Investissements!$J49</f>
        <v>0</v>
      </c>
      <c r="AN222" s="82">
        <f>Investissements!AO21*Investissements!$J49</f>
        <v>0</v>
      </c>
      <c r="AO222" s="82">
        <f>Investissements!AP21*Investissements!$J49</f>
        <v>0</v>
      </c>
      <c r="AP222" s="82">
        <f>Investissements!AQ21*Investissements!$J49</f>
        <v>0</v>
      </c>
      <c r="AQ222" s="82">
        <f>Investissements!AR21*Investissements!$J49</f>
        <v>0</v>
      </c>
    </row>
    <row r="223" spans="2:43" ht="15" customHeight="1" x14ac:dyDescent="0.35">
      <c r="B223" s="57">
        <f>Investissements!B22</f>
        <v>0</v>
      </c>
      <c r="C223" s="82">
        <f>Investissements!C22*Investissements!$J50</f>
        <v>0</v>
      </c>
      <c r="D223" s="82">
        <f>Investissements!D22*Investissements!$J50</f>
        <v>0</v>
      </c>
      <c r="E223" s="82">
        <f>Investissements!E22*Investissements!$J50</f>
        <v>0</v>
      </c>
      <c r="F223" s="82">
        <f>Investissements!F22*Investissements!$J50</f>
        <v>0</v>
      </c>
      <c r="G223" s="82">
        <f>Investissements!G22*Investissements!$J50</f>
        <v>0</v>
      </c>
      <c r="H223" s="82">
        <f>Investissements!H22*Investissements!$J50</f>
        <v>0</v>
      </c>
      <c r="I223" s="82">
        <f>Investissements!I22*Investissements!$J50</f>
        <v>0</v>
      </c>
      <c r="J223" s="82">
        <f>Investissements!J22*Investissements!$J50</f>
        <v>0</v>
      </c>
      <c r="K223" s="82">
        <f>Investissements!K22*Investissements!$J50</f>
        <v>0</v>
      </c>
      <c r="L223" s="82">
        <f>Investissements!L22*Investissements!$J50</f>
        <v>0</v>
      </c>
      <c r="M223" s="82">
        <f>Investissements!M22*Investissements!$J50</f>
        <v>0</v>
      </c>
      <c r="N223" s="82">
        <f>Investissements!N22*Investissements!$J50</f>
        <v>0</v>
      </c>
      <c r="O223" s="82">
        <f t="shared" si="69"/>
        <v>0</v>
      </c>
      <c r="P223" s="82">
        <f>Investissements!P22*Investissements!$J50</f>
        <v>0</v>
      </c>
      <c r="Q223" s="82">
        <f>Investissements!Q22*Investissements!$J50</f>
        <v>0</v>
      </c>
      <c r="R223" s="82">
        <f>Investissements!R22*Investissements!$J50</f>
        <v>0</v>
      </c>
      <c r="S223" s="82">
        <f>Investissements!S22*Investissements!$J50</f>
        <v>0</v>
      </c>
      <c r="T223" s="82">
        <f>Investissements!T22*Investissements!$J50</f>
        <v>0</v>
      </c>
      <c r="U223" s="82">
        <f>Investissements!U22*Investissements!$J50</f>
        <v>0</v>
      </c>
      <c r="V223" s="82">
        <f>Investissements!V22*Investissements!$J50</f>
        <v>0</v>
      </c>
      <c r="W223" s="82">
        <f>Investissements!W22*Investissements!$J50</f>
        <v>0</v>
      </c>
      <c r="X223" s="82">
        <f>Investissements!X22*Investissements!$J50</f>
        <v>0</v>
      </c>
      <c r="Y223" s="82">
        <f>Investissements!Y22*Investissements!$J50</f>
        <v>0</v>
      </c>
      <c r="Z223" s="82">
        <f>Investissements!Z22*Investissements!$J50</f>
        <v>0</v>
      </c>
      <c r="AA223" s="82">
        <f>Investissements!AA22*Investissements!$J50</f>
        <v>0</v>
      </c>
      <c r="AB223" s="82">
        <f t="shared" si="70"/>
        <v>0</v>
      </c>
      <c r="AC223" s="82">
        <f>Investissements!AC22*Investissements!$J50</f>
        <v>0</v>
      </c>
      <c r="AD223" s="82">
        <f>Investissements!AD22*Investissements!$J50</f>
        <v>0</v>
      </c>
      <c r="AE223" s="82">
        <f t="shared" si="71"/>
        <v>0</v>
      </c>
      <c r="AF223" s="82">
        <f>Investissements!AF22*Investissements!$J50</f>
        <v>0</v>
      </c>
      <c r="AG223" s="82">
        <f>Investissements!AG22*Investissements!$J50</f>
        <v>0</v>
      </c>
      <c r="AH223" s="82">
        <f t="shared" si="72"/>
        <v>0</v>
      </c>
      <c r="AI223" s="82">
        <f>Investissements!AI22*Investissements!$J50</f>
        <v>0</v>
      </c>
      <c r="AJ223" s="82">
        <f>Investissements!AJ22*Investissements!$J50</f>
        <v>0</v>
      </c>
      <c r="AK223" s="82">
        <f t="shared" si="73"/>
        <v>0</v>
      </c>
      <c r="AM223" s="82">
        <f>Investissements!AN22*Investissements!$J50</f>
        <v>0</v>
      </c>
      <c r="AN223" s="82">
        <f>Investissements!AO22*Investissements!$J50</f>
        <v>0</v>
      </c>
      <c r="AO223" s="82">
        <f>Investissements!AP22*Investissements!$J50</f>
        <v>0</v>
      </c>
      <c r="AP223" s="82">
        <f>Investissements!AQ22*Investissements!$J50</f>
        <v>0</v>
      </c>
      <c r="AQ223" s="82">
        <f>Investissements!AR22*Investissements!$J50</f>
        <v>0</v>
      </c>
    </row>
    <row r="224" spans="2:43" ht="15" customHeight="1" x14ac:dyDescent="0.35">
      <c r="B224" s="57">
        <f>Investissements!B23</f>
        <v>0</v>
      </c>
      <c r="C224" s="82">
        <f>Investissements!C23*Investissements!$J51</f>
        <v>0</v>
      </c>
      <c r="D224" s="82">
        <f>Investissements!D23*Investissements!$J51</f>
        <v>0</v>
      </c>
      <c r="E224" s="82">
        <f>Investissements!E23*Investissements!$J51</f>
        <v>0</v>
      </c>
      <c r="F224" s="82">
        <f>Investissements!F23*Investissements!$J51</f>
        <v>0</v>
      </c>
      <c r="G224" s="82">
        <f>Investissements!G23*Investissements!$J51</f>
        <v>0</v>
      </c>
      <c r="H224" s="82">
        <f>Investissements!H23*Investissements!$J51</f>
        <v>0</v>
      </c>
      <c r="I224" s="82">
        <f>Investissements!I23*Investissements!$J51</f>
        <v>0</v>
      </c>
      <c r="J224" s="82">
        <f>Investissements!J23*Investissements!$J51</f>
        <v>0</v>
      </c>
      <c r="K224" s="82">
        <f>Investissements!K23*Investissements!$J51</f>
        <v>0</v>
      </c>
      <c r="L224" s="82">
        <f>Investissements!L23*Investissements!$J51</f>
        <v>0</v>
      </c>
      <c r="M224" s="82">
        <f>Investissements!M23*Investissements!$J51</f>
        <v>0</v>
      </c>
      <c r="N224" s="82">
        <f>Investissements!N23*Investissements!$J51</f>
        <v>0</v>
      </c>
      <c r="O224" s="82">
        <f t="shared" si="69"/>
        <v>0</v>
      </c>
      <c r="P224" s="82">
        <f>Investissements!P23*Investissements!$J51</f>
        <v>0</v>
      </c>
      <c r="Q224" s="82">
        <f>Investissements!Q23*Investissements!$J51</f>
        <v>0</v>
      </c>
      <c r="R224" s="82">
        <f>Investissements!R23*Investissements!$J51</f>
        <v>0</v>
      </c>
      <c r="S224" s="82">
        <f>Investissements!S23*Investissements!$J51</f>
        <v>0</v>
      </c>
      <c r="T224" s="82">
        <f>Investissements!T23*Investissements!$J51</f>
        <v>0</v>
      </c>
      <c r="U224" s="82">
        <f>Investissements!U23*Investissements!$J51</f>
        <v>0</v>
      </c>
      <c r="V224" s="82">
        <f>Investissements!V23*Investissements!$J51</f>
        <v>0</v>
      </c>
      <c r="W224" s="82">
        <f>Investissements!W23*Investissements!$J51</f>
        <v>0</v>
      </c>
      <c r="X224" s="82">
        <f>Investissements!X23*Investissements!$J51</f>
        <v>0</v>
      </c>
      <c r="Y224" s="82">
        <f>Investissements!Y23*Investissements!$J51</f>
        <v>0</v>
      </c>
      <c r="Z224" s="82">
        <f>Investissements!Z23*Investissements!$J51</f>
        <v>0</v>
      </c>
      <c r="AA224" s="82">
        <f>Investissements!AA23*Investissements!$J51</f>
        <v>0</v>
      </c>
      <c r="AB224" s="82">
        <f t="shared" si="70"/>
        <v>0</v>
      </c>
      <c r="AC224" s="82">
        <f>Investissements!AC23*Investissements!$J51</f>
        <v>0</v>
      </c>
      <c r="AD224" s="82">
        <f>Investissements!AD23*Investissements!$J51</f>
        <v>0</v>
      </c>
      <c r="AE224" s="82">
        <f t="shared" si="71"/>
        <v>0</v>
      </c>
      <c r="AF224" s="82">
        <f>Investissements!AF23*Investissements!$J51</f>
        <v>0</v>
      </c>
      <c r="AG224" s="82">
        <f>Investissements!AG23*Investissements!$J51</f>
        <v>0</v>
      </c>
      <c r="AH224" s="82">
        <f t="shared" si="72"/>
        <v>0</v>
      </c>
      <c r="AI224" s="82">
        <f>Investissements!AI23*Investissements!$J51</f>
        <v>0</v>
      </c>
      <c r="AJ224" s="82">
        <f>Investissements!AJ23*Investissements!$J51</f>
        <v>0</v>
      </c>
      <c r="AK224" s="82">
        <f t="shared" si="73"/>
        <v>0</v>
      </c>
      <c r="AM224" s="82">
        <f>Investissements!AN23*Investissements!$J51</f>
        <v>0</v>
      </c>
      <c r="AN224" s="82">
        <f>Investissements!AO23*Investissements!$J51</f>
        <v>0</v>
      </c>
      <c r="AO224" s="82">
        <f>Investissements!AP23*Investissements!$J51</f>
        <v>0</v>
      </c>
      <c r="AP224" s="82">
        <f>Investissements!AQ23*Investissements!$J51</f>
        <v>0</v>
      </c>
      <c r="AQ224" s="82">
        <f>Investissements!AR23*Investissements!$J51</f>
        <v>0</v>
      </c>
    </row>
    <row r="225" spans="2:43" ht="15" customHeight="1" x14ac:dyDescent="0.35">
      <c r="B225" s="57">
        <f>Investissements!B24</f>
        <v>0</v>
      </c>
      <c r="C225" s="82">
        <f>Investissements!C24*Investissements!$J52</f>
        <v>0</v>
      </c>
      <c r="D225" s="82">
        <f>Investissements!D24*Investissements!$J52</f>
        <v>0</v>
      </c>
      <c r="E225" s="82">
        <f>Investissements!E24*Investissements!$J52</f>
        <v>0</v>
      </c>
      <c r="F225" s="82">
        <f>Investissements!F24*Investissements!$J52</f>
        <v>0</v>
      </c>
      <c r="G225" s="82">
        <f>Investissements!G24*Investissements!$J52</f>
        <v>0</v>
      </c>
      <c r="H225" s="82">
        <f>Investissements!H24*Investissements!$J52</f>
        <v>0</v>
      </c>
      <c r="I225" s="82">
        <f>Investissements!I24*Investissements!$J52</f>
        <v>0</v>
      </c>
      <c r="J225" s="82">
        <f>Investissements!J24*Investissements!$J52</f>
        <v>0</v>
      </c>
      <c r="K225" s="82">
        <f>Investissements!K24*Investissements!$J52</f>
        <v>0</v>
      </c>
      <c r="L225" s="82">
        <f>Investissements!L24*Investissements!$J52</f>
        <v>0</v>
      </c>
      <c r="M225" s="82">
        <f>Investissements!M24*Investissements!$J52</f>
        <v>0</v>
      </c>
      <c r="N225" s="82">
        <f>Investissements!N24*Investissements!$J52</f>
        <v>0</v>
      </c>
      <c r="O225" s="82">
        <f t="shared" si="69"/>
        <v>0</v>
      </c>
      <c r="P225" s="82">
        <f>Investissements!P24*Investissements!$J52</f>
        <v>0</v>
      </c>
      <c r="Q225" s="82">
        <f>Investissements!Q24*Investissements!$J52</f>
        <v>0</v>
      </c>
      <c r="R225" s="82">
        <f>Investissements!R24*Investissements!$J52</f>
        <v>0</v>
      </c>
      <c r="S225" s="82">
        <f>Investissements!S24*Investissements!$J52</f>
        <v>0</v>
      </c>
      <c r="T225" s="82">
        <f>Investissements!T24*Investissements!$J52</f>
        <v>0</v>
      </c>
      <c r="U225" s="82">
        <f>Investissements!U24*Investissements!$J52</f>
        <v>0</v>
      </c>
      <c r="V225" s="82">
        <f>Investissements!V24*Investissements!$J52</f>
        <v>0</v>
      </c>
      <c r="W225" s="82">
        <f>Investissements!W24*Investissements!$J52</f>
        <v>0</v>
      </c>
      <c r="X225" s="82">
        <f>Investissements!X24*Investissements!$J52</f>
        <v>0</v>
      </c>
      <c r="Y225" s="82">
        <f>Investissements!Y24*Investissements!$J52</f>
        <v>0</v>
      </c>
      <c r="Z225" s="82">
        <f>Investissements!Z24*Investissements!$J52</f>
        <v>0</v>
      </c>
      <c r="AA225" s="82">
        <f>Investissements!AA24*Investissements!$J52</f>
        <v>0</v>
      </c>
      <c r="AB225" s="82">
        <f t="shared" si="70"/>
        <v>0</v>
      </c>
      <c r="AC225" s="82">
        <f>Investissements!AC24*Investissements!$J52</f>
        <v>0</v>
      </c>
      <c r="AD225" s="82">
        <f>Investissements!AD24*Investissements!$J52</f>
        <v>0</v>
      </c>
      <c r="AE225" s="82">
        <f t="shared" si="71"/>
        <v>0</v>
      </c>
      <c r="AF225" s="82">
        <f>Investissements!AF24*Investissements!$J52</f>
        <v>0</v>
      </c>
      <c r="AG225" s="82">
        <f>Investissements!AG24*Investissements!$J52</f>
        <v>0</v>
      </c>
      <c r="AH225" s="82">
        <f t="shared" si="72"/>
        <v>0</v>
      </c>
      <c r="AI225" s="82">
        <f>Investissements!AI24*Investissements!$J52</f>
        <v>0</v>
      </c>
      <c r="AJ225" s="82">
        <f>Investissements!AJ24*Investissements!$J52</f>
        <v>0</v>
      </c>
      <c r="AK225" s="82">
        <f t="shared" si="73"/>
        <v>0</v>
      </c>
      <c r="AM225" s="82">
        <f>Investissements!AN24*Investissements!$J52</f>
        <v>0</v>
      </c>
      <c r="AN225" s="82">
        <f>Investissements!AO24*Investissements!$J52</f>
        <v>0</v>
      </c>
      <c r="AO225" s="82">
        <f>Investissements!AP24*Investissements!$J52</f>
        <v>0</v>
      </c>
      <c r="AP225" s="82">
        <f>Investissements!AQ24*Investissements!$J52</f>
        <v>0</v>
      </c>
      <c r="AQ225" s="82">
        <f>Investissements!AR24*Investissements!$J52</f>
        <v>0</v>
      </c>
    </row>
    <row r="226" spans="2:43" ht="15" customHeight="1" x14ac:dyDescent="0.35">
      <c r="B226" s="57">
        <f>Investissements!B25</f>
        <v>0</v>
      </c>
      <c r="C226" s="82">
        <f>Investissements!C25*Investissements!$J53</f>
        <v>0</v>
      </c>
      <c r="D226" s="82">
        <f>Investissements!D25*Investissements!$J53</f>
        <v>0</v>
      </c>
      <c r="E226" s="82">
        <f>Investissements!E25*Investissements!$J53</f>
        <v>0</v>
      </c>
      <c r="F226" s="82">
        <f>Investissements!F25*Investissements!$J53</f>
        <v>0</v>
      </c>
      <c r="G226" s="82">
        <f>Investissements!G25*Investissements!$J53</f>
        <v>0</v>
      </c>
      <c r="H226" s="82">
        <f>Investissements!H25*Investissements!$J53</f>
        <v>0</v>
      </c>
      <c r="I226" s="82">
        <f>Investissements!I25*Investissements!$J53</f>
        <v>0</v>
      </c>
      <c r="J226" s="82">
        <f>Investissements!J25*Investissements!$J53</f>
        <v>0</v>
      </c>
      <c r="K226" s="82">
        <f>Investissements!K25*Investissements!$J53</f>
        <v>0</v>
      </c>
      <c r="L226" s="82">
        <f>Investissements!L25*Investissements!$J53</f>
        <v>0</v>
      </c>
      <c r="M226" s="82">
        <f>Investissements!M25*Investissements!$J53</f>
        <v>0</v>
      </c>
      <c r="N226" s="82">
        <f>Investissements!N25*Investissements!$J53</f>
        <v>0</v>
      </c>
      <c r="O226" s="82">
        <f t="shared" si="69"/>
        <v>0</v>
      </c>
      <c r="P226" s="82">
        <f>Investissements!P25*Investissements!$J53</f>
        <v>0</v>
      </c>
      <c r="Q226" s="82">
        <f>Investissements!Q25*Investissements!$J53</f>
        <v>0</v>
      </c>
      <c r="R226" s="82">
        <f>Investissements!R25*Investissements!$J53</f>
        <v>0</v>
      </c>
      <c r="S226" s="82">
        <f>Investissements!S25*Investissements!$J53</f>
        <v>0</v>
      </c>
      <c r="T226" s="82">
        <f>Investissements!T25*Investissements!$J53</f>
        <v>0</v>
      </c>
      <c r="U226" s="82">
        <f>Investissements!U25*Investissements!$J53</f>
        <v>0</v>
      </c>
      <c r="V226" s="82">
        <f>Investissements!V25*Investissements!$J53</f>
        <v>0</v>
      </c>
      <c r="W226" s="82">
        <f>Investissements!W25*Investissements!$J53</f>
        <v>0</v>
      </c>
      <c r="X226" s="82">
        <f>Investissements!X25*Investissements!$J53</f>
        <v>0</v>
      </c>
      <c r="Y226" s="82">
        <f>Investissements!Y25*Investissements!$J53</f>
        <v>0</v>
      </c>
      <c r="Z226" s="82">
        <f>Investissements!Z25*Investissements!$J53</f>
        <v>0</v>
      </c>
      <c r="AA226" s="82">
        <f>Investissements!AA25*Investissements!$J53</f>
        <v>0</v>
      </c>
      <c r="AB226" s="82">
        <f t="shared" si="70"/>
        <v>0</v>
      </c>
      <c r="AC226" s="82">
        <f>Investissements!AC25*Investissements!$J53</f>
        <v>0</v>
      </c>
      <c r="AD226" s="82">
        <f>Investissements!AD25*Investissements!$J53</f>
        <v>0</v>
      </c>
      <c r="AE226" s="82">
        <f t="shared" si="71"/>
        <v>0</v>
      </c>
      <c r="AF226" s="82">
        <f>Investissements!AF25*Investissements!$J53</f>
        <v>0</v>
      </c>
      <c r="AG226" s="82">
        <f>Investissements!AG25*Investissements!$J53</f>
        <v>0</v>
      </c>
      <c r="AH226" s="82">
        <f t="shared" si="72"/>
        <v>0</v>
      </c>
      <c r="AI226" s="82">
        <f>Investissements!AI25*Investissements!$J53</f>
        <v>0</v>
      </c>
      <c r="AJ226" s="82">
        <f>Investissements!AJ25*Investissements!$J53</f>
        <v>0</v>
      </c>
      <c r="AK226" s="82">
        <f t="shared" si="73"/>
        <v>0</v>
      </c>
      <c r="AM226" s="82">
        <f>Investissements!AN25*Investissements!$J53</f>
        <v>0</v>
      </c>
      <c r="AN226" s="82">
        <f>Investissements!AO25*Investissements!$J53</f>
        <v>0</v>
      </c>
      <c r="AO226" s="82">
        <f>Investissements!AP25*Investissements!$J53</f>
        <v>0</v>
      </c>
      <c r="AP226" s="82">
        <f>Investissements!AQ25*Investissements!$J53</f>
        <v>0</v>
      </c>
      <c r="AQ226" s="82">
        <f>Investissements!AR25*Investissements!$J53</f>
        <v>0</v>
      </c>
    </row>
    <row r="227" spans="2:43" ht="15" customHeight="1" x14ac:dyDescent="0.35">
      <c r="B227" s="57">
        <f>Investissements!B26</f>
        <v>0</v>
      </c>
      <c r="C227" s="82">
        <f>Investissements!C26*Investissements!$J54</f>
        <v>0</v>
      </c>
      <c r="D227" s="82">
        <f>Investissements!D26*Investissements!$J54</f>
        <v>0</v>
      </c>
      <c r="E227" s="82">
        <f>Investissements!E26*Investissements!$J54</f>
        <v>0</v>
      </c>
      <c r="F227" s="82">
        <f>Investissements!F26*Investissements!$J54</f>
        <v>0</v>
      </c>
      <c r="G227" s="82">
        <f>Investissements!G26*Investissements!$J54</f>
        <v>0</v>
      </c>
      <c r="H227" s="82">
        <f>Investissements!H26*Investissements!$J54</f>
        <v>0</v>
      </c>
      <c r="I227" s="82">
        <f>Investissements!I26*Investissements!$J54</f>
        <v>0</v>
      </c>
      <c r="J227" s="82">
        <f>Investissements!J26*Investissements!$J54</f>
        <v>0</v>
      </c>
      <c r="K227" s="82">
        <f>Investissements!K26*Investissements!$J54</f>
        <v>0</v>
      </c>
      <c r="L227" s="82">
        <f>Investissements!L26*Investissements!$J54</f>
        <v>0</v>
      </c>
      <c r="M227" s="82">
        <f>Investissements!M26*Investissements!$J54</f>
        <v>0</v>
      </c>
      <c r="N227" s="82">
        <f>Investissements!N26*Investissements!$J54</f>
        <v>0</v>
      </c>
      <c r="O227" s="82">
        <f t="shared" si="69"/>
        <v>0</v>
      </c>
      <c r="P227" s="82">
        <f>Investissements!P26*Investissements!$J54</f>
        <v>0</v>
      </c>
      <c r="Q227" s="82">
        <f>Investissements!Q26*Investissements!$J54</f>
        <v>0</v>
      </c>
      <c r="R227" s="82">
        <f>Investissements!R26*Investissements!$J54</f>
        <v>0</v>
      </c>
      <c r="S227" s="82">
        <f>Investissements!S26*Investissements!$J54</f>
        <v>0</v>
      </c>
      <c r="T227" s="82">
        <f>Investissements!T26*Investissements!$J54</f>
        <v>0</v>
      </c>
      <c r="U227" s="82">
        <f>Investissements!U26*Investissements!$J54</f>
        <v>0</v>
      </c>
      <c r="V227" s="82">
        <f>Investissements!V26*Investissements!$J54</f>
        <v>0</v>
      </c>
      <c r="W227" s="82">
        <f>Investissements!W26*Investissements!$J54</f>
        <v>0</v>
      </c>
      <c r="X227" s="82">
        <f>Investissements!X26*Investissements!$J54</f>
        <v>0</v>
      </c>
      <c r="Y227" s="82">
        <f>Investissements!Y26*Investissements!$J54</f>
        <v>0</v>
      </c>
      <c r="Z227" s="82">
        <f>Investissements!Z26*Investissements!$J54</f>
        <v>0</v>
      </c>
      <c r="AA227" s="82">
        <f>Investissements!AA26*Investissements!$J54</f>
        <v>0</v>
      </c>
      <c r="AB227" s="82">
        <f t="shared" si="70"/>
        <v>0</v>
      </c>
      <c r="AC227" s="82">
        <f>Investissements!AC26*Investissements!$J54</f>
        <v>0</v>
      </c>
      <c r="AD227" s="82">
        <f>Investissements!AD26*Investissements!$J54</f>
        <v>0</v>
      </c>
      <c r="AE227" s="82">
        <f t="shared" si="71"/>
        <v>0</v>
      </c>
      <c r="AF227" s="82">
        <f>Investissements!AF26*Investissements!$J54</f>
        <v>0</v>
      </c>
      <c r="AG227" s="82">
        <f>Investissements!AG26*Investissements!$J54</f>
        <v>0</v>
      </c>
      <c r="AH227" s="82">
        <f t="shared" si="72"/>
        <v>0</v>
      </c>
      <c r="AI227" s="82">
        <f>Investissements!AI26*Investissements!$J54</f>
        <v>0</v>
      </c>
      <c r="AJ227" s="82">
        <f>Investissements!AJ26*Investissements!$J54</f>
        <v>0</v>
      </c>
      <c r="AK227" s="82">
        <f t="shared" si="73"/>
        <v>0</v>
      </c>
      <c r="AM227" s="82">
        <f>Investissements!AN26*Investissements!$J54</f>
        <v>0</v>
      </c>
      <c r="AN227" s="82">
        <f>Investissements!AO26*Investissements!$J54</f>
        <v>0</v>
      </c>
      <c r="AO227" s="82">
        <f>Investissements!AP26*Investissements!$J54</f>
        <v>0</v>
      </c>
      <c r="AP227" s="82">
        <f>Investissements!AQ26*Investissements!$J54</f>
        <v>0</v>
      </c>
      <c r="AQ227" s="82">
        <f>Investissements!AR26*Investissements!$J54</f>
        <v>0</v>
      </c>
    </row>
    <row r="228" spans="2:43" ht="15" customHeight="1" x14ac:dyDescent="0.35">
      <c r="B228" s="57">
        <f>Investissements!B27</f>
        <v>0</v>
      </c>
      <c r="C228" s="82">
        <f>Investissements!C27*Investissements!$J55</f>
        <v>0</v>
      </c>
      <c r="D228" s="82">
        <f>Investissements!D27*Investissements!$J55</f>
        <v>0</v>
      </c>
      <c r="E228" s="82">
        <f>Investissements!E27*Investissements!$J55</f>
        <v>0</v>
      </c>
      <c r="F228" s="82">
        <f>Investissements!F27*Investissements!$J55</f>
        <v>0</v>
      </c>
      <c r="G228" s="82">
        <f>Investissements!G27*Investissements!$J55</f>
        <v>0</v>
      </c>
      <c r="H228" s="82">
        <f>Investissements!H27*Investissements!$J55</f>
        <v>0</v>
      </c>
      <c r="I228" s="82">
        <f>Investissements!I27*Investissements!$J55</f>
        <v>0</v>
      </c>
      <c r="J228" s="82">
        <f>Investissements!J27*Investissements!$J55</f>
        <v>0</v>
      </c>
      <c r="K228" s="82">
        <f>Investissements!K27*Investissements!$J55</f>
        <v>0</v>
      </c>
      <c r="L228" s="82">
        <f>Investissements!L27*Investissements!$J55</f>
        <v>0</v>
      </c>
      <c r="M228" s="82">
        <f>Investissements!M27*Investissements!$J55</f>
        <v>0</v>
      </c>
      <c r="N228" s="82">
        <f>Investissements!N27*Investissements!$J55</f>
        <v>0</v>
      </c>
      <c r="O228" s="82">
        <f t="shared" si="69"/>
        <v>0</v>
      </c>
      <c r="P228" s="82">
        <f>Investissements!P27*Investissements!$J55</f>
        <v>0</v>
      </c>
      <c r="Q228" s="82">
        <f>Investissements!Q27*Investissements!$J55</f>
        <v>0</v>
      </c>
      <c r="R228" s="82">
        <f>Investissements!R27*Investissements!$J55</f>
        <v>0</v>
      </c>
      <c r="S228" s="82">
        <f>Investissements!S27*Investissements!$J55</f>
        <v>0</v>
      </c>
      <c r="T228" s="82">
        <f>Investissements!T27*Investissements!$J55</f>
        <v>0</v>
      </c>
      <c r="U228" s="82">
        <f>Investissements!U27*Investissements!$J55</f>
        <v>0</v>
      </c>
      <c r="V228" s="82">
        <f>Investissements!V27*Investissements!$J55</f>
        <v>0</v>
      </c>
      <c r="W228" s="82">
        <f>Investissements!W27*Investissements!$J55</f>
        <v>0</v>
      </c>
      <c r="X228" s="82">
        <f>Investissements!X27*Investissements!$J55</f>
        <v>0</v>
      </c>
      <c r="Y228" s="82">
        <f>Investissements!Y27*Investissements!$J55</f>
        <v>0</v>
      </c>
      <c r="Z228" s="82">
        <f>Investissements!Z27*Investissements!$J55</f>
        <v>0</v>
      </c>
      <c r="AA228" s="82">
        <f>Investissements!AA27*Investissements!$J55</f>
        <v>0</v>
      </c>
      <c r="AB228" s="82">
        <f t="shared" si="70"/>
        <v>0</v>
      </c>
      <c r="AC228" s="82">
        <f>Investissements!AC27*Investissements!$J55</f>
        <v>0</v>
      </c>
      <c r="AD228" s="82">
        <f>Investissements!AD27*Investissements!$J55</f>
        <v>0</v>
      </c>
      <c r="AE228" s="82">
        <f t="shared" si="71"/>
        <v>0</v>
      </c>
      <c r="AF228" s="82">
        <f>Investissements!AF27*Investissements!$J55</f>
        <v>0</v>
      </c>
      <c r="AG228" s="82">
        <f>Investissements!AG27*Investissements!$J55</f>
        <v>0</v>
      </c>
      <c r="AH228" s="82">
        <f t="shared" si="72"/>
        <v>0</v>
      </c>
      <c r="AI228" s="82">
        <f>Investissements!AI27*Investissements!$J55</f>
        <v>0</v>
      </c>
      <c r="AJ228" s="82">
        <f>Investissements!AJ27*Investissements!$J55</f>
        <v>0</v>
      </c>
      <c r="AK228" s="82">
        <f t="shared" si="73"/>
        <v>0</v>
      </c>
      <c r="AM228" s="82">
        <f>Investissements!AN27*Investissements!$J55</f>
        <v>0</v>
      </c>
      <c r="AN228" s="82">
        <f>Investissements!AO27*Investissements!$J55</f>
        <v>0</v>
      </c>
      <c r="AO228" s="82">
        <f>Investissements!AP27*Investissements!$J55</f>
        <v>0</v>
      </c>
      <c r="AP228" s="82">
        <f>Investissements!AQ27*Investissements!$J55</f>
        <v>0</v>
      </c>
      <c r="AQ228" s="82">
        <f>Investissements!AR27*Investissements!$J55</f>
        <v>0</v>
      </c>
    </row>
    <row r="229" spans="2:43" ht="15" customHeight="1" x14ac:dyDescent="0.35">
      <c r="B229" s="57">
        <f>Investissements!B28</f>
        <v>0</v>
      </c>
      <c r="C229" s="82">
        <f>Investissements!C28*Investissements!$J56</f>
        <v>0</v>
      </c>
      <c r="D229" s="82">
        <f>Investissements!D28*Investissements!$J56</f>
        <v>0</v>
      </c>
      <c r="E229" s="82">
        <f>Investissements!E28*Investissements!$J56</f>
        <v>0</v>
      </c>
      <c r="F229" s="82">
        <f>Investissements!F28*Investissements!$J56</f>
        <v>0</v>
      </c>
      <c r="G229" s="82">
        <f>Investissements!G28*Investissements!$J56</f>
        <v>0</v>
      </c>
      <c r="H229" s="82">
        <f>Investissements!H28*Investissements!$J56</f>
        <v>0</v>
      </c>
      <c r="I229" s="82">
        <f>Investissements!I28*Investissements!$J56</f>
        <v>0</v>
      </c>
      <c r="J229" s="82">
        <f>Investissements!J28*Investissements!$J56</f>
        <v>0</v>
      </c>
      <c r="K229" s="82">
        <f>Investissements!K28*Investissements!$J56</f>
        <v>0</v>
      </c>
      <c r="L229" s="82">
        <f>Investissements!L28*Investissements!$J56</f>
        <v>0</v>
      </c>
      <c r="M229" s="82">
        <f>Investissements!M28*Investissements!$J56</f>
        <v>0</v>
      </c>
      <c r="N229" s="82">
        <f>Investissements!N28*Investissements!$J56</f>
        <v>0</v>
      </c>
      <c r="O229" s="82">
        <f t="shared" si="69"/>
        <v>0</v>
      </c>
      <c r="P229" s="82">
        <f>Investissements!P28*Investissements!$J56</f>
        <v>0</v>
      </c>
      <c r="Q229" s="82">
        <f>Investissements!Q28*Investissements!$J56</f>
        <v>0</v>
      </c>
      <c r="R229" s="82">
        <f>Investissements!R28*Investissements!$J56</f>
        <v>0</v>
      </c>
      <c r="S229" s="82">
        <f>Investissements!S28*Investissements!$J56</f>
        <v>0</v>
      </c>
      <c r="T229" s="82">
        <f>Investissements!T28*Investissements!$J56</f>
        <v>0</v>
      </c>
      <c r="U229" s="82">
        <f>Investissements!U28*Investissements!$J56</f>
        <v>0</v>
      </c>
      <c r="V229" s="82">
        <f>Investissements!V28*Investissements!$J56</f>
        <v>0</v>
      </c>
      <c r="W229" s="82">
        <f>Investissements!W28*Investissements!$J56</f>
        <v>0</v>
      </c>
      <c r="X229" s="82">
        <f>Investissements!X28*Investissements!$J56</f>
        <v>0</v>
      </c>
      <c r="Y229" s="82">
        <f>Investissements!Y28*Investissements!$J56</f>
        <v>0</v>
      </c>
      <c r="Z229" s="82">
        <f>Investissements!Z28*Investissements!$J56</f>
        <v>0</v>
      </c>
      <c r="AA229" s="82">
        <f>Investissements!AA28*Investissements!$J56</f>
        <v>0</v>
      </c>
      <c r="AB229" s="82">
        <f t="shared" si="70"/>
        <v>0</v>
      </c>
      <c r="AC229" s="82">
        <f>Investissements!AC28*Investissements!$J56</f>
        <v>0</v>
      </c>
      <c r="AD229" s="82">
        <f>Investissements!AD28*Investissements!$J56</f>
        <v>0</v>
      </c>
      <c r="AE229" s="82">
        <f t="shared" si="71"/>
        <v>0</v>
      </c>
      <c r="AF229" s="82">
        <f>Investissements!AF28*Investissements!$J56</f>
        <v>0</v>
      </c>
      <c r="AG229" s="82">
        <f>Investissements!AG28*Investissements!$J56</f>
        <v>0</v>
      </c>
      <c r="AH229" s="82">
        <f t="shared" si="72"/>
        <v>0</v>
      </c>
      <c r="AI229" s="82">
        <f>Investissements!AI28*Investissements!$J56</f>
        <v>0</v>
      </c>
      <c r="AJ229" s="82">
        <f>Investissements!AJ28*Investissements!$J56</f>
        <v>0</v>
      </c>
      <c r="AK229" s="82">
        <f t="shared" si="73"/>
        <v>0</v>
      </c>
      <c r="AM229" s="82">
        <f>Investissements!AN28*Investissements!$J56</f>
        <v>0</v>
      </c>
      <c r="AN229" s="82">
        <f>Investissements!AO28*Investissements!$J56</f>
        <v>0</v>
      </c>
      <c r="AO229" s="82">
        <f>Investissements!AP28*Investissements!$J56</f>
        <v>0</v>
      </c>
      <c r="AP229" s="82">
        <f>Investissements!AQ28*Investissements!$J56</f>
        <v>0</v>
      </c>
      <c r="AQ229" s="82">
        <f>Investissements!AR28*Investissements!$J56</f>
        <v>0</v>
      </c>
    </row>
    <row r="230" spans="2:43" x14ac:dyDescent="0.35">
      <c r="B230" s="90"/>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c r="AA230" s="107"/>
      <c r="AB230" s="107"/>
      <c r="AC230" s="107"/>
      <c r="AD230" s="107"/>
      <c r="AE230" s="107"/>
      <c r="AF230" s="107"/>
      <c r="AG230" s="107"/>
      <c r="AH230" s="107"/>
      <c r="AI230" s="107"/>
      <c r="AJ230" s="107"/>
      <c r="AK230" s="107"/>
    </row>
    <row r="231" spans="2:43" ht="15" customHeight="1" x14ac:dyDescent="0.35">
      <c r="B231" s="95" t="s">
        <v>20</v>
      </c>
      <c r="C231" s="82">
        <f t="shared" ref="C231:AK231" si="74">SUM(C210:C229)</f>
        <v>0</v>
      </c>
      <c r="D231" s="82">
        <f t="shared" si="74"/>
        <v>0</v>
      </c>
      <c r="E231" s="82">
        <f t="shared" si="74"/>
        <v>0</v>
      </c>
      <c r="F231" s="82">
        <f t="shared" si="74"/>
        <v>0</v>
      </c>
      <c r="G231" s="82">
        <f t="shared" si="74"/>
        <v>0</v>
      </c>
      <c r="H231" s="82">
        <f t="shared" si="74"/>
        <v>0</v>
      </c>
      <c r="I231" s="82">
        <f t="shared" si="74"/>
        <v>0</v>
      </c>
      <c r="J231" s="82">
        <f t="shared" si="74"/>
        <v>0</v>
      </c>
      <c r="K231" s="82">
        <f t="shared" si="74"/>
        <v>0</v>
      </c>
      <c r="L231" s="82">
        <f t="shared" si="74"/>
        <v>0</v>
      </c>
      <c r="M231" s="82">
        <f t="shared" si="74"/>
        <v>0</v>
      </c>
      <c r="N231" s="82">
        <f t="shared" si="74"/>
        <v>0</v>
      </c>
      <c r="O231" s="99">
        <f t="shared" si="74"/>
        <v>0</v>
      </c>
      <c r="P231" s="82">
        <f t="shared" si="74"/>
        <v>0</v>
      </c>
      <c r="Q231" s="82">
        <f t="shared" si="74"/>
        <v>0</v>
      </c>
      <c r="R231" s="82">
        <f t="shared" si="74"/>
        <v>0</v>
      </c>
      <c r="S231" s="82">
        <f t="shared" si="74"/>
        <v>0</v>
      </c>
      <c r="T231" s="82">
        <f t="shared" si="74"/>
        <v>0</v>
      </c>
      <c r="U231" s="82">
        <f t="shared" si="74"/>
        <v>0</v>
      </c>
      <c r="V231" s="82">
        <f t="shared" si="74"/>
        <v>0</v>
      </c>
      <c r="W231" s="82">
        <f t="shared" si="74"/>
        <v>0</v>
      </c>
      <c r="X231" s="82">
        <f t="shared" si="74"/>
        <v>0</v>
      </c>
      <c r="Y231" s="82">
        <f t="shared" si="74"/>
        <v>0</v>
      </c>
      <c r="Z231" s="82">
        <f t="shared" si="74"/>
        <v>0</v>
      </c>
      <c r="AA231" s="82">
        <f t="shared" si="74"/>
        <v>0</v>
      </c>
      <c r="AB231" s="99">
        <f t="shared" si="74"/>
        <v>0</v>
      </c>
      <c r="AC231" s="82">
        <f t="shared" si="74"/>
        <v>0</v>
      </c>
      <c r="AD231" s="82">
        <f t="shared" si="74"/>
        <v>0</v>
      </c>
      <c r="AE231" s="99">
        <f t="shared" si="74"/>
        <v>0</v>
      </c>
      <c r="AF231" s="82">
        <f t="shared" si="74"/>
        <v>0</v>
      </c>
      <c r="AG231" s="82">
        <f t="shared" si="74"/>
        <v>0</v>
      </c>
      <c r="AH231" s="99">
        <f t="shared" si="74"/>
        <v>0</v>
      </c>
      <c r="AI231" s="82">
        <f t="shared" si="74"/>
        <v>0</v>
      </c>
      <c r="AJ231" s="82">
        <f t="shared" si="74"/>
        <v>0</v>
      </c>
      <c r="AK231" s="99">
        <f t="shared" si="74"/>
        <v>0</v>
      </c>
      <c r="AM231" s="168">
        <f>SUM(AM210:AM229)</f>
        <v>0</v>
      </c>
      <c r="AN231" s="168">
        <f>SUM(AN210:AN229)</f>
        <v>0</v>
      </c>
      <c r="AO231" s="168">
        <f>SUM(AO210:AO229)</f>
        <v>0</v>
      </c>
      <c r="AP231" s="168">
        <f>SUM(AP210:AP229)</f>
        <v>0</v>
      </c>
      <c r="AQ231" s="168">
        <f>SUM(AQ210:AQ229)</f>
        <v>0</v>
      </c>
    </row>
    <row r="232" spans="2:43" x14ac:dyDescent="0.35">
      <c r="B232" s="90"/>
    </row>
    <row r="233" spans="2:43" x14ac:dyDescent="0.35">
      <c r="B233" s="90"/>
    </row>
    <row r="234" spans="2:43" x14ac:dyDescent="0.35">
      <c r="B234" s="90"/>
    </row>
  </sheetData>
  <sheetProtection sheet="1" objects="1" scenarios="1"/>
  <mergeCells count="54">
    <mergeCell ref="B2:B3"/>
    <mergeCell ref="AC181:AE181"/>
    <mergeCell ref="AF181:AH181"/>
    <mergeCell ref="AF127:AH127"/>
    <mergeCell ref="C208:O208"/>
    <mergeCell ref="P127:AB127"/>
    <mergeCell ref="AC127:AE127"/>
    <mergeCell ref="C127:O127"/>
    <mergeCell ref="C73:O73"/>
    <mergeCell ref="P73:AB73"/>
    <mergeCell ref="AI208:AK208"/>
    <mergeCell ref="P208:AB208"/>
    <mergeCell ref="AF208:AH208"/>
    <mergeCell ref="AC208:AE208"/>
    <mergeCell ref="P181:AB181"/>
    <mergeCell ref="AI181:AK181"/>
    <mergeCell ref="AI154:AK154"/>
    <mergeCell ref="AC100:AE100"/>
    <mergeCell ref="AF100:AH100"/>
    <mergeCell ref="C100:O100"/>
    <mergeCell ref="P100:AB100"/>
    <mergeCell ref="C154:O154"/>
    <mergeCell ref="P154:AB154"/>
    <mergeCell ref="AC154:AE154"/>
    <mergeCell ref="AF154:AH154"/>
    <mergeCell ref="AM98:AN98"/>
    <mergeCell ref="AM125:AN125"/>
    <mergeCell ref="AM152:AN152"/>
    <mergeCell ref="AI127:AK127"/>
    <mergeCell ref="AI100:AK100"/>
    <mergeCell ref="AI46:AK46"/>
    <mergeCell ref="C46:O46"/>
    <mergeCell ref="AM17:AN17"/>
    <mergeCell ref="AM44:AN44"/>
    <mergeCell ref="AM71:AN71"/>
    <mergeCell ref="P46:AB46"/>
    <mergeCell ref="AC46:AE46"/>
    <mergeCell ref="AF46:AH46"/>
    <mergeCell ref="AI5:AK5"/>
    <mergeCell ref="AM206:AN206"/>
    <mergeCell ref="AF5:AH5"/>
    <mergeCell ref="P5:AB5"/>
    <mergeCell ref="C181:O181"/>
    <mergeCell ref="AC5:AE5"/>
    <mergeCell ref="C5:O5"/>
    <mergeCell ref="AF19:AH19"/>
    <mergeCell ref="C19:O19"/>
    <mergeCell ref="P19:AB19"/>
    <mergeCell ref="AC19:AE19"/>
    <mergeCell ref="AI19:AK19"/>
    <mergeCell ref="AC73:AE73"/>
    <mergeCell ref="AF73:AH73"/>
    <mergeCell ref="AI73:AK73"/>
    <mergeCell ref="AM179:AN179"/>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7">
    <tabColor rgb="FF008BD0"/>
  </sheetPr>
  <dimension ref="B2:BJ73"/>
  <sheetViews>
    <sheetView showGridLines="0" showRowColHeaders="0" zoomScale="85" zoomScaleNormal="85" workbookViewId="0">
      <pane xSplit="2" topLeftCell="C1" activePane="topRight" state="frozen"/>
      <selection pane="topRight" activeCell="D94" sqref="D94"/>
    </sheetView>
  </sheetViews>
  <sheetFormatPr baseColWidth="10" defaultColWidth="11.54296875" defaultRowHeight="14.5" x14ac:dyDescent="0.35"/>
  <cols>
    <col min="1" max="1" width="3.453125" style="17" customWidth="1"/>
    <col min="2" max="2" width="35.6328125" style="53" customWidth="1"/>
    <col min="3" max="3" width="12.453125" style="17" customWidth="1"/>
    <col min="4" max="16384" width="11.54296875" style="17"/>
  </cols>
  <sheetData>
    <row r="2" spans="2:62" x14ac:dyDescent="0.35">
      <c r="B2" s="224" t="s">
        <v>364</v>
      </c>
    </row>
    <row r="3" spans="2:62" x14ac:dyDescent="0.35">
      <c r="B3" s="224"/>
      <c r="C3" s="43"/>
    </row>
    <row r="5" spans="2:62" x14ac:dyDescent="0.35">
      <c r="B5" s="203" t="s">
        <v>365</v>
      </c>
      <c r="C5" s="203"/>
      <c r="D5" s="203"/>
      <c r="E5" s="203"/>
      <c r="F5" s="203"/>
      <c r="G5" s="203"/>
      <c r="H5" s="203"/>
      <c r="I5" s="203"/>
      <c r="J5" s="203"/>
      <c r="K5" s="203"/>
      <c r="L5" s="203"/>
      <c r="M5" s="203"/>
      <c r="N5" s="203"/>
      <c r="O5" s="203"/>
    </row>
    <row r="7" spans="2:62" x14ac:dyDescent="0.35">
      <c r="B7" s="90"/>
      <c r="C7" s="232" t="s">
        <v>17</v>
      </c>
      <c r="D7" s="232"/>
      <c r="E7" s="232"/>
      <c r="F7" s="232"/>
      <c r="G7" s="232"/>
      <c r="H7" s="232"/>
      <c r="I7" s="232"/>
      <c r="J7" s="232"/>
      <c r="K7" s="232"/>
      <c r="L7" s="232"/>
      <c r="M7" s="232"/>
      <c r="N7" s="232"/>
      <c r="O7" s="232" t="s">
        <v>18</v>
      </c>
      <c r="P7" s="232"/>
      <c r="Q7" s="232"/>
      <c r="R7" s="232"/>
      <c r="S7" s="232"/>
      <c r="T7" s="232"/>
      <c r="U7" s="232"/>
      <c r="V7" s="232"/>
      <c r="W7" s="232"/>
      <c r="X7" s="232"/>
      <c r="Y7" s="232"/>
      <c r="Z7" s="232"/>
      <c r="AA7" s="232" t="s">
        <v>19</v>
      </c>
      <c r="AB7" s="232"/>
      <c r="AC7" s="232"/>
      <c r="AD7" s="232"/>
      <c r="AE7" s="232"/>
      <c r="AF7" s="232"/>
      <c r="AG7" s="232"/>
      <c r="AH7" s="232"/>
      <c r="AI7" s="232"/>
      <c r="AJ7" s="232"/>
      <c r="AK7" s="232"/>
      <c r="AL7" s="232"/>
      <c r="AM7" s="232" t="s">
        <v>31</v>
      </c>
      <c r="AN7" s="232"/>
      <c r="AO7" s="232"/>
      <c r="AP7" s="232"/>
      <c r="AQ7" s="232"/>
      <c r="AR7" s="232"/>
      <c r="AS7" s="232"/>
      <c r="AT7" s="232"/>
      <c r="AU7" s="232"/>
      <c r="AV7" s="232"/>
      <c r="AW7" s="232"/>
      <c r="AX7" s="232"/>
      <c r="AY7" s="232" t="s">
        <v>32</v>
      </c>
      <c r="AZ7" s="232"/>
      <c r="BA7" s="232"/>
      <c r="BB7" s="232"/>
      <c r="BC7" s="232"/>
      <c r="BD7" s="232"/>
      <c r="BE7" s="232"/>
      <c r="BF7" s="232"/>
      <c r="BG7" s="232"/>
      <c r="BH7" s="232"/>
      <c r="BI7" s="232"/>
      <c r="BJ7" s="232"/>
    </row>
    <row r="8" spans="2:62" x14ac:dyDescent="0.35">
      <c r="B8" s="95" t="s">
        <v>48</v>
      </c>
      <c r="C8" s="67">
        <f>CONFIG!$C$7</f>
        <v>43101</v>
      </c>
      <c r="D8" s="67">
        <f>DATE(YEAR(C8),MONTH(C8)+1,DAY(C8))</f>
        <v>43132</v>
      </c>
      <c r="E8" s="67">
        <f t="shared" ref="E8:BJ8" si="0">DATE(YEAR(D8),MONTH(D8)+1,DAY(D8))</f>
        <v>43160</v>
      </c>
      <c r="F8" s="67">
        <f t="shared" si="0"/>
        <v>43191</v>
      </c>
      <c r="G8" s="67">
        <f t="shared" si="0"/>
        <v>43221</v>
      </c>
      <c r="H8" s="67">
        <f t="shared" si="0"/>
        <v>43252</v>
      </c>
      <c r="I8" s="67">
        <f t="shared" si="0"/>
        <v>43282</v>
      </c>
      <c r="J8" s="67">
        <f t="shared" si="0"/>
        <v>43313</v>
      </c>
      <c r="K8" s="67">
        <f t="shared" si="0"/>
        <v>43344</v>
      </c>
      <c r="L8" s="67">
        <f t="shared" si="0"/>
        <v>43374</v>
      </c>
      <c r="M8" s="67">
        <f t="shared" si="0"/>
        <v>43405</v>
      </c>
      <c r="N8" s="67">
        <f t="shared" si="0"/>
        <v>43435</v>
      </c>
      <c r="O8" s="67">
        <f t="shared" si="0"/>
        <v>43466</v>
      </c>
      <c r="P8" s="67">
        <f t="shared" si="0"/>
        <v>43497</v>
      </c>
      <c r="Q8" s="67">
        <f t="shared" si="0"/>
        <v>43525</v>
      </c>
      <c r="R8" s="67">
        <f t="shared" si="0"/>
        <v>43556</v>
      </c>
      <c r="S8" s="67">
        <f t="shared" si="0"/>
        <v>43586</v>
      </c>
      <c r="T8" s="67">
        <f t="shared" si="0"/>
        <v>43617</v>
      </c>
      <c r="U8" s="67">
        <f t="shared" si="0"/>
        <v>43647</v>
      </c>
      <c r="V8" s="67">
        <f t="shared" si="0"/>
        <v>43678</v>
      </c>
      <c r="W8" s="67">
        <f t="shared" si="0"/>
        <v>43709</v>
      </c>
      <c r="X8" s="67">
        <f t="shared" si="0"/>
        <v>43739</v>
      </c>
      <c r="Y8" s="67">
        <f t="shared" si="0"/>
        <v>43770</v>
      </c>
      <c r="Z8" s="67">
        <f t="shared" si="0"/>
        <v>43800</v>
      </c>
      <c r="AA8" s="67">
        <f t="shared" si="0"/>
        <v>43831</v>
      </c>
      <c r="AB8" s="67">
        <f t="shared" si="0"/>
        <v>43862</v>
      </c>
      <c r="AC8" s="67">
        <f t="shared" si="0"/>
        <v>43891</v>
      </c>
      <c r="AD8" s="67">
        <f t="shared" si="0"/>
        <v>43922</v>
      </c>
      <c r="AE8" s="67">
        <f t="shared" si="0"/>
        <v>43952</v>
      </c>
      <c r="AF8" s="67">
        <f t="shared" si="0"/>
        <v>43983</v>
      </c>
      <c r="AG8" s="67">
        <f t="shared" si="0"/>
        <v>44013</v>
      </c>
      <c r="AH8" s="67">
        <f t="shared" si="0"/>
        <v>44044</v>
      </c>
      <c r="AI8" s="67">
        <f t="shared" si="0"/>
        <v>44075</v>
      </c>
      <c r="AJ8" s="67">
        <f t="shared" si="0"/>
        <v>44105</v>
      </c>
      <c r="AK8" s="67">
        <f t="shared" si="0"/>
        <v>44136</v>
      </c>
      <c r="AL8" s="67">
        <f t="shared" si="0"/>
        <v>44166</v>
      </c>
      <c r="AM8" s="67">
        <f t="shared" si="0"/>
        <v>44197</v>
      </c>
      <c r="AN8" s="67">
        <f t="shared" si="0"/>
        <v>44228</v>
      </c>
      <c r="AO8" s="67">
        <f t="shared" si="0"/>
        <v>44256</v>
      </c>
      <c r="AP8" s="67">
        <f t="shared" si="0"/>
        <v>44287</v>
      </c>
      <c r="AQ8" s="67">
        <f t="shared" si="0"/>
        <v>44317</v>
      </c>
      <c r="AR8" s="67">
        <f t="shared" si="0"/>
        <v>44348</v>
      </c>
      <c r="AS8" s="67">
        <f t="shared" si="0"/>
        <v>44378</v>
      </c>
      <c r="AT8" s="67">
        <f t="shared" si="0"/>
        <v>44409</v>
      </c>
      <c r="AU8" s="67">
        <f t="shared" si="0"/>
        <v>44440</v>
      </c>
      <c r="AV8" s="67">
        <f t="shared" si="0"/>
        <v>44470</v>
      </c>
      <c r="AW8" s="67">
        <f t="shared" si="0"/>
        <v>44501</v>
      </c>
      <c r="AX8" s="67">
        <f t="shared" si="0"/>
        <v>44531</v>
      </c>
      <c r="AY8" s="67">
        <f t="shared" si="0"/>
        <v>44562</v>
      </c>
      <c r="AZ8" s="67">
        <f t="shared" si="0"/>
        <v>44593</v>
      </c>
      <c r="BA8" s="67">
        <f t="shared" si="0"/>
        <v>44621</v>
      </c>
      <c r="BB8" s="67">
        <f t="shared" si="0"/>
        <v>44652</v>
      </c>
      <c r="BC8" s="67">
        <f t="shared" si="0"/>
        <v>44682</v>
      </c>
      <c r="BD8" s="67">
        <f t="shared" si="0"/>
        <v>44713</v>
      </c>
      <c r="BE8" s="67">
        <f t="shared" si="0"/>
        <v>44743</v>
      </c>
      <c r="BF8" s="67">
        <f t="shared" si="0"/>
        <v>44774</v>
      </c>
      <c r="BG8" s="67">
        <f t="shared" si="0"/>
        <v>44805</v>
      </c>
      <c r="BH8" s="67">
        <f t="shared" si="0"/>
        <v>44835</v>
      </c>
      <c r="BI8" s="67">
        <f t="shared" si="0"/>
        <v>44866</v>
      </c>
      <c r="BJ8" s="67">
        <f t="shared" si="0"/>
        <v>44896</v>
      </c>
    </row>
    <row r="9" spans="2:62" x14ac:dyDescent="0.35">
      <c r="B9" s="57" t="str">
        <f>CONFIG!$B$14</f>
        <v>Activité / Projet 1</v>
      </c>
      <c r="C9" s="82">
        <f>((CONFIG!$G41*Commandes!C9)+IF(ROUND((C$8-CONFIG!$C$7)/31,0)&gt;=(CONFIG!$E41+CONFIG!$F41),INDEX(Commandes!$C9:'Commandes'!$BJ9,,COLUMN(C$8)-COLUMN($C$8)+1-(CONFIG!$E41+CONFIG!$F41)),0)*(1-CONFIG!$G41))*CONFIG!$C41</f>
        <v>0</v>
      </c>
      <c r="D9" s="82">
        <f>((CONFIG!$G41*Commandes!D9)+IF(ROUND((D$8-CONFIG!$C$7)/31,0)&gt;=(CONFIG!$E41+CONFIG!$F41),INDEX(Commandes!$C9:'Commandes'!$BJ9,,COLUMN(D$8)-COLUMN($C$8)+1-(CONFIG!$E41+CONFIG!$F41)),0)*(1-CONFIG!$G41))*CONFIG!$C41</f>
        <v>0</v>
      </c>
      <c r="E9" s="82">
        <f>((CONFIG!$G41*Commandes!E9)+IF(ROUND((E$8-CONFIG!$C$7)/31,0)&gt;=(CONFIG!$E41+CONFIG!$F41),INDEX(Commandes!$C9:'Commandes'!$BJ9,,COLUMN(E$8)-COLUMN($C$8)+1-(CONFIG!$E41+CONFIG!$F41)),0)*(1-CONFIG!$G41))*CONFIG!$C41</f>
        <v>0</v>
      </c>
      <c r="F9" s="82">
        <f>((CONFIG!$G41*Commandes!F9)+IF(ROUND((F$8-CONFIG!$C$7)/31,0)&gt;=(CONFIG!$E41+CONFIG!$F41),INDEX(Commandes!$C9:'Commandes'!$BJ9,,COLUMN(F$8)-COLUMN($C$8)+1-(CONFIG!$E41+CONFIG!$F41)),0)*(1-CONFIG!$G41))*CONFIG!$C41</f>
        <v>0</v>
      </c>
      <c r="G9" s="82">
        <f>((CONFIG!$G41*Commandes!G9)+IF(ROUND((G$8-CONFIG!$C$7)/31,0)&gt;=(CONFIG!$E41+CONFIG!$F41),INDEX(Commandes!$C9:'Commandes'!$BJ9,,COLUMN(G$8)-COLUMN($C$8)+1-(CONFIG!$E41+CONFIG!$F41)),0)*(1-CONFIG!$G41))*CONFIG!$C41</f>
        <v>0</v>
      </c>
      <c r="H9" s="82">
        <f>((CONFIG!$G41*Commandes!H9)+IF(ROUND((H$8-CONFIG!$C$7)/31,0)&gt;=(CONFIG!$E41+CONFIG!$F41),INDEX(Commandes!$C9:'Commandes'!$BJ9,,COLUMN(H$8)-COLUMN($C$8)+1-(CONFIG!$E41+CONFIG!$F41)),0)*(1-CONFIG!$G41))*CONFIG!$C41</f>
        <v>0</v>
      </c>
      <c r="I9" s="82">
        <f>((CONFIG!$G41*Commandes!I9)+IF(ROUND((I$8-CONFIG!$C$7)/31,0)&gt;=(CONFIG!$E41+CONFIG!$F41),INDEX(Commandes!$C9:'Commandes'!$BJ9,,COLUMN(I$8)-COLUMN($C$8)+1-(CONFIG!$E41+CONFIG!$F41)),0)*(1-CONFIG!$G41))*CONFIG!$C41</f>
        <v>0</v>
      </c>
      <c r="J9" s="82">
        <f>((CONFIG!$G41*Commandes!J9)+IF(ROUND((J$8-CONFIG!$C$7)/31,0)&gt;=(CONFIG!$E41+CONFIG!$F41),INDEX(Commandes!$C9:'Commandes'!$BJ9,,COLUMN(J$8)-COLUMN($C$8)+1-(CONFIG!$E41+CONFIG!$F41)),0)*(1-CONFIG!$G41))*CONFIG!$C41</f>
        <v>0</v>
      </c>
      <c r="K9" s="82">
        <f>((CONFIG!$G41*Commandes!K9)+IF(ROUND((K$8-CONFIG!$C$7)/31,0)&gt;=(CONFIG!$E41+CONFIG!$F41),INDEX(Commandes!$C9:'Commandes'!$BJ9,,COLUMN(K$8)-COLUMN($C$8)+1-(CONFIG!$E41+CONFIG!$F41)),0)*(1-CONFIG!$G41))*CONFIG!$C41</f>
        <v>0</v>
      </c>
      <c r="L9" s="82">
        <f>((CONFIG!$G41*Commandes!L9)+IF(ROUND((L$8-CONFIG!$C$7)/31,0)&gt;=(CONFIG!$E41+CONFIG!$F41),INDEX(Commandes!$C9:'Commandes'!$BJ9,,COLUMN(L$8)-COLUMN($C$8)+1-(CONFIG!$E41+CONFIG!$F41)),0)*(1-CONFIG!$G41))*CONFIG!$C41</f>
        <v>0</v>
      </c>
      <c r="M9" s="82">
        <f>((CONFIG!$G41*Commandes!M9)+IF(ROUND((M$8-CONFIG!$C$7)/31,0)&gt;=(CONFIG!$E41+CONFIG!$F41),INDEX(Commandes!$C9:'Commandes'!$BJ9,,COLUMN(M$8)-COLUMN($C$8)+1-(CONFIG!$E41+CONFIG!$F41)),0)*(1-CONFIG!$G41))*CONFIG!$C41</f>
        <v>0</v>
      </c>
      <c r="N9" s="82">
        <f>((CONFIG!$G41*Commandes!N9)+IF(ROUND((N$8-CONFIG!$C$7)/31,0)&gt;=(CONFIG!$E41+CONFIG!$F41),INDEX(Commandes!$C9:'Commandes'!$BJ9,,COLUMN(N$8)-COLUMN($C$8)+1-(CONFIG!$E41+CONFIG!$F41)),0)*(1-CONFIG!$G41))*CONFIG!$C41</f>
        <v>0</v>
      </c>
      <c r="O9" s="82">
        <f>((CONFIG!$G41*Commandes!O9)+IF(ROUND((O$8-CONFIG!$C$7)/31,0)&gt;=(CONFIG!$E41+CONFIG!$F41),INDEX(Commandes!$C9:'Commandes'!$BJ9,,COLUMN(O$8)-COLUMN($C$8)+1-(CONFIG!$E41+CONFIG!$F41)),0)*(1-CONFIG!$G41))*'Charges variables-Calculs auto'!$C66</f>
        <v>0</v>
      </c>
      <c r="P9" s="82">
        <f>((CONFIG!$G41*Commandes!P9)+IF(ROUND((P$8-CONFIG!$C$7)/31,0)&gt;=(CONFIG!$E41+CONFIG!$F41),INDEX(Commandes!$C9:'Commandes'!$BJ9,,COLUMN(P$8)-COLUMN($C$8)+1-(CONFIG!$E41+CONFIG!$F41)),0)*(1-CONFIG!$G41))*'Charges variables-Calculs auto'!$C66</f>
        <v>0</v>
      </c>
      <c r="Q9" s="82">
        <f>((CONFIG!$G41*Commandes!Q9)+IF(ROUND((Q$8-CONFIG!$C$7)/31,0)&gt;=(CONFIG!$E41+CONFIG!$F41),INDEX(Commandes!$C9:'Commandes'!$BJ9,,COLUMN(Q$8)-COLUMN($C$8)+1-(CONFIG!$E41+CONFIG!$F41)),0)*(1-CONFIG!$G41))*'Charges variables-Calculs auto'!$C66</f>
        <v>0</v>
      </c>
      <c r="R9" s="82">
        <f>((CONFIG!$G41*Commandes!R9)+IF(ROUND((R$8-CONFIG!$C$7)/31,0)&gt;=(CONFIG!$E41+CONFIG!$F41),INDEX(Commandes!$C9:'Commandes'!$BJ9,,COLUMN(R$8)-COLUMN($C$8)+1-(CONFIG!$E41+CONFIG!$F41)),0)*(1-CONFIG!$G41))*'Charges variables-Calculs auto'!$C66</f>
        <v>0</v>
      </c>
      <c r="S9" s="82">
        <f>((CONFIG!$G41*Commandes!S9)+IF(ROUND((S$8-CONFIG!$C$7)/31,0)&gt;=(CONFIG!$E41+CONFIG!$F41),INDEX(Commandes!$C9:'Commandes'!$BJ9,,COLUMN(S$8)-COLUMN($C$8)+1-(CONFIG!$E41+CONFIG!$F41)),0)*(1-CONFIG!$G41))*'Charges variables-Calculs auto'!$C66</f>
        <v>0</v>
      </c>
      <c r="T9" s="82">
        <f>((CONFIG!$G41*Commandes!T9)+IF(ROUND((T$8-CONFIG!$C$7)/31,0)&gt;=(CONFIG!$E41+CONFIG!$F41),INDEX(Commandes!$C9:'Commandes'!$BJ9,,COLUMN(T$8)-COLUMN($C$8)+1-(CONFIG!$E41+CONFIG!$F41)),0)*(1-CONFIG!$G41))*'Charges variables-Calculs auto'!$C66</f>
        <v>0</v>
      </c>
      <c r="U9" s="82">
        <f>((CONFIG!$G41*Commandes!U9)+IF(ROUND((U$8-CONFIG!$C$7)/31,0)&gt;=(CONFIG!$E41+CONFIG!$F41),INDEX(Commandes!$C9:'Commandes'!$BJ9,,COLUMN(U$8)-COLUMN($C$8)+1-(CONFIG!$E41+CONFIG!$F41)),0)*(1-CONFIG!$G41))*'Charges variables-Calculs auto'!$C66</f>
        <v>0</v>
      </c>
      <c r="V9" s="82">
        <f>((CONFIG!$G41*Commandes!V9)+IF(ROUND((V$8-CONFIG!$C$7)/31,0)&gt;=(CONFIG!$E41+CONFIG!$F41),INDEX(Commandes!$C9:'Commandes'!$BJ9,,COLUMN(V$8)-COLUMN($C$8)+1-(CONFIG!$E41+CONFIG!$F41)),0)*(1-CONFIG!$G41))*'Charges variables-Calculs auto'!$C66</f>
        <v>0</v>
      </c>
      <c r="W9" s="82">
        <f>((CONFIG!$G41*Commandes!W9)+IF(ROUND((W$8-CONFIG!$C$7)/31,0)&gt;=(CONFIG!$E41+CONFIG!$F41),INDEX(Commandes!$C9:'Commandes'!$BJ9,,COLUMN(W$8)-COLUMN($C$8)+1-(CONFIG!$E41+CONFIG!$F41)),0)*(1-CONFIG!$G41))*'Charges variables-Calculs auto'!$C66</f>
        <v>0</v>
      </c>
      <c r="X9" s="82">
        <f>((CONFIG!$G41*Commandes!X9)+IF(ROUND((X$8-CONFIG!$C$7)/31,0)&gt;=(CONFIG!$E41+CONFIG!$F41),INDEX(Commandes!$C9:'Commandes'!$BJ9,,COLUMN(X$8)-COLUMN($C$8)+1-(CONFIG!$E41+CONFIG!$F41)),0)*(1-CONFIG!$G41))*'Charges variables-Calculs auto'!$C66</f>
        <v>0</v>
      </c>
      <c r="Y9" s="82">
        <f>((CONFIG!$G41*Commandes!Y9)+IF(ROUND((Y$8-CONFIG!$C$7)/31,0)&gt;=(CONFIG!$E41+CONFIG!$F41),INDEX(Commandes!$C9:'Commandes'!$BJ9,,COLUMN(Y$8)-COLUMN($C$8)+1-(CONFIG!$E41+CONFIG!$F41)),0)*(1-CONFIG!$G41))*'Charges variables-Calculs auto'!$C66</f>
        <v>0</v>
      </c>
      <c r="Z9" s="82">
        <f>((CONFIG!$G41*Commandes!Z9)+IF(ROUND((Z$8-CONFIG!$C$7)/31,0)&gt;=(CONFIG!$E41+CONFIG!$F41),INDEX(Commandes!$C9:'Commandes'!$BJ9,,COLUMN(Z$8)-COLUMN($C$8)+1-(CONFIG!$E41+CONFIG!$F41)),0)*(1-CONFIG!$G41))*'Charges variables-Calculs auto'!$C66</f>
        <v>0</v>
      </c>
      <c r="AA9" s="82">
        <f>((CONFIG!$G41*Commandes!AA9)+IF(ROUND((AA$8-CONFIG!$C$7)/31,0)&gt;=(CONFIG!$E41+CONFIG!$F41),INDEX(Commandes!$C9:'Commandes'!$BJ9,,COLUMN(AA$8)-COLUMN($C$8)+1-(CONFIG!$E41+CONFIG!$F41)),0)*(1-CONFIG!$G41))*'Charges variables-Calculs auto'!$E66</f>
        <v>0</v>
      </c>
      <c r="AB9" s="82">
        <f>((CONFIG!$G41*Commandes!AB9)+IF(ROUND((AB$8-CONFIG!$C$7)/31,0)&gt;=(CONFIG!$E41+CONFIG!$F41),INDEX(Commandes!$C9:'Commandes'!$BJ9,,COLUMN(AB$8)-COLUMN($C$8)+1-(CONFIG!$E41+CONFIG!$F41)),0)*(1-CONFIG!$G41))*'Charges variables-Calculs auto'!$E66</f>
        <v>0</v>
      </c>
      <c r="AC9" s="82">
        <f>((CONFIG!$G41*Commandes!AC9)+IF(ROUND((AC$8-CONFIG!$C$7)/31,0)&gt;=(CONFIG!$E41+CONFIG!$F41),INDEX(Commandes!$C9:'Commandes'!$BJ9,,COLUMN(AC$8)-COLUMN($C$8)+1-(CONFIG!$E41+CONFIG!$F41)),0)*(1-CONFIG!$G41))*'Charges variables-Calculs auto'!$E66</f>
        <v>0</v>
      </c>
      <c r="AD9" s="82">
        <f>((CONFIG!$G41*Commandes!AD9)+IF(ROUND((AD$8-CONFIG!$C$7)/31,0)&gt;=(CONFIG!$E41+CONFIG!$F41),INDEX(Commandes!$C9:'Commandes'!$BJ9,,COLUMN(AD$8)-COLUMN($C$8)+1-(CONFIG!$E41+CONFIG!$F41)),0)*(1-CONFIG!$G41))*'Charges variables-Calculs auto'!$E66</f>
        <v>0</v>
      </c>
      <c r="AE9" s="82">
        <f>((CONFIG!$G41*Commandes!AE9)+IF(ROUND((AE$8-CONFIG!$C$7)/31,0)&gt;=(CONFIG!$E41+CONFIG!$F41),INDEX(Commandes!$C9:'Commandes'!$BJ9,,COLUMN(AE$8)-COLUMN($C$8)+1-(CONFIG!$E41+CONFIG!$F41)),0)*(1-CONFIG!$G41))*'Charges variables-Calculs auto'!$E66</f>
        <v>0</v>
      </c>
      <c r="AF9" s="82">
        <f>((CONFIG!$G41*Commandes!AF9)+IF(ROUND((AF$8-CONFIG!$C$7)/31,0)&gt;=(CONFIG!$E41+CONFIG!$F41),INDEX(Commandes!$C9:'Commandes'!$BJ9,,COLUMN(AF$8)-COLUMN($C$8)+1-(CONFIG!$E41+CONFIG!$F41)),0)*(1-CONFIG!$G41))*'Charges variables-Calculs auto'!$E66</f>
        <v>0</v>
      </c>
      <c r="AG9" s="82">
        <f>((CONFIG!$G41*Commandes!AG9)+IF(ROUND((AG$8-CONFIG!$C$7)/31,0)&gt;=(CONFIG!$E41+CONFIG!$F41),INDEX(Commandes!$C9:'Commandes'!$BJ9,,COLUMN(AG$8)-COLUMN($C$8)+1-(CONFIG!$E41+CONFIG!$F41)),0)*(1-CONFIG!$G41))*'Charges variables-Calculs auto'!$E66</f>
        <v>0</v>
      </c>
      <c r="AH9" s="82">
        <f>((CONFIG!$G41*Commandes!AH9)+IF(ROUND((AH$8-CONFIG!$C$7)/31,0)&gt;=(CONFIG!$E41+CONFIG!$F41),INDEX(Commandes!$C9:'Commandes'!$BJ9,,COLUMN(AH$8)-COLUMN($C$8)+1-(CONFIG!$E41+CONFIG!$F41)),0)*(1-CONFIG!$G41))*'Charges variables-Calculs auto'!$E66</f>
        <v>0</v>
      </c>
      <c r="AI9" s="82">
        <f>((CONFIG!$G41*Commandes!AI9)+IF(ROUND((AI$8-CONFIG!$C$7)/31,0)&gt;=(CONFIG!$E41+CONFIG!$F41),INDEX(Commandes!$C9:'Commandes'!$BJ9,,COLUMN(AI$8)-COLUMN($C$8)+1-(CONFIG!$E41+CONFIG!$F41)),0)*(1-CONFIG!$G41))*'Charges variables-Calculs auto'!$E66</f>
        <v>0</v>
      </c>
      <c r="AJ9" s="82">
        <f>((CONFIG!$G41*Commandes!AJ9)+IF(ROUND((AJ$8-CONFIG!$C$7)/31,0)&gt;=(CONFIG!$E41+CONFIG!$F41),INDEX(Commandes!$C9:'Commandes'!$BJ9,,COLUMN(AJ$8)-COLUMN($C$8)+1-(CONFIG!$E41+CONFIG!$F41)),0)*(1-CONFIG!$G41))*'Charges variables-Calculs auto'!$E66</f>
        <v>0</v>
      </c>
      <c r="AK9" s="82">
        <f>((CONFIG!$G41*Commandes!AK9)+IF(ROUND((AK$8-CONFIG!$C$7)/31,0)&gt;=(CONFIG!$E41+CONFIG!$F41),INDEX(Commandes!$C9:'Commandes'!$BJ9,,COLUMN(AK$8)-COLUMN($C$8)+1-(CONFIG!$E41+CONFIG!$F41)),0)*(1-CONFIG!$G41))*'Charges variables-Calculs auto'!$E66</f>
        <v>0</v>
      </c>
      <c r="AL9" s="82">
        <f>((CONFIG!$G41*Commandes!AL9)+IF(ROUND((AL$8-CONFIG!$C$7)/31,0)&gt;=(CONFIG!$E41+CONFIG!$F41),INDEX(Commandes!$C9:'Commandes'!$BJ9,,COLUMN(AL$8)-COLUMN($C$8)+1-(CONFIG!$E41+CONFIG!$F41)),0)*(1-CONFIG!$G41))*'Charges variables-Calculs auto'!$E66</f>
        <v>0</v>
      </c>
      <c r="AM9" s="82">
        <f>((CONFIG!$G41*Commandes!AM9)+IF(ROUND((AM$8-CONFIG!$C$7)/31,0)&gt;=(CONFIG!$E41+CONFIG!$F41),INDEX(Commandes!$C9:'Commandes'!$BJ9,,COLUMN(AM$8)-COLUMN($C$8)+1-(CONFIG!$E41+CONFIG!$F41)),0)*(1-CONFIG!$G41))*'Charges variables-Calculs auto'!$G66</f>
        <v>0</v>
      </c>
      <c r="AN9" s="82">
        <f>((CONFIG!$G41*Commandes!AN9)+IF(ROUND((AN$8-CONFIG!$C$7)/31,0)&gt;=(CONFIG!$E41+CONFIG!$F41),INDEX(Commandes!$C9:'Commandes'!$BJ9,,COLUMN(AN$8)-COLUMN($C$8)+1-(CONFIG!$E41+CONFIG!$F41)),0)*(1-CONFIG!$G41))*'Charges variables-Calculs auto'!$G66</f>
        <v>0</v>
      </c>
      <c r="AO9" s="82">
        <f>((CONFIG!$G41*Commandes!AO9)+IF(ROUND((AO$8-CONFIG!$C$7)/31,0)&gt;=(CONFIG!$E41+CONFIG!$F41),INDEX(Commandes!$C9:'Commandes'!$BJ9,,COLUMN(AO$8)-COLUMN($C$8)+1-(CONFIG!$E41+CONFIG!$F41)),0)*(1-CONFIG!$G41))*'Charges variables-Calculs auto'!$G66</f>
        <v>0</v>
      </c>
      <c r="AP9" s="82">
        <f>((CONFIG!$G41*Commandes!AP9)+IF(ROUND((AP$8-CONFIG!$C$7)/31,0)&gt;=(CONFIG!$E41+CONFIG!$F41),INDEX(Commandes!$C9:'Commandes'!$BJ9,,COLUMN(AP$8)-COLUMN($C$8)+1-(CONFIG!$E41+CONFIG!$F41)),0)*(1-CONFIG!$G41))*'Charges variables-Calculs auto'!$G66</f>
        <v>0</v>
      </c>
      <c r="AQ9" s="82">
        <f>((CONFIG!$G41*Commandes!AQ9)+IF(ROUND((AQ$8-CONFIG!$C$7)/31,0)&gt;=(CONFIG!$E41+CONFIG!$F41),INDEX(Commandes!$C9:'Commandes'!$BJ9,,COLUMN(AQ$8)-COLUMN($C$8)+1-(CONFIG!$E41+CONFIG!$F41)),0)*(1-CONFIG!$G41))*'Charges variables-Calculs auto'!$G66</f>
        <v>0</v>
      </c>
      <c r="AR9" s="82">
        <f>((CONFIG!$G41*Commandes!AR9)+IF(ROUND((AR$8-CONFIG!$C$7)/31,0)&gt;=(CONFIG!$E41+CONFIG!$F41),INDEX(Commandes!$C9:'Commandes'!$BJ9,,COLUMN(AR$8)-COLUMN($C$8)+1-(CONFIG!$E41+CONFIG!$F41)),0)*(1-CONFIG!$G41))*'Charges variables-Calculs auto'!$G66</f>
        <v>0</v>
      </c>
      <c r="AS9" s="82">
        <f>((CONFIG!$G41*Commandes!AS9)+IF(ROUND((AS$8-CONFIG!$C$7)/31,0)&gt;=(CONFIG!$E41+CONFIG!$F41),INDEX(Commandes!$C9:'Commandes'!$BJ9,,COLUMN(AS$8)-COLUMN($C$8)+1-(CONFIG!$E41+CONFIG!$F41)),0)*(1-CONFIG!$G41))*'Charges variables-Calculs auto'!$G66</f>
        <v>0</v>
      </c>
      <c r="AT9" s="82">
        <f>((CONFIG!$G41*Commandes!AT9)+IF(ROUND((AT$8-CONFIG!$C$7)/31,0)&gt;=(CONFIG!$E41+CONFIG!$F41),INDEX(Commandes!$C9:'Commandes'!$BJ9,,COLUMN(AT$8)-COLUMN($C$8)+1-(CONFIG!$E41+CONFIG!$F41)),0)*(1-CONFIG!$G41))*'Charges variables-Calculs auto'!$G66</f>
        <v>0</v>
      </c>
      <c r="AU9" s="82">
        <f>((CONFIG!$G41*Commandes!AU9)+IF(ROUND((AU$8-CONFIG!$C$7)/31,0)&gt;=(CONFIG!$E41+CONFIG!$F41),INDEX(Commandes!$C9:'Commandes'!$BJ9,,COLUMN(AU$8)-COLUMN($C$8)+1-(CONFIG!$E41+CONFIG!$F41)),0)*(1-CONFIG!$G41))*'Charges variables-Calculs auto'!$G66</f>
        <v>0</v>
      </c>
      <c r="AV9" s="82">
        <f>((CONFIG!$G41*Commandes!AV9)+IF(ROUND((AV$8-CONFIG!$C$7)/31,0)&gt;=(CONFIG!$E41+CONFIG!$F41),INDEX(Commandes!$C9:'Commandes'!$BJ9,,COLUMN(AV$8)-COLUMN($C$8)+1-(CONFIG!$E41+CONFIG!$F41)),0)*(1-CONFIG!$G41))*'Charges variables-Calculs auto'!$G66</f>
        <v>0</v>
      </c>
      <c r="AW9" s="82">
        <f>((CONFIG!$G41*Commandes!AW9)+IF(ROUND((AW$8-CONFIG!$C$7)/31,0)&gt;=(CONFIG!$E41+CONFIG!$F41),INDEX(Commandes!$C9:'Commandes'!$BJ9,,COLUMN(AW$8)-COLUMN($C$8)+1-(CONFIG!$E41+CONFIG!$F41)),0)*(1-CONFIG!$G41))*'Charges variables-Calculs auto'!$G66</f>
        <v>0</v>
      </c>
      <c r="AX9" s="82">
        <f>((CONFIG!$G41*Commandes!AX9)+IF(ROUND((AX$8-CONFIG!$C$7)/31,0)&gt;=(CONFIG!$E41+CONFIG!$F41),INDEX(Commandes!$C9:'Commandes'!$BJ9,,COLUMN(AX$8)-COLUMN($C$8)+1-(CONFIG!$E41+CONFIG!$F41)),0)*(1-CONFIG!$G41))*'Charges variables-Calculs auto'!$G66</f>
        <v>0</v>
      </c>
      <c r="AY9" s="82">
        <f>((CONFIG!$G41*Commandes!AY9)+IF(ROUND((AY$8-CONFIG!$C$7)/31,0)&gt;=(CONFIG!$E41+CONFIG!$F41),INDEX(Commandes!$C9:'Commandes'!$BJ9,,COLUMN(AY$8)-COLUMN($C$8)+1-(CONFIG!$E41+CONFIG!$F41)),0)*(1-CONFIG!$G41))*'Charges variables-Calculs auto'!$I66</f>
        <v>0</v>
      </c>
      <c r="AZ9" s="82">
        <f>((CONFIG!$G41*Commandes!AZ9)+IF(ROUND((AZ$8-CONFIG!$C$7)/31,0)&gt;=(CONFIG!$E41+CONFIG!$F41),INDEX(Commandes!$C9:'Commandes'!$BJ9,,COLUMN(AZ$8)-COLUMN($C$8)+1-(CONFIG!$E41+CONFIG!$F41)),0)*(1-CONFIG!$G41))*'Charges variables-Calculs auto'!$I66</f>
        <v>0</v>
      </c>
      <c r="BA9" s="82">
        <f>((CONFIG!$G41*Commandes!BA9)+IF(ROUND((BA$8-CONFIG!$C$7)/31,0)&gt;=(CONFIG!$E41+CONFIG!$F41),INDEX(Commandes!$C9:'Commandes'!$BJ9,,COLUMN(BA$8)-COLUMN($C$8)+1-(CONFIG!$E41+CONFIG!$F41)),0)*(1-CONFIG!$G41))*'Charges variables-Calculs auto'!$I66</f>
        <v>0</v>
      </c>
      <c r="BB9" s="82">
        <f>((CONFIG!$G41*Commandes!BB9)+IF(ROUND((BB$8-CONFIG!$C$7)/31,0)&gt;=(CONFIG!$E41+CONFIG!$F41),INDEX(Commandes!$C9:'Commandes'!$BJ9,,COLUMN(BB$8)-COLUMN($C$8)+1-(CONFIG!$E41+CONFIG!$F41)),0)*(1-CONFIG!$G41))*'Charges variables-Calculs auto'!$I66</f>
        <v>0</v>
      </c>
      <c r="BC9" s="82">
        <f>((CONFIG!$G41*Commandes!BC9)+IF(ROUND((BC$8-CONFIG!$C$7)/31,0)&gt;=(CONFIG!$E41+CONFIG!$F41),INDEX(Commandes!$C9:'Commandes'!$BJ9,,COLUMN(BC$8)-COLUMN($C$8)+1-(CONFIG!$E41+CONFIG!$F41)),0)*(1-CONFIG!$G41))*'Charges variables-Calculs auto'!$I66</f>
        <v>0</v>
      </c>
      <c r="BD9" s="82">
        <f>((CONFIG!$G41*Commandes!BD9)+IF(ROUND((BD$8-CONFIG!$C$7)/31,0)&gt;=(CONFIG!$E41+CONFIG!$F41),INDEX(Commandes!$C9:'Commandes'!$BJ9,,COLUMN(BD$8)-COLUMN($C$8)+1-(CONFIG!$E41+CONFIG!$F41)),0)*(1-CONFIG!$G41))*'Charges variables-Calculs auto'!$I66</f>
        <v>0</v>
      </c>
      <c r="BE9" s="82">
        <f>((CONFIG!$G41*Commandes!BE9)+IF(ROUND((BE$8-CONFIG!$C$7)/31,0)&gt;=(CONFIG!$E41+CONFIG!$F41),INDEX(Commandes!$C9:'Commandes'!$BJ9,,COLUMN(BE$8)-COLUMN($C$8)+1-(CONFIG!$E41+CONFIG!$F41)),0)*(1-CONFIG!$G41))*'Charges variables-Calculs auto'!$I66</f>
        <v>0</v>
      </c>
      <c r="BF9" s="82">
        <f>((CONFIG!$G41*Commandes!BF9)+IF(ROUND((BF$8-CONFIG!$C$7)/31,0)&gt;=(CONFIG!$E41+CONFIG!$F41),INDEX(Commandes!$C9:'Commandes'!$BJ9,,COLUMN(BF$8)-COLUMN($C$8)+1-(CONFIG!$E41+CONFIG!$F41)),0)*(1-CONFIG!$G41))*'Charges variables-Calculs auto'!$I66</f>
        <v>0</v>
      </c>
      <c r="BG9" s="82">
        <f>((CONFIG!$G41*Commandes!BG9)+IF(ROUND((BG$8-CONFIG!$C$7)/31,0)&gt;=(CONFIG!$E41+CONFIG!$F41),INDEX(Commandes!$C9:'Commandes'!$BJ9,,COLUMN(BG$8)-COLUMN($C$8)+1-(CONFIG!$E41+CONFIG!$F41)),0)*(1-CONFIG!$G41))*'Charges variables-Calculs auto'!$I66</f>
        <v>0</v>
      </c>
      <c r="BH9" s="82">
        <f>((CONFIG!$G41*Commandes!BH9)+IF(ROUND((BH$8-CONFIG!$C$7)/31,0)&gt;=(CONFIG!$E41+CONFIG!$F41),INDEX(Commandes!$C9:'Commandes'!$BJ9,,COLUMN(BH$8)-COLUMN($C$8)+1-(CONFIG!$E41+CONFIG!$F41)),0)*(1-CONFIG!$G41))*'Charges variables-Calculs auto'!$I66</f>
        <v>0</v>
      </c>
      <c r="BI9" s="82">
        <f>((CONFIG!$G41*Commandes!BI9)+IF(ROUND((BI$8-CONFIG!$C$7)/31,0)&gt;=(CONFIG!$E41+CONFIG!$F41),INDEX(Commandes!$C9:'Commandes'!$BJ9,,COLUMN(BI$8)-COLUMN($C$8)+1-(CONFIG!$E41+CONFIG!$F41)),0)*(1-CONFIG!$G41))*'Charges variables-Calculs auto'!$I66</f>
        <v>0</v>
      </c>
      <c r="BJ9" s="82">
        <f>((CONFIG!$G41*Commandes!BJ9)+IF(ROUND((BJ$8-CONFIG!$C$7)/31,0)&gt;=(CONFIG!$E41+CONFIG!$F41),INDEX(Commandes!$C9:'Commandes'!$BJ9,,COLUMN(BJ$8)-COLUMN($C$8)+1-(CONFIG!$E41+CONFIG!$F41)),0)*(1-CONFIG!$G41))*'Charges variables-Calculs auto'!$I66</f>
        <v>0</v>
      </c>
    </row>
    <row r="10" spans="2:62" x14ac:dyDescent="0.35">
      <c r="B10" s="57" t="str">
        <f>CONFIG!$B$15</f>
        <v>Activité / Projet 2</v>
      </c>
      <c r="C10" s="82">
        <f>((CONFIG!$G42*Commandes!C10)+IF(ROUND((C$8-CONFIG!$C$7)/31,0)&gt;=(CONFIG!$E42+CONFIG!$F42),INDEX(Commandes!$C10:'Commandes'!$BJ10,,COLUMN(C$8)-COLUMN($C$8)+1-(CONFIG!$E42+CONFIG!$F42)),0)*(1-CONFIG!$G42))*CONFIG!$C42</f>
        <v>0</v>
      </c>
      <c r="D10" s="82">
        <f>((CONFIG!$G42*Commandes!D10)+IF(ROUND((D$8-CONFIG!$C$7)/31,0)&gt;=(CONFIG!$E42+CONFIG!$F42),INDEX(Commandes!$C10:'Commandes'!$BJ10,,COLUMN(D$8)-COLUMN($C$8)+1-(CONFIG!$E42+CONFIG!$F42)),0)*(1-CONFIG!$G42))*CONFIG!$C42</f>
        <v>0</v>
      </c>
      <c r="E10" s="82">
        <f>((CONFIG!$G42*Commandes!E10)+IF(ROUND((E$8-CONFIG!$C$7)/31,0)&gt;=(CONFIG!$E42+CONFIG!$F42),INDEX(Commandes!$C10:'Commandes'!$BJ10,,COLUMN(E$8)-COLUMN($C$8)+1-(CONFIG!$E42+CONFIG!$F42)),0)*(1-CONFIG!$G42))*CONFIG!$C42</f>
        <v>0</v>
      </c>
      <c r="F10" s="82">
        <f>((CONFIG!$G42*Commandes!F10)+IF(ROUND((F$8-CONFIG!$C$7)/31,0)&gt;=(CONFIG!$E42+CONFIG!$F42),INDEX(Commandes!$C10:'Commandes'!$BJ10,,COLUMN(F$8)-COLUMN($C$8)+1-(CONFIG!$E42+CONFIG!$F42)),0)*(1-CONFIG!$G42))*CONFIG!$C42</f>
        <v>0</v>
      </c>
      <c r="G10" s="82">
        <f>((CONFIG!$G42*Commandes!G10)+IF(ROUND((G$8-CONFIG!$C$7)/31,0)&gt;=(CONFIG!$E42+CONFIG!$F42),INDEX(Commandes!$C10:'Commandes'!$BJ10,,COLUMN(G$8)-COLUMN($C$8)+1-(CONFIG!$E42+CONFIG!$F42)),0)*(1-CONFIG!$G42))*CONFIG!$C42</f>
        <v>0</v>
      </c>
      <c r="H10" s="82">
        <f>((CONFIG!$G42*Commandes!H10)+IF(ROUND((H$8-CONFIG!$C$7)/31,0)&gt;=(CONFIG!$E42+CONFIG!$F42),INDEX(Commandes!$C10:'Commandes'!$BJ10,,COLUMN(H$8)-COLUMN($C$8)+1-(CONFIG!$E42+CONFIG!$F42)),0)*(1-CONFIG!$G42))*CONFIG!$C42</f>
        <v>0</v>
      </c>
      <c r="I10" s="82">
        <f>((CONFIG!$G42*Commandes!I10)+IF(ROUND((I$8-CONFIG!$C$7)/31,0)&gt;=(CONFIG!$E42+CONFIG!$F42),INDEX(Commandes!$C10:'Commandes'!$BJ10,,COLUMN(I$8)-COLUMN($C$8)+1-(CONFIG!$E42+CONFIG!$F42)),0)*(1-CONFIG!$G42))*CONFIG!$C42</f>
        <v>0</v>
      </c>
      <c r="J10" s="82">
        <f>((CONFIG!$G42*Commandes!J10)+IF(ROUND((J$8-CONFIG!$C$7)/31,0)&gt;=(CONFIG!$E42+CONFIG!$F42),INDEX(Commandes!$C10:'Commandes'!$BJ10,,COLUMN(J$8)-COLUMN($C$8)+1-(CONFIG!$E42+CONFIG!$F42)),0)*(1-CONFIG!$G42))*CONFIG!$C42</f>
        <v>0</v>
      </c>
      <c r="K10" s="82">
        <f>((CONFIG!$G42*Commandes!K10)+IF(ROUND((K$8-CONFIG!$C$7)/31,0)&gt;=(CONFIG!$E42+CONFIG!$F42),INDEX(Commandes!$C10:'Commandes'!$BJ10,,COLUMN(K$8)-COLUMN($C$8)+1-(CONFIG!$E42+CONFIG!$F42)),0)*(1-CONFIG!$G42))*CONFIG!$C42</f>
        <v>0</v>
      </c>
      <c r="L10" s="82">
        <f>((CONFIG!$G42*Commandes!L10)+IF(ROUND((L$8-CONFIG!$C$7)/31,0)&gt;=(CONFIG!$E42+CONFIG!$F42),INDEX(Commandes!$C10:'Commandes'!$BJ10,,COLUMN(L$8)-COLUMN($C$8)+1-(CONFIG!$E42+CONFIG!$F42)),0)*(1-CONFIG!$G42))*CONFIG!$C42</f>
        <v>0</v>
      </c>
      <c r="M10" s="82">
        <f>((CONFIG!$G42*Commandes!M10)+IF(ROUND((M$8-CONFIG!$C$7)/31,0)&gt;=(CONFIG!$E42+CONFIG!$F42),INDEX(Commandes!$C10:'Commandes'!$BJ10,,COLUMN(M$8)-COLUMN($C$8)+1-(CONFIG!$E42+CONFIG!$F42)),0)*(1-CONFIG!$G42))*CONFIG!$C42</f>
        <v>0</v>
      </c>
      <c r="N10" s="82">
        <f>((CONFIG!$G42*Commandes!N10)+IF(ROUND((N$8-CONFIG!$C$7)/31,0)&gt;=(CONFIG!$E42+CONFIG!$F42),INDEX(Commandes!$C10:'Commandes'!$BJ10,,COLUMN(N$8)-COLUMN($C$8)+1-(CONFIG!$E42+CONFIG!$F42)),0)*(1-CONFIG!$G42))*CONFIG!$C42</f>
        <v>0</v>
      </c>
      <c r="O10" s="82">
        <f>((CONFIG!$G42*Commandes!O10)+IF(ROUND((O$8-CONFIG!$C$7)/31,0)&gt;=(CONFIG!$E42+CONFIG!$F42),INDEX(Commandes!$C10:'Commandes'!$BJ10,,COLUMN(O$8)-COLUMN($C$8)+1-(CONFIG!$E42+CONFIG!$F42)),0)*(1-CONFIG!$G42))*'Charges variables-Calculs auto'!$C67</f>
        <v>0</v>
      </c>
      <c r="P10" s="82">
        <f>((CONFIG!$G42*Commandes!P10)+IF(ROUND((P$8-CONFIG!$C$7)/31,0)&gt;=(CONFIG!$E42+CONFIG!$F42),INDEX(Commandes!$C10:'Commandes'!$BJ10,,COLUMN(P$8)-COLUMN($C$8)+1-(CONFIG!$E42+CONFIG!$F42)),0)*(1-CONFIG!$G42))*'Charges variables-Calculs auto'!$C67</f>
        <v>0</v>
      </c>
      <c r="Q10" s="82">
        <f>((CONFIG!$G42*Commandes!Q10)+IF(ROUND((Q$8-CONFIG!$C$7)/31,0)&gt;=(CONFIG!$E42+CONFIG!$F42),INDEX(Commandes!$C10:'Commandes'!$BJ10,,COLUMN(Q$8)-COLUMN($C$8)+1-(CONFIG!$E42+CONFIG!$F42)),0)*(1-CONFIG!$G42))*'Charges variables-Calculs auto'!$C67</f>
        <v>0</v>
      </c>
      <c r="R10" s="82">
        <f>((CONFIG!$G42*Commandes!R10)+IF(ROUND((R$8-CONFIG!$C$7)/31,0)&gt;=(CONFIG!$E42+CONFIG!$F42),INDEX(Commandes!$C10:'Commandes'!$BJ10,,COLUMN(R$8)-COLUMN($C$8)+1-(CONFIG!$E42+CONFIG!$F42)),0)*(1-CONFIG!$G42))*'Charges variables-Calculs auto'!$C67</f>
        <v>0</v>
      </c>
      <c r="S10" s="82">
        <f>((CONFIG!$G42*Commandes!S10)+IF(ROUND((S$8-CONFIG!$C$7)/31,0)&gt;=(CONFIG!$E42+CONFIG!$F42),INDEX(Commandes!$C10:'Commandes'!$BJ10,,COLUMN(S$8)-COLUMN($C$8)+1-(CONFIG!$E42+CONFIG!$F42)),0)*(1-CONFIG!$G42))*'Charges variables-Calculs auto'!$C67</f>
        <v>0</v>
      </c>
      <c r="T10" s="82">
        <f>((CONFIG!$G42*Commandes!T10)+IF(ROUND((T$8-CONFIG!$C$7)/31,0)&gt;=(CONFIG!$E42+CONFIG!$F42),INDEX(Commandes!$C10:'Commandes'!$BJ10,,COLUMN(T$8)-COLUMN($C$8)+1-(CONFIG!$E42+CONFIG!$F42)),0)*(1-CONFIG!$G42))*'Charges variables-Calculs auto'!$C67</f>
        <v>0</v>
      </c>
      <c r="U10" s="82">
        <f>((CONFIG!$G42*Commandes!U10)+IF(ROUND((U$8-CONFIG!$C$7)/31,0)&gt;=(CONFIG!$E42+CONFIG!$F42),INDEX(Commandes!$C10:'Commandes'!$BJ10,,COLUMN(U$8)-COLUMN($C$8)+1-(CONFIG!$E42+CONFIG!$F42)),0)*(1-CONFIG!$G42))*'Charges variables-Calculs auto'!$C67</f>
        <v>0</v>
      </c>
      <c r="V10" s="82">
        <f>((CONFIG!$G42*Commandes!V10)+IF(ROUND((V$8-CONFIG!$C$7)/31,0)&gt;=(CONFIG!$E42+CONFIG!$F42),INDEX(Commandes!$C10:'Commandes'!$BJ10,,COLUMN(V$8)-COLUMN($C$8)+1-(CONFIG!$E42+CONFIG!$F42)),0)*(1-CONFIG!$G42))*'Charges variables-Calculs auto'!$C67</f>
        <v>0</v>
      </c>
      <c r="W10" s="82">
        <f>((CONFIG!$G42*Commandes!W10)+IF(ROUND((W$8-CONFIG!$C$7)/31,0)&gt;=(CONFIG!$E42+CONFIG!$F42),INDEX(Commandes!$C10:'Commandes'!$BJ10,,COLUMN(W$8)-COLUMN($C$8)+1-(CONFIG!$E42+CONFIG!$F42)),0)*(1-CONFIG!$G42))*'Charges variables-Calculs auto'!$C67</f>
        <v>0</v>
      </c>
      <c r="X10" s="82">
        <f>((CONFIG!$G42*Commandes!X10)+IF(ROUND((X$8-CONFIG!$C$7)/31,0)&gt;=(CONFIG!$E42+CONFIG!$F42),INDEX(Commandes!$C10:'Commandes'!$BJ10,,COLUMN(X$8)-COLUMN($C$8)+1-(CONFIG!$E42+CONFIG!$F42)),0)*(1-CONFIG!$G42))*'Charges variables-Calculs auto'!$C67</f>
        <v>0</v>
      </c>
      <c r="Y10" s="82">
        <f>((CONFIG!$G42*Commandes!Y10)+IF(ROUND((Y$8-CONFIG!$C$7)/31,0)&gt;=(CONFIG!$E42+CONFIG!$F42),INDEX(Commandes!$C10:'Commandes'!$BJ10,,COLUMN(Y$8)-COLUMN($C$8)+1-(CONFIG!$E42+CONFIG!$F42)),0)*(1-CONFIG!$G42))*'Charges variables-Calculs auto'!$C67</f>
        <v>0</v>
      </c>
      <c r="Z10" s="82">
        <f>((CONFIG!$G42*Commandes!Z10)+IF(ROUND((Z$8-CONFIG!$C$7)/31,0)&gt;=(CONFIG!$E42+CONFIG!$F42),INDEX(Commandes!$C10:'Commandes'!$BJ10,,COLUMN(Z$8)-COLUMN($C$8)+1-(CONFIG!$E42+CONFIG!$F42)),0)*(1-CONFIG!$G42))*'Charges variables-Calculs auto'!$C67</f>
        <v>0</v>
      </c>
      <c r="AA10" s="82">
        <f>((CONFIG!$G42*Commandes!AA10)+IF(ROUND((AA$8-CONFIG!$C$7)/31,0)&gt;=(CONFIG!$E42+CONFIG!$F42),INDEX(Commandes!$C10:'Commandes'!$BJ10,,COLUMN(AA$8)-COLUMN($C$8)+1-(CONFIG!$E42+CONFIG!$F42)),0)*(1-CONFIG!$G42))*'Charges variables-Calculs auto'!$E67</f>
        <v>0</v>
      </c>
      <c r="AB10" s="82">
        <f>((CONFIG!$G42*Commandes!AB10)+IF(ROUND((AB$8-CONFIG!$C$7)/31,0)&gt;=(CONFIG!$E42+CONFIG!$F42),INDEX(Commandes!$C10:'Commandes'!$BJ10,,COLUMN(AB$8)-COLUMN($C$8)+1-(CONFIG!$E42+CONFIG!$F42)),0)*(1-CONFIG!$G42))*'Charges variables-Calculs auto'!$E67</f>
        <v>0</v>
      </c>
      <c r="AC10" s="82">
        <f>((CONFIG!$G42*Commandes!AC10)+IF(ROUND((AC$8-CONFIG!$C$7)/31,0)&gt;=(CONFIG!$E42+CONFIG!$F42),INDEX(Commandes!$C10:'Commandes'!$BJ10,,COLUMN(AC$8)-COLUMN($C$8)+1-(CONFIG!$E42+CONFIG!$F42)),0)*(1-CONFIG!$G42))*'Charges variables-Calculs auto'!$E67</f>
        <v>0</v>
      </c>
      <c r="AD10" s="82">
        <f>((CONFIG!$G42*Commandes!AD10)+IF(ROUND((AD$8-CONFIG!$C$7)/31,0)&gt;=(CONFIG!$E42+CONFIG!$F42),INDEX(Commandes!$C10:'Commandes'!$BJ10,,COLUMN(AD$8)-COLUMN($C$8)+1-(CONFIG!$E42+CONFIG!$F42)),0)*(1-CONFIG!$G42))*'Charges variables-Calculs auto'!$E67</f>
        <v>0</v>
      </c>
      <c r="AE10" s="82">
        <f>((CONFIG!$G42*Commandes!AE10)+IF(ROUND((AE$8-CONFIG!$C$7)/31,0)&gt;=(CONFIG!$E42+CONFIG!$F42),INDEX(Commandes!$C10:'Commandes'!$BJ10,,COLUMN(AE$8)-COLUMN($C$8)+1-(CONFIG!$E42+CONFIG!$F42)),0)*(1-CONFIG!$G42))*'Charges variables-Calculs auto'!$E67</f>
        <v>0</v>
      </c>
      <c r="AF10" s="82">
        <f>((CONFIG!$G42*Commandes!AF10)+IF(ROUND((AF$8-CONFIG!$C$7)/31,0)&gt;=(CONFIG!$E42+CONFIG!$F42),INDEX(Commandes!$C10:'Commandes'!$BJ10,,COLUMN(AF$8)-COLUMN($C$8)+1-(CONFIG!$E42+CONFIG!$F42)),0)*(1-CONFIG!$G42))*'Charges variables-Calculs auto'!$E67</f>
        <v>0</v>
      </c>
      <c r="AG10" s="82">
        <f>((CONFIG!$G42*Commandes!AG10)+IF(ROUND((AG$8-CONFIG!$C$7)/31,0)&gt;=(CONFIG!$E42+CONFIG!$F42),INDEX(Commandes!$C10:'Commandes'!$BJ10,,COLUMN(AG$8)-COLUMN($C$8)+1-(CONFIG!$E42+CONFIG!$F42)),0)*(1-CONFIG!$G42))*'Charges variables-Calculs auto'!$E67</f>
        <v>0</v>
      </c>
      <c r="AH10" s="82">
        <f>((CONFIG!$G42*Commandes!AH10)+IF(ROUND((AH$8-CONFIG!$C$7)/31,0)&gt;=(CONFIG!$E42+CONFIG!$F42),INDEX(Commandes!$C10:'Commandes'!$BJ10,,COLUMN(AH$8)-COLUMN($C$8)+1-(CONFIG!$E42+CONFIG!$F42)),0)*(1-CONFIG!$G42))*'Charges variables-Calculs auto'!$E67</f>
        <v>0</v>
      </c>
      <c r="AI10" s="82">
        <f>((CONFIG!$G42*Commandes!AI10)+IF(ROUND((AI$8-CONFIG!$C$7)/31,0)&gt;=(CONFIG!$E42+CONFIG!$F42),INDEX(Commandes!$C10:'Commandes'!$BJ10,,COLUMN(AI$8)-COLUMN($C$8)+1-(CONFIG!$E42+CONFIG!$F42)),0)*(1-CONFIG!$G42))*'Charges variables-Calculs auto'!$E67</f>
        <v>0</v>
      </c>
      <c r="AJ10" s="82">
        <f>((CONFIG!$G42*Commandes!AJ10)+IF(ROUND((AJ$8-CONFIG!$C$7)/31,0)&gt;=(CONFIG!$E42+CONFIG!$F42),INDEX(Commandes!$C10:'Commandes'!$BJ10,,COLUMN(AJ$8)-COLUMN($C$8)+1-(CONFIG!$E42+CONFIG!$F42)),0)*(1-CONFIG!$G42))*'Charges variables-Calculs auto'!$E67</f>
        <v>0</v>
      </c>
      <c r="AK10" s="82">
        <f>((CONFIG!$G42*Commandes!AK10)+IF(ROUND((AK$8-CONFIG!$C$7)/31,0)&gt;=(CONFIG!$E42+CONFIG!$F42),INDEX(Commandes!$C10:'Commandes'!$BJ10,,COLUMN(AK$8)-COLUMN($C$8)+1-(CONFIG!$E42+CONFIG!$F42)),0)*(1-CONFIG!$G42))*'Charges variables-Calculs auto'!$E67</f>
        <v>0</v>
      </c>
      <c r="AL10" s="82">
        <f>((CONFIG!$G42*Commandes!AL10)+IF(ROUND((AL$8-CONFIG!$C$7)/31,0)&gt;=(CONFIG!$E42+CONFIG!$F42),INDEX(Commandes!$C10:'Commandes'!$BJ10,,COLUMN(AL$8)-COLUMN($C$8)+1-(CONFIG!$E42+CONFIG!$F42)),0)*(1-CONFIG!$G42))*'Charges variables-Calculs auto'!$E67</f>
        <v>0</v>
      </c>
      <c r="AM10" s="82">
        <f>((CONFIG!$G42*Commandes!AM10)+IF(ROUND((AM$8-CONFIG!$C$7)/31,0)&gt;=(CONFIG!$E42+CONFIG!$F42),INDEX(Commandes!$C10:'Commandes'!$BJ10,,COLUMN(AM$8)-COLUMN($C$8)+1-(CONFIG!$E42+CONFIG!$F42)),0)*(1-CONFIG!$G42))*'Charges variables-Calculs auto'!$G67</f>
        <v>0</v>
      </c>
      <c r="AN10" s="82">
        <f>((CONFIG!$G42*Commandes!AN10)+IF(ROUND((AN$8-CONFIG!$C$7)/31,0)&gt;=(CONFIG!$E42+CONFIG!$F42),INDEX(Commandes!$C10:'Commandes'!$BJ10,,COLUMN(AN$8)-COLUMN($C$8)+1-(CONFIG!$E42+CONFIG!$F42)),0)*(1-CONFIG!$G42))*'Charges variables-Calculs auto'!$G67</f>
        <v>0</v>
      </c>
      <c r="AO10" s="82">
        <f>((CONFIG!$G42*Commandes!AO10)+IF(ROUND((AO$8-CONFIG!$C$7)/31,0)&gt;=(CONFIG!$E42+CONFIG!$F42),INDEX(Commandes!$C10:'Commandes'!$BJ10,,COLUMN(AO$8)-COLUMN($C$8)+1-(CONFIG!$E42+CONFIG!$F42)),0)*(1-CONFIG!$G42))*'Charges variables-Calculs auto'!$G67</f>
        <v>0</v>
      </c>
      <c r="AP10" s="82">
        <f>((CONFIG!$G42*Commandes!AP10)+IF(ROUND((AP$8-CONFIG!$C$7)/31,0)&gt;=(CONFIG!$E42+CONFIG!$F42),INDEX(Commandes!$C10:'Commandes'!$BJ10,,COLUMN(AP$8)-COLUMN($C$8)+1-(CONFIG!$E42+CONFIG!$F42)),0)*(1-CONFIG!$G42))*'Charges variables-Calculs auto'!$G67</f>
        <v>0</v>
      </c>
      <c r="AQ10" s="82">
        <f>((CONFIG!$G42*Commandes!AQ10)+IF(ROUND((AQ$8-CONFIG!$C$7)/31,0)&gt;=(CONFIG!$E42+CONFIG!$F42),INDEX(Commandes!$C10:'Commandes'!$BJ10,,COLUMN(AQ$8)-COLUMN($C$8)+1-(CONFIG!$E42+CONFIG!$F42)),0)*(1-CONFIG!$G42))*'Charges variables-Calculs auto'!$G67</f>
        <v>0</v>
      </c>
      <c r="AR10" s="82">
        <f>((CONFIG!$G42*Commandes!AR10)+IF(ROUND((AR$8-CONFIG!$C$7)/31,0)&gt;=(CONFIG!$E42+CONFIG!$F42),INDEX(Commandes!$C10:'Commandes'!$BJ10,,COLUMN(AR$8)-COLUMN($C$8)+1-(CONFIG!$E42+CONFIG!$F42)),0)*(1-CONFIG!$G42))*'Charges variables-Calculs auto'!$G67</f>
        <v>0</v>
      </c>
      <c r="AS10" s="82">
        <f>((CONFIG!$G42*Commandes!AS10)+IF(ROUND((AS$8-CONFIG!$C$7)/31,0)&gt;=(CONFIG!$E42+CONFIG!$F42),INDEX(Commandes!$C10:'Commandes'!$BJ10,,COLUMN(AS$8)-COLUMN($C$8)+1-(CONFIG!$E42+CONFIG!$F42)),0)*(1-CONFIG!$G42))*'Charges variables-Calculs auto'!$G67</f>
        <v>0</v>
      </c>
      <c r="AT10" s="82">
        <f>((CONFIG!$G42*Commandes!AT10)+IF(ROUND((AT$8-CONFIG!$C$7)/31,0)&gt;=(CONFIG!$E42+CONFIG!$F42),INDEX(Commandes!$C10:'Commandes'!$BJ10,,COLUMN(AT$8)-COLUMN($C$8)+1-(CONFIG!$E42+CONFIG!$F42)),0)*(1-CONFIG!$G42))*'Charges variables-Calculs auto'!$G67</f>
        <v>0</v>
      </c>
      <c r="AU10" s="82">
        <f>((CONFIG!$G42*Commandes!AU10)+IF(ROUND((AU$8-CONFIG!$C$7)/31,0)&gt;=(CONFIG!$E42+CONFIG!$F42),INDEX(Commandes!$C10:'Commandes'!$BJ10,,COLUMN(AU$8)-COLUMN($C$8)+1-(CONFIG!$E42+CONFIG!$F42)),0)*(1-CONFIG!$G42))*'Charges variables-Calculs auto'!$G67</f>
        <v>0</v>
      </c>
      <c r="AV10" s="82">
        <f>((CONFIG!$G42*Commandes!AV10)+IF(ROUND((AV$8-CONFIG!$C$7)/31,0)&gt;=(CONFIG!$E42+CONFIG!$F42),INDEX(Commandes!$C10:'Commandes'!$BJ10,,COLUMN(AV$8)-COLUMN($C$8)+1-(CONFIG!$E42+CONFIG!$F42)),0)*(1-CONFIG!$G42))*'Charges variables-Calculs auto'!$G67</f>
        <v>0</v>
      </c>
      <c r="AW10" s="82">
        <f>((CONFIG!$G42*Commandes!AW10)+IF(ROUND((AW$8-CONFIG!$C$7)/31,0)&gt;=(CONFIG!$E42+CONFIG!$F42),INDEX(Commandes!$C10:'Commandes'!$BJ10,,COLUMN(AW$8)-COLUMN($C$8)+1-(CONFIG!$E42+CONFIG!$F42)),0)*(1-CONFIG!$G42))*'Charges variables-Calculs auto'!$G67</f>
        <v>0</v>
      </c>
      <c r="AX10" s="82">
        <f>((CONFIG!$G42*Commandes!AX10)+IF(ROUND((AX$8-CONFIG!$C$7)/31,0)&gt;=(CONFIG!$E42+CONFIG!$F42),INDEX(Commandes!$C10:'Commandes'!$BJ10,,COLUMN(AX$8)-COLUMN($C$8)+1-(CONFIG!$E42+CONFIG!$F42)),0)*(1-CONFIG!$G42))*'Charges variables-Calculs auto'!$G67</f>
        <v>0</v>
      </c>
      <c r="AY10" s="82">
        <f>((CONFIG!$G42*Commandes!AY10)+IF(ROUND((AY$8-CONFIG!$C$7)/31,0)&gt;=(CONFIG!$E42+CONFIG!$F42),INDEX(Commandes!$C10:'Commandes'!$BJ10,,COLUMN(AY$8)-COLUMN($C$8)+1-(CONFIG!$E42+CONFIG!$F42)),0)*(1-CONFIG!$G42))*'Charges variables-Calculs auto'!$I67</f>
        <v>0</v>
      </c>
      <c r="AZ10" s="82">
        <f>((CONFIG!$G42*Commandes!AZ10)+IF(ROUND((AZ$8-CONFIG!$C$7)/31,0)&gt;=(CONFIG!$E42+CONFIG!$F42),INDEX(Commandes!$C10:'Commandes'!$BJ10,,COLUMN(AZ$8)-COLUMN($C$8)+1-(CONFIG!$E42+CONFIG!$F42)),0)*(1-CONFIG!$G42))*'Charges variables-Calculs auto'!$I67</f>
        <v>0</v>
      </c>
      <c r="BA10" s="82">
        <f>((CONFIG!$G42*Commandes!BA10)+IF(ROUND((BA$8-CONFIG!$C$7)/31,0)&gt;=(CONFIG!$E42+CONFIG!$F42),INDEX(Commandes!$C10:'Commandes'!$BJ10,,COLUMN(BA$8)-COLUMN($C$8)+1-(CONFIG!$E42+CONFIG!$F42)),0)*(1-CONFIG!$G42))*'Charges variables-Calculs auto'!$I67</f>
        <v>0</v>
      </c>
      <c r="BB10" s="82">
        <f>((CONFIG!$G42*Commandes!BB10)+IF(ROUND((BB$8-CONFIG!$C$7)/31,0)&gt;=(CONFIG!$E42+CONFIG!$F42),INDEX(Commandes!$C10:'Commandes'!$BJ10,,COLUMN(BB$8)-COLUMN($C$8)+1-(CONFIG!$E42+CONFIG!$F42)),0)*(1-CONFIG!$G42))*'Charges variables-Calculs auto'!$I67</f>
        <v>0</v>
      </c>
      <c r="BC10" s="82">
        <f>((CONFIG!$G42*Commandes!BC10)+IF(ROUND((BC$8-CONFIG!$C$7)/31,0)&gt;=(CONFIG!$E42+CONFIG!$F42),INDEX(Commandes!$C10:'Commandes'!$BJ10,,COLUMN(BC$8)-COLUMN($C$8)+1-(CONFIG!$E42+CONFIG!$F42)),0)*(1-CONFIG!$G42))*'Charges variables-Calculs auto'!$I67</f>
        <v>0</v>
      </c>
      <c r="BD10" s="82">
        <f>((CONFIG!$G42*Commandes!BD10)+IF(ROUND((BD$8-CONFIG!$C$7)/31,0)&gt;=(CONFIG!$E42+CONFIG!$F42),INDEX(Commandes!$C10:'Commandes'!$BJ10,,COLUMN(BD$8)-COLUMN($C$8)+1-(CONFIG!$E42+CONFIG!$F42)),0)*(1-CONFIG!$G42))*'Charges variables-Calculs auto'!$I67</f>
        <v>0</v>
      </c>
      <c r="BE10" s="82">
        <f>((CONFIG!$G42*Commandes!BE10)+IF(ROUND((BE$8-CONFIG!$C$7)/31,0)&gt;=(CONFIG!$E42+CONFIG!$F42),INDEX(Commandes!$C10:'Commandes'!$BJ10,,COLUMN(BE$8)-COLUMN($C$8)+1-(CONFIG!$E42+CONFIG!$F42)),0)*(1-CONFIG!$G42))*'Charges variables-Calculs auto'!$I67</f>
        <v>0</v>
      </c>
      <c r="BF10" s="82">
        <f>((CONFIG!$G42*Commandes!BF10)+IF(ROUND((BF$8-CONFIG!$C$7)/31,0)&gt;=(CONFIG!$E42+CONFIG!$F42),INDEX(Commandes!$C10:'Commandes'!$BJ10,,COLUMN(BF$8)-COLUMN($C$8)+1-(CONFIG!$E42+CONFIG!$F42)),0)*(1-CONFIG!$G42))*'Charges variables-Calculs auto'!$I67</f>
        <v>0</v>
      </c>
      <c r="BG10" s="82">
        <f>((CONFIG!$G42*Commandes!BG10)+IF(ROUND((BG$8-CONFIG!$C$7)/31,0)&gt;=(CONFIG!$E42+CONFIG!$F42),INDEX(Commandes!$C10:'Commandes'!$BJ10,,COLUMN(BG$8)-COLUMN($C$8)+1-(CONFIG!$E42+CONFIG!$F42)),0)*(1-CONFIG!$G42))*'Charges variables-Calculs auto'!$I67</f>
        <v>0</v>
      </c>
      <c r="BH10" s="82">
        <f>((CONFIG!$G42*Commandes!BH10)+IF(ROUND((BH$8-CONFIG!$C$7)/31,0)&gt;=(CONFIG!$E42+CONFIG!$F42),INDEX(Commandes!$C10:'Commandes'!$BJ10,,COLUMN(BH$8)-COLUMN($C$8)+1-(CONFIG!$E42+CONFIG!$F42)),0)*(1-CONFIG!$G42))*'Charges variables-Calculs auto'!$I67</f>
        <v>0</v>
      </c>
      <c r="BI10" s="82">
        <f>((CONFIG!$G42*Commandes!BI10)+IF(ROUND((BI$8-CONFIG!$C$7)/31,0)&gt;=(CONFIG!$E42+CONFIG!$F42),INDEX(Commandes!$C10:'Commandes'!$BJ10,,COLUMN(BI$8)-COLUMN($C$8)+1-(CONFIG!$E42+CONFIG!$F42)),0)*(1-CONFIG!$G42))*'Charges variables-Calculs auto'!$I67</f>
        <v>0</v>
      </c>
      <c r="BJ10" s="82">
        <f>((CONFIG!$G42*Commandes!BJ10)+IF(ROUND((BJ$8-CONFIG!$C$7)/31,0)&gt;=(CONFIG!$E42+CONFIG!$F42),INDEX(Commandes!$C10:'Commandes'!$BJ10,,COLUMN(BJ$8)-COLUMN($C$8)+1-(CONFIG!$E42+CONFIG!$F42)),0)*(1-CONFIG!$G42))*'Charges variables-Calculs auto'!$I67</f>
        <v>0</v>
      </c>
    </row>
    <row r="11" spans="2:62" x14ac:dyDescent="0.35">
      <c r="B11" s="57" t="str">
        <f>CONFIG!$B$16</f>
        <v>…</v>
      </c>
      <c r="C11" s="82">
        <f>((CONFIG!$G43*Commandes!C11)+IF(ROUND((C$8-CONFIG!$C$7)/31,0)&gt;=(CONFIG!$E43+CONFIG!$F43),INDEX(Commandes!$C11:'Commandes'!$BJ11,,COLUMN(C$8)-COLUMN($C$8)+1-(CONFIG!$E43+CONFIG!$F43)),0)*(1-CONFIG!$G43))*CONFIG!$C43</f>
        <v>0</v>
      </c>
      <c r="D11" s="82">
        <f>((CONFIG!$G43*Commandes!D11)+IF(ROUND((D$8-CONFIG!$C$7)/31,0)&gt;=(CONFIG!$E43+CONFIG!$F43),INDEX(Commandes!$C11:'Commandes'!$BJ11,,COLUMN(D$8)-COLUMN($C$8)+1-(CONFIG!$E43+CONFIG!$F43)),0)*(1-CONFIG!$G43))*CONFIG!$C43</f>
        <v>0</v>
      </c>
      <c r="E11" s="82">
        <f>((CONFIG!$G43*Commandes!E11)+IF(ROUND((E$8-CONFIG!$C$7)/31,0)&gt;=(CONFIG!$E43+CONFIG!$F43),INDEX(Commandes!$C11:'Commandes'!$BJ11,,COLUMN(E$8)-COLUMN($C$8)+1-(CONFIG!$E43+CONFIG!$F43)),0)*(1-CONFIG!$G43))*CONFIG!$C43</f>
        <v>0</v>
      </c>
      <c r="F11" s="82">
        <f>((CONFIG!$G43*Commandes!F11)+IF(ROUND((F$8-CONFIG!$C$7)/31,0)&gt;=(CONFIG!$E43+CONFIG!$F43),INDEX(Commandes!$C11:'Commandes'!$BJ11,,COLUMN(F$8)-COLUMN($C$8)+1-(CONFIG!$E43+CONFIG!$F43)),0)*(1-CONFIG!$G43))*CONFIG!$C43</f>
        <v>0</v>
      </c>
      <c r="G11" s="82">
        <f>((CONFIG!$G43*Commandes!G11)+IF(ROUND((G$8-CONFIG!$C$7)/31,0)&gt;=(CONFIG!$E43+CONFIG!$F43),INDEX(Commandes!$C11:'Commandes'!$BJ11,,COLUMN(G$8)-COLUMN($C$8)+1-(CONFIG!$E43+CONFIG!$F43)),0)*(1-CONFIG!$G43))*CONFIG!$C43</f>
        <v>0</v>
      </c>
      <c r="H11" s="82">
        <f>((CONFIG!$G43*Commandes!H11)+IF(ROUND((H$8-CONFIG!$C$7)/31,0)&gt;=(CONFIG!$E43+CONFIG!$F43),INDEX(Commandes!$C11:'Commandes'!$BJ11,,COLUMN(H$8)-COLUMN($C$8)+1-(CONFIG!$E43+CONFIG!$F43)),0)*(1-CONFIG!$G43))*CONFIG!$C43</f>
        <v>0</v>
      </c>
      <c r="I11" s="82">
        <f>((CONFIG!$G43*Commandes!I11)+IF(ROUND((I$8-CONFIG!$C$7)/31,0)&gt;=(CONFIG!$E43+CONFIG!$F43),INDEX(Commandes!$C11:'Commandes'!$BJ11,,COLUMN(I$8)-COLUMN($C$8)+1-(CONFIG!$E43+CONFIG!$F43)),0)*(1-CONFIG!$G43))*CONFIG!$C43</f>
        <v>0</v>
      </c>
      <c r="J11" s="82">
        <f>((CONFIG!$G43*Commandes!J11)+IF(ROUND((J$8-CONFIG!$C$7)/31,0)&gt;=(CONFIG!$E43+CONFIG!$F43),INDEX(Commandes!$C11:'Commandes'!$BJ11,,COLUMN(J$8)-COLUMN($C$8)+1-(CONFIG!$E43+CONFIG!$F43)),0)*(1-CONFIG!$G43))*CONFIG!$C43</f>
        <v>0</v>
      </c>
      <c r="K11" s="82">
        <f>((CONFIG!$G43*Commandes!K11)+IF(ROUND((K$8-CONFIG!$C$7)/31,0)&gt;=(CONFIG!$E43+CONFIG!$F43),INDEX(Commandes!$C11:'Commandes'!$BJ11,,COLUMN(K$8)-COLUMN($C$8)+1-(CONFIG!$E43+CONFIG!$F43)),0)*(1-CONFIG!$G43))*CONFIG!$C43</f>
        <v>0</v>
      </c>
      <c r="L11" s="82">
        <f>((CONFIG!$G43*Commandes!L11)+IF(ROUND((L$8-CONFIG!$C$7)/31,0)&gt;=(CONFIG!$E43+CONFIG!$F43),INDEX(Commandes!$C11:'Commandes'!$BJ11,,COLUMN(L$8)-COLUMN($C$8)+1-(CONFIG!$E43+CONFIG!$F43)),0)*(1-CONFIG!$G43))*CONFIG!$C43</f>
        <v>0</v>
      </c>
      <c r="M11" s="82">
        <f>((CONFIG!$G43*Commandes!M11)+IF(ROUND((M$8-CONFIG!$C$7)/31,0)&gt;=(CONFIG!$E43+CONFIG!$F43),INDEX(Commandes!$C11:'Commandes'!$BJ11,,COLUMN(M$8)-COLUMN($C$8)+1-(CONFIG!$E43+CONFIG!$F43)),0)*(1-CONFIG!$G43))*CONFIG!$C43</f>
        <v>0</v>
      </c>
      <c r="N11" s="82">
        <f>((CONFIG!$G43*Commandes!N11)+IF(ROUND((N$8-CONFIG!$C$7)/31,0)&gt;=(CONFIG!$E43+CONFIG!$F43),INDEX(Commandes!$C11:'Commandes'!$BJ11,,COLUMN(N$8)-COLUMN($C$8)+1-(CONFIG!$E43+CONFIG!$F43)),0)*(1-CONFIG!$G43))*CONFIG!$C43</f>
        <v>0</v>
      </c>
      <c r="O11" s="82">
        <f>((CONFIG!$G43*Commandes!O11)+IF(ROUND((O$8-CONFIG!$C$7)/31,0)&gt;=(CONFIG!$E43+CONFIG!$F43),INDEX(Commandes!$C11:'Commandes'!$BJ11,,COLUMN(O$8)-COLUMN($C$8)+1-(CONFIG!$E43+CONFIG!$F43)),0)*(1-CONFIG!$G43))*'Charges variables-Calculs auto'!$C68</f>
        <v>0</v>
      </c>
      <c r="P11" s="82">
        <f>((CONFIG!$G43*Commandes!P11)+IF(ROUND((P$8-CONFIG!$C$7)/31,0)&gt;=(CONFIG!$E43+CONFIG!$F43),INDEX(Commandes!$C11:'Commandes'!$BJ11,,COLUMN(P$8)-COLUMN($C$8)+1-(CONFIG!$E43+CONFIG!$F43)),0)*(1-CONFIG!$G43))*'Charges variables-Calculs auto'!$C68</f>
        <v>0</v>
      </c>
      <c r="Q11" s="82">
        <f>((CONFIG!$G43*Commandes!Q11)+IF(ROUND((Q$8-CONFIG!$C$7)/31,0)&gt;=(CONFIG!$E43+CONFIG!$F43),INDEX(Commandes!$C11:'Commandes'!$BJ11,,COLUMN(Q$8)-COLUMN($C$8)+1-(CONFIG!$E43+CONFIG!$F43)),0)*(1-CONFIG!$G43))*'Charges variables-Calculs auto'!$C68</f>
        <v>0</v>
      </c>
      <c r="R11" s="82">
        <f>((CONFIG!$G43*Commandes!R11)+IF(ROUND((R$8-CONFIG!$C$7)/31,0)&gt;=(CONFIG!$E43+CONFIG!$F43),INDEX(Commandes!$C11:'Commandes'!$BJ11,,COLUMN(R$8)-COLUMN($C$8)+1-(CONFIG!$E43+CONFIG!$F43)),0)*(1-CONFIG!$G43))*'Charges variables-Calculs auto'!$C68</f>
        <v>0</v>
      </c>
      <c r="S11" s="82">
        <f>((CONFIG!$G43*Commandes!S11)+IF(ROUND((S$8-CONFIG!$C$7)/31,0)&gt;=(CONFIG!$E43+CONFIG!$F43),INDEX(Commandes!$C11:'Commandes'!$BJ11,,COLUMN(S$8)-COLUMN($C$8)+1-(CONFIG!$E43+CONFIG!$F43)),0)*(1-CONFIG!$G43))*'Charges variables-Calculs auto'!$C68</f>
        <v>0</v>
      </c>
      <c r="T11" s="82">
        <f>((CONFIG!$G43*Commandes!T11)+IF(ROUND((T$8-CONFIG!$C$7)/31,0)&gt;=(CONFIG!$E43+CONFIG!$F43),INDEX(Commandes!$C11:'Commandes'!$BJ11,,COLUMN(T$8)-COLUMN($C$8)+1-(CONFIG!$E43+CONFIG!$F43)),0)*(1-CONFIG!$G43))*'Charges variables-Calculs auto'!$C68</f>
        <v>0</v>
      </c>
      <c r="U11" s="82">
        <f>((CONFIG!$G43*Commandes!U11)+IF(ROUND((U$8-CONFIG!$C$7)/31,0)&gt;=(CONFIG!$E43+CONFIG!$F43),INDEX(Commandes!$C11:'Commandes'!$BJ11,,COLUMN(U$8)-COLUMN($C$8)+1-(CONFIG!$E43+CONFIG!$F43)),0)*(1-CONFIG!$G43))*'Charges variables-Calculs auto'!$C68</f>
        <v>0</v>
      </c>
      <c r="V11" s="82">
        <f>((CONFIG!$G43*Commandes!V11)+IF(ROUND((V$8-CONFIG!$C$7)/31,0)&gt;=(CONFIG!$E43+CONFIG!$F43),INDEX(Commandes!$C11:'Commandes'!$BJ11,,COLUMN(V$8)-COLUMN($C$8)+1-(CONFIG!$E43+CONFIG!$F43)),0)*(1-CONFIG!$G43))*'Charges variables-Calculs auto'!$C68</f>
        <v>0</v>
      </c>
      <c r="W11" s="82">
        <f>((CONFIG!$G43*Commandes!W11)+IF(ROUND((W$8-CONFIG!$C$7)/31,0)&gt;=(CONFIG!$E43+CONFIG!$F43),INDEX(Commandes!$C11:'Commandes'!$BJ11,,COLUMN(W$8)-COLUMN($C$8)+1-(CONFIG!$E43+CONFIG!$F43)),0)*(1-CONFIG!$G43))*'Charges variables-Calculs auto'!$C68</f>
        <v>0</v>
      </c>
      <c r="X11" s="82">
        <f>((CONFIG!$G43*Commandes!X11)+IF(ROUND((X$8-CONFIG!$C$7)/31,0)&gt;=(CONFIG!$E43+CONFIG!$F43),INDEX(Commandes!$C11:'Commandes'!$BJ11,,COLUMN(X$8)-COLUMN($C$8)+1-(CONFIG!$E43+CONFIG!$F43)),0)*(1-CONFIG!$G43))*'Charges variables-Calculs auto'!$C68</f>
        <v>0</v>
      </c>
      <c r="Y11" s="82">
        <f>((CONFIG!$G43*Commandes!Y11)+IF(ROUND((Y$8-CONFIG!$C$7)/31,0)&gt;=(CONFIG!$E43+CONFIG!$F43),INDEX(Commandes!$C11:'Commandes'!$BJ11,,COLUMN(Y$8)-COLUMN($C$8)+1-(CONFIG!$E43+CONFIG!$F43)),0)*(1-CONFIG!$G43))*'Charges variables-Calculs auto'!$C68</f>
        <v>0</v>
      </c>
      <c r="Z11" s="82">
        <f>((CONFIG!$G43*Commandes!Z11)+IF(ROUND((Z$8-CONFIG!$C$7)/31,0)&gt;=(CONFIG!$E43+CONFIG!$F43),INDEX(Commandes!$C11:'Commandes'!$BJ11,,COLUMN(Z$8)-COLUMN($C$8)+1-(CONFIG!$E43+CONFIG!$F43)),0)*(1-CONFIG!$G43))*'Charges variables-Calculs auto'!$C68</f>
        <v>0</v>
      </c>
      <c r="AA11" s="82">
        <f>((CONFIG!$G43*Commandes!AA11)+IF(ROUND((AA$8-CONFIG!$C$7)/31,0)&gt;=(CONFIG!$E43+CONFIG!$F43),INDEX(Commandes!$C11:'Commandes'!$BJ11,,COLUMN(AA$8)-COLUMN($C$8)+1-(CONFIG!$E43+CONFIG!$F43)),0)*(1-CONFIG!$G43))*'Charges variables-Calculs auto'!$E68</f>
        <v>0</v>
      </c>
      <c r="AB11" s="82">
        <f>((CONFIG!$G43*Commandes!AB11)+IF(ROUND((AB$8-CONFIG!$C$7)/31,0)&gt;=(CONFIG!$E43+CONFIG!$F43),INDEX(Commandes!$C11:'Commandes'!$BJ11,,COLUMN(AB$8)-COLUMN($C$8)+1-(CONFIG!$E43+CONFIG!$F43)),0)*(1-CONFIG!$G43))*'Charges variables-Calculs auto'!$E68</f>
        <v>0</v>
      </c>
      <c r="AC11" s="82">
        <f>((CONFIG!$G43*Commandes!AC11)+IF(ROUND((AC$8-CONFIG!$C$7)/31,0)&gt;=(CONFIG!$E43+CONFIG!$F43),INDEX(Commandes!$C11:'Commandes'!$BJ11,,COLUMN(AC$8)-COLUMN($C$8)+1-(CONFIG!$E43+CONFIG!$F43)),0)*(1-CONFIG!$G43))*'Charges variables-Calculs auto'!$E68</f>
        <v>0</v>
      </c>
      <c r="AD11" s="82">
        <f>((CONFIG!$G43*Commandes!AD11)+IF(ROUND((AD$8-CONFIG!$C$7)/31,0)&gt;=(CONFIG!$E43+CONFIG!$F43),INDEX(Commandes!$C11:'Commandes'!$BJ11,,COLUMN(AD$8)-COLUMN($C$8)+1-(CONFIG!$E43+CONFIG!$F43)),0)*(1-CONFIG!$G43))*'Charges variables-Calculs auto'!$E68</f>
        <v>0</v>
      </c>
      <c r="AE11" s="82">
        <f>((CONFIG!$G43*Commandes!AE11)+IF(ROUND((AE$8-CONFIG!$C$7)/31,0)&gt;=(CONFIG!$E43+CONFIG!$F43),INDEX(Commandes!$C11:'Commandes'!$BJ11,,COLUMN(AE$8)-COLUMN($C$8)+1-(CONFIG!$E43+CONFIG!$F43)),0)*(1-CONFIG!$G43))*'Charges variables-Calculs auto'!$E68</f>
        <v>0</v>
      </c>
      <c r="AF11" s="82">
        <f>((CONFIG!$G43*Commandes!AF11)+IF(ROUND((AF$8-CONFIG!$C$7)/31,0)&gt;=(CONFIG!$E43+CONFIG!$F43),INDEX(Commandes!$C11:'Commandes'!$BJ11,,COLUMN(AF$8)-COLUMN($C$8)+1-(CONFIG!$E43+CONFIG!$F43)),0)*(1-CONFIG!$G43))*'Charges variables-Calculs auto'!$E68</f>
        <v>0</v>
      </c>
      <c r="AG11" s="82">
        <f>((CONFIG!$G43*Commandes!AG11)+IF(ROUND((AG$8-CONFIG!$C$7)/31,0)&gt;=(CONFIG!$E43+CONFIG!$F43),INDEX(Commandes!$C11:'Commandes'!$BJ11,,COLUMN(AG$8)-COLUMN($C$8)+1-(CONFIG!$E43+CONFIG!$F43)),0)*(1-CONFIG!$G43))*'Charges variables-Calculs auto'!$E68</f>
        <v>0</v>
      </c>
      <c r="AH11" s="82">
        <f>((CONFIG!$G43*Commandes!AH11)+IF(ROUND((AH$8-CONFIG!$C$7)/31,0)&gt;=(CONFIG!$E43+CONFIG!$F43),INDEX(Commandes!$C11:'Commandes'!$BJ11,,COLUMN(AH$8)-COLUMN($C$8)+1-(CONFIG!$E43+CONFIG!$F43)),0)*(1-CONFIG!$G43))*'Charges variables-Calculs auto'!$E68</f>
        <v>0</v>
      </c>
      <c r="AI11" s="82">
        <f>((CONFIG!$G43*Commandes!AI11)+IF(ROUND((AI$8-CONFIG!$C$7)/31,0)&gt;=(CONFIG!$E43+CONFIG!$F43),INDEX(Commandes!$C11:'Commandes'!$BJ11,,COLUMN(AI$8)-COLUMN($C$8)+1-(CONFIG!$E43+CONFIG!$F43)),0)*(1-CONFIG!$G43))*'Charges variables-Calculs auto'!$E68</f>
        <v>0</v>
      </c>
      <c r="AJ11" s="82">
        <f>((CONFIG!$G43*Commandes!AJ11)+IF(ROUND((AJ$8-CONFIG!$C$7)/31,0)&gt;=(CONFIG!$E43+CONFIG!$F43),INDEX(Commandes!$C11:'Commandes'!$BJ11,,COLUMN(AJ$8)-COLUMN($C$8)+1-(CONFIG!$E43+CONFIG!$F43)),0)*(1-CONFIG!$G43))*'Charges variables-Calculs auto'!$E68</f>
        <v>0</v>
      </c>
      <c r="AK11" s="82">
        <f>((CONFIG!$G43*Commandes!AK11)+IF(ROUND((AK$8-CONFIG!$C$7)/31,0)&gt;=(CONFIG!$E43+CONFIG!$F43),INDEX(Commandes!$C11:'Commandes'!$BJ11,,COLUMN(AK$8)-COLUMN($C$8)+1-(CONFIG!$E43+CONFIG!$F43)),0)*(1-CONFIG!$G43))*'Charges variables-Calculs auto'!$E68</f>
        <v>0</v>
      </c>
      <c r="AL11" s="82">
        <f>((CONFIG!$G43*Commandes!AL11)+IF(ROUND((AL$8-CONFIG!$C$7)/31,0)&gt;=(CONFIG!$E43+CONFIG!$F43),INDEX(Commandes!$C11:'Commandes'!$BJ11,,COLUMN(AL$8)-COLUMN($C$8)+1-(CONFIG!$E43+CONFIG!$F43)),0)*(1-CONFIG!$G43))*'Charges variables-Calculs auto'!$E68</f>
        <v>0</v>
      </c>
      <c r="AM11" s="82">
        <f>((CONFIG!$G43*Commandes!AM11)+IF(ROUND((AM$8-CONFIG!$C$7)/31,0)&gt;=(CONFIG!$E43+CONFIG!$F43),INDEX(Commandes!$C11:'Commandes'!$BJ11,,COLUMN(AM$8)-COLUMN($C$8)+1-(CONFIG!$E43+CONFIG!$F43)),0)*(1-CONFIG!$G43))*'Charges variables-Calculs auto'!$G68</f>
        <v>0</v>
      </c>
      <c r="AN11" s="82">
        <f>((CONFIG!$G43*Commandes!AN11)+IF(ROUND((AN$8-CONFIG!$C$7)/31,0)&gt;=(CONFIG!$E43+CONFIG!$F43),INDEX(Commandes!$C11:'Commandes'!$BJ11,,COLUMN(AN$8)-COLUMN($C$8)+1-(CONFIG!$E43+CONFIG!$F43)),0)*(1-CONFIG!$G43))*'Charges variables-Calculs auto'!$G68</f>
        <v>0</v>
      </c>
      <c r="AO11" s="82">
        <f>((CONFIG!$G43*Commandes!AO11)+IF(ROUND((AO$8-CONFIG!$C$7)/31,0)&gt;=(CONFIG!$E43+CONFIG!$F43),INDEX(Commandes!$C11:'Commandes'!$BJ11,,COLUMN(AO$8)-COLUMN($C$8)+1-(CONFIG!$E43+CONFIG!$F43)),0)*(1-CONFIG!$G43))*'Charges variables-Calculs auto'!$G68</f>
        <v>0</v>
      </c>
      <c r="AP11" s="82">
        <f>((CONFIG!$G43*Commandes!AP11)+IF(ROUND((AP$8-CONFIG!$C$7)/31,0)&gt;=(CONFIG!$E43+CONFIG!$F43),INDEX(Commandes!$C11:'Commandes'!$BJ11,,COLUMN(AP$8)-COLUMN($C$8)+1-(CONFIG!$E43+CONFIG!$F43)),0)*(1-CONFIG!$G43))*'Charges variables-Calculs auto'!$G68</f>
        <v>0</v>
      </c>
      <c r="AQ11" s="82">
        <f>((CONFIG!$G43*Commandes!AQ11)+IF(ROUND((AQ$8-CONFIG!$C$7)/31,0)&gt;=(CONFIG!$E43+CONFIG!$F43),INDEX(Commandes!$C11:'Commandes'!$BJ11,,COLUMN(AQ$8)-COLUMN($C$8)+1-(CONFIG!$E43+CONFIG!$F43)),0)*(1-CONFIG!$G43))*'Charges variables-Calculs auto'!$G68</f>
        <v>0</v>
      </c>
      <c r="AR11" s="82">
        <f>((CONFIG!$G43*Commandes!AR11)+IF(ROUND((AR$8-CONFIG!$C$7)/31,0)&gt;=(CONFIG!$E43+CONFIG!$F43),INDEX(Commandes!$C11:'Commandes'!$BJ11,,COLUMN(AR$8)-COLUMN($C$8)+1-(CONFIG!$E43+CONFIG!$F43)),0)*(1-CONFIG!$G43))*'Charges variables-Calculs auto'!$G68</f>
        <v>0</v>
      </c>
      <c r="AS11" s="82">
        <f>((CONFIG!$G43*Commandes!AS11)+IF(ROUND((AS$8-CONFIG!$C$7)/31,0)&gt;=(CONFIG!$E43+CONFIG!$F43),INDEX(Commandes!$C11:'Commandes'!$BJ11,,COLUMN(AS$8)-COLUMN($C$8)+1-(CONFIG!$E43+CONFIG!$F43)),0)*(1-CONFIG!$G43))*'Charges variables-Calculs auto'!$G68</f>
        <v>0</v>
      </c>
      <c r="AT11" s="82">
        <f>((CONFIG!$G43*Commandes!AT11)+IF(ROUND((AT$8-CONFIG!$C$7)/31,0)&gt;=(CONFIG!$E43+CONFIG!$F43),INDEX(Commandes!$C11:'Commandes'!$BJ11,,COLUMN(AT$8)-COLUMN($C$8)+1-(CONFIG!$E43+CONFIG!$F43)),0)*(1-CONFIG!$G43))*'Charges variables-Calculs auto'!$G68</f>
        <v>0</v>
      </c>
      <c r="AU11" s="82">
        <f>((CONFIG!$G43*Commandes!AU11)+IF(ROUND((AU$8-CONFIG!$C$7)/31,0)&gt;=(CONFIG!$E43+CONFIG!$F43),INDEX(Commandes!$C11:'Commandes'!$BJ11,,COLUMN(AU$8)-COLUMN($C$8)+1-(CONFIG!$E43+CONFIG!$F43)),0)*(1-CONFIG!$G43))*'Charges variables-Calculs auto'!$G68</f>
        <v>0</v>
      </c>
      <c r="AV11" s="82">
        <f>((CONFIG!$G43*Commandes!AV11)+IF(ROUND((AV$8-CONFIG!$C$7)/31,0)&gt;=(CONFIG!$E43+CONFIG!$F43),INDEX(Commandes!$C11:'Commandes'!$BJ11,,COLUMN(AV$8)-COLUMN($C$8)+1-(CONFIG!$E43+CONFIG!$F43)),0)*(1-CONFIG!$G43))*'Charges variables-Calculs auto'!$G68</f>
        <v>0</v>
      </c>
      <c r="AW11" s="82">
        <f>((CONFIG!$G43*Commandes!AW11)+IF(ROUND((AW$8-CONFIG!$C$7)/31,0)&gt;=(CONFIG!$E43+CONFIG!$F43),INDEX(Commandes!$C11:'Commandes'!$BJ11,,COLUMN(AW$8)-COLUMN($C$8)+1-(CONFIG!$E43+CONFIG!$F43)),0)*(1-CONFIG!$G43))*'Charges variables-Calculs auto'!$G68</f>
        <v>0</v>
      </c>
      <c r="AX11" s="82">
        <f>((CONFIG!$G43*Commandes!AX11)+IF(ROUND((AX$8-CONFIG!$C$7)/31,0)&gt;=(CONFIG!$E43+CONFIG!$F43),INDEX(Commandes!$C11:'Commandes'!$BJ11,,COLUMN(AX$8)-COLUMN($C$8)+1-(CONFIG!$E43+CONFIG!$F43)),0)*(1-CONFIG!$G43))*'Charges variables-Calculs auto'!$G68</f>
        <v>0</v>
      </c>
      <c r="AY11" s="82">
        <f>((CONFIG!$G43*Commandes!AY11)+IF(ROUND((AY$8-CONFIG!$C$7)/31,0)&gt;=(CONFIG!$E43+CONFIG!$F43),INDEX(Commandes!$C11:'Commandes'!$BJ11,,COLUMN(AY$8)-COLUMN($C$8)+1-(CONFIG!$E43+CONFIG!$F43)),0)*(1-CONFIG!$G43))*'Charges variables-Calculs auto'!$I68</f>
        <v>0</v>
      </c>
      <c r="AZ11" s="82">
        <f>((CONFIG!$G43*Commandes!AZ11)+IF(ROUND((AZ$8-CONFIG!$C$7)/31,0)&gt;=(CONFIG!$E43+CONFIG!$F43),INDEX(Commandes!$C11:'Commandes'!$BJ11,,COLUMN(AZ$8)-COLUMN($C$8)+1-(CONFIG!$E43+CONFIG!$F43)),0)*(1-CONFIG!$G43))*'Charges variables-Calculs auto'!$I68</f>
        <v>0</v>
      </c>
      <c r="BA11" s="82">
        <f>((CONFIG!$G43*Commandes!BA11)+IF(ROUND((BA$8-CONFIG!$C$7)/31,0)&gt;=(CONFIG!$E43+CONFIG!$F43),INDEX(Commandes!$C11:'Commandes'!$BJ11,,COLUMN(BA$8)-COLUMN($C$8)+1-(CONFIG!$E43+CONFIG!$F43)),0)*(1-CONFIG!$G43))*'Charges variables-Calculs auto'!$I68</f>
        <v>0</v>
      </c>
      <c r="BB11" s="82">
        <f>((CONFIG!$G43*Commandes!BB11)+IF(ROUND((BB$8-CONFIG!$C$7)/31,0)&gt;=(CONFIG!$E43+CONFIG!$F43),INDEX(Commandes!$C11:'Commandes'!$BJ11,,COLUMN(BB$8)-COLUMN($C$8)+1-(CONFIG!$E43+CONFIG!$F43)),0)*(1-CONFIG!$G43))*'Charges variables-Calculs auto'!$I68</f>
        <v>0</v>
      </c>
      <c r="BC11" s="82">
        <f>((CONFIG!$G43*Commandes!BC11)+IF(ROUND((BC$8-CONFIG!$C$7)/31,0)&gt;=(CONFIG!$E43+CONFIG!$F43),INDEX(Commandes!$C11:'Commandes'!$BJ11,,COLUMN(BC$8)-COLUMN($C$8)+1-(CONFIG!$E43+CONFIG!$F43)),0)*(1-CONFIG!$G43))*'Charges variables-Calculs auto'!$I68</f>
        <v>0</v>
      </c>
      <c r="BD11" s="82">
        <f>((CONFIG!$G43*Commandes!BD11)+IF(ROUND((BD$8-CONFIG!$C$7)/31,0)&gt;=(CONFIG!$E43+CONFIG!$F43),INDEX(Commandes!$C11:'Commandes'!$BJ11,,COLUMN(BD$8)-COLUMN($C$8)+1-(CONFIG!$E43+CONFIG!$F43)),0)*(1-CONFIG!$G43))*'Charges variables-Calculs auto'!$I68</f>
        <v>0</v>
      </c>
      <c r="BE11" s="82">
        <f>((CONFIG!$G43*Commandes!BE11)+IF(ROUND((BE$8-CONFIG!$C$7)/31,0)&gt;=(CONFIG!$E43+CONFIG!$F43),INDEX(Commandes!$C11:'Commandes'!$BJ11,,COLUMN(BE$8)-COLUMN($C$8)+1-(CONFIG!$E43+CONFIG!$F43)),0)*(1-CONFIG!$G43))*'Charges variables-Calculs auto'!$I68</f>
        <v>0</v>
      </c>
      <c r="BF11" s="82">
        <f>((CONFIG!$G43*Commandes!BF11)+IF(ROUND((BF$8-CONFIG!$C$7)/31,0)&gt;=(CONFIG!$E43+CONFIG!$F43),INDEX(Commandes!$C11:'Commandes'!$BJ11,,COLUMN(BF$8)-COLUMN($C$8)+1-(CONFIG!$E43+CONFIG!$F43)),0)*(1-CONFIG!$G43))*'Charges variables-Calculs auto'!$I68</f>
        <v>0</v>
      </c>
      <c r="BG11" s="82">
        <f>((CONFIG!$G43*Commandes!BG11)+IF(ROUND((BG$8-CONFIG!$C$7)/31,0)&gt;=(CONFIG!$E43+CONFIG!$F43),INDEX(Commandes!$C11:'Commandes'!$BJ11,,COLUMN(BG$8)-COLUMN($C$8)+1-(CONFIG!$E43+CONFIG!$F43)),0)*(1-CONFIG!$G43))*'Charges variables-Calculs auto'!$I68</f>
        <v>0</v>
      </c>
      <c r="BH11" s="82">
        <f>((CONFIG!$G43*Commandes!BH11)+IF(ROUND((BH$8-CONFIG!$C$7)/31,0)&gt;=(CONFIG!$E43+CONFIG!$F43),INDEX(Commandes!$C11:'Commandes'!$BJ11,,COLUMN(BH$8)-COLUMN($C$8)+1-(CONFIG!$E43+CONFIG!$F43)),0)*(1-CONFIG!$G43))*'Charges variables-Calculs auto'!$I68</f>
        <v>0</v>
      </c>
      <c r="BI11" s="82">
        <f>((CONFIG!$G43*Commandes!BI11)+IF(ROUND((BI$8-CONFIG!$C$7)/31,0)&gt;=(CONFIG!$E43+CONFIG!$F43),INDEX(Commandes!$C11:'Commandes'!$BJ11,,COLUMN(BI$8)-COLUMN($C$8)+1-(CONFIG!$E43+CONFIG!$F43)),0)*(1-CONFIG!$G43))*'Charges variables-Calculs auto'!$I68</f>
        <v>0</v>
      </c>
      <c r="BJ11" s="82">
        <f>((CONFIG!$G43*Commandes!BJ11)+IF(ROUND((BJ$8-CONFIG!$C$7)/31,0)&gt;=(CONFIG!$E43+CONFIG!$F43),INDEX(Commandes!$C11:'Commandes'!$BJ11,,COLUMN(BJ$8)-COLUMN($C$8)+1-(CONFIG!$E43+CONFIG!$F43)),0)*(1-CONFIG!$G43))*'Charges variables-Calculs auto'!$I68</f>
        <v>0</v>
      </c>
    </row>
    <row r="12" spans="2:62" x14ac:dyDescent="0.35">
      <c r="B12" s="57">
        <f>CONFIG!$B$17</f>
        <v>0</v>
      </c>
      <c r="C12" s="82">
        <f>((CONFIG!$G44*Commandes!C12)+IF(ROUND((C$8-CONFIG!$C$7)/31,0)&gt;=(CONFIG!$E44+CONFIG!$F44),INDEX(Commandes!$C12:'Commandes'!$BJ12,,COLUMN(C$8)-COLUMN($C$8)+1-(CONFIG!$E44+CONFIG!$F44)),0)*(1-CONFIG!$G44))*CONFIG!$C44</f>
        <v>0</v>
      </c>
      <c r="D12" s="82">
        <f>((CONFIG!$G44*Commandes!D12)+IF(ROUND((D$8-CONFIG!$C$7)/31,0)&gt;=(CONFIG!$E44+CONFIG!$F44),INDEX(Commandes!$C12:'Commandes'!$BJ12,,COLUMN(D$8)-COLUMN($C$8)+1-(CONFIG!$E44+CONFIG!$F44)),0)*(1-CONFIG!$G44))*CONFIG!$C44</f>
        <v>0</v>
      </c>
      <c r="E12" s="82">
        <f>((CONFIG!$G44*Commandes!E12)+IF(ROUND((E$8-CONFIG!$C$7)/31,0)&gt;=(CONFIG!$E44+CONFIG!$F44),INDEX(Commandes!$C12:'Commandes'!$BJ12,,COLUMN(E$8)-COLUMN($C$8)+1-(CONFIG!$E44+CONFIG!$F44)),0)*(1-CONFIG!$G44))*CONFIG!$C44</f>
        <v>0</v>
      </c>
      <c r="F12" s="82">
        <f>((CONFIG!$G44*Commandes!F12)+IF(ROUND((F$8-CONFIG!$C$7)/31,0)&gt;=(CONFIG!$E44+CONFIG!$F44),INDEX(Commandes!$C12:'Commandes'!$BJ12,,COLUMN(F$8)-COLUMN($C$8)+1-(CONFIG!$E44+CONFIG!$F44)),0)*(1-CONFIG!$G44))*CONFIG!$C44</f>
        <v>0</v>
      </c>
      <c r="G12" s="82">
        <f>((CONFIG!$G44*Commandes!G12)+IF(ROUND((G$8-CONFIG!$C$7)/31,0)&gt;=(CONFIG!$E44+CONFIG!$F44),INDEX(Commandes!$C12:'Commandes'!$BJ12,,COLUMN(G$8)-COLUMN($C$8)+1-(CONFIG!$E44+CONFIG!$F44)),0)*(1-CONFIG!$G44))*CONFIG!$C44</f>
        <v>0</v>
      </c>
      <c r="H12" s="82">
        <f>((CONFIG!$G44*Commandes!H12)+IF(ROUND((H$8-CONFIG!$C$7)/31,0)&gt;=(CONFIG!$E44+CONFIG!$F44),INDEX(Commandes!$C12:'Commandes'!$BJ12,,COLUMN(H$8)-COLUMN($C$8)+1-(CONFIG!$E44+CONFIG!$F44)),0)*(1-CONFIG!$G44))*CONFIG!$C44</f>
        <v>0</v>
      </c>
      <c r="I12" s="82">
        <f>((CONFIG!$G44*Commandes!I12)+IF(ROUND((I$8-CONFIG!$C$7)/31,0)&gt;=(CONFIG!$E44+CONFIG!$F44),INDEX(Commandes!$C12:'Commandes'!$BJ12,,COLUMN(I$8)-COLUMN($C$8)+1-(CONFIG!$E44+CONFIG!$F44)),0)*(1-CONFIG!$G44))*CONFIG!$C44</f>
        <v>0</v>
      </c>
      <c r="J12" s="82">
        <f>((CONFIG!$G44*Commandes!J12)+IF(ROUND((J$8-CONFIG!$C$7)/31,0)&gt;=(CONFIG!$E44+CONFIG!$F44),INDEX(Commandes!$C12:'Commandes'!$BJ12,,COLUMN(J$8)-COLUMN($C$8)+1-(CONFIG!$E44+CONFIG!$F44)),0)*(1-CONFIG!$G44))*CONFIG!$C44</f>
        <v>0</v>
      </c>
      <c r="K12" s="82">
        <f>((CONFIG!$G44*Commandes!K12)+IF(ROUND((K$8-CONFIG!$C$7)/31,0)&gt;=(CONFIG!$E44+CONFIG!$F44),INDEX(Commandes!$C12:'Commandes'!$BJ12,,COLUMN(K$8)-COLUMN($C$8)+1-(CONFIG!$E44+CONFIG!$F44)),0)*(1-CONFIG!$G44))*CONFIG!$C44</f>
        <v>0</v>
      </c>
      <c r="L12" s="82">
        <f>((CONFIG!$G44*Commandes!L12)+IF(ROUND((L$8-CONFIG!$C$7)/31,0)&gt;=(CONFIG!$E44+CONFIG!$F44),INDEX(Commandes!$C12:'Commandes'!$BJ12,,COLUMN(L$8)-COLUMN($C$8)+1-(CONFIG!$E44+CONFIG!$F44)),0)*(1-CONFIG!$G44))*CONFIG!$C44</f>
        <v>0</v>
      </c>
      <c r="M12" s="82">
        <f>((CONFIG!$G44*Commandes!M12)+IF(ROUND((M$8-CONFIG!$C$7)/31,0)&gt;=(CONFIG!$E44+CONFIG!$F44),INDEX(Commandes!$C12:'Commandes'!$BJ12,,COLUMN(M$8)-COLUMN($C$8)+1-(CONFIG!$E44+CONFIG!$F44)),0)*(1-CONFIG!$G44))*CONFIG!$C44</f>
        <v>0</v>
      </c>
      <c r="N12" s="82">
        <f>((CONFIG!$G44*Commandes!N12)+IF(ROUND((N$8-CONFIG!$C$7)/31,0)&gt;=(CONFIG!$E44+CONFIG!$F44),INDEX(Commandes!$C12:'Commandes'!$BJ12,,COLUMN(N$8)-COLUMN($C$8)+1-(CONFIG!$E44+CONFIG!$F44)),0)*(1-CONFIG!$G44))*CONFIG!$C44</f>
        <v>0</v>
      </c>
      <c r="O12" s="82">
        <f>((CONFIG!$G44*Commandes!O12)+IF(ROUND((O$8-CONFIG!$C$7)/31,0)&gt;=(CONFIG!$E44+CONFIG!$F44),INDEX(Commandes!$C12:'Commandes'!$BJ12,,COLUMN(O$8)-COLUMN($C$8)+1-(CONFIG!$E44+CONFIG!$F44)),0)*(1-CONFIG!$G44))*'Charges variables-Calculs auto'!$C69</f>
        <v>0</v>
      </c>
      <c r="P12" s="82">
        <f>((CONFIG!$G44*Commandes!P12)+IF(ROUND((P$8-CONFIG!$C$7)/31,0)&gt;=(CONFIG!$E44+CONFIG!$F44),INDEX(Commandes!$C12:'Commandes'!$BJ12,,COLUMN(P$8)-COLUMN($C$8)+1-(CONFIG!$E44+CONFIG!$F44)),0)*(1-CONFIG!$G44))*'Charges variables-Calculs auto'!$C69</f>
        <v>0</v>
      </c>
      <c r="Q12" s="82">
        <f>((CONFIG!$G44*Commandes!Q12)+IF(ROUND((Q$8-CONFIG!$C$7)/31,0)&gt;=(CONFIG!$E44+CONFIG!$F44),INDEX(Commandes!$C12:'Commandes'!$BJ12,,COLUMN(Q$8)-COLUMN($C$8)+1-(CONFIG!$E44+CONFIG!$F44)),0)*(1-CONFIG!$G44))*'Charges variables-Calculs auto'!$C69</f>
        <v>0</v>
      </c>
      <c r="R12" s="82">
        <f>((CONFIG!$G44*Commandes!R12)+IF(ROUND((R$8-CONFIG!$C$7)/31,0)&gt;=(CONFIG!$E44+CONFIG!$F44),INDEX(Commandes!$C12:'Commandes'!$BJ12,,COLUMN(R$8)-COLUMN($C$8)+1-(CONFIG!$E44+CONFIG!$F44)),0)*(1-CONFIG!$G44))*'Charges variables-Calculs auto'!$C69</f>
        <v>0</v>
      </c>
      <c r="S12" s="82">
        <f>((CONFIG!$G44*Commandes!S12)+IF(ROUND((S$8-CONFIG!$C$7)/31,0)&gt;=(CONFIG!$E44+CONFIG!$F44),INDEX(Commandes!$C12:'Commandes'!$BJ12,,COLUMN(S$8)-COLUMN($C$8)+1-(CONFIG!$E44+CONFIG!$F44)),0)*(1-CONFIG!$G44))*'Charges variables-Calculs auto'!$C69</f>
        <v>0</v>
      </c>
      <c r="T12" s="82">
        <f>((CONFIG!$G44*Commandes!T12)+IF(ROUND((T$8-CONFIG!$C$7)/31,0)&gt;=(CONFIG!$E44+CONFIG!$F44),INDEX(Commandes!$C12:'Commandes'!$BJ12,,COLUMN(T$8)-COLUMN($C$8)+1-(CONFIG!$E44+CONFIG!$F44)),0)*(1-CONFIG!$G44))*'Charges variables-Calculs auto'!$C69</f>
        <v>0</v>
      </c>
      <c r="U12" s="82">
        <f>((CONFIG!$G44*Commandes!U12)+IF(ROUND((U$8-CONFIG!$C$7)/31,0)&gt;=(CONFIG!$E44+CONFIG!$F44),INDEX(Commandes!$C12:'Commandes'!$BJ12,,COLUMN(U$8)-COLUMN($C$8)+1-(CONFIG!$E44+CONFIG!$F44)),0)*(1-CONFIG!$G44))*'Charges variables-Calculs auto'!$C69</f>
        <v>0</v>
      </c>
      <c r="V12" s="82">
        <f>((CONFIG!$G44*Commandes!V12)+IF(ROUND((V$8-CONFIG!$C$7)/31,0)&gt;=(CONFIG!$E44+CONFIG!$F44),INDEX(Commandes!$C12:'Commandes'!$BJ12,,COLUMN(V$8)-COLUMN($C$8)+1-(CONFIG!$E44+CONFIG!$F44)),0)*(1-CONFIG!$G44))*'Charges variables-Calculs auto'!$C69</f>
        <v>0</v>
      </c>
      <c r="W12" s="82">
        <f>((CONFIG!$G44*Commandes!W12)+IF(ROUND((W$8-CONFIG!$C$7)/31,0)&gt;=(CONFIG!$E44+CONFIG!$F44),INDEX(Commandes!$C12:'Commandes'!$BJ12,,COLUMN(W$8)-COLUMN($C$8)+1-(CONFIG!$E44+CONFIG!$F44)),0)*(1-CONFIG!$G44))*'Charges variables-Calculs auto'!$C69</f>
        <v>0</v>
      </c>
      <c r="X12" s="82">
        <f>((CONFIG!$G44*Commandes!X12)+IF(ROUND((X$8-CONFIG!$C$7)/31,0)&gt;=(CONFIG!$E44+CONFIG!$F44),INDEX(Commandes!$C12:'Commandes'!$BJ12,,COLUMN(X$8)-COLUMN($C$8)+1-(CONFIG!$E44+CONFIG!$F44)),0)*(1-CONFIG!$G44))*'Charges variables-Calculs auto'!$C69</f>
        <v>0</v>
      </c>
      <c r="Y12" s="82">
        <f>((CONFIG!$G44*Commandes!Y12)+IF(ROUND((Y$8-CONFIG!$C$7)/31,0)&gt;=(CONFIG!$E44+CONFIG!$F44),INDEX(Commandes!$C12:'Commandes'!$BJ12,,COLUMN(Y$8)-COLUMN($C$8)+1-(CONFIG!$E44+CONFIG!$F44)),0)*(1-CONFIG!$G44))*'Charges variables-Calculs auto'!$C69</f>
        <v>0</v>
      </c>
      <c r="Z12" s="82">
        <f>((CONFIG!$G44*Commandes!Z12)+IF(ROUND((Z$8-CONFIG!$C$7)/31,0)&gt;=(CONFIG!$E44+CONFIG!$F44),INDEX(Commandes!$C12:'Commandes'!$BJ12,,COLUMN(Z$8)-COLUMN($C$8)+1-(CONFIG!$E44+CONFIG!$F44)),0)*(1-CONFIG!$G44))*'Charges variables-Calculs auto'!$C69</f>
        <v>0</v>
      </c>
      <c r="AA12" s="82">
        <f>((CONFIG!$G44*Commandes!AA12)+IF(ROUND((AA$8-CONFIG!$C$7)/31,0)&gt;=(CONFIG!$E44+CONFIG!$F44),INDEX(Commandes!$C12:'Commandes'!$BJ12,,COLUMN(AA$8)-COLUMN($C$8)+1-(CONFIG!$E44+CONFIG!$F44)),0)*(1-CONFIG!$G44))*'Charges variables-Calculs auto'!$E69</f>
        <v>0</v>
      </c>
      <c r="AB12" s="82">
        <f>((CONFIG!$G44*Commandes!AB12)+IF(ROUND((AB$8-CONFIG!$C$7)/31,0)&gt;=(CONFIG!$E44+CONFIG!$F44),INDEX(Commandes!$C12:'Commandes'!$BJ12,,COLUMN(AB$8)-COLUMN($C$8)+1-(CONFIG!$E44+CONFIG!$F44)),0)*(1-CONFIG!$G44))*'Charges variables-Calculs auto'!$E69</f>
        <v>0</v>
      </c>
      <c r="AC12" s="82">
        <f>((CONFIG!$G44*Commandes!AC12)+IF(ROUND((AC$8-CONFIG!$C$7)/31,0)&gt;=(CONFIG!$E44+CONFIG!$F44),INDEX(Commandes!$C12:'Commandes'!$BJ12,,COLUMN(AC$8)-COLUMN($C$8)+1-(CONFIG!$E44+CONFIG!$F44)),0)*(1-CONFIG!$G44))*'Charges variables-Calculs auto'!$E69</f>
        <v>0</v>
      </c>
      <c r="AD12" s="82">
        <f>((CONFIG!$G44*Commandes!AD12)+IF(ROUND((AD$8-CONFIG!$C$7)/31,0)&gt;=(CONFIG!$E44+CONFIG!$F44),INDEX(Commandes!$C12:'Commandes'!$BJ12,,COLUMN(AD$8)-COLUMN($C$8)+1-(CONFIG!$E44+CONFIG!$F44)),0)*(1-CONFIG!$G44))*'Charges variables-Calculs auto'!$E69</f>
        <v>0</v>
      </c>
      <c r="AE12" s="82">
        <f>((CONFIG!$G44*Commandes!AE12)+IF(ROUND((AE$8-CONFIG!$C$7)/31,0)&gt;=(CONFIG!$E44+CONFIG!$F44),INDEX(Commandes!$C12:'Commandes'!$BJ12,,COLUMN(AE$8)-COLUMN($C$8)+1-(CONFIG!$E44+CONFIG!$F44)),0)*(1-CONFIG!$G44))*'Charges variables-Calculs auto'!$E69</f>
        <v>0</v>
      </c>
      <c r="AF12" s="82">
        <f>((CONFIG!$G44*Commandes!AF12)+IF(ROUND((AF$8-CONFIG!$C$7)/31,0)&gt;=(CONFIG!$E44+CONFIG!$F44),INDEX(Commandes!$C12:'Commandes'!$BJ12,,COLUMN(AF$8)-COLUMN($C$8)+1-(CONFIG!$E44+CONFIG!$F44)),0)*(1-CONFIG!$G44))*'Charges variables-Calculs auto'!$E69</f>
        <v>0</v>
      </c>
      <c r="AG12" s="82">
        <f>((CONFIG!$G44*Commandes!AG12)+IF(ROUND((AG$8-CONFIG!$C$7)/31,0)&gt;=(CONFIG!$E44+CONFIG!$F44),INDEX(Commandes!$C12:'Commandes'!$BJ12,,COLUMN(AG$8)-COLUMN($C$8)+1-(CONFIG!$E44+CONFIG!$F44)),0)*(1-CONFIG!$G44))*'Charges variables-Calculs auto'!$E69</f>
        <v>0</v>
      </c>
      <c r="AH12" s="82">
        <f>((CONFIG!$G44*Commandes!AH12)+IF(ROUND((AH$8-CONFIG!$C$7)/31,0)&gt;=(CONFIG!$E44+CONFIG!$F44),INDEX(Commandes!$C12:'Commandes'!$BJ12,,COLUMN(AH$8)-COLUMN($C$8)+1-(CONFIG!$E44+CONFIG!$F44)),0)*(1-CONFIG!$G44))*'Charges variables-Calculs auto'!$E69</f>
        <v>0</v>
      </c>
      <c r="AI12" s="82">
        <f>((CONFIG!$G44*Commandes!AI12)+IF(ROUND((AI$8-CONFIG!$C$7)/31,0)&gt;=(CONFIG!$E44+CONFIG!$F44),INDEX(Commandes!$C12:'Commandes'!$BJ12,,COLUMN(AI$8)-COLUMN($C$8)+1-(CONFIG!$E44+CONFIG!$F44)),0)*(1-CONFIG!$G44))*'Charges variables-Calculs auto'!$E69</f>
        <v>0</v>
      </c>
      <c r="AJ12" s="82">
        <f>((CONFIG!$G44*Commandes!AJ12)+IF(ROUND((AJ$8-CONFIG!$C$7)/31,0)&gt;=(CONFIG!$E44+CONFIG!$F44),INDEX(Commandes!$C12:'Commandes'!$BJ12,,COLUMN(AJ$8)-COLUMN($C$8)+1-(CONFIG!$E44+CONFIG!$F44)),0)*(1-CONFIG!$G44))*'Charges variables-Calculs auto'!$E69</f>
        <v>0</v>
      </c>
      <c r="AK12" s="82">
        <f>((CONFIG!$G44*Commandes!AK12)+IF(ROUND((AK$8-CONFIG!$C$7)/31,0)&gt;=(CONFIG!$E44+CONFIG!$F44),INDEX(Commandes!$C12:'Commandes'!$BJ12,,COLUMN(AK$8)-COLUMN($C$8)+1-(CONFIG!$E44+CONFIG!$F44)),0)*(1-CONFIG!$G44))*'Charges variables-Calculs auto'!$E69</f>
        <v>0</v>
      </c>
      <c r="AL12" s="82">
        <f>((CONFIG!$G44*Commandes!AL12)+IF(ROUND((AL$8-CONFIG!$C$7)/31,0)&gt;=(CONFIG!$E44+CONFIG!$F44),INDEX(Commandes!$C12:'Commandes'!$BJ12,,COLUMN(AL$8)-COLUMN($C$8)+1-(CONFIG!$E44+CONFIG!$F44)),0)*(1-CONFIG!$G44))*'Charges variables-Calculs auto'!$E69</f>
        <v>0</v>
      </c>
      <c r="AM12" s="82">
        <f>((CONFIG!$G44*Commandes!AM12)+IF(ROUND((AM$8-CONFIG!$C$7)/31,0)&gt;=(CONFIG!$E44+CONFIG!$F44),INDEX(Commandes!$C12:'Commandes'!$BJ12,,COLUMN(AM$8)-COLUMN($C$8)+1-(CONFIG!$E44+CONFIG!$F44)),0)*(1-CONFIG!$G44))*'Charges variables-Calculs auto'!$G69</f>
        <v>0</v>
      </c>
      <c r="AN12" s="82">
        <f>((CONFIG!$G44*Commandes!AN12)+IF(ROUND((AN$8-CONFIG!$C$7)/31,0)&gt;=(CONFIG!$E44+CONFIG!$F44),INDEX(Commandes!$C12:'Commandes'!$BJ12,,COLUMN(AN$8)-COLUMN($C$8)+1-(CONFIG!$E44+CONFIG!$F44)),0)*(1-CONFIG!$G44))*'Charges variables-Calculs auto'!$G69</f>
        <v>0</v>
      </c>
      <c r="AO12" s="82">
        <f>((CONFIG!$G44*Commandes!AO12)+IF(ROUND((AO$8-CONFIG!$C$7)/31,0)&gt;=(CONFIG!$E44+CONFIG!$F44),INDEX(Commandes!$C12:'Commandes'!$BJ12,,COLUMN(AO$8)-COLUMN($C$8)+1-(CONFIG!$E44+CONFIG!$F44)),0)*(1-CONFIG!$G44))*'Charges variables-Calculs auto'!$G69</f>
        <v>0</v>
      </c>
      <c r="AP12" s="82">
        <f>((CONFIG!$G44*Commandes!AP12)+IF(ROUND((AP$8-CONFIG!$C$7)/31,0)&gt;=(CONFIG!$E44+CONFIG!$F44),INDEX(Commandes!$C12:'Commandes'!$BJ12,,COLUMN(AP$8)-COLUMN($C$8)+1-(CONFIG!$E44+CONFIG!$F44)),0)*(1-CONFIG!$G44))*'Charges variables-Calculs auto'!$G69</f>
        <v>0</v>
      </c>
      <c r="AQ12" s="82">
        <f>((CONFIG!$G44*Commandes!AQ12)+IF(ROUND((AQ$8-CONFIG!$C$7)/31,0)&gt;=(CONFIG!$E44+CONFIG!$F44),INDEX(Commandes!$C12:'Commandes'!$BJ12,,COLUMN(AQ$8)-COLUMN($C$8)+1-(CONFIG!$E44+CONFIG!$F44)),0)*(1-CONFIG!$G44))*'Charges variables-Calculs auto'!$G69</f>
        <v>0</v>
      </c>
      <c r="AR12" s="82">
        <f>((CONFIG!$G44*Commandes!AR12)+IF(ROUND((AR$8-CONFIG!$C$7)/31,0)&gt;=(CONFIG!$E44+CONFIG!$F44),INDEX(Commandes!$C12:'Commandes'!$BJ12,,COLUMN(AR$8)-COLUMN($C$8)+1-(CONFIG!$E44+CONFIG!$F44)),0)*(1-CONFIG!$G44))*'Charges variables-Calculs auto'!$G69</f>
        <v>0</v>
      </c>
      <c r="AS12" s="82">
        <f>((CONFIG!$G44*Commandes!AS12)+IF(ROUND((AS$8-CONFIG!$C$7)/31,0)&gt;=(CONFIG!$E44+CONFIG!$F44),INDEX(Commandes!$C12:'Commandes'!$BJ12,,COLUMN(AS$8)-COLUMN($C$8)+1-(CONFIG!$E44+CONFIG!$F44)),0)*(1-CONFIG!$G44))*'Charges variables-Calculs auto'!$G69</f>
        <v>0</v>
      </c>
      <c r="AT12" s="82">
        <f>((CONFIG!$G44*Commandes!AT12)+IF(ROUND((AT$8-CONFIG!$C$7)/31,0)&gt;=(CONFIG!$E44+CONFIG!$F44),INDEX(Commandes!$C12:'Commandes'!$BJ12,,COLUMN(AT$8)-COLUMN($C$8)+1-(CONFIG!$E44+CONFIG!$F44)),0)*(1-CONFIG!$G44))*'Charges variables-Calculs auto'!$G69</f>
        <v>0</v>
      </c>
      <c r="AU12" s="82">
        <f>((CONFIG!$G44*Commandes!AU12)+IF(ROUND((AU$8-CONFIG!$C$7)/31,0)&gt;=(CONFIG!$E44+CONFIG!$F44),INDEX(Commandes!$C12:'Commandes'!$BJ12,,COLUMN(AU$8)-COLUMN($C$8)+1-(CONFIG!$E44+CONFIG!$F44)),0)*(1-CONFIG!$G44))*'Charges variables-Calculs auto'!$G69</f>
        <v>0</v>
      </c>
      <c r="AV12" s="82">
        <f>((CONFIG!$G44*Commandes!AV12)+IF(ROUND((AV$8-CONFIG!$C$7)/31,0)&gt;=(CONFIG!$E44+CONFIG!$F44),INDEX(Commandes!$C12:'Commandes'!$BJ12,,COLUMN(AV$8)-COLUMN($C$8)+1-(CONFIG!$E44+CONFIG!$F44)),0)*(1-CONFIG!$G44))*'Charges variables-Calculs auto'!$G69</f>
        <v>0</v>
      </c>
      <c r="AW12" s="82">
        <f>((CONFIG!$G44*Commandes!AW12)+IF(ROUND((AW$8-CONFIG!$C$7)/31,0)&gt;=(CONFIG!$E44+CONFIG!$F44),INDEX(Commandes!$C12:'Commandes'!$BJ12,,COLUMN(AW$8)-COLUMN($C$8)+1-(CONFIG!$E44+CONFIG!$F44)),0)*(1-CONFIG!$G44))*'Charges variables-Calculs auto'!$G69</f>
        <v>0</v>
      </c>
      <c r="AX12" s="82">
        <f>((CONFIG!$G44*Commandes!AX12)+IF(ROUND((AX$8-CONFIG!$C$7)/31,0)&gt;=(CONFIG!$E44+CONFIG!$F44),INDEX(Commandes!$C12:'Commandes'!$BJ12,,COLUMN(AX$8)-COLUMN($C$8)+1-(CONFIG!$E44+CONFIG!$F44)),0)*(1-CONFIG!$G44))*'Charges variables-Calculs auto'!$G69</f>
        <v>0</v>
      </c>
      <c r="AY12" s="82">
        <f>((CONFIG!$G44*Commandes!AY12)+IF(ROUND((AY$8-CONFIG!$C$7)/31,0)&gt;=(CONFIG!$E44+CONFIG!$F44),INDEX(Commandes!$C12:'Commandes'!$BJ12,,COLUMN(AY$8)-COLUMN($C$8)+1-(CONFIG!$E44+CONFIG!$F44)),0)*(1-CONFIG!$G44))*'Charges variables-Calculs auto'!$I69</f>
        <v>0</v>
      </c>
      <c r="AZ12" s="82">
        <f>((CONFIG!$G44*Commandes!AZ12)+IF(ROUND((AZ$8-CONFIG!$C$7)/31,0)&gt;=(CONFIG!$E44+CONFIG!$F44),INDEX(Commandes!$C12:'Commandes'!$BJ12,,COLUMN(AZ$8)-COLUMN($C$8)+1-(CONFIG!$E44+CONFIG!$F44)),0)*(1-CONFIG!$G44))*'Charges variables-Calculs auto'!$I69</f>
        <v>0</v>
      </c>
      <c r="BA12" s="82">
        <f>((CONFIG!$G44*Commandes!BA12)+IF(ROUND((BA$8-CONFIG!$C$7)/31,0)&gt;=(CONFIG!$E44+CONFIG!$F44),INDEX(Commandes!$C12:'Commandes'!$BJ12,,COLUMN(BA$8)-COLUMN($C$8)+1-(CONFIG!$E44+CONFIG!$F44)),0)*(1-CONFIG!$G44))*'Charges variables-Calculs auto'!$I69</f>
        <v>0</v>
      </c>
      <c r="BB12" s="82">
        <f>((CONFIG!$G44*Commandes!BB12)+IF(ROUND((BB$8-CONFIG!$C$7)/31,0)&gt;=(CONFIG!$E44+CONFIG!$F44),INDEX(Commandes!$C12:'Commandes'!$BJ12,,COLUMN(BB$8)-COLUMN($C$8)+1-(CONFIG!$E44+CONFIG!$F44)),0)*(1-CONFIG!$G44))*'Charges variables-Calculs auto'!$I69</f>
        <v>0</v>
      </c>
      <c r="BC12" s="82">
        <f>((CONFIG!$G44*Commandes!BC12)+IF(ROUND((BC$8-CONFIG!$C$7)/31,0)&gt;=(CONFIG!$E44+CONFIG!$F44),INDEX(Commandes!$C12:'Commandes'!$BJ12,,COLUMN(BC$8)-COLUMN($C$8)+1-(CONFIG!$E44+CONFIG!$F44)),0)*(1-CONFIG!$G44))*'Charges variables-Calculs auto'!$I69</f>
        <v>0</v>
      </c>
      <c r="BD12" s="82">
        <f>((CONFIG!$G44*Commandes!BD12)+IF(ROUND((BD$8-CONFIG!$C$7)/31,0)&gt;=(CONFIG!$E44+CONFIG!$F44),INDEX(Commandes!$C12:'Commandes'!$BJ12,,COLUMN(BD$8)-COLUMN($C$8)+1-(CONFIG!$E44+CONFIG!$F44)),0)*(1-CONFIG!$G44))*'Charges variables-Calculs auto'!$I69</f>
        <v>0</v>
      </c>
      <c r="BE12" s="82">
        <f>((CONFIG!$G44*Commandes!BE12)+IF(ROUND((BE$8-CONFIG!$C$7)/31,0)&gt;=(CONFIG!$E44+CONFIG!$F44),INDEX(Commandes!$C12:'Commandes'!$BJ12,,COLUMN(BE$8)-COLUMN($C$8)+1-(CONFIG!$E44+CONFIG!$F44)),0)*(1-CONFIG!$G44))*'Charges variables-Calculs auto'!$I69</f>
        <v>0</v>
      </c>
      <c r="BF12" s="82">
        <f>((CONFIG!$G44*Commandes!BF12)+IF(ROUND((BF$8-CONFIG!$C$7)/31,0)&gt;=(CONFIG!$E44+CONFIG!$F44),INDEX(Commandes!$C12:'Commandes'!$BJ12,,COLUMN(BF$8)-COLUMN($C$8)+1-(CONFIG!$E44+CONFIG!$F44)),0)*(1-CONFIG!$G44))*'Charges variables-Calculs auto'!$I69</f>
        <v>0</v>
      </c>
      <c r="BG12" s="82">
        <f>((CONFIG!$G44*Commandes!BG12)+IF(ROUND((BG$8-CONFIG!$C$7)/31,0)&gt;=(CONFIG!$E44+CONFIG!$F44),INDEX(Commandes!$C12:'Commandes'!$BJ12,,COLUMN(BG$8)-COLUMN($C$8)+1-(CONFIG!$E44+CONFIG!$F44)),0)*(1-CONFIG!$G44))*'Charges variables-Calculs auto'!$I69</f>
        <v>0</v>
      </c>
      <c r="BH12" s="82">
        <f>((CONFIG!$G44*Commandes!BH12)+IF(ROUND((BH$8-CONFIG!$C$7)/31,0)&gt;=(CONFIG!$E44+CONFIG!$F44),INDEX(Commandes!$C12:'Commandes'!$BJ12,,COLUMN(BH$8)-COLUMN($C$8)+1-(CONFIG!$E44+CONFIG!$F44)),0)*(1-CONFIG!$G44))*'Charges variables-Calculs auto'!$I69</f>
        <v>0</v>
      </c>
      <c r="BI12" s="82">
        <f>((CONFIG!$G44*Commandes!BI12)+IF(ROUND((BI$8-CONFIG!$C$7)/31,0)&gt;=(CONFIG!$E44+CONFIG!$F44),INDEX(Commandes!$C12:'Commandes'!$BJ12,,COLUMN(BI$8)-COLUMN($C$8)+1-(CONFIG!$E44+CONFIG!$F44)),0)*(1-CONFIG!$G44))*'Charges variables-Calculs auto'!$I69</f>
        <v>0</v>
      </c>
      <c r="BJ12" s="82">
        <f>((CONFIG!$G44*Commandes!BJ12)+IF(ROUND((BJ$8-CONFIG!$C$7)/31,0)&gt;=(CONFIG!$E44+CONFIG!$F44),INDEX(Commandes!$C12:'Commandes'!$BJ12,,COLUMN(BJ$8)-COLUMN($C$8)+1-(CONFIG!$E44+CONFIG!$F44)),0)*(1-CONFIG!$G44))*'Charges variables-Calculs auto'!$I69</f>
        <v>0</v>
      </c>
    </row>
    <row r="13" spans="2:62" x14ac:dyDescent="0.35">
      <c r="B13" s="57">
        <f>CONFIG!$B$18</f>
        <v>0</v>
      </c>
      <c r="C13" s="82">
        <f>((CONFIG!$G45*Commandes!C13)+IF(ROUND((C$8-CONFIG!$C$7)/31,0)&gt;=(CONFIG!$E45+CONFIG!$F45),INDEX(Commandes!$C13:'Commandes'!$BJ13,,COLUMN(C$8)-COLUMN($C$8)+1-(CONFIG!$E45+CONFIG!$F45)),0)*(1-CONFIG!$G45))*CONFIG!$C45</f>
        <v>0</v>
      </c>
      <c r="D13" s="82">
        <f>((CONFIG!$G45*Commandes!D13)+IF(ROUND((D$8-CONFIG!$C$7)/31,0)&gt;=(CONFIG!$E45+CONFIG!$F45),INDEX(Commandes!$C13:'Commandes'!$BJ13,,COLUMN(D$8)-COLUMN($C$8)+1-(CONFIG!$E45+CONFIG!$F45)),0)*(1-CONFIG!$G45))*CONFIG!$C45</f>
        <v>0</v>
      </c>
      <c r="E13" s="82">
        <f>((CONFIG!$G45*Commandes!E13)+IF(ROUND((E$8-CONFIG!$C$7)/31,0)&gt;=(CONFIG!$E45+CONFIG!$F45),INDEX(Commandes!$C13:'Commandes'!$BJ13,,COLUMN(E$8)-COLUMN($C$8)+1-(CONFIG!$E45+CONFIG!$F45)),0)*(1-CONFIG!$G45))*CONFIG!$C45</f>
        <v>0</v>
      </c>
      <c r="F13" s="82">
        <f>((CONFIG!$G45*Commandes!F13)+IF(ROUND((F$8-CONFIG!$C$7)/31,0)&gt;=(CONFIG!$E45+CONFIG!$F45),INDEX(Commandes!$C13:'Commandes'!$BJ13,,COLUMN(F$8)-COLUMN($C$8)+1-(CONFIG!$E45+CONFIG!$F45)),0)*(1-CONFIG!$G45))*CONFIG!$C45</f>
        <v>0</v>
      </c>
      <c r="G13" s="82">
        <f>((CONFIG!$G45*Commandes!G13)+IF(ROUND((G$8-CONFIG!$C$7)/31,0)&gt;=(CONFIG!$E45+CONFIG!$F45),INDEX(Commandes!$C13:'Commandes'!$BJ13,,COLUMN(G$8)-COLUMN($C$8)+1-(CONFIG!$E45+CONFIG!$F45)),0)*(1-CONFIG!$G45))*CONFIG!$C45</f>
        <v>0</v>
      </c>
      <c r="H13" s="82">
        <f>((CONFIG!$G45*Commandes!H13)+IF(ROUND((H$8-CONFIG!$C$7)/31,0)&gt;=(CONFIG!$E45+CONFIG!$F45),INDEX(Commandes!$C13:'Commandes'!$BJ13,,COLUMN(H$8)-COLUMN($C$8)+1-(CONFIG!$E45+CONFIG!$F45)),0)*(1-CONFIG!$G45))*CONFIG!$C45</f>
        <v>0</v>
      </c>
      <c r="I13" s="82">
        <f>((CONFIG!$G45*Commandes!I13)+IF(ROUND((I$8-CONFIG!$C$7)/31,0)&gt;=(CONFIG!$E45+CONFIG!$F45),INDEX(Commandes!$C13:'Commandes'!$BJ13,,COLUMN(I$8)-COLUMN($C$8)+1-(CONFIG!$E45+CONFIG!$F45)),0)*(1-CONFIG!$G45))*CONFIG!$C45</f>
        <v>0</v>
      </c>
      <c r="J13" s="82">
        <f>((CONFIG!$G45*Commandes!J13)+IF(ROUND((J$8-CONFIG!$C$7)/31,0)&gt;=(CONFIG!$E45+CONFIG!$F45),INDEX(Commandes!$C13:'Commandes'!$BJ13,,COLUMN(J$8)-COLUMN($C$8)+1-(CONFIG!$E45+CONFIG!$F45)),0)*(1-CONFIG!$G45))*CONFIG!$C45</f>
        <v>0</v>
      </c>
      <c r="K13" s="82">
        <f>((CONFIG!$G45*Commandes!K13)+IF(ROUND((K$8-CONFIG!$C$7)/31,0)&gt;=(CONFIG!$E45+CONFIG!$F45),INDEX(Commandes!$C13:'Commandes'!$BJ13,,COLUMN(K$8)-COLUMN($C$8)+1-(CONFIG!$E45+CONFIG!$F45)),0)*(1-CONFIG!$G45))*CONFIG!$C45</f>
        <v>0</v>
      </c>
      <c r="L13" s="82">
        <f>((CONFIG!$G45*Commandes!L13)+IF(ROUND((L$8-CONFIG!$C$7)/31,0)&gt;=(CONFIG!$E45+CONFIG!$F45),INDEX(Commandes!$C13:'Commandes'!$BJ13,,COLUMN(L$8)-COLUMN($C$8)+1-(CONFIG!$E45+CONFIG!$F45)),0)*(1-CONFIG!$G45))*CONFIG!$C45</f>
        <v>0</v>
      </c>
      <c r="M13" s="82">
        <f>((CONFIG!$G45*Commandes!M13)+IF(ROUND((M$8-CONFIG!$C$7)/31,0)&gt;=(CONFIG!$E45+CONFIG!$F45),INDEX(Commandes!$C13:'Commandes'!$BJ13,,COLUMN(M$8)-COLUMN($C$8)+1-(CONFIG!$E45+CONFIG!$F45)),0)*(1-CONFIG!$G45))*CONFIG!$C45</f>
        <v>0</v>
      </c>
      <c r="N13" s="82">
        <f>((CONFIG!$G45*Commandes!N13)+IF(ROUND((N$8-CONFIG!$C$7)/31,0)&gt;=(CONFIG!$E45+CONFIG!$F45),INDEX(Commandes!$C13:'Commandes'!$BJ13,,COLUMN(N$8)-COLUMN($C$8)+1-(CONFIG!$E45+CONFIG!$F45)),0)*(1-CONFIG!$G45))*CONFIG!$C45</f>
        <v>0</v>
      </c>
      <c r="O13" s="82">
        <f>((CONFIG!$G45*Commandes!O13)+IF(ROUND((O$8-CONFIG!$C$7)/31,0)&gt;=(CONFIG!$E45+CONFIG!$F45),INDEX(Commandes!$C13:'Commandes'!$BJ13,,COLUMN(O$8)-COLUMN($C$8)+1-(CONFIG!$E45+CONFIG!$F45)),0)*(1-CONFIG!$G45))*'Charges variables-Calculs auto'!$C70</f>
        <v>0</v>
      </c>
      <c r="P13" s="82">
        <f>((CONFIG!$G45*Commandes!P13)+IF(ROUND((P$8-CONFIG!$C$7)/31,0)&gt;=(CONFIG!$E45+CONFIG!$F45),INDEX(Commandes!$C13:'Commandes'!$BJ13,,COLUMN(P$8)-COLUMN($C$8)+1-(CONFIG!$E45+CONFIG!$F45)),0)*(1-CONFIG!$G45))*'Charges variables-Calculs auto'!$C70</f>
        <v>0</v>
      </c>
      <c r="Q13" s="82">
        <f>((CONFIG!$G45*Commandes!Q13)+IF(ROUND((Q$8-CONFIG!$C$7)/31,0)&gt;=(CONFIG!$E45+CONFIG!$F45),INDEX(Commandes!$C13:'Commandes'!$BJ13,,COLUMN(Q$8)-COLUMN($C$8)+1-(CONFIG!$E45+CONFIG!$F45)),0)*(1-CONFIG!$G45))*'Charges variables-Calculs auto'!$C70</f>
        <v>0</v>
      </c>
      <c r="R13" s="82">
        <f>((CONFIG!$G45*Commandes!R13)+IF(ROUND((R$8-CONFIG!$C$7)/31,0)&gt;=(CONFIG!$E45+CONFIG!$F45),INDEX(Commandes!$C13:'Commandes'!$BJ13,,COLUMN(R$8)-COLUMN($C$8)+1-(CONFIG!$E45+CONFIG!$F45)),0)*(1-CONFIG!$G45))*'Charges variables-Calculs auto'!$C70</f>
        <v>0</v>
      </c>
      <c r="S13" s="82">
        <f>((CONFIG!$G45*Commandes!S13)+IF(ROUND((S$8-CONFIG!$C$7)/31,0)&gt;=(CONFIG!$E45+CONFIG!$F45),INDEX(Commandes!$C13:'Commandes'!$BJ13,,COLUMN(S$8)-COLUMN($C$8)+1-(CONFIG!$E45+CONFIG!$F45)),0)*(1-CONFIG!$G45))*'Charges variables-Calculs auto'!$C70</f>
        <v>0</v>
      </c>
      <c r="T13" s="82">
        <f>((CONFIG!$G45*Commandes!T13)+IF(ROUND((T$8-CONFIG!$C$7)/31,0)&gt;=(CONFIG!$E45+CONFIG!$F45),INDEX(Commandes!$C13:'Commandes'!$BJ13,,COLUMN(T$8)-COLUMN($C$8)+1-(CONFIG!$E45+CONFIG!$F45)),0)*(1-CONFIG!$G45))*'Charges variables-Calculs auto'!$C70</f>
        <v>0</v>
      </c>
      <c r="U13" s="82">
        <f>((CONFIG!$G45*Commandes!U13)+IF(ROUND((U$8-CONFIG!$C$7)/31,0)&gt;=(CONFIG!$E45+CONFIG!$F45),INDEX(Commandes!$C13:'Commandes'!$BJ13,,COLUMN(U$8)-COLUMN($C$8)+1-(CONFIG!$E45+CONFIG!$F45)),0)*(1-CONFIG!$G45))*'Charges variables-Calculs auto'!$C70</f>
        <v>0</v>
      </c>
      <c r="V13" s="82">
        <f>((CONFIG!$G45*Commandes!V13)+IF(ROUND((V$8-CONFIG!$C$7)/31,0)&gt;=(CONFIG!$E45+CONFIG!$F45),INDEX(Commandes!$C13:'Commandes'!$BJ13,,COLUMN(V$8)-COLUMN($C$8)+1-(CONFIG!$E45+CONFIG!$F45)),0)*(1-CONFIG!$G45))*'Charges variables-Calculs auto'!$C70</f>
        <v>0</v>
      </c>
      <c r="W13" s="82">
        <f>((CONFIG!$G45*Commandes!W13)+IF(ROUND((W$8-CONFIG!$C$7)/31,0)&gt;=(CONFIG!$E45+CONFIG!$F45),INDEX(Commandes!$C13:'Commandes'!$BJ13,,COLUMN(W$8)-COLUMN($C$8)+1-(CONFIG!$E45+CONFIG!$F45)),0)*(1-CONFIG!$G45))*'Charges variables-Calculs auto'!$C70</f>
        <v>0</v>
      </c>
      <c r="X13" s="82">
        <f>((CONFIG!$G45*Commandes!X13)+IF(ROUND((X$8-CONFIG!$C$7)/31,0)&gt;=(CONFIG!$E45+CONFIG!$F45),INDEX(Commandes!$C13:'Commandes'!$BJ13,,COLUMN(X$8)-COLUMN($C$8)+1-(CONFIG!$E45+CONFIG!$F45)),0)*(1-CONFIG!$G45))*'Charges variables-Calculs auto'!$C70</f>
        <v>0</v>
      </c>
      <c r="Y13" s="82">
        <f>((CONFIG!$G45*Commandes!Y13)+IF(ROUND((Y$8-CONFIG!$C$7)/31,0)&gt;=(CONFIG!$E45+CONFIG!$F45),INDEX(Commandes!$C13:'Commandes'!$BJ13,,COLUMN(Y$8)-COLUMN($C$8)+1-(CONFIG!$E45+CONFIG!$F45)),0)*(1-CONFIG!$G45))*'Charges variables-Calculs auto'!$C70</f>
        <v>0</v>
      </c>
      <c r="Z13" s="82">
        <f>((CONFIG!$G45*Commandes!Z13)+IF(ROUND((Z$8-CONFIG!$C$7)/31,0)&gt;=(CONFIG!$E45+CONFIG!$F45),INDEX(Commandes!$C13:'Commandes'!$BJ13,,COLUMN(Z$8)-COLUMN($C$8)+1-(CONFIG!$E45+CONFIG!$F45)),0)*(1-CONFIG!$G45))*'Charges variables-Calculs auto'!$C70</f>
        <v>0</v>
      </c>
      <c r="AA13" s="82">
        <f>((CONFIG!$G45*Commandes!AA13)+IF(ROUND((AA$8-CONFIG!$C$7)/31,0)&gt;=(CONFIG!$E45+CONFIG!$F45),INDEX(Commandes!$C13:'Commandes'!$BJ13,,COLUMN(AA$8)-COLUMN($C$8)+1-(CONFIG!$E45+CONFIG!$F45)),0)*(1-CONFIG!$G45))*'Charges variables-Calculs auto'!$E70</f>
        <v>0</v>
      </c>
      <c r="AB13" s="82">
        <f>((CONFIG!$G45*Commandes!AB13)+IF(ROUND((AB$8-CONFIG!$C$7)/31,0)&gt;=(CONFIG!$E45+CONFIG!$F45),INDEX(Commandes!$C13:'Commandes'!$BJ13,,COLUMN(AB$8)-COLUMN($C$8)+1-(CONFIG!$E45+CONFIG!$F45)),0)*(1-CONFIG!$G45))*'Charges variables-Calculs auto'!$E70</f>
        <v>0</v>
      </c>
      <c r="AC13" s="82">
        <f>((CONFIG!$G45*Commandes!AC13)+IF(ROUND((AC$8-CONFIG!$C$7)/31,0)&gt;=(CONFIG!$E45+CONFIG!$F45),INDEX(Commandes!$C13:'Commandes'!$BJ13,,COLUMN(AC$8)-COLUMN($C$8)+1-(CONFIG!$E45+CONFIG!$F45)),0)*(1-CONFIG!$G45))*'Charges variables-Calculs auto'!$E70</f>
        <v>0</v>
      </c>
      <c r="AD13" s="82">
        <f>((CONFIG!$G45*Commandes!AD13)+IF(ROUND((AD$8-CONFIG!$C$7)/31,0)&gt;=(CONFIG!$E45+CONFIG!$F45),INDEX(Commandes!$C13:'Commandes'!$BJ13,,COLUMN(AD$8)-COLUMN($C$8)+1-(CONFIG!$E45+CONFIG!$F45)),0)*(1-CONFIG!$G45))*'Charges variables-Calculs auto'!$E70</f>
        <v>0</v>
      </c>
      <c r="AE13" s="82">
        <f>((CONFIG!$G45*Commandes!AE13)+IF(ROUND((AE$8-CONFIG!$C$7)/31,0)&gt;=(CONFIG!$E45+CONFIG!$F45),INDEX(Commandes!$C13:'Commandes'!$BJ13,,COLUMN(AE$8)-COLUMN($C$8)+1-(CONFIG!$E45+CONFIG!$F45)),0)*(1-CONFIG!$G45))*'Charges variables-Calculs auto'!$E70</f>
        <v>0</v>
      </c>
      <c r="AF13" s="82">
        <f>((CONFIG!$G45*Commandes!AF13)+IF(ROUND((AF$8-CONFIG!$C$7)/31,0)&gt;=(CONFIG!$E45+CONFIG!$F45),INDEX(Commandes!$C13:'Commandes'!$BJ13,,COLUMN(AF$8)-COLUMN($C$8)+1-(CONFIG!$E45+CONFIG!$F45)),0)*(1-CONFIG!$G45))*'Charges variables-Calculs auto'!$E70</f>
        <v>0</v>
      </c>
      <c r="AG13" s="82">
        <f>((CONFIG!$G45*Commandes!AG13)+IF(ROUND((AG$8-CONFIG!$C$7)/31,0)&gt;=(CONFIG!$E45+CONFIG!$F45),INDEX(Commandes!$C13:'Commandes'!$BJ13,,COLUMN(AG$8)-COLUMN($C$8)+1-(CONFIG!$E45+CONFIG!$F45)),0)*(1-CONFIG!$G45))*'Charges variables-Calculs auto'!$E70</f>
        <v>0</v>
      </c>
      <c r="AH13" s="82">
        <f>((CONFIG!$G45*Commandes!AH13)+IF(ROUND((AH$8-CONFIG!$C$7)/31,0)&gt;=(CONFIG!$E45+CONFIG!$F45),INDEX(Commandes!$C13:'Commandes'!$BJ13,,COLUMN(AH$8)-COLUMN($C$8)+1-(CONFIG!$E45+CONFIG!$F45)),0)*(1-CONFIG!$G45))*'Charges variables-Calculs auto'!$E70</f>
        <v>0</v>
      </c>
      <c r="AI13" s="82">
        <f>((CONFIG!$G45*Commandes!AI13)+IF(ROUND((AI$8-CONFIG!$C$7)/31,0)&gt;=(CONFIG!$E45+CONFIG!$F45),INDEX(Commandes!$C13:'Commandes'!$BJ13,,COLUMN(AI$8)-COLUMN($C$8)+1-(CONFIG!$E45+CONFIG!$F45)),0)*(1-CONFIG!$G45))*'Charges variables-Calculs auto'!$E70</f>
        <v>0</v>
      </c>
      <c r="AJ13" s="82">
        <f>((CONFIG!$G45*Commandes!AJ13)+IF(ROUND((AJ$8-CONFIG!$C$7)/31,0)&gt;=(CONFIG!$E45+CONFIG!$F45),INDEX(Commandes!$C13:'Commandes'!$BJ13,,COLUMN(AJ$8)-COLUMN($C$8)+1-(CONFIG!$E45+CONFIG!$F45)),0)*(1-CONFIG!$G45))*'Charges variables-Calculs auto'!$E70</f>
        <v>0</v>
      </c>
      <c r="AK13" s="82">
        <f>((CONFIG!$G45*Commandes!AK13)+IF(ROUND((AK$8-CONFIG!$C$7)/31,0)&gt;=(CONFIG!$E45+CONFIG!$F45),INDEX(Commandes!$C13:'Commandes'!$BJ13,,COLUMN(AK$8)-COLUMN($C$8)+1-(CONFIG!$E45+CONFIG!$F45)),0)*(1-CONFIG!$G45))*'Charges variables-Calculs auto'!$E70</f>
        <v>0</v>
      </c>
      <c r="AL13" s="82">
        <f>((CONFIG!$G45*Commandes!AL13)+IF(ROUND((AL$8-CONFIG!$C$7)/31,0)&gt;=(CONFIG!$E45+CONFIG!$F45),INDEX(Commandes!$C13:'Commandes'!$BJ13,,COLUMN(AL$8)-COLUMN($C$8)+1-(CONFIG!$E45+CONFIG!$F45)),0)*(1-CONFIG!$G45))*'Charges variables-Calculs auto'!$E70</f>
        <v>0</v>
      </c>
      <c r="AM13" s="82">
        <f>((CONFIG!$G45*Commandes!AM13)+IF(ROUND((AM$8-CONFIG!$C$7)/31,0)&gt;=(CONFIG!$E45+CONFIG!$F45),INDEX(Commandes!$C13:'Commandes'!$BJ13,,COLUMN(AM$8)-COLUMN($C$8)+1-(CONFIG!$E45+CONFIG!$F45)),0)*(1-CONFIG!$G45))*'Charges variables-Calculs auto'!$G70</f>
        <v>0</v>
      </c>
      <c r="AN13" s="82">
        <f>((CONFIG!$G45*Commandes!AN13)+IF(ROUND((AN$8-CONFIG!$C$7)/31,0)&gt;=(CONFIG!$E45+CONFIG!$F45),INDEX(Commandes!$C13:'Commandes'!$BJ13,,COLUMN(AN$8)-COLUMN($C$8)+1-(CONFIG!$E45+CONFIG!$F45)),0)*(1-CONFIG!$G45))*'Charges variables-Calculs auto'!$G70</f>
        <v>0</v>
      </c>
      <c r="AO13" s="82">
        <f>((CONFIG!$G45*Commandes!AO13)+IF(ROUND((AO$8-CONFIG!$C$7)/31,0)&gt;=(CONFIG!$E45+CONFIG!$F45),INDEX(Commandes!$C13:'Commandes'!$BJ13,,COLUMN(AO$8)-COLUMN($C$8)+1-(CONFIG!$E45+CONFIG!$F45)),0)*(1-CONFIG!$G45))*'Charges variables-Calculs auto'!$G70</f>
        <v>0</v>
      </c>
      <c r="AP13" s="82">
        <f>((CONFIG!$G45*Commandes!AP13)+IF(ROUND((AP$8-CONFIG!$C$7)/31,0)&gt;=(CONFIG!$E45+CONFIG!$F45),INDEX(Commandes!$C13:'Commandes'!$BJ13,,COLUMN(AP$8)-COLUMN($C$8)+1-(CONFIG!$E45+CONFIG!$F45)),0)*(1-CONFIG!$G45))*'Charges variables-Calculs auto'!$G70</f>
        <v>0</v>
      </c>
      <c r="AQ13" s="82">
        <f>((CONFIG!$G45*Commandes!AQ13)+IF(ROUND((AQ$8-CONFIG!$C$7)/31,0)&gt;=(CONFIG!$E45+CONFIG!$F45),INDEX(Commandes!$C13:'Commandes'!$BJ13,,COLUMN(AQ$8)-COLUMN($C$8)+1-(CONFIG!$E45+CONFIG!$F45)),0)*(1-CONFIG!$G45))*'Charges variables-Calculs auto'!$G70</f>
        <v>0</v>
      </c>
      <c r="AR13" s="82">
        <f>((CONFIG!$G45*Commandes!AR13)+IF(ROUND((AR$8-CONFIG!$C$7)/31,0)&gt;=(CONFIG!$E45+CONFIG!$F45),INDEX(Commandes!$C13:'Commandes'!$BJ13,,COLUMN(AR$8)-COLUMN($C$8)+1-(CONFIG!$E45+CONFIG!$F45)),0)*(1-CONFIG!$G45))*'Charges variables-Calculs auto'!$G70</f>
        <v>0</v>
      </c>
      <c r="AS13" s="82">
        <f>((CONFIG!$G45*Commandes!AS13)+IF(ROUND((AS$8-CONFIG!$C$7)/31,0)&gt;=(CONFIG!$E45+CONFIG!$F45),INDEX(Commandes!$C13:'Commandes'!$BJ13,,COLUMN(AS$8)-COLUMN($C$8)+1-(CONFIG!$E45+CONFIG!$F45)),0)*(1-CONFIG!$G45))*'Charges variables-Calculs auto'!$G70</f>
        <v>0</v>
      </c>
      <c r="AT13" s="82">
        <f>((CONFIG!$G45*Commandes!AT13)+IF(ROUND((AT$8-CONFIG!$C$7)/31,0)&gt;=(CONFIG!$E45+CONFIG!$F45),INDEX(Commandes!$C13:'Commandes'!$BJ13,,COLUMN(AT$8)-COLUMN($C$8)+1-(CONFIG!$E45+CONFIG!$F45)),0)*(1-CONFIG!$G45))*'Charges variables-Calculs auto'!$G70</f>
        <v>0</v>
      </c>
      <c r="AU13" s="82">
        <f>((CONFIG!$G45*Commandes!AU13)+IF(ROUND((AU$8-CONFIG!$C$7)/31,0)&gt;=(CONFIG!$E45+CONFIG!$F45),INDEX(Commandes!$C13:'Commandes'!$BJ13,,COLUMN(AU$8)-COLUMN($C$8)+1-(CONFIG!$E45+CONFIG!$F45)),0)*(1-CONFIG!$G45))*'Charges variables-Calculs auto'!$G70</f>
        <v>0</v>
      </c>
      <c r="AV13" s="82">
        <f>((CONFIG!$G45*Commandes!AV13)+IF(ROUND((AV$8-CONFIG!$C$7)/31,0)&gt;=(CONFIG!$E45+CONFIG!$F45),INDEX(Commandes!$C13:'Commandes'!$BJ13,,COLUMN(AV$8)-COLUMN($C$8)+1-(CONFIG!$E45+CONFIG!$F45)),0)*(1-CONFIG!$G45))*'Charges variables-Calculs auto'!$G70</f>
        <v>0</v>
      </c>
      <c r="AW13" s="82">
        <f>((CONFIG!$G45*Commandes!AW13)+IF(ROUND((AW$8-CONFIG!$C$7)/31,0)&gt;=(CONFIG!$E45+CONFIG!$F45),INDEX(Commandes!$C13:'Commandes'!$BJ13,,COLUMN(AW$8)-COLUMN($C$8)+1-(CONFIG!$E45+CONFIG!$F45)),0)*(1-CONFIG!$G45))*'Charges variables-Calculs auto'!$G70</f>
        <v>0</v>
      </c>
      <c r="AX13" s="82">
        <f>((CONFIG!$G45*Commandes!AX13)+IF(ROUND((AX$8-CONFIG!$C$7)/31,0)&gt;=(CONFIG!$E45+CONFIG!$F45),INDEX(Commandes!$C13:'Commandes'!$BJ13,,COLUMN(AX$8)-COLUMN($C$8)+1-(CONFIG!$E45+CONFIG!$F45)),0)*(1-CONFIG!$G45))*'Charges variables-Calculs auto'!$G70</f>
        <v>0</v>
      </c>
      <c r="AY13" s="82">
        <f>((CONFIG!$G45*Commandes!AY13)+IF(ROUND((AY$8-CONFIG!$C$7)/31,0)&gt;=(CONFIG!$E45+CONFIG!$F45),INDEX(Commandes!$C13:'Commandes'!$BJ13,,COLUMN(AY$8)-COLUMN($C$8)+1-(CONFIG!$E45+CONFIG!$F45)),0)*(1-CONFIG!$G45))*'Charges variables-Calculs auto'!$I70</f>
        <v>0</v>
      </c>
      <c r="AZ13" s="82">
        <f>((CONFIG!$G45*Commandes!AZ13)+IF(ROUND((AZ$8-CONFIG!$C$7)/31,0)&gt;=(CONFIG!$E45+CONFIG!$F45),INDEX(Commandes!$C13:'Commandes'!$BJ13,,COLUMN(AZ$8)-COLUMN($C$8)+1-(CONFIG!$E45+CONFIG!$F45)),0)*(1-CONFIG!$G45))*'Charges variables-Calculs auto'!$I70</f>
        <v>0</v>
      </c>
      <c r="BA13" s="82">
        <f>((CONFIG!$G45*Commandes!BA13)+IF(ROUND((BA$8-CONFIG!$C$7)/31,0)&gt;=(CONFIG!$E45+CONFIG!$F45),INDEX(Commandes!$C13:'Commandes'!$BJ13,,COLUMN(BA$8)-COLUMN($C$8)+1-(CONFIG!$E45+CONFIG!$F45)),0)*(1-CONFIG!$G45))*'Charges variables-Calculs auto'!$I70</f>
        <v>0</v>
      </c>
      <c r="BB13" s="82">
        <f>((CONFIG!$G45*Commandes!BB13)+IF(ROUND((BB$8-CONFIG!$C$7)/31,0)&gt;=(CONFIG!$E45+CONFIG!$F45),INDEX(Commandes!$C13:'Commandes'!$BJ13,,COLUMN(BB$8)-COLUMN($C$8)+1-(CONFIG!$E45+CONFIG!$F45)),0)*(1-CONFIG!$G45))*'Charges variables-Calculs auto'!$I70</f>
        <v>0</v>
      </c>
      <c r="BC13" s="82">
        <f>((CONFIG!$G45*Commandes!BC13)+IF(ROUND((BC$8-CONFIG!$C$7)/31,0)&gt;=(CONFIG!$E45+CONFIG!$F45),INDEX(Commandes!$C13:'Commandes'!$BJ13,,COLUMN(BC$8)-COLUMN($C$8)+1-(CONFIG!$E45+CONFIG!$F45)),0)*(1-CONFIG!$G45))*'Charges variables-Calculs auto'!$I70</f>
        <v>0</v>
      </c>
      <c r="BD13" s="82">
        <f>((CONFIG!$G45*Commandes!BD13)+IF(ROUND((BD$8-CONFIG!$C$7)/31,0)&gt;=(CONFIG!$E45+CONFIG!$F45),INDEX(Commandes!$C13:'Commandes'!$BJ13,,COLUMN(BD$8)-COLUMN($C$8)+1-(CONFIG!$E45+CONFIG!$F45)),0)*(1-CONFIG!$G45))*'Charges variables-Calculs auto'!$I70</f>
        <v>0</v>
      </c>
      <c r="BE13" s="82">
        <f>((CONFIG!$G45*Commandes!BE13)+IF(ROUND((BE$8-CONFIG!$C$7)/31,0)&gt;=(CONFIG!$E45+CONFIG!$F45),INDEX(Commandes!$C13:'Commandes'!$BJ13,,COLUMN(BE$8)-COLUMN($C$8)+1-(CONFIG!$E45+CONFIG!$F45)),0)*(1-CONFIG!$G45))*'Charges variables-Calculs auto'!$I70</f>
        <v>0</v>
      </c>
      <c r="BF13" s="82">
        <f>((CONFIG!$G45*Commandes!BF13)+IF(ROUND((BF$8-CONFIG!$C$7)/31,0)&gt;=(CONFIG!$E45+CONFIG!$F45),INDEX(Commandes!$C13:'Commandes'!$BJ13,,COLUMN(BF$8)-COLUMN($C$8)+1-(CONFIG!$E45+CONFIG!$F45)),0)*(1-CONFIG!$G45))*'Charges variables-Calculs auto'!$I70</f>
        <v>0</v>
      </c>
      <c r="BG13" s="82">
        <f>((CONFIG!$G45*Commandes!BG13)+IF(ROUND((BG$8-CONFIG!$C$7)/31,0)&gt;=(CONFIG!$E45+CONFIG!$F45),INDEX(Commandes!$C13:'Commandes'!$BJ13,,COLUMN(BG$8)-COLUMN($C$8)+1-(CONFIG!$E45+CONFIG!$F45)),0)*(1-CONFIG!$G45))*'Charges variables-Calculs auto'!$I70</f>
        <v>0</v>
      </c>
      <c r="BH13" s="82">
        <f>((CONFIG!$G45*Commandes!BH13)+IF(ROUND((BH$8-CONFIG!$C$7)/31,0)&gt;=(CONFIG!$E45+CONFIG!$F45),INDEX(Commandes!$C13:'Commandes'!$BJ13,,COLUMN(BH$8)-COLUMN($C$8)+1-(CONFIG!$E45+CONFIG!$F45)),0)*(1-CONFIG!$G45))*'Charges variables-Calculs auto'!$I70</f>
        <v>0</v>
      </c>
      <c r="BI13" s="82">
        <f>((CONFIG!$G45*Commandes!BI13)+IF(ROUND((BI$8-CONFIG!$C$7)/31,0)&gt;=(CONFIG!$E45+CONFIG!$F45),INDEX(Commandes!$C13:'Commandes'!$BJ13,,COLUMN(BI$8)-COLUMN($C$8)+1-(CONFIG!$E45+CONFIG!$F45)),0)*(1-CONFIG!$G45))*'Charges variables-Calculs auto'!$I70</f>
        <v>0</v>
      </c>
      <c r="BJ13" s="82">
        <f>((CONFIG!$G45*Commandes!BJ13)+IF(ROUND((BJ$8-CONFIG!$C$7)/31,0)&gt;=(CONFIG!$E45+CONFIG!$F45),INDEX(Commandes!$C13:'Commandes'!$BJ13,,COLUMN(BJ$8)-COLUMN($C$8)+1-(CONFIG!$E45+CONFIG!$F45)),0)*(1-CONFIG!$G45))*'Charges variables-Calculs auto'!$I70</f>
        <v>0</v>
      </c>
    </row>
    <row r="14" spans="2:62" x14ac:dyDescent="0.35">
      <c r="B14" s="57">
        <f>CONFIG!$B$19</f>
        <v>0</v>
      </c>
      <c r="C14" s="82">
        <f>((CONFIG!$G46*Commandes!C14)+IF(ROUND((C$8-CONFIG!$C$7)/31,0)&gt;=(CONFIG!$E46+CONFIG!$F46),INDEX(Commandes!$C14:'Commandes'!$BJ14,,COLUMN(C$8)-COLUMN($C$8)+1-(CONFIG!$E46+CONFIG!$F46)),0)*(1-CONFIG!$G46))*CONFIG!$C46</f>
        <v>0</v>
      </c>
      <c r="D14" s="82">
        <f>((CONFIG!$G46*Commandes!D14)+IF(ROUND((D$8-CONFIG!$C$7)/31,0)&gt;=(CONFIG!$E46+CONFIG!$F46),INDEX(Commandes!$C14:'Commandes'!$BJ14,,COLUMN(D$8)-COLUMN($C$8)+1-(CONFIG!$E46+CONFIG!$F46)),0)*(1-CONFIG!$G46))*CONFIG!$C46</f>
        <v>0</v>
      </c>
      <c r="E14" s="82">
        <f>((CONFIG!$G46*Commandes!E14)+IF(ROUND((E$8-CONFIG!$C$7)/31,0)&gt;=(CONFIG!$E46+CONFIG!$F46),INDEX(Commandes!$C14:'Commandes'!$BJ14,,COLUMN(E$8)-COLUMN($C$8)+1-(CONFIG!$E46+CONFIG!$F46)),0)*(1-CONFIG!$G46))*CONFIG!$C46</f>
        <v>0</v>
      </c>
      <c r="F14" s="82">
        <f>((CONFIG!$G46*Commandes!F14)+IF(ROUND((F$8-CONFIG!$C$7)/31,0)&gt;=(CONFIG!$E46+CONFIG!$F46),INDEX(Commandes!$C14:'Commandes'!$BJ14,,COLUMN(F$8)-COLUMN($C$8)+1-(CONFIG!$E46+CONFIG!$F46)),0)*(1-CONFIG!$G46))*CONFIG!$C46</f>
        <v>0</v>
      </c>
      <c r="G14" s="82">
        <f>((CONFIG!$G46*Commandes!G14)+IF(ROUND((G$8-CONFIG!$C$7)/31,0)&gt;=(CONFIG!$E46+CONFIG!$F46),INDEX(Commandes!$C14:'Commandes'!$BJ14,,COLUMN(G$8)-COLUMN($C$8)+1-(CONFIG!$E46+CONFIG!$F46)),0)*(1-CONFIG!$G46))*CONFIG!$C46</f>
        <v>0</v>
      </c>
      <c r="H14" s="82">
        <f>((CONFIG!$G46*Commandes!H14)+IF(ROUND((H$8-CONFIG!$C$7)/31,0)&gt;=(CONFIG!$E46+CONFIG!$F46),INDEX(Commandes!$C14:'Commandes'!$BJ14,,COLUMN(H$8)-COLUMN($C$8)+1-(CONFIG!$E46+CONFIG!$F46)),0)*(1-CONFIG!$G46))*CONFIG!$C46</f>
        <v>0</v>
      </c>
      <c r="I14" s="82">
        <f>((CONFIG!$G46*Commandes!I14)+IF(ROUND((I$8-CONFIG!$C$7)/31,0)&gt;=(CONFIG!$E46+CONFIG!$F46),INDEX(Commandes!$C14:'Commandes'!$BJ14,,COLUMN(I$8)-COLUMN($C$8)+1-(CONFIG!$E46+CONFIG!$F46)),0)*(1-CONFIG!$G46))*CONFIG!$C46</f>
        <v>0</v>
      </c>
      <c r="J14" s="82">
        <f>((CONFIG!$G46*Commandes!J14)+IF(ROUND((J$8-CONFIG!$C$7)/31,0)&gt;=(CONFIG!$E46+CONFIG!$F46),INDEX(Commandes!$C14:'Commandes'!$BJ14,,COLUMN(J$8)-COLUMN($C$8)+1-(CONFIG!$E46+CONFIG!$F46)),0)*(1-CONFIG!$G46))*CONFIG!$C46</f>
        <v>0</v>
      </c>
      <c r="K14" s="82">
        <f>((CONFIG!$G46*Commandes!K14)+IF(ROUND((K$8-CONFIG!$C$7)/31,0)&gt;=(CONFIG!$E46+CONFIG!$F46),INDEX(Commandes!$C14:'Commandes'!$BJ14,,COLUMN(K$8)-COLUMN($C$8)+1-(CONFIG!$E46+CONFIG!$F46)),0)*(1-CONFIG!$G46))*CONFIG!$C46</f>
        <v>0</v>
      </c>
      <c r="L14" s="82">
        <f>((CONFIG!$G46*Commandes!L14)+IF(ROUND((L$8-CONFIG!$C$7)/31,0)&gt;=(CONFIG!$E46+CONFIG!$F46),INDEX(Commandes!$C14:'Commandes'!$BJ14,,COLUMN(L$8)-COLUMN($C$8)+1-(CONFIG!$E46+CONFIG!$F46)),0)*(1-CONFIG!$G46))*CONFIG!$C46</f>
        <v>0</v>
      </c>
      <c r="M14" s="82">
        <f>((CONFIG!$G46*Commandes!M14)+IF(ROUND((M$8-CONFIG!$C$7)/31,0)&gt;=(CONFIG!$E46+CONFIG!$F46),INDEX(Commandes!$C14:'Commandes'!$BJ14,,COLUMN(M$8)-COLUMN($C$8)+1-(CONFIG!$E46+CONFIG!$F46)),0)*(1-CONFIG!$G46))*CONFIG!$C46</f>
        <v>0</v>
      </c>
      <c r="N14" s="82">
        <f>((CONFIG!$G46*Commandes!N14)+IF(ROUND((N$8-CONFIG!$C$7)/31,0)&gt;=(CONFIG!$E46+CONFIG!$F46),INDEX(Commandes!$C14:'Commandes'!$BJ14,,COLUMN(N$8)-COLUMN($C$8)+1-(CONFIG!$E46+CONFIG!$F46)),0)*(1-CONFIG!$G46))*CONFIG!$C46</f>
        <v>0</v>
      </c>
      <c r="O14" s="82">
        <f>((CONFIG!$G46*Commandes!O14)+IF(ROUND((O$8-CONFIG!$C$7)/31,0)&gt;=(CONFIG!$E46+CONFIG!$F46),INDEX(Commandes!$C14:'Commandes'!$BJ14,,COLUMN(O$8)-COLUMN($C$8)+1-(CONFIG!$E46+CONFIG!$F46)),0)*(1-CONFIG!$G46))*'Charges variables-Calculs auto'!$C71</f>
        <v>0</v>
      </c>
      <c r="P14" s="82">
        <f>((CONFIG!$G46*Commandes!P14)+IF(ROUND((P$8-CONFIG!$C$7)/31,0)&gt;=(CONFIG!$E46+CONFIG!$F46),INDEX(Commandes!$C14:'Commandes'!$BJ14,,COLUMN(P$8)-COLUMN($C$8)+1-(CONFIG!$E46+CONFIG!$F46)),0)*(1-CONFIG!$G46))*'Charges variables-Calculs auto'!$C71</f>
        <v>0</v>
      </c>
      <c r="Q14" s="82">
        <f>((CONFIG!$G46*Commandes!Q14)+IF(ROUND((Q$8-CONFIG!$C$7)/31,0)&gt;=(CONFIG!$E46+CONFIG!$F46),INDEX(Commandes!$C14:'Commandes'!$BJ14,,COLUMN(Q$8)-COLUMN($C$8)+1-(CONFIG!$E46+CONFIG!$F46)),0)*(1-CONFIG!$G46))*'Charges variables-Calculs auto'!$C71</f>
        <v>0</v>
      </c>
      <c r="R14" s="82">
        <f>((CONFIG!$G46*Commandes!R14)+IF(ROUND((R$8-CONFIG!$C$7)/31,0)&gt;=(CONFIG!$E46+CONFIG!$F46),INDEX(Commandes!$C14:'Commandes'!$BJ14,,COLUMN(R$8)-COLUMN($C$8)+1-(CONFIG!$E46+CONFIG!$F46)),0)*(1-CONFIG!$G46))*'Charges variables-Calculs auto'!$C71</f>
        <v>0</v>
      </c>
      <c r="S14" s="82">
        <f>((CONFIG!$G46*Commandes!S14)+IF(ROUND((S$8-CONFIG!$C$7)/31,0)&gt;=(CONFIG!$E46+CONFIG!$F46),INDEX(Commandes!$C14:'Commandes'!$BJ14,,COLUMN(S$8)-COLUMN($C$8)+1-(CONFIG!$E46+CONFIG!$F46)),0)*(1-CONFIG!$G46))*'Charges variables-Calculs auto'!$C71</f>
        <v>0</v>
      </c>
      <c r="T14" s="82">
        <f>((CONFIG!$G46*Commandes!T14)+IF(ROUND((T$8-CONFIG!$C$7)/31,0)&gt;=(CONFIG!$E46+CONFIG!$F46),INDEX(Commandes!$C14:'Commandes'!$BJ14,,COLUMN(T$8)-COLUMN($C$8)+1-(CONFIG!$E46+CONFIG!$F46)),0)*(1-CONFIG!$G46))*'Charges variables-Calculs auto'!$C71</f>
        <v>0</v>
      </c>
      <c r="U14" s="82">
        <f>((CONFIG!$G46*Commandes!U14)+IF(ROUND((U$8-CONFIG!$C$7)/31,0)&gt;=(CONFIG!$E46+CONFIG!$F46),INDEX(Commandes!$C14:'Commandes'!$BJ14,,COLUMN(U$8)-COLUMN($C$8)+1-(CONFIG!$E46+CONFIG!$F46)),0)*(1-CONFIG!$G46))*'Charges variables-Calculs auto'!$C71</f>
        <v>0</v>
      </c>
      <c r="V14" s="82">
        <f>((CONFIG!$G46*Commandes!V14)+IF(ROUND((V$8-CONFIG!$C$7)/31,0)&gt;=(CONFIG!$E46+CONFIG!$F46),INDEX(Commandes!$C14:'Commandes'!$BJ14,,COLUMN(V$8)-COLUMN($C$8)+1-(CONFIG!$E46+CONFIG!$F46)),0)*(1-CONFIG!$G46))*'Charges variables-Calculs auto'!$C71</f>
        <v>0</v>
      </c>
      <c r="W14" s="82">
        <f>((CONFIG!$G46*Commandes!W14)+IF(ROUND((W$8-CONFIG!$C$7)/31,0)&gt;=(CONFIG!$E46+CONFIG!$F46),INDEX(Commandes!$C14:'Commandes'!$BJ14,,COLUMN(W$8)-COLUMN($C$8)+1-(CONFIG!$E46+CONFIG!$F46)),0)*(1-CONFIG!$G46))*'Charges variables-Calculs auto'!$C71</f>
        <v>0</v>
      </c>
      <c r="X14" s="82">
        <f>((CONFIG!$G46*Commandes!X14)+IF(ROUND((X$8-CONFIG!$C$7)/31,0)&gt;=(CONFIG!$E46+CONFIG!$F46),INDEX(Commandes!$C14:'Commandes'!$BJ14,,COLUMN(X$8)-COLUMN($C$8)+1-(CONFIG!$E46+CONFIG!$F46)),0)*(1-CONFIG!$G46))*'Charges variables-Calculs auto'!$C71</f>
        <v>0</v>
      </c>
      <c r="Y14" s="82">
        <f>((CONFIG!$G46*Commandes!Y14)+IF(ROUND((Y$8-CONFIG!$C$7)/31,0)&gt;=(CONFIG!$E46+CONFIG!$F46),INDEX(Commandes!$C14:'Commandes'!$BJ14,,COLUMN(Y$8)-COLUMN($C$8)+1-(CONFIG!$E46+CONFIG!$F46)),0)*(1-CONFIG!$G46))*'Charges variables-Calculs auto'!$C71</f>
        <v>0</v>
      </c>
      <c r="Z14" s="82">
        <f>((CONFIG!$G46*Commandes!Z14)+IF(ROUND((Z$8-CONFIG!$C$7)/31,0)&gt;=(CONFIG!$E46+CONFIG!$F46),INDEX(Commandes!$C14:'Commandes'!$BJ14,,COLUMN(Z$8)-COLUMN($C$8)+1-(CONFIG!$E46+CONFIG!$F46)),0)*(1-CONFIG!$G46))*'Charges variables-Calculs auto'!$C71</f>
        <v>0</v>
      </c>
      <c r="AA14" s="82">
        <f>((CONFIG!$G46*Commandes!AA14)+IF(ROUND((AA$8-CONFIG!$C$7)/31,0)&gt;=(CONFIG!$E46+CONFIG!$F46),INDEX(Commandes!$C14:'Commandes'!$BJ14,,COLUMN(AA$8)-COLUMN($C$8)+1-(CONFIG!$E46+CONFIG!$F46)),0)*(1-CONFIG!$G46))*'Charges variables-Calculs auto'!$E71</f>
        <v>0</v>
      </c>
      <c r="AB14" s="82">
        <f>((CONFIG!$G46*Commandes!AB14)+IF(ROUND((AB$8-CONFIG!$C$7)/31,0)&gt;=(CONFIG!$E46+CONFIG!$F46),INDEX(Commandes!$C14:'Commandes'!$BJ14,,COLUMN(AB$8)-COLUMN($C$8)+1-(CONFIG!$E46+CONFIG!$F46)),0)*(1-CONFIG!$G46))*'Charges variables-Calculs auto'!$E71</f>
        <v>0</v>
      </c>
      <c r="AC14" s="82">
        <f>((CONFIG!$G46*Commandes!AC14)+IF(ROUND((AC$8-CONFIG!$C$7)/31,0)&gt;=(CONFIG!$E46+CONFIG!$F46),INDEX(Commandes!$C14:'Commandes'!$BJ14,,COLUMN(AC$8)-COLUMN($C$8)+1-(CONFIG!$E46+CONFIG!$F46)),0)*(1-CONFIG!$G46))*'Charges variables-Calculs auto'!$E71</f>
        <v>0</v>
      </c>
      <c r="AD14" s="82">
        <f>((CONFIG!$G46*Commandes!AD14)+IF(ROUND((AD$8-CONFIG!$C$7)/31,0)&gt;=(CONFIG!$E46+CONFIG!$F46),INDEX(Commandes!$C14:'Commandes'!$BJ14,,COLUMN(AD$8)-COLUMN($C$8)+1-(CONFIG!$E46+CONFIG!$F46)),0)*(1-CONFIG!$G46))*'Charges variables-Calculs auto'!$E71</f>
        <v>0</v>
      </c>
      <c r="AE14" s="82">
        <f>((CONFIG!$G46*Commandes!AE14)+IF(ROUND((AE$8-CONFIG!$C$7)/31,0)&gt;=(CONFIG!$E46+CONFIG!$F46),INDEX(Commandes!$C14:'Commandes'!$BJ14,,COLUMN(AE$8)-COLUMN($C$8)+1-(CONFIG!$E46+CONFIG!$F46)),0)*(1-CONFIG!$G46))*'Charges variables-Calculs auto'!$E71</f>
        <v>0</v>
      </c>
      <c r="AF14" s="82">
        <f>((CONFIG!$G46*Commandes!AF14)+IF(ROUND((AF$8-CONFIG!$C$7)/31,0)&gt;=(CONFIG!$E46+CONFIG!$F46),INDEX(Commandes!$C14:'Commandes'!$BJ14,,COLUMN(AF$8)-COLUMN($C$8)+1-(CONFIG!$E46+CONFIG!$F46)),0)*(1-CONFIG!$G46))*'Charges variables-Calculs auto'!$E71</f>
        <v>0</v>
      </c>
      <c r="AG14" s="82">
        <f>((CONFIG!$G46*Commandes!AG14)+IF(ROUND((AG$8-CONFIG!$C$7)/31,0)&gt;=(CONFIG!$E46+CONFIG!$F46),INDEX(Commandes!$C14:'Commandes'!$BJ14,,COLUMN(AG$8)-COLUMN($C$8)+1-(CONFIG!$E46+CONFIG!$F46)),0)*(1-CONFIG!$G46))*'Charges variables-Calculs auto'!$E71</f>
        <v>0</v>
      </c>
      <c r="AH14" s="82">
        <f>((CONFIG!$G46*Commandes!AH14)+IF(ROUND((AH$8-CONFIG!$C$7)/31,0)&gt;=(CONFIG!$E46+CONFIG!$F46),INDEX(Commandes!$C14:'Commandes'!$BJ14,,COLUMN(AH$8)-COLUMN($C$8)+1-(CONFIG!$E46+CONFIG!$F46)),0)*(1-CONFIG!$G46))*'Charges variables-Calculs auto'!$E71</f>
        <v>0</v>
      </c>
      <c r="AI14" s="82">
        <f>((CONFIG!$G46*Commandes!AI14)+IF(ROUND((AI$8-CONFIG!$C$7)/31,0)&gt;=(CONFIG!$E46+CONFIG!$F46),INDEX(Commandes!$C14:'Commandes'!$BJ14,,COLUMN(AI$8)-COLUMN($C$8)+1-(CONFIG!$E46+CONFIG!$F46)),0)*(1-CONFIG!$G46))*'Charges variables-Calculs auto'!$E71</f>
        <v>0</v>
      </c>
      <c r="AJ14" s="82">
        <f>((CONFIG!$G46*Commandes!AJ14)+IF(ROUND((AJ$8-CONFIG!$C$7)/31,0)&gt;=(CONFIG!$E46+CONFIG!$F46),INDEX(Commandes!$C14:'Commandes'!$BJ14,,COLUMN(AJ$8)-COLUMN($C$8)+1-(CONFIG!$E46+CONFIG!$F46)),0)*(1-CONFIG!$G46))*'Charges variables-Calculs auto'!$E71</f>
        <v>0</v>
      </c>
      <c r="AK14" s="82">
        <f>((CONFIG!$G46*Commandes!AK14)+IF(ROUND((AK$8-CONFIG!$C$7)/31,0)&gt;=(CONFIG!$E46+CONFIG!$F46),INDEX(Commandes!$C14:'Commandes'!$BJ14,,COLUMN(AK$8)-COLUMN($C$8)+1-(CONFIG!$E46+CONFIG!$F46)),0)*(1-CONFIG!$G46))*'Charges variables-Calculs auto'!$E71</f>
        <v>0</v>
      </c>
      <c r="AL14" s="82">
        <f>((CONFIG!$G46*Commandes!AL14)+IF(ROUND((AL$8-CONFIG!$C$7)/31,0)&gt;=(CONFIG!$E46+CONFIG!$F46),INDEX(Commandes!$C14:'Commandes'!$BJ14,,COLUMN(AL$8)-COLUMN($C$8)+1-(CONFIG!$E46+CONFIG!$F46)),0)*(1-CONFIG!$G46))*'Charges variables-Calculs auto'!$E71</f>
        <v>0</v>
      </c>
      <c r="AM14" s="82">
        <f>((CONFIG!$G46*Commandes!AM14)+IF(ROUND((AM$8-CONFIG!$C$7)/31,0)&gt;=(CONFIG!$E46+CONFIG!$F46),INDEX(Commandes!$C14:'Commandes'!$BJ14,,COLUMN(AM$8)-COLUMN($C$8)+1-(CONFIG!$E46+CONFIG!$F46)),0)*(1-CONFIG!$G46))*'Charges variables-Calculs auto'!$G71</f>
        <v>0</v>
      </c>
      <c r="AN14" s="82">
        <f>((CONFIG!$G46*Commandes!AN14)+IF(ROUND((AN$8-CONFIG!$C$7)/31,0)&gt;=(CONFIG!$E46+CONFIG!$F46),INDEX(Commandes!$C14:'Commandes'!$BJ14,,COLUMN(AN$8)-COLUMN($C$8)+1-(CONFIG!$E46+CONFIG!$F46)),0)*(1-CONFIG!$G46))*'Charges variables-Calculs auto'!$G71</f>
        <v>0</v>
      </c>
      <c r="AO14" s="82">
        <f>((CONFIG!$G46*Commandes!AO14)+IF(ROUND((AO$8-CONFIG!$C$7)/31,0)&gt;=(CONFIG!$E46+CONFIG!$F46),INDEX(Commandes!$C14:'Commandes'!$BJ14,,COLUMN(AO$8)-COLUMN($C$8)+1-(CONFIG!$E46+CONFIG!$F46)),0)*(1-CONFIG!$G46))*'Charges variables-Calculs auto'!$G71</f>
        <v>0</v>
      </c>
      <c r="AP14" s="82">
        <f>((CONFIG!$G46*Commandes!AP14)+IF(ROUND((AP$8-CONFIG!$C$7)/31,0)&gt;=(CONFIG!$E46+CONFIG!$F46),INDEX(Commandes!$C14:'Commandes'!$BJ14,,COLUMN(AP$8)-COLUMN($C$8)+1-(CONFIG!$E46+CONFIG!$F46)),0)*(1-CONFIG!$G46))*'Charges variables-Calculs auto'!$G71</f>
        <v>0</v>
      </c>
      <c r="AQ14" s="82">
        <f>((CONFIG!$G46*Commandes!AQ14)+IF(ROUND((AQ$8-CONFIG!$C$7)/31,0)&gt;=(CONFIG!$E46+CONFIG!$F46),INDEX(Commandes!$C14:'Commandes'!$BJ14,,COLUMN(AQ$8)-COLUMN($C$8)+1-(CONFIG!$E46+CONFIG!$F46)),0)*(1-CONFIG!$G46))*'Charges variables-Calculs auto'!$G71</f>
        <v>0</v>
      </c>
      <c r="AR14" s="82">
        <f>((CONFIG!$G46*Commandes!AR14)+IF(ROUND((AR$8-CONFIG!$C$7)/31,0)&gt;=(CONFIG!$E46+CONFIG!$F46),INDEX(Commandes!$C14:'Commandes'!$BJ14,,COLUMN(AR$8)-COLUMN($C$8)+1-(CONFIG!$E46+CONFIG!$F46)),0)*(1-CONFIG!$G46))*'Charges variables-Calculs auto'!$G71</f>
        <v>0</v>
      </c>
      <c r="AS14" s="82">
        <f>((CONFIG!$G46*Commandes!AS14)+IF(ROUND((AS$8-CONFIG!$C$7)/31,0)&gt;=(CONFIG!$E46+CONFIG!$F46),INDEX(Commandes!$C14:'Commandes'!$BJ14,,COLUMN(AS$8)-COLUMN($C$8)+1-(CONFIG!$E46+CONFIG!$F46)),0)*(1-CONFIG!$G46))*'Charges variables-Calculs auto'!$G71</f>
        <v>0</v>
      </c>
      <c r="AT14" s="82">
        <f>((CONFIG!$G46*Commandes!AT14)+IF(ROUND((AT$8-CONFIG!$C$7)/31,0)&gt;=(CONFIG!$E46+CONFIG!$F46),INDEX(Commandes!$C14:'Commandes'!$BJ14,,COLUMN(AT$8)-COLUMN($C$8)+1-(CONFIG!$E46+CONFIG!$F46)),0)*(1-CONFIG!$G46))*'Charges variables-Calculs auto'!$G71</f>
        <v>0</v>
      </c>
      <c r="AU14" s="82">
        <f>((CONFIG!$G46*Commandes!AU14)+IF(ROUND((AU$8-CONFIG!$C$7)/31,0)&gt;=(CONFIG!$E46+CONFIG!$F46),INDEX(Commandes!$C14:'Commandes'!$BJ14,,COLUMN(AU$8)-COLUMN($C$8)+1-(CONFIG!$E46+CONFIG!$F46)),0)*(1-CONFIG!$G46))*'Charges variables-Calculs auto'!$G71</f>
        <v>0</v>
      </c>
      <c r="AV14" s="82">
        <f>((CONFIG!$G46*Commandes!AV14)+IF(ROUND((AV$8-CONFIG!$C$7)/31,0)&gt;=(CONFIG!$E46+CONFIG!$F46),INDEX(Commandes!$C14:'Commandes'!$BJ14,,COLUMN(AV$8)-COLUMN($C$8)+1-(CONFIG!$E46+CONFIG!$F46)),0)*(1-CONFIG!$G46))*'Charges variables-Calculs auto'!$G71</f>
        <v>0</v>
      </c>
      <c r="AW14" s="82">
        <f>((CONFIG!$G46*Commandes!AW14)+IF(ROUND((AW$8-CONFIG!$C$7)/31,0)&gt;=(CONFIG!$E46+CONFIG!$F46),INDEX(Commandes!$C14:'Commandes'!$BJ14,,COLUMN(AW$8)-COLUMN($C$8)+1-(CONFIG!$E46+CONFIG!$F46)),0)*(1-CONFIG!$G46))*'Charges variables-Calculs auto'!$G71</f>
        <v>0</v>
      </c>
      <c r="AX14" s="82">
        <f>((CONFIG!$G46*Commandes!AX14)+IF(ROUND((AX$8-CONFIG!$C$7)/31,0)&gt;=(CONFIG!$E46+CONFIG!$F46),INDEX(Commandes!$C14:'Commandes'!$BJ14,,COLUMN(AX$8)-COLUMN($C$8)+1-(CONFIG!$E46+CONFIG!$F46)),0)*(1-CONFIG!$G46))*'Charges variables-Calculs auto'!$G71</f>
        <v>0</v>
      </c>
      <c r="AY14" s="82">
        <f>((CONFIG!$G46*Commandes!AY14)+IF(ROUND((AY$8-CONFIG!$C$7)/31,0)&gt;=(CONFIG!$E46+CONFIG!$F46),INDEX(Commandes!$C14:'Commandes'!$BJ14,,COLUMN(AY$8)-COLUMN($C$8)+1-(CONFIG!$E46+CONFIG!$F46)),0)*(1-CONFIG!$G46))*'Charges variables-Calculs auto'!$I71</f>
        <v>0</v>
      </c>
      <c r="AZ14" s="82">
        <f>((CONFIG!$G46*Commandes!AZ14)+IF(ROUND((AZ$8-CONFIG!$C$7)/31,0)&gt;=(CONFIG!$E46+CONFIG!$F46),INDEX(Commandes!$C14:'Commandes'!$BJ14,,COLUMN(AZ$8)-COLUMN($C$8)+1-(CONFIG!$E46+CONFIG!$F46)),0)*(1-CONFIG!$G46))*'Charges variables-Calculs auto'!$I71</f>
        <v>0</v>
      </c>
      <c r="BA14" s="82">
        <f>((CONFIG!$G46*Commandes!BA14)+IF(ROUND((BA$8-CONFIG!$C$7)/31,0)&gt;=(CONFIG!$E46+CONFIG!$F46),INDEX(Commandes!$C14:'Commandes'!$BJ14,,COLUMN(BA$8)-COLUMN($C$8)+1-(CONFIG!$E46+CONFIG!$F46)),0)*(1-CONFIG!$G46))*'Charges variables-Calculs auto'!$I71</f>
        <v>0</v>
      </c>
      <c r="BB14" s="82">
        <f>((CONFIG!$G46*Commandes!BB14)+IF(ROUND((BB$8-CONFIG!$C$7)/31,0)&gt;=(CONFIG!$E46+CONFIG!$F46),INDEX(Commandes!$C14:'Commandes'!$BJ14,,COLUMN(BB$8)-COLUMN($C$8)+1-(CONFIG!$E46+CONFIG!$F46)),0)*(1-CONFIG!$G46))*'Charges variables-Calculs auto'!$I71</f>
        <v>0</v>
      </c>
      <c r="BC14" s="82">
        <f>((CONFIG!$G46*Commandes!BC14)+IF(ROUND((BC$8-CONFIG!$C$7)/31,0)&gt;=(CONFIG!$E46+CONFIG!$F46),INDEX(Commandes!$C14:'Commandes'!$BJ14,,COLUMN(BC$8)-COLUMN($C$8)+1-(CONFIG!$E46+CONFIG!$F46)),0)*(1-CONFIG!$G46))*'Charges variables-Calculs auto'!$I71</f>
        <v>0</v>
      </c>
      <c r="BD14" s="82">
        <f>((CONFIG!$G46*Commandes!BD14)+IF(ROUND((BD$8-CONFIG!$C$7)/31,0)&gt;=(CONFIG!$E46+CONFIG!$F46),INDEX(Commandes!$C14:'Commandes'!$BJ14,,COLUMN(BD$8)-COLUMN($C$8)+1-(CONFIG!$E46+CONFIG!$F46)),0)*(1-CONFIG!$G46))*'Charges variables-Calculs auto'!$I71</f>
        <v>0</v>
      </c>
      <c r="BE14" s="82">
        <f>((CONFIG!$G46*Commandes!BE14)+IF(ROUND((BE$8-CONFIG!$C$7)/31,0)&gt;=(CONFIG!$E46+CONFIG!$F46),INDEX(Commandes!$C14:'Commandes'!$BJ14,,COLUMN(BE$8)-COLUMN($C$8)+1-(CONFIG!$E46+CONFIG!$F46)),0)*(1-CONFIG!$G46))*'Charges variables-Calculs auto'!$I71</f>
        <v>0</v>
      </c>
      <c r="BF14" s="82">
        <f>((CONFIG!$G46*Commandes!BF14)+IF(ROUND((BF$8-CONFIG!$C$7)/31,0)&gt;=(CONFIG!$E46+CONFIG!$F46),INDEX(Commandes!$C14:'Commandes'!$BJ14,,COLUMN(BF$8)-COLUMN($C$8)+1-(CONFIG!$E46+CONFIG!$F46)),0)*(1-CONFIG!$G46))*'Charges variables-Calculs auto'!$I71</f>
        <v>0</v>
      </c>
      <c r="BG14" s="82">
        <f>((CONFIG!$G46*Commandes!BG14)+IF(ROUND((BG$8-CONFIG!$C$7)/31,0)&gt;=(CONFIG!$E46+CONFIG!$F46),INDEX(Commandes!$C14:'Commandes'!$BJ14,,COLUMN(BG$8)-COLUMN($C$8)+1-(CONFIG!$E46+CONFIG!$F46)),0)*(1-CONFIG!$G46))*'Charges variables-Calculs auto'!$I71</f>
        <v>0</v>
      </c>
      <c r="BH14" s="82">
        <f>((CONFIG!$G46*Commandes!BH14)+IF(ROUND((BH$8-CONFIG!$C$7)/31,0)&gt;=(CONFIG!$E46+CONFIG!$F46),INDEX(Commandes!$C14:'Commandes'!$BJ14,,COLUMN(BH$8)-COLUMN($C$8)+1-(CONFIG!$E46+CONFIG!$F46)),0)*(1-CONFIG!$G46))*'Charges variables-Calculs auto'!$I71</f>
        <v>0</v>
      </c>
      <c r="BI14" s="82">
        <f>((CONFIG!$G46*Commandes!BI14)+IF(ROUND((BI$8-CONFIG!$C$7)/31,0)&gt;=(CONFIG!$E46+CONFIG!$F46),INDEX(Commandes!$C14:'Commandes'!$BJ14,,COLUMN(BI$8)-COLUMN($C$8)+1-(CONFIG!$E46+CONFIG!$F46)),0)*(1-CONFIG!$G46))*'Charges variables-Calculs auto'!$I71</f>
        <v>0</v>
      </c>
      <c r="BJ14" s="82">
        <f>((CONFIG!$G46*Commandes!BJ14)+IF(ROUND((BJ$8-CONFIG!$C$7)/31,0)&gt;=(CONFIG!$E46+CONFIG!$F46),INDEX(Commandes!$C14:'Commandes'!$BJ14,,COLUMN(BJ$8)-COLUMN($C$8)+1-(CONFIG!$E46+CONFIG!$F46)),0)*(1-CONFIG!$G46))*'Charges variables-Calculs auto'!$I71</f>
        <v>0</v>
      </c>
    </row>
    <row r="15" spans="2:62" x14ac:dyDescent="0.35">
      <c r="B15" s="57">
        <f>CONFIG!$B$20</f>
        <v>0</v>
      </c>
      <c r="C15" s="82">
        <f>((CONFIG!$G47*Commandes!C15)+IF(ROUND((C$8-CONFIG!$C$7)/31,0)&gt;=(CONFIG!$E47+CONFIG!$F47),INDEX(Commandes!$C15:'Commandes'!$BJ15,,COLUMN(C$8)-COLUMN($C$8)+1-(CONFIG!$E47+CONFIG!$F47)),0)*(1-CONFIG!$G47))*CONFIG!$C47</f>
        <v>0</v>
      </c>
      <c r="D15" s="82">
        <f>((CONFIG!$G47*Commandes!D15)+IF(ROUND((D$8-CONFIG!$C$7)/31,0)&gt;=(CONFIG!$E47+CONFIG!$F47),INDEX(Commandes!$C15:'Commandes'!$BJ15,,COLUMN(D$8)-COLUMN($C$8)+1-(CONFIG!$E47+CONFIG!$F47)),0)*(1-CONFIG!$G47))*CONFIG!$C47</f>
        <v>0</v>
      </c>
      <c r="E15" s="82">
        <f>((CONFIG!$G47*Commandes!E15)+IF(ROUND((E$8-CONFIG!$C$7)/31,0)&gt;=(CONFIG!$E47+CONFIG!$F47),INDEX(Commandes!$C15:'Commandes'!$BJ15,,COLUMN(E$8)-COLUMN($C$8)+1-(CONFIG!$E47+CONFIG!$F47)),0)*(1-CONFIG!$G47))*CONFIG!$C47</f>
        <v>0</v>
      </c>
      <c r="F15" s="82">
        <f>((CONFIG!$G47*Commandes!F15)+IF(ROUND((F$8-CONFIG!$C$7)/31,0)&gt;=(CONFIG!$E47+CONFIG!$F47),INDEX(Commandes!$C15:'Commandes'!$BJ15,,COLUMN(F$8)-COLUMN($C$8)+1-(CONFIG!$E47+CONFIG!$F47)),0)*(1-CONFIG!$G47))*CONFIG!$C47</f>
        <v>0</v>
      </c>
      <c r="G15" s="82">
        <f>((CONFIG!$G47*Commandes!G15)+IF(ROUND((G$8-CONFIG!$C$7)/31,0)&gt;=(CONFIG!$E47+CONFIG!$F47),INDEX(Commandes!$C15:'Commandes'!$BJ15,,COLUMN(G$8)-COLUMN($C$8)+1-(CONFIG!$E47+CONFIG!$F47)),0)*(1-CONFIG!$G47))*CONFIG!$C47</f>
        <v>0</v>
      </c>
      <c r="H15" s="82">
        <f>((CONFIG!$G47*Commandes!H15)+IF(ROUND((H$8-CONFIG!$C$7)/31,0)&gt;=(CONFIG!$E47+CONFIG!$F47),INDEX(Commandes!$C15:'Commandes'!$BJ15,,COLUMN(H$8)-COLUMN($C$8)+1-(CONFIG!$E47+CONFIG!$F47)),0)*(1-CONFIG!$G47))*CONFIG!$C47</f>
        <v>0</v>
      </c>
      <c r="I15" s="82">
        <f>((CONFIG!$G47*Commandes!I15)+IF(ROUND((I$8-CONFIG!$C$7)/31,0)&gt;=(CONFIG!$E47+CONFIG!$F47),INDEX(Commandes!$C15:'Commandes'!$BJ15,,COLUMN(I$8)-COLUMN($C$8)+1-(CONFIG!$E47+CONFIG!$F47)),0)*(1-CONFIG!$G47))*CONFIG!$C47</f>
        <v>0</v>
      </c>
      <c r="J15" s="82">
        <f>((CONFIG!$G47*Commandes!J15)+IF(ROUND((J$8-CONFIG!$C$7)/31,0)&gt;=(CONFIG!$E47+CONFIG!$F47),INDEX(Commandes!$C15:'Commandes'!$BJ15,,COLUMN(J$8)-COLUMN($C$8)+1-(CONFIG!$E47+CONFIG!$F47)),0)*(1-CONFIG!$G47))*CONFIG!$C47</f>
        <v>0</v>
      </c>
      <c r="K15" s="82">
        <f>((CONFIG!$G47*Commandes!K15)+IF(ROUND((K$8-CONFIG!$C$7)/31,0)&gt;=(CONFIG!$E47+CONFIG!$F47),INDEX(Commandes!$C15:'Commandes'!$BJ15,,COLUMN(K$8)-COLUMN($C$8)+1-(CONFIG!$E47+CONFIG!$F47)),0)*(1-CONFIG!$G47))*CONFIG!$C47</f>
        <v>0</v>
      </c>
      <c r="L15" s="82">
        <f>((CONFIG!$G47*Commandes!L15)+IF(ROUND((L$8-CONFIG!$C$7)/31,0)&gt;=(CONFIG!$E47+CONFIG!$F47),INDEX(Commandes!$C15:'Commandes'!$BJ15,,COLUMN(L$8)-COLUMN($C$8)+1-(CONFIG!$E47+CONFIG!$F47)),0)*(1-CONFIG!$G47))*CONFIG!$C47</f>
        <v>0</v>
      </c>
      <c r="M15" s="82">
        <f>((CONFIG!$G47*Commandes!M15)+IF(ROUND((M$8-CONFIG!$C$7)/31,0)&gt;=(CONFIG!$E47+CONFIG!$F47),INDEX(Commandes!$C15:'Commandes'!$BJ15,,COLUMN(M$8)-COLUMN($C$8)+1-(CONFIG!$E47+CONFIG!$F47)),0)*(1-CONFIG!$G47))*CONFIG!$C47</f>
        <v>0</v>
      </c>
      <c r="N15" s="82">
        <f>((CONFIG!$G47*Commandes!N15)+IF(ROUND((N$8-CONFIG!$C$7)/31,0)&gt;=(CONFIG!$E47+CONFIG!$F47),INDEX(Commandes!$C15:'Commandes'!$BJ15,,COLUMN(N$8)-COLUMN($C$8)+1-(CONFIG!$E47+CONFIG!$F47)),0)*(1-CONFIG!$G47))*CONFIG!$C47</f>
        <v>0</v>
      </c>
      <c r="O15" s="82">
        <f>((CONFIG!$G47*Commandes!O15)+IF(ROUND((O$8-CONFIG!$C$7)/31,0)&gt;=(CONFIG!$E47+CONFIG!$F47),INDEX(Commandes!$C15:'Commandes'!$BJ15,,COLUMN(O$8)-COLUMN($C$8)+1-(CONFIG!$E47+CONFIG!$F47)),0)*(1-CONFIG!$G47))*'Charges variables-Calculs auto'!$C72</f>
        <v>0</v>
      </c>
      <c r="P15" s="82">
        <f>((CONFIG!$G47*Commandes!P15)+IF(ROUND((P$8-CONFIG!$C$7)/31,0)&gt;=(CONFIG!$E47+CONFIG!$F47),INDEX(Commandes!$C15:'Commandes'!$BJ15,,COLUMN(P$8)-COLUMN($C$8)+1-(CONFIG!$E47+CONFIG!$F47)),0)*(1-CONFIG!$G47))*'Charges variables-Calculs auto'!$C72</f>
        <v>0</v>
      </c>
      <c r="Q15" s="82">
        <f>((CONFIG!$G47*Commandes!Q15)+IF(ROUND((Q$8-CONFIG!$C$7)/31,0)&gt;=(CONFIG!$E47+CONFIG!$F47),INDEX(Commandes!$C15:'Commandes'!$BJ15,,COLUMN(Q$8)-COLUMN($C$8)+1-(CONFIG!$E47+CONFIG!$F47)),0)*(1-CONFIG!$G47))*'Charges variables-Calculs auto'!$C72</f>
        <v>0</v>
      </c>
      <c r="R15" s="82">
        <f>((CONFIG!$G47*Commandes!R15)+IF(ROUND((R$8-CONFIG!$C$7)/31,0)&gt;=(CONFIG!$E47+CONFIG!$F47),INDEX(Commandes!$C15:'Commandes'!$BJ15,,COLUMN(R$8)-COLUMN($C$8)+1-(CONFIG!$E47+CONFIG!$F47)),0)*(1-CONFIG!$G47))*'Charges variables-Calculs auto'!$C72</f>
        <v>0</v>
      </c>
      <c r="S15" s="82">
        <f>((CONFIG!$G47*Commandes!S15)+IF(ROUND((S$8-CONFIG!$C$7)/31,0)&gt;=(CONFIG!$E47+CONFIG!$F47),INDEX(Commandes!$C15:'Commandes'!$BJ15,,COLUMN(S$8)-COLUMN($C$8)+1-(CONFIG!$E47+CONFIG!$F47)),0)*(1-CONFIG!$G47))*'Charges variables-Calculs auto'!$C72</f>
        <v>0</v>
      </c>
      <c r="T15" s="82">
        <f>((CONFIG!$G47*Commandes!T15)+IF(ROUND((T$8-CONFIG!$C$7)/31,0)&gt;=(CONFIG!$E47+CONFIG!$F47),INDEX(Commandes!$C15:'Commandes'!$BJ15,,COLUMN(T$8)-COLUMN($C$8)+1-(CONFIG!$E47+CONFIG!$F47)),0)*(1-CONFIG!$G47))*'Charges variables-Calculs auto'!$C72</f>
        <v>0</v>
      </c>
      <c r="U15" s="82">
        <f>((CONFIG!$G47*Commandes!U15)+IF(ROUND((U$8-CONFIG!$C$7)/31,0)&gt;=(CONFIG!$E47+CONFIG!$F47),INDEX(Commandes!$C15:'Commandes'!$BJ15,,COLUMN(U$8)-COLUMN($C$8)+1-(CONFIG!$E47+CONFIG!$F47)),0)*(1-CONFIG!$G47))*'Charges variables-Calculs auto'!$C72</f>
        <v>0</v>
      </c>
      <c r="V15" s="82">
        <f>((CONFIG!$G47*Commandes!V15)+IF(ROUND((V$8-CONFIG!$C$7)/31,0)&gt;=(CONFIG!$E47+CONFIG!$F47),INDEX(Commandes!$C15:'Commandes'!$BJ15,,COLUMN(V$8)-COLUMN($C$8)+1-(CONFIG!$E47+CONFIG!$F47)),0)*(1-CONFIG!$G47))*'Charges variables-Calculs auto'!$C72</f>
        <v>0</v>
      </c>
      <c r="W15" s="82">
        <f>((CONFIG!$G47*Commandes!W15)+IF(ROUND((W$8-CONFIG!$C$7)/31,0)&gt;=(CONFIG!$E47+CONFIG!$F47),INDEX(Commandes!$C15:'Commandes'!$BJ15,,COLUMN(W$8)-COLUMN($C$8)+1-(CONFIG!$E47+CONFIG!$F47)),0)*(1-CONFIG!$G47))*'Charges variables-Calculs auto'!$C72</f>
        <v>0</v>
      </c>
      <c r="X15" s="82">
        <f>((CONFIG!$G47*Commandes!X15)+IF(ROUND((X$8-CONFIG!$C$7)/31,0)&gt;=(CONFIG!$E47+CONFIG!$F47),INDEX(Commandes!$C15:'Commandes'!$BJ15,,COLUMN(X$8)-COLUMN($C$8)+1-(CONFIG!$E47+CONFIG!$F47)),0)*(1-CONFIG!$G47))*'Charges variables-Calculs auto'!$C72</f>
        <v>0</v>
      </c>
      <c r="Y15" s="82">
        <f>((CONFIG!$G47*Commandes!Y15)+IF(ROUND((Y$8-CONFIG!$C$7)/31,0)&gt;=(CONFIG!$E47+CONFIG!$F47),INDEX(Commandes!$C15:'Commandes'!$BJ15,,COLUMN(Y$8)-COLUMN($C$8)+1-(CONFIG!$E47+CONFIG!$F47)),0)*(1-CONFIG!$G47))*'Charges variables-Calculs auto'!$C72</f>
        <v>0</v>
      </c>
      <c r="Z15" s="82">
        <f>((CONFIG!$G47*Commandes!Z15)+IF(ROUND((Z$8-CONFIG!$C$7)/31,0)&gt;=(CONFIG!$E47+CONFIG!$F47),INDEX(Commandes!$C15:'Commandes'!$BJ15,,COLUMN(Z$8)-COLUMN($C$8)+1-(CONFIG!$E47+CONFIG!$F47)),0)*(1-CONFIG!$G47))*'Charges variables-Calculs auto'!$C72</f>
        <v>0</v>
      </c>
      <c r="AA15" s="82">
        <f>((CONFIG!$G47*Commandes!AA15)+IF(ROUND((AA$8-CONFIG!$C$7)/31,0)&gt;=(CONFIG!$E47+CONFIG!$F47),INDEX(Commandes!$C15:'Commandes'!$BJ15,,COLUMN(AA$8)-COLUMN($C$8)+1-(CONFIG!$E47+CONFIG!$F47)),0)*(1-CONFIG!$G47))*'Charges variables-Calculs auto'!$E72</f>
        <v>0</v>
      </c>
      <c r="AB15" s="82">
        <f>((CONFIG!$G47*Commandes!AB15)+IF(ROUND((AB$8-CONFIG!$C$7)/31,0)&gt;=(CONFIG!$E47+CONFIG!$F47),INDEX(Commandes!$C15:'Commandes'!$BJ15,,COLUMN(AB$8)-COLUMN($C$8)+1-(CONFIG!$E47+CONFIG!$F47)),0)*(1-CONFIG!$G47))*'Charges variables-Calculs auto'!$E72</f>
        <v>0</v>
      </c>
      <c r="AC15" s="82">
        <f>((CONFIG!$G47*Commandes!AC15)+IF(ROUND((AC$8-CONFIG!$C$7)/31,0)&gt;=(CONFIG!$E47+CONFIG!$F47),INDEX(Commandes!$C15:'Commandes'!$BJ15,,COLUMN(AC$8)-COLUMN($C$8)+1-(CONFIG!$E47+CONFIG!$F47)),0)*(1-CONFIG!$G47))*'Charges variables-Calculs auto'!$E72</f>
        <v>0</v>
      </c>
      <c r="AD15" s="82">
        <f>((CONFIG!$G47*Commandes!AD15)+IF(ROUND((AD$8-CONFIG!$C$7)/31,0)&gt;=(CONFIG!$E47+CONFIG!$F47),INDEX(Commandes!$C15:'Commandes'!$BJ15,,COLUMN(AD$8)-COLUMN($C$8)+1-(CONFIG!$E47+CONFIG!$F47)),0)*(1-CONFIG!$G47))*'Charges variables-Calculs auto'!$E72</f>
        <v>0</v>
      </c>
      <c r="AE15" s="82">
        <f>((CONFIG!$G47*Commandes!AE15)+IF(ROUND((AE$8-CONFIG!$C$7)/31,0)&gt;=(CONFIG!$E47+CONFIG!$F47),INDEX(Commandes!$C15:'Commandes'!$BJ15,,COLUMN(AE$8)-COLUMN($C$8)+1-(CONFIG!$E47+CONFIG!$F47)),0)*(1-CONFIG!$G47))*'Charges variables-Calculs auto'!$E72</f>
        <v>0</v>
      </c>
      <c r="AF15" s="82">
        <f>((CONFIG!$G47*Commandes!AF15)+IF(ROUND((AF$8-CONFIG!$C$7)/31,0)&gt;=(CONFIG!$E47+CONFIG!$F47),INDEX(Commandes!$C15:'Commandes'!$BJ15,,COLUMN(AF$8)-COLUMN($C$8)+1-(CONFIG!$E47+CONFIG!$F47)),0)*(1-CONFIG!$G47))*'Charges variables-Calculs auto'!$E72</f>
        <v>0</v>
      </c>
      <c r="AG15" s="82">
        <f>((CONFIG!$G47*Commandes!AG15)+IF(ROUND((AG$8-CONFIG!$C$7)/31,0)&gt;=(CONFIG!$E47+CONFIG!$F47),INDEX(Commandes!$C15:'Commandes'!$BJ15,,COLUMN(AG$8)-COLUMN($C$8)+1-(CONFIG!$E47+CONFIG!$F47)),0)*(1-CONFIG!$G47))*'Charges variables-Calculs auto'!$E72</f>
        <v>0</v>
      </c>
      <c r="AH15" s="82">
        <f>((CONFIG!$G47*Commandes!AH15)+IF(ROUND((AH$8-CONFIG!$C$7)/31,0)&gt;=(CONFIG!$E47+CONFIG!$F47),INDEX(Commandes!$C15:'Commandes'!$BJ15,,COLUMN(AH$8)-COLUMN($C$8)+1-(CONFIG!$E47+CONFIG!$F47)),0)*(1-CONFIG!$G47))*'Charges variables-Calculs auto'!$E72</f>
        <v>0</v>
      </c>
      <c r="AI15" s="82">
        <f>((CONFIG!$G47*Commandes!AI15)+IF(ROUND((AI$8-CONFIG!$C$7)/31,0)&gt;=(CONFIG!$E47+CONFIG!$F47),INDEX(Commandes!$C15:'Commandes'!$BJ15,,COLUMN(AI$8)-COLUMN($C$8)+1-(CONFIG!$E47+CONFIG!$F47)),0)*(1-CONFIG!$G47))*'Charges variables-Calculs auto'!$E72</f>
        <v>0</v>
      </c>
      <c r="AJ15" s="82">
        <f>((CONFIG!$G47*Commandes!AJ15)+IF(ROUND((AJ$8-CONFIG!$C$7)/31,0)&gt;=(CONFIG!$E47+CONFIG!$F47),INDEX(Commandes!$C15:'Commandes'!$BJ15,,COLUMN(AJ$8)-COLUMN($C$8)+1-(CONFIG!$E47+CONFIG!$F47)),0)*(1-CONFIG!$G47))*'Charges variables-Calculs auto'!$E72</f>
        <v>0</v>
      </c>
      <c r="AK15" s="82">
        <f>((CONFIG!$G47*Commandes!AK15)+IF(ROUND((AK$8-CONFIG!$C$7)/31,0)&gt;=(CONFIG!$E47+CONFIG!$F47),INDEX(Commandes!$C15:'Commandes'!$BJ15,,COLUMN(AK$8)-COLUMN($C$8)+1-(CONFIG!$E47+CONFIG!$F47)),0)*(1-CONFIG!$G47))*'Charges variables-Calculs auto'!$E72</f>
        <v>0</v>
      </c>
      <c r="AL15" s="82">
        <f>((CONFIG!$G47*Commandes!AL15)+IF(ROUND((AL$8-CONFIG!$C$7)/31,0)&gt;=(CONFIG!$E47+CONFIG!$F47),INDEX(Commandes!$C15:'Commandes'!$BJ15,,COLUMN(AL$8)-COLUMN($C$8)+1-(CONFIG!$E47+CONFIG!$F47)),0)*(1-CONFIG!$G47))*'Charges variables-Calculs auto'!$E72</f>
        <v>0</v>
      </c>
      <c r="AM15" s="82">
        <f>((CONFIG!$G47*Commandes!AM15)+IF(ROUND((AM$8-CONFIG!$C$7)/31,0)&gt;=(CONFIG!$E47+CONFIG!$F47),INDEX(Commandes!$C15:'Commandes'!$BJ15,,COLUMN(AM$8)-COLUMN($C$8)+1-(CONFIG!$E47+CONFIG!$F47)),0)*(1-CONFIG!$G47))*'Charges variables-Calculs auto'!$G72</f>
        <v>0</v>
      </c>
      <c r="AN15" s="82">
        <f>((CONFIG!$G47*Commandes!AN15)+IF(ROUND((AN$8-CONFIG!$C$7)/31,0)&gt;=(CONFIG!$E47+CONFIG!$F47),INDEX(Commandes!$C15:'Commandes'!$BJ15,,COLUMN(AN$8)-COLUMN($C$8)+1-(CONFIG!$E47+CONFIG!$F47)),0)*(1-CONFIG!$G47))*'Charges variables-Calculs auto'!$G72</f>
        <v>0</v>
      </c>
      <c r="AO15" s="82">
        <f>((CONFIG!$G47*Commandes!AO15)+IF(ROUND((AO$8-CONFIG!$C$7)/31,0)&gt;=(CONFIG!$E47+CONFIG!$F47),INDEX(Commandes!$C15:'Commandes'!$BJ15,,COLUMN(AO$8)-COLUMN($C$8)+1-(CONFIG!$E47+CONFIG!$F47)),0)*(1-CONFIG!$G47))*'Charges variables-Calculs auto'!$G72</f>
        <v>0</v>
      </c>
      <c r="AP15" s="82">
        <f>((CONFIG!$G47*Commandes!AP15)+IF(ROUND((AP$8-CONFIG!$C$7)/31,0)&gt;=(CONFIG!$E47+CONFIG!$F47),INDEX(Commandes!$C15:'Commandes'!$BJ15,,COLUMN(AP$8)-COLUMN($C$8)+1-(CONFIG!$E47+CONFIG!$F47)),0)*(1-CONFIG!$G47))*'Charges variables-Calculs auto'!$G72</f>
        <v>0</v>
      </c>
      <c r="AQ15" s="82">
        <f>((CONFIG!$G47*Commandes!AQ15)+IF(ROUND((AQ$8-CONFIG!$C$7)/31,0)&gt;=(CONFIG!$E47+CONFIG!$F47),INDEX(Commandes!$C15:'Commandes'!$BJ15,,COLUMN(AQ$8)-COLUMN($C$8)+1-(CONFIG!$E47+CONFIG!$F47)),0)*(1-CONFIG!$G47))*'Charges variables-Calculs auto'!$G72</f>
        <v>0</v>
      </c>
      <c r="AR15" s="82">
        <f>((CONFIG!$G47*Commandes!AR15)+IF(ROUND((AR$8-CONFIG!$C$7)/31,0)&gt;=(CONFIG!$E47+CONFIG!$F47),INDEX(Commandes!$C15:'Commandes'!$BJ15,,COLUMN(AR$8)-COLUMN($C$8)+1-(CONFIG!$E47+CONFIG!$F47)),0)*(1-CONFIG!$G47))*'Charges variables-Calculs auto'!$G72</f>
        <v>0</v>
      </c>
      <c r="AS15" s="82">
        <f>((CONFIG!$G47*Commandes!AS15)+IF(ROUND((AS$8-CONFIG!$C$7)/31,0)&gt;=(CONFIG!$E47+CONFIG!$F47),INDEX(Commandes!$C15:'Commandes'!$BJ15,,COLUMN(AS$8)-COLUMN($C$8)+1-(CONFIG!$E47+CONFIG!$F47)),0)*(1-CONFIG!$G47))*'Charges variables-Calculs auto'!$G72</f>
        <v>0</v>
      </c>
      <c r="AT15" s="82">
        <f>((CONFIG!$G47*Commandes!AT15)+IF(ROUND((AT$8-CONFIG!$C$7)/31,0)&gt;=(CONFIG!$E47+CONFIG!$F47),INDEX(Commandes!$C15:'Commandes'!$BJ15,,COLUMN(AT$8)-COLUMN($C$8)+1-(CONFIG!$E47+CONFIG!$F47)),0)*(1-CONFIG!$G47))*'Charges variables-Calculs auto'!$G72</f>
        <v>0</v>
      </c>
      <c r="AU15" s="82">
        <f>((CONFIG!$G47*Commandes!AU15)+IF(ROUND((AU$8-CONFIG!$C$7)/31,0)&gt;=(CONFIG!$E47+CONFIG!$F47),INDEX(Commandes!$C15:'Commandes'!$BJ15,,COLUMN(AU$8)-COLUMN($C$8)+1-(CONFIG!$E47+CONFIG!$F47)),0)*(1-CONFIG!$G47))*'Charges variables-Calculs auto'!$G72</f>
        <v>0</v>
      </c>
      <c r="AV15" s="82">
        <f>((CONFIG!$G47*Commandes!AV15)+IF(ROUND((AV$8-CONFIG!$C$7)/31,0)&gt;=(CONFIG!$E47+CONFIG!$F47),INDEX(Commandes!$C15:'Commandes'!$BJ15,,COLUMN(AV$8)-COLUMN($C$8)+1-(CONFIG!$E47+CONFIG!$F47)),0)*(1-CONFIG!$G47))*'Charges variables-Calculs auto'!$G72</f>
        <v>0</v>
      </c>
      <c r="AW15" s="82">
        <f>((CONFIG!$G47*Commandes!AW15)+IF(ROUND((AW$8-CONFIG!$C$7)/31,0)&gt;=(CONFIG!$E47+CONFIG!$F47),INDEX(Commandes!$C15:'Commandes'!$BJ15,,COLUMN(AW$8)-COLUMN($C$8)+1-(CONFIG!$E47+CONFIG!$F47)),0)*(1-CONFIG!$G47))*'Charges variables-Calculs auto'!$G72</f>
        <v>0</v>
      </c>
      <c r="AX15" s="82">
        <f>((CONFIG!$G47*Commandes!AX15)+IF(ROUND((AX$8-CONFIG!$C$7)/31,0)&gt;=(CONFIG!$E47+CONFIG!$F47),INDEX(Commandes!$C15:'Commandes'!$BJ15,,COLUMN(AX$8)-COLUMN($C$8)+1-(CONFIG!$E47+CONFIG!$F47)),0)*(1-CONFIG!$G47))*'Charges variables-Calculs auto'!$G72</f>
        <v>0</v>
      </c>
      <c r="AY15" s="82">
        <f>((CONFIG!$G47*Commandes!AY15)+IF(ROUND((AY$8-CONFIG!$C$7)/31,0)&gt;=(CONFIG!$E47+CONFIG!$F47),INDEX(Commandes!$C15:'Commandes'!$BJ15,,COLUMN(AY$8)-COLUMN($C$8)+1-(CONFIG!$E47+CONFIG!$F47)),0)*(1-CONFIG!$G47))*'Charges variables-Calculs auto'!$I72</f>
        <v>0</v>
      </c>
      <c r="AZ15" s="82">
        <f>((CONFIG!$G47*Commandes!AZ15)+IF(ROUND((AZ$8-CONFIG!$C$7)/31,0)&gt;=(CONFIG!$E47+CONFIG!$F47),INDEX(Commandes!$C15:'Commandes'!$BJ15,,COLUMN(AZ$8)-COLUMN($C$8)+1-(CONFIG!$E47+CONFIG!$F47)),0)*(1-CONFIG!$G47))*'Charges variables-Calculs auto'!$I72</f>
        <v>0</v>
      </c>
      <c r="BA15" s="82">
        <f>((CONFIG!$G47*Commandes!BA15)+IF(ROUND((BA$8-CONFIG!$C$7)/31,0)&gt;=(CONFIG!$E47+CONFIG!$F47),INDEX(Commandes!$C15:'Commandes'!$BJ15,,COLUMN(BA$8)-COLUMN($C$8)+1-(CONFIG!$E47+CONFIG!$F47)),0)*(1-CONFIG!$G47))*'Charges variables-Calculs auto'!$I72</f>
        <v>0</v>
      </c>
      <c r="BB15" s="82">
        <f>((CONFIG!$G47*Commandes!BB15)+IF(ROUND((BB$8-CONFIG!$C$7)/31,0)&gt;=(CONFIG!$E47+CONFIG!$F47),INDEX(Commandes!$C15:'Commandes'!$BJ15,,COLUMN(BB$8)-COLUMN($C$8)+1-(CONFIG!$E47+CONFIG!$F47)),0)*(1-CONFIG!$G47))*'Charges variables-Calculs auto'!$I72</f>
        <v>0</v>
      </c>
      <c r="BC15" s="82">
        <f>((CONFIG!$G47*Commandes!BC15)+IF(ROUND((BC$8-CONFIG!$C$7)/31,0)&gt;=(CONFIG!$E47+CONFIG!$F47),INDEX(Commandes!$C15:'Commandes'!$BJ15,,COLUMN(BC$8)-COLUMN($C$8)+1-(CONFIG!$E47+CONFIG!$F47)),0)*(1-CONFIG!$G47))*'Charges variables-Calculs auto'!$I72</f>
        <v>0</v>
      </c>
      <c r="BD15" s="82">
        <f>((CONFIG!$G47*Commandes!BD15)+IF(ROUND((BD$8-CONFIG!$C$7)/31,0)&gt;=(CONFIG!$E47+CONFIG!$F47),INDEX(Commandes!$C15:'Commandes'!$BJ15,,COLUMN(BD$8)-COLUMN($C$8)+1-(CONFIG!$E47+CONFIG!$F47)),0)*(1-CONFIG!$G47))*'Charges variables-Calculs auto'!$I72</f>
        <v>0</v>
      </c>
      <c r="BE15" s="82">
        <f>((CONFIG!$G47*Commandes!BE15)+IF(ROUND((BE$8-CONFIG!$C$7)/31,0)&gt;=(CONFIG!$E47+CONFIG!$F47),INDEX(Commandes!$C15:'Commandes'!$BJ15,,COLUMN(BE$8)-COLUMN($C$8)+1-(CONFIG!$E47+CONFIG!$F47)),0)*(1-CONFIG!$G47))*'Charges variables-Calculs auto'!$I72</f>
        <v>0</v>
      </c>
      <c r="BF15" s="82">
        <f>((CONFIG!$G47*Commandes!BF15)+IF(ROUND((BF$8-CONFIG!$C$7)/31,0)&gt;=(CONFIG!$E47+CONFIG!$F47),INDEX(Commandes!$C15:'Commandes'!$BJ15,,COLUMN(BF$8)-COLUMN($C$8)+1-(CONFIG!$E47+CONFIG!$F47)),0)*(1-CONFIG!$G47))*'Charges variables-Calculs auto'!$I72</f>
        <v>0</v>
      </c>
      <c r="BG15" s="82">
        <f>((CONFIG!$G47*Commandes!BG15)+IF(ROUND((BG$8-CONFIG!$C$7)/31,0)&gt;=(CONFIG!$E47+CONFIG!$F47),INDEX(Commandes!$C15:'Commandes'!$BJ15,,COLUMN(BG$8)-COLUMN($C$8)+1-(CONFIG!$E47+CONFIG!$F47)),0)*(1-CONFIG!$G47))*'Charges variables-Calculs auto'!$I72</f>
        <v>0</v>
      </c>
      <c r="BH15" s="82">
        <f>((CONFIG!$G47*Commandes!BH15)+IF(ROUND((BH$8-CONFIG!$C$7)/31,0)&gt;=(CONFIG!$E47+CONFIG!$F47),INDEX(Commandes!$C15:'Commandes'!$BJ15,,COLUMN(BH$8)-COLUMN($C$8)+1-(CONFIG!$E47+CONFIG!$F47)),0)*(1-CONFIG!$G47))*'Charges variables-Calculs auto'!$I72</f>
        <v>0</v>
      </c>
      <c r="BI15" s="82">
        <f>((CONFIG!$G47*Commandes!BI15)+IF(ROUND((BI$8-CONFIG!$C$7)/31,0)&gt;=(CONFIG!$E47+CONFIG!$F47),INDEX(Commandes!$C15:'Commandes'!$BJ15,,COLUMN(BI$8)-COLUMN($C$8)+1-(CONFIG!$E47+CONFIG!$F47)),0)*(1-CONFIG!$G47))*'Charges variables-Calculs auto'!$I72</f>
        <v>0</v>
      </c>
      <c r="BJ15" s="82">
        <f>((CONFIG!$G47*Commandes!BJ15)+IF(ROUND((BJ$8-CONFIG!$C$7)/31,0)&gt;=(CONFIG!$E47+CONFIG!$F47),INDEX(Commandes!$C15:'Commandes'!$BJ15,,COLUMN(BJ$8)-COLUMN($C$8)+1-(CONFIG!$E47+CONFIG!$F47)),0)*(1-CONFIG!$G47))*'Charges variables-Calculs auto'!$I72</f>
        <v>0</v>
      </c>
    </row>
    <row r="16" spans="2:62" x14ac:dyDescent="0.35">
      <c r="B16" s="57">
        <f>CONFIG!$B$21</f>
        <v>0</v>
      </c>
      <c r="C16" s="82">
        <f>((CONFIG!$G48*Commandes!C16)+IF(ROUND((C$8-CONFIG!$C$7)/31,0)&gt;=(CONFIG!$E48+CONFIG!$F48),INDEX(Commandes!$C16:'Commandes'!$BJ16,,COLUMN(C$8)-COLUMN($C$8)+1-(CONFIG!$E48+CONFIG!$F48)),0)*(1-CONFIG!$G48))*CONFIG!$C48</f>
        <v>0</v>
      </c>
      <c r="D16" s="82">
        <f>((CONFIG!$G48*Commandes!D16)+IF(ROUND((D$8-CONFIG!$C$7)/31,0)&gt;=(CONFIG!$E48+CONFIG!$F48),INDEX(Commandes!$C16:'Commandes'!$BJ16,,COLUMN(D$8)-COLUMN($C$8)+1-(CONFIG!$E48+CONFIG!$F48)),0)*(1-CONFIG!$G48))*CONFIG!$C48</f>
        <v>0</v>
      </c>
      <c r="E16" s="82">
        <f>((CONFIG!$G48*Commandes!E16)+IF(ROUND((E$8-CONFIG!$C$7)/31,0)&gt;=(CONFIG!$E48+CONFIG!$F48),INDEX(Commandes!$C16:'Commandes'!$BJ16,,COLUMN(E$8)-COLUMN($C$8)+1-(CONFIG!$E48+CONFIG!$F48)),0)*(1-CONFIG!$G48))*CONFIG!$C48</f>
        <v>0</v>
      </c>
      <c r="F16" s="82">
        <f>((CONFIG!$G48*Commandes!F16)+IF(ROUND((F$8-CONFIG!$C$7)/31,0)&gt;=(CONFIG!$E48+CONFIG!$F48),INDEX(Commandes!$C16:'Commandes'!$BJ16,,COLUMN(F$8)-COLUMN($C$8)+1-(CONFIG!$E48+CONFIG!$F48)),0)*(1-CONFIG!$G48))*CONFIG!$C48</f>
        <v>0</v>
      </c>
      <c r="G16" s="82">
        <f>((CONFIG!$G48*Commandes!G16)+IF(ROUND((G$8-CONFIG!$C$7)/31,0)&gt;=(CONFIG!$E48+CONFIG!$F48),INDEX(Commandes!$C16:'Commandes'!$BJ16,,COLUMN(G$8)-COLUMN($C$8)+1-(CONFIG!$E48+CONFIG!$F48)),0)*(1-CONFIG!$G48))*CONFIG!$C48</f>
        <v>0</v>
      </c>
      <c r="H16" s="82">
        <f>((CONFIG!$G48*Commandes!H16)+IF(ROUND((H$8-CONFIG!$C$7)/31,0)&gt;=(CONFIG!$E48+CONFIG!$F48),INDEX(Commandes!$C16:'Commandes'!$BJ16,,COLUMN(H$8)-COLUMN($C$8)+1-(CONFIG!$E48+CONFIG!$F48)),0)*(1-CONFIG!$G48))*CONFIG!$C48</f>
        <v>0</v>
      </c>
      <c r="I16" s="82">
        <f>((CONFIG!$G48*Commandes!I16)+IF(ROUND((I$8-CONFIG!$C$7)/31,0)&gt;=(CONFIG!$E48+CONFIG!$F48),INDEX(Commandes!$C16:'Commandes'!$BJ16,,COLUMN(I$8)-COLUMN($C$8)+1-(CONFIG!$E48+CONFIG!$F48)),0)*(1-CONFIG!$G48))*CONFIG!$C48</f>
        <v>0</v>
      </c>
      <c r="J16" s="82">
        <f>((CONFIG!$G48*Commandes!J16)+IF(ROUND((J$8-CONFIG!$C$7)/31,0)&gt;=(CONFIG!$E48+CONFIG!$F48),INDEX(Commandes!$C16:'Commandes'!$BJ16,,COLUMN(J$8)-COLUMN($C$8)+1-(CONFIG!$E48+CONFIG!$F48)),0)*(1-CONFIG!$G48))*CONFIG!$C48</f>
        <v>0</v>
      </c>
      <c r="K16" s="82">
        <f>((CONFIG!$G48*Commandes!K16)+IF(ROUND((K$8-CONFIG!$C$7)/31,0)&gt;=(CONFIG!$E48+CONFIG!$F48),INDEX(Commandes!$C16:'Commandes'!$BJ16,,COLUMN(K$8)-COLUMN($C$8)+1-(CONFIG!$E48+CONFIG!$F48)),0)*(1-CONFIG!$G48))*CONFIG!$C48</f>
        <v>0</v>
      </c>
      <c r="L16" s="82">
        <f>((CONFIG!$G48*Commandes!L16)+IF(ROUND((L$8-CONFIG!$C$7)/31,0)&gt;=(CONFIG!$E48+CONFIG!$F48),INDEX(Commandes!$C16:'Commandes'!$BJ16,,COLUMN(L$8)-COLUMN($C$8)+1-(CONFIG!$E48+CONFIG!$F48)),0)*(1-CONFIG!$G48))*CONFIG!$C48</f>
        <v>0</v>
      </c>
      <c r="M16" s="82">
        <f>((CONFIG!$G48*Commandes!M16)+IF(ROUND((M$8-CONFIG!$C$7)/31,0)&gt;=(CONFIG!$E48+CONFIG!$F48),INDEX(Commandes!$C16:'Commandes'!$BJ16,,COLUMN(M$8)-COLUMN($C$8)+1-(CONFIG!$E48+CONFIG!$F48)),0)*(1-CONFIG!$G48))*CONFIG!$C48</f>
        <v>0</v>
      </c>
      <c r="N16" s="82">
        <f>((CONFIG!$G48*Commandes!N16)+IF(ROUND((N$8-CONFIG!$C$7)/31,0)&gt;=(CONFIG!$E48+CONFIG!$F48),INDEX(Commandes!$C16:'Commandes'!$BJ16,,COLUMN(N$8)-COLUMN($C$8)+1-(CONFIG!$E48+CONFIG!$F48)),0)*(1-CONFIG!$G48))*CONFIG!$C48</f>
        <v>0</v>
      </c>
      <c r="O16" s="82">
        <f>((CONFIG!$G48*Commandes!O16)+IF(ROUND((O$8-CONFIG!$C$7)/31,0)&gt;=(CONFIG!$E48+CONFIG!$F48),INDEX(Commandes!$C16:'Commandes'!$BJ16,,COLUMN(O$8)-COLUMN($C$8)+1-(CONFIG!$E48+CONFIG!$F48)),0)*(1-CONFIG!$G48))*'Charges variables-Calculs auto'!$C73</f>
        <v>0</v>
      </c>
      <c r="P16" s="82">
        <f>((CONFIG!$G48*Commandes!P16)+IF(ROUND((P$8-CONFIG!$C$7)/31,0)&gt;=(CONFIG!$E48+CONFIG!$F48),INDEX(Commandes!$C16:'Commandes'!$BJ16,,COLUMN(P$8)-COLUMN($C$8)+1-(CONFIG!$E48+CONFIG!$F48)),0)*(1-CONFIG!$G48))*'Charges variables-Calculs auto'!$C73</f>
        <v>0</v>
      </c>
      <c r="Q16" s="82">
        <f>((CONFIG!$G48*Commandes!Q16)+IF(ROUND((Q$8-CONFIG!$C$7)/31,0)&gt;=(CONFIG!$E48+CONFIG!$F48),INDEX(Commandes!$C16:'Commandes'!$BJ16,,COLUMN(Q$8)-COLUMN($C$8)+1-(CONFIG!$E48+CONFIG!$F48)),0)*(1-CONFIG!$G48))*'Charges variables-Calculs auto'!$C73</f>
        <v>0</v>
      </c>
      <c r="R16" s="82">
        <f>((CONFIG!$G48*Commandes!R16)+IF(ROUND((R$8-CONFIG!$C$7)/31,0)&gt;=(CONFIG!$E48+CONFIG!$F48),INDEX(Commandes!$C16:'Commandes'!$BJ16,,COLUMN(R$8)-COLUMN($C$8)+1-(CONFIG!$E48+CONFIG!$F48)),0)*(1-CONFIG!$G48))*'Charges variables-Calculs auto'!$C73</f>
        <v>0</v>
      </c>
      <c r="S16" s="82">
        <f>((CONFIG!$G48*Commandes!S16)+IF(ROUND((S$8-CONFIG!$C$7)/31,0)&gt;=(CONFIG!$E48+CONFIG!$F48),INDEX(Commandes!$C16:'Commandes'!$BJ16,,COLUMN(S$8)-COLUMN($C$8)+1-(CONFIG!$E48+CONFIG!$F48)),0)*(1-CONFIG!$G48))*'Charges variables-Calculs auto'!$C73</f>
        <v>0</v>
      </c>
      <c r="T16" s="82">
        <f>((CONFIG!$G48*Commandes!T16)+IF(ROUND((T$8-CONFIG!$C$7)/31,0)&gt;=(CONFIG!$E48+CONFIG!$F48),INDEX(Commandes!$C16:'Commandes'!$BJ16,,COLUMN(T$8)-COLUMN($C$8)+1-(CONFIG!$E48+CONFIG!$F48)),0)*(1-CONFIG!$G48))*'Charges variables-Calculs auto'!$C73</f>
        <v>0</v>
      </c>
      <c r="U16" s="82">
        <f>((CONFIG!$G48*Commandes!U16)+IF(ROUND((U$8-CONFIG!$C$7)/31,0)&gt;=(CONFIG!$E48+CONFIG!$F48),INDEX(Commandes!$C16:'Commandes'!$BJ16,,COLUMN(U$8)-COLUMN($C$8)+1-(CONFIG!$E48+CONFIG!$F48)),0)*(1-CONFIG!$G48))*'Charges variables-Calculs auto'!$C73</f>
        <v>0</v>
      </c>
      <c r="V16" s="82">
        <f>((CONFIG!$G48*Commandes!V16)+IF(ROUND((V$8-CONFIG!$C$7)/31,0)&gt;=(CONFIG!$E48+CONFIG!$F48),INDEX(Commandes!$C16:'Commandes'!$BJ16,,COLUMN(V$8)-COLUMN($C$8)+1-(CONFIG!$E48+CONFIG!$F48)),0)*(1-CONFIG!$G48))*'Charges variables-Calculs auto'!$C73</f>
        <v>0</v>
      </c>
      <c r="W16" s="82">
        <f>((CONFIG!$G48*Commandes!W16)+IF(ROUND((W$8-CONFIG!$C$7)/31,0)&gt;=(CONFIG!$E48+CONFIG!$F48),INDEX(Commandes!$C16:'Commandes'!$BJ16,,COLUMN(W$8)-COLUMN($C$8)+1-(CONFIG!$E48+CONFIG!$F48)),0)*(1-CONFIG!$G48))*'Charges variables-Calculs auto'!$C73</f>
        <v>0</v>
      </c>
      <c r="X16" s="82">
        <f>((CONFIG!$G48*Commandes!X16)+IF(ROUND((X$8-CONFIG!$C$7)/31,0)&gt;=(CONFIG!$E48+CONFIG!$F48),INDEX(Commandes!$C16:'Commandes'!$BJ16,,COLUMN(X$8)-COLUMN($C$8)+1-(CONFIG!$E48+CONFIG!$F48)),0)*(1-CONFIG!$G48))*'Charges variables-Calculs auto'!$C73</f>
        <v>0</v>
      </c>
      <c r="Y16" s="82">
        <f>((CONFIG!$G48*Commandes!Y16)+IF(ROUND((Y$8-CONFIG!$C$7)/31,0)&gt;=(CONFIG!$E48+CONFIG!$F48),INDEX(Commandes!$C16:'Commandes'!$BJ16,,COLUMN(Y$8)-COLUMN($C$8)+1-(CONFIG!$E48+CONFIG!$F48)),0)*(1-CONFIG!$G48))*'Charges variables-Calculs auto'!$C73</f>
        <v>0</v>
      </c>
      <c r="Z16" s="82">
        <f>((CONFIG!$G48*Commandes!Z16)+IF(ROUND((Z$8-CONFIG!$C$7)/31,0)&gt;=(CONFIG!$E48+CONFIG!$F48),INDEX(Commandes!$C16:'Commandes'!$BJ16,,COLUMN(Z$8)-COLUMN($C$8)+1-(CONFIG!$E48+CONFIG!$F48)),0)*(1-CONFIG!$G48))*'Charges variables-Calculs auto'!$C73</f>
        <v>0</v>
      </c>
      <c r="AA16" s="82">
        <f>((CONFIG!$G48*Commandes!AA16)+IF(ROUND((AA$8-CONFIG!$C$7)/31,0)&gt;=(CONFIG!$E48+CONFIG!$F48),INDEX(Commandes!$C16:'Commandes'!$BJ16,,COLUMN(AA$8)-COLUMN($C$8)+1-(CONFIG!$E48+CONFIG!$F48)),0)*(1-CONFIG!$G48))*'Charges variables-Calculs auto'!$E73</f>
        <v>0</v>
      </c>
      <c r="AB16" s="82">
        <f>((CONFIG!$G48*Commandes!AB16)+IF(ROUND((AB$8-CONFIG!$C$7)/31,0)&gt;=(CONFIG!$E48+CONFIG!$F48),INDEX(Commandes!$C16:'Commandes'!$BJ16,,COLUMN(AB$8)-COLUMN($C$8)+1-(CONFIG!$E48+CONFIG!$F48)),0)*(1-CONFIG!$G48))*'Charges variables-Calculs auto'!$E73</f>
        <v>0</v>
      </c>
      <c r="AC16" s="82">
        <f>((CONFIG!$G48*Commandes!AC16)+IF(ROUND((AC$8-CONFIG!$C$7)/31,0)&gt;=(CONFIG!$E48+CONFIG!$F48),INDEX(Commandes!$C16:'Commandes'!$BJ16,,COLUMN(AC$8)-COLUMN($C$8)+1-(CONFIG!$E48+CONFIG!$F48)),0)*(1-CONFIG!$G48))*'Charges variables-Calculs auto'!$E73</f>
        <v>0</v>
      </c>
      <c r="AD16" s="82">
        <f>((CONFIG!$G48*Commandes!AD16)+IF(ROUND((AD$8-CONFIG!$C$7)/31,0)&gt;=(CONFIG!$E48+CONFIG!$F48),INDEX(Commandes!$C16:'Commandes'!$BJ16,,COLUMN(AD$8)-COLUMN($C$8)+1-(CONFIG!$E48+CONFIG!$F48)),0)*(1-CONFIG!$G48))*'Charges variables-Calculs auto'!$E73</f>
        <v>0</v>
      </c>
      <c r="AE16" s="82">
        <f>((CONFIG!$G48*Commandes!AE16)+IF(ROUND((AE$8-CONFIG!$C$7)/31,0)&gt;=(CONFIG!$E48+CONFIG!$F48),INDEX(Commandes!$C16:'Commandes'!$BJ16,,COLUMN(AE$8)-COLUMN($C$8)+1-(CONFIG!$E48+CONFIG!$F48)),0)*(1-CONFIG!$G48))*'Charges variables-Calculs auto'!$E73</f>
        <v>0</v>
      </c>
      <c r="AF16" s="82">
        <f>((CONFIG!$G48*Commandes!AF16)+IF(ROUND((AF$8-CONFIG!$C$7)/31,0)&gt;=(CONFIG!$E48+CONFIG!$F48),INDEX(Commandes!$C16:'Commandes'!$BJ16,,COLUMN(AF$8)-COLUMN($C$8)+1-(CONFIG!$E48+CONFIG!$F48)),0)*(1-CONFIG!$G48))*'Charges variables-Calculs auto'!$E73</f>
        <v>0</v>
      </c>
      <c r="AG16" s="82">
        <f>((CONFIG!$G48*Commandes!AG16)+IF(ROUND((AG$8-CONFIG!$C$7)/31,0)&gt;=(CONFIG!$E48+CONFIG!$F48),INDEX(Commandes!$C16:'Commandes'!$BJ16,,COLUMN(AG$8)-COLUMN($C$8)+1-(CONFIG!$E48+CONFIG!$F48)),0)*(1-CONFIG!$G48))*'Charges variables-Calculs auto'!$E73</f>
        <v>0</v>
      </c>
      <c r="AH16" s="82">
        <f>((CONFIG!$G48*Commandes!AH16)+IF(ROUND((AH$8-CONFIG!$C$7)/31,0)&gt;=(CONFIG!$E48+CONFIG!$F48),INDEX(Commandes!$C16:'Commandes'!$BJ16,,COLUMN(AH$8)-COLUMN($C$8)+1-(CONFIG!$E48+CONFIG!$F48)),0)*(1-CONFIG!$G48))*'Charges variables-Calculs auto'!$E73</f>
        <v>0</v>
      </c>
      <c r="AI16" s="82">
        <f>((CONFIG!$G48*Commandes!AI16)+IF(ROUND((AI$8-CONFIG!$C$7)/31,0)&gt;=(CONFIG!$E48+CONFIG!$F48),INDEX(Commandes!$C16:'Commandes'!$BJ16,,COLUMN(AI$8)-COLUMN($C$8)+1-(CONFIG!$E48+CONFIG!$F48)),0)*(1-CONFIG!$G48))*'Charges variables-Calculs auto'!$E73</f>
        <v>0</v>
      </c>
      <c r="AJ16" s="82">
        <f>((CONFIG!$G48*Commandes!AJ16)+IF(ROUND((AJ$8-CONFIG!$C$7)/31,0)&gt;=(CONFIG!$E48+CONFIG!$F48),INDEX(Commandes!$C16:'Commandes'!$BJ16,,COLUMN(AJ$8)-COLUMN($C$8)+1-(CONFIG!$E48+CONFIG!$F48)),0)*(1-CONFIG!$G48))*'Charges variables-Calculs auto'!$E73</f>
        <v>0</v>
      </c>
      <c r="AK16" s="82">
        <f>((CONFIG!$G48*Commandes!AK16)+IF(ROUND((AK$8-CONFIG!$C$7)/31,0)&gt;=(CONFIG!$E48+CONFIG!$F48),INDEX(Commandes!$C16:'Commandes'!$BJ16,,COLUMN(AK$8)-COLUMN($C$8)+1-(CONFIG!$E48+CONFIG!$F48)),0)*(1-CONFIG!$G48))*'Charges variables-Calculs auto'!$E73</f>
        <v>0</v>
      </c>
      <c r="AL16" s="82">
        <f>((CONFIG!$G48*Commandes!AL16)+IF(ROUND((AL$8-CONFIG!$C$7)/31,0)&gt;=(CONFIG!$E48+CONFIG!$F48),INDEX(Commandes!$C16:'Commandes'!$BJ16,,COLUMN(AL$8)-COLUMN($C$8)+1-(CONFIG!$E48+CONFIG!$F48)),0)*(1-CONFIG!$G48))*'Charges variables-Calculs auto'!$E73</f>
        <v>0</v>
      </c>
      <c r="AM16" s="82">
        <f>((CONFIG!$G48*Commandes!AM16)+IF(ROUND((AM$8-CONFIG!$C$7)/31,0)&gt;=(CONFIG!$E48+CONFIG!$F48),INDEX(Commandes!$C16:'Commandes'!$BJ16,,COLUMN(AM$8)-COLUMN($C$8)+1-(CONFIG!$E48+CONFIG!$F48)),0)*(1-CONFIG!$G48))*'Charges variables-Calculs auto'!$G73</f>
        <v>0</v>
      </c>
      <c r="AN16" s="82">
        <f>((CONFIG!$G48*Commandes!AN16)+IF(ROUND((AN$8-CONFIG!$C$7)/31,0)&gt;=(CONFIG!$E48+CONFIG!$F48),INDEX(Commandes!$C16:'Commandes'!$BJ16,,COLUMN(AN$8)-COLUMN($C$8)+1-(CONFIG!$E48+CONFIG!$F48)),0)*(1-CONFIG!$G48))*'Charges variables-Calculs auto'!$G73</f>
        <v>0</v>
      </c>
      <c r="AO16" s="82">
        <f>((CONFIG!$G48*Commandes!AO16)+IF(ROUND((AO$8-CONFIG!$C$7)/31,0)&gt;=(CONFIG!$E48+CONFIG!$F48),INDEX(Commandes!$C16:'Commandes'!$BJ16,,COLUMN(AO$8)-COLUMN($C$8)+1-(CONFIG!$E48+CONFIG!$F48)),0)*(1-CONFIG!$G48))*'Charges variables-Calculs auto'!$G73</f>
        <v>0</v>
      </c>
      <c r="AP16" s="82">
        <f>((CONFIG!$G48*Commandes!AP16)+IF(ROUND((AP$8-CONFIG!$C$7)/31,0)&gt;=(CONFIG!$E48+CONFIG!$F48),INDEX(Commandes!$C16:'Commandes'!$BJ16,,COLUMN(AP$8)-COLUMN($C$8)+1-(CONFIG!$E48+CONFIG!$F48)),0)*(1-CONFIG!$G48))*'Charges variables-Calculs auto'!$G73</f>
        <v>0</v>
      </c>
      <c r="AQ16" s="82">
        <f>((CONFIG!$G48*Commandes!AQ16)+IF(ROUND((AQ$8-CONFIG!$C$7)/31,0)&gt;=(CONFIG!$E48+CONFIG!$F48),INDEX(Commandes!$C16:'Commandes'!$BJ16,,COLUMN(AQ$8)-COLUMN($C$8)+1-(CONFIG!$E48+CONFIG!$F48)),0)*(1-CONFIG!$G48))*'Charges variables-Calculs auto'!$G73</f>
        <v>0</v>
      </c>
      <c r="AR16" s="82">
        <f>((CONFIG!$G48*Commandes!AR16)+IF(ROUND((AR$8-CONFIG!$C$7)/31,0)&gt;=(CONFIG!$E48+CONFIG!$F48),INDEX(Commandes!$C16:'Commandes'!$BJ16,,COLUMN(AR$8)-COLUMN($C$8)+1-(CONFIG!$E48+CONFIG!$F48)),0)*(1-CONFIG!$G48))*'Charges variables-Calculs auto'!$G73</f>
        <v>0</v>
      </c>
      <c r="AS16" s="82">
        <f>((CONFIG!$G48*Commandes!AS16)+IF(ROUND((AS$8-CONFIG!$C$7)/31,0)&gt;=(CONFIG!$E48+CONFIG!$F48),INDEX(Commandes!$C16:'Commandes'!$BJ16,,COLUMN(AS$8)-COLUMN($C$8)+1-(CONFIG!$E48+CONFIG!$F48)),0)*(1-CONFIG!$G48))*'Charges variables-Calculs auto'!$G73</f>
        <v>0</v>
      </c>
      <c r="AT16" s="82">
        <f>((CONFIG!$G48*Commandes!AT16)+IF(ROUND((AT$8-CONFIG!$C$7)/31,0)&gt;=(CONFIG!$E48+CONFIG!$F48),INDEX(Commandes!$C16:'Commandes'!$BJ16,,COLUMN(AT$8)-COLUMN($C$8)+1-(CONFIG!$E48+CONFIG!$F48)),0)*(1-CONFIG!$G48))*'Charges variables-Calculs auto'!$G73</f>
        <v>0</v>
      </c>
      <c r="AU16" s="82">
        <f>((CONFIG!$G48*Commandes!AU16)+IF(ROUND((AU$8-CONFIG!$C$7)/31,0)&gt;=(CONFIG!$E48+CONFIG!$F48),INDEX(Commandes!$C16:'Commandes'!$BJ16,,COLUMN(AU$8)-COLUMN($C$8)+1-(CONFIG!$E48+CONFIG!$F48)),0)*(1-CONFIG!$G48))*'Charges variables-Calculs auto'!$G73</f>
        <v>0</v>
      </c>
      <c r="AV16" s="82">
        <f>((CONFIG!$G48*Commandes!AV16)+IF(ROUND((AV$8-CONFIG!$C$7)/31,0)&gt;=(CONFIG!$E48+CONFIG!$F48),INDEX(Commandes!$C16:'Commandes'!$BJ16,,COLUMN(AV$8)-COLUMN($C$8)+1-(CONFIG!$E48+CONFIG!$F48)),0)*(1-CONFIG!$G48))*'Charges variables-Calculs auto'!$G73</f>
        <v>0</v>
      </c>
      <c r="AW16" s="82">
        <f>((CONFIG!$G48*Commandes!AW16)+IF(ROUND((AW$8-CONFIG!$C$7)/31,0)&gt;=(CONFIG!$E48+CONFIG!$F48),INDEX(Commandes!$C16:'Commandes'!$BJ16,,COLUMN(AW$8)-COLUMN($C$8)+1-(CONFIG!$E48+CONFIG!$F48)),0)*(1-CONFIG!$G48))*'Charges variables-Calculs auto'!$G73</f>
        <v>0</v>
      </c>
      <c r="AX16" s="82">
        <f>((CONFIG!$G48*Commandes!AX16)+IF(ROUND((AX$8-CONFIG!$C$7)/31,0)&gt;=(CONFIG!$E48+CONFIG!$F48),INDEX(Commandes!$C16:'Commandes'!$BJ16,,COLUMN(AX$8)-COLUMN($C$8)+1-(CONFIG!$E48+CONFIG!$F48)),0)*(1-CONFIG!$G48))*'Charges variables-Calculs auto'!$G73</f>
        <v>0</v>
      </c>
      <c r="AY16" s="82">
        <f>((CONFIG!$G48*Commandes!AY16)+IF(ROUND((AY$8-CONFIG!$C$7)/31,0)&gt;=(CONFIG!$E48+CONFIG!$F48),INDEX(Commandes!$C16:'Commandes'!$BJ16,,COLUMN(AY$8)-COLUMN($C$8)+1-(CONFIG!$E48+CONFIG!$F48)),0)*(1-CONFIG!$G48))*'Charges variables-Calculs auto'!$I73</f>
        <v>0</v>
      </c>
      <c r="AZ16" s="82">
        <f>((CONFIG!$G48*Commandes!AZ16)+IF(ROUND((AZ$8-CONFIG!$C$7)/31,0)&gt;=(CONFIG!$E48+CONFIG!$F48),INDEX(Commandes!$C16:'Commandes'!$BJ16,,COLUMN(AZ$8)-COLUMN($C$8)+1-(CONFIG!$E48+CONFIG!$F48)),0)*(1-CONFIG!$G48))*'Charges variables-Calculs auto'!$I73</f>
        <v>0</v>
      </c>
      <c r="BA16" s="82">
        <f>((CONFIG!$G48*Commandes!BA16)+IF(ROUND((BA$8-CONFIG!$C$7)/31,0)&gt;=(CONFIG!$E48+CONFIG!$F48),INDEX(Commandes!$C16:'Commandes'!$BJ16,,COLUMN(BA$8)-COLUMN($C$8)+1-(CONFIG!$E48+CONFIG!$F48)),0)*(1-CONFIG!$G48))*'Charges variables-Calculs auto'!$I73</f>
        <v>0</v>
      </c>
      <c r="BB16" s="82">
        <f>((CONFIG!$G48*Commandes!BB16)+IF(ROUND((BB$8-CONFIG!$C$7)/31,0)&gt;=(CONFIG!$E48+CONFIG!$F48),INDEX(Commandes!$C16:'Commandes'!$BJ16,,COLUMN(BB$8)-COLUMN($C$8)+1-(CONFIG!$E48+CONFIG!$F48)),0)*(1-CONFIG!$G48))*'Charges variables-Calculs auto'!$I73</f>
        <v>0</v>
      </c>
      <c r="BC16" s="82">
        <f>((CONFIG!$G48*Commandes!BC16)+IF(ROUND((BC$8-CONFIG!$C$7)/31,0)&gt;=(CONFIG!$E48+CONFIG!$F48),INDEX(Commandes!$C16:'Commandes'!$BJ16,,COLUMN(BC$8)-COLUMN($C$8)+1-(CONFIG!$E48+CONFIG!$F48)),0)*(1-CONFIG!$G48))*'Charges variables-Calculs auto'!$I73</f>
        <v>0</v>
      </c>
      <c r="BD16" s="82">
        <f>((CONFIG!$G48*Commandes!BD16)+IF(ROUND((BD$8-CONFIG!$C$7)/31,0)&gt;=(CONFIG!$E48+CONFIG!$F48),INDEX(Commandes!$C16:'Commandes'!$BJ16,,COLUMN(BD$8)-COLUMN($C$8)+1-(CONFIG!$E48+CONFIG!$F48)),0)*(1-CONFIG!$G48))*'Charges variables-Calculs auto'!$I73</f>
        <v>0</v>
      </c>
      <c r="BE16" s="82">
        <f>((CONFIG!$G48*Commandes!BE16)+IF(ROUND((BE$8-CONFIG!$C$7)/31,0)&gt;=(CONFIG!$E48+CONFIG!$F48),INDEX(Commandes!$C16:'Commandes'!$BJ16,,COLUMN(BE$8)-COLUMN($C$8)+1-(CONFIG!$E48+CONFIG!$F48)),0)*(1-CONFIG!$G48))*'Charges variables-Calculs auto'!$I73</f>
        <v>0</v>
      </c>
      <c r="BF16" s="82">
        <f>((CONFIG!$G48*Commandes!BF16)+IF(ROUND((BF$8-CONFIG!$C$7)/31,0)&gt;=(CONFIG!$E48+CONFIG!$F48),INDEX(Commandes!$C16:'Commandes'!$BJ16,,COLUMN(BF$8)-COLUMN($C$8)+1-(CONFIG!$E48+CONFIG!$F48)),0)*(1-CONFIG!$G48))*'Charges variables-Calculs auto'!$I73</f>
        <v>0</v>
      </c>
      <c r="BG16" s="82">
        <f>((CONFIG!$G48*Commandes!BG16)+IF(ROUND((BG$8-CONFIG!$C$7)/31,0)&gt;=(CONFIG!$E48+CONFIG!$F48),INDEX(Commandes!$C16:'Commandes'!$BJ16,,COLUMN(BG$8)-COLUMN($C$8)+1-(CONFIG!$E48+CONFIG!$F48)),0)*(1-CONFIG!$G48))*'Charges variables-Calculs auto'!$I73</f>
        <v>0</v>
      </c>
      <c r="BH16" s="82">
        <f>((CONFIG!$G48*Commandes!BH16)+IF(ROUND((BH$8-CONFIG!$C$7)/31,0)&gt;=(CONFIG!$E48+CONFIG!$F48),INDEX(Commandes!$C16:'Commandes'!$BJ16,,COLUMN(BH$8)-COLUMN($C$8)+1-(CONFIG!$E48+CONFIG!$F48)),0)*(1-CONFIG!$G48))*'Charges variables-Calculs auto'!$I73</f>
        <v>0</v>
      </c>
      <c r="BI16" s="82">
        <f>((CONFIG!$G48*Commandes!BI16)+IF(ROUND((BI$8-CONFIG!$C$7)/31,0)&gt;=(CONFIG!$E48+CONFIG!$F48),INDEX(Commandes!$C16:'Commandes'!$BJ16,,COLUMN(BI$8)-COLUMN($C$8)+1-(CONFIG!$E48+CONFIG!$F48)),0)*(1-CONFIG!$G48))*'Charges variables-Calculs auto'!$I73</f>
        <v>0</v>
      </c>
      <c r="BJ16" s="82">
        <f>((CONFIG!$G48*Commandes!BJ16)+IF(ROUND((BJ$8-CONFIG!$C$7)/31,0)&gt;=(CONFIG!$E48+CONFIG!$F48),INDEX(Commandes!$C16:'Commandes'!$BJ16,,COLUMN(BJ$8)-COLUMN($C$8)+1-(CONFIG!$E48+CONFIG!$F48)),0)*(1-CONFIG!$G48))*'Charges variables-Calculs auto'!$I73</f>
        <v>0</v>
      </c>
    </row>
    <row r="18" spans="2:62" x14ac:dyDescent="0.35">
      <c r="B18" s="95" t="s">
        <v>20</v>
      </c>
      <c r="C18" s="82">
        <f>SUM(C9:C16)</f>
        <v>0</v>
      </c>
      <c r="D18" s="82">
        <f t="shared" ref="D18:BJ18" si="1">SUM(D9:D16)</f>
        <v>0</v>
      </c>
      <c r="E18" s="82">
        <f t="shared" si="1"/>
        <v>0</v>
      </c>
      <c r="F18" s="82">
        <f t="shared" si="1"/>
        <v>0</v>
      </c>
      <c r="G18" s="82">
        <f t="shared" si="1"/>
        <v>0</v>
      </c>
      <c r="H18" s="82">
        <f t="shared" si="1"/>
        <v>0</v>
      </c>
      <c r="I18" s="82">
        <f t="shared" si="1"/>
        <v>0</v>
      </c>
      <c r="J18" s="82">
        <f t="shared" si="1"/>
        <v>0</v>
      </c>
      <c r="K18" s="82">
        <f t="shared" si="1"/>
        <v>0</v>
      </c>
      <c r="L18" s="82">
        <f t="shared" si="1"/>
        <v>0</v>
      </c>
      <c r="M18" s="82">
        <f t="shared" si="1"/>
        <v>0</v>
      </c>
      <c r="N18" s="82">
        <f t="shared" si="1"/>
        <v>0</v>
      </c>
      <c r="O18" s="82">
        <f t="shared" si="1"/>
        <v>0</v>
      </c>
      <c r="P18" s="82">
        <f t="shared" si="1"/>
        <v>0</v>
      </c>
      <c r="Q18" s="82">
        <f t="shared" si="1"/>
        <v>0</v>
      </c>
      <c r="R18" s="82">
        <f t="shared" si="1"/>
        <v>0</v>
      </c>
      <c r="S18" s="82">
        <f t="shared" si="1"/>
        <v>0</v>
      </c>
      <c r="T18" s="82">
        <f t="shared" si="1"/>
        <v>0</v>
      </c>
      <c r="U18" s="82">
        <f t="shared" si="1"/>
        <v>0</v>
      </c>
      <c r="V18" s="82">
        <f t="shared" si="1"/>
        <v>0</v>
      </c>
      <c r="W18" s="82">
        <f t="shared" si="1"/>
        <v>0</v>
      </c>
      <c r="X18" s="82">
        <f t="shared" si="1"/>
        <v>0</v>
      </c>
      <c r="Y18" s="82">
        <f t="shared" si="1"/>
        <v>0</v>
      </c>
      <c r="Z18" s="82">
        <f t="shared" si="1"/>
        <v>0</v>
      </c>
      <c r="AA18" s="82">
        <f t="shared" si="1"/>
        <v>0</v>
      </c>
      <c r="AB18" s="82">
        <f t="shared" si="1"/>
        <v>0</v>
      </c>
      <c r="AC18" s="82">
        <f t="shared" si="1"/>
        <v>0</v>
      </c>
      <c r="AD18" s="82">
        <f t="shared" si="1"/>
        <v>0</v>
      </c>
      <c r="AE18" s="82">
        <f t="shared" si="1"/>
        <v>0</v>
      </c>
      <c r="AF18" s="82">
        <f t="shared" si="1"/>
        <v>0</v>
      </c>
      <c r="AG18" s="82">
        <f t="shared" si="1"/>
        <v>0</v>
      </c>
      <c r="AH18" s="82">
        <f t="shared" si="1"/>
        <v>0</v>
      </c>
      <c r="AI18" s="82">
        <f t="shared" si="1"/>
        <v>0</v>
      </c>
      <c r="AJ18" s="82">
        <f t="shared" si="1"/>
        <v>0</v>
      </c>
      <c r="AK18" s="82">
        <f t="shared" si="1"/>
        <v>0</v>
      </c>
      <c r="AL18" s="82">
        <f t="shared" si="1"/>
        <v>0</v>
      </c>
      <c r="AM18" s="82">
        <f t="shared" si="1"/>
        <v>0</v>
      </c>
      <c r="AN18" s="82">
        <f t="shared" si="1"/>
        <v>0</v>
      </c>
      <c r="AO18" s="82">
        <f t="shared" si="1"/>
        <v>0</v>
      </c>
      <c r="AP18" s="82">
        <f t="shared" si="1"/>
        <v>0</v>
      </c>
      <c r="AQ18" s="82">
        <f t="shared" si="1"/>
        <v>0</v>
      </c>
      <c r="AR18" s="82">
        <f t="shared" si="1"/>
        <v>0</v>
      </c>
      <c r="AS18" s="82">
        <f t="shared" si="1"/>
        <v>0</v>
      </c>
      <c r="AT18" s="82">
        <f t="shared" si="1"/>
        <v>0</v>
      </c>
      <c r="AU18" s="82">
        <f t="shared" si="1"/>
        <v>0</v>
      </c>
      <c r="AV18" s="82">
        <f t="shared" si="1"/>
        <v>0</v>
      </c>
      <c r="AW18" s="82">
        <f t="shared" si="1"/>
        <v>0</v>
      </c>
      <c r="AX18" s="82">
        <f t="shared" si="1"/>
        <v>0</v>
      </c>
      <c r="AY18" s="82">
        <f t="shared" si="1"/>
        <v>0</v>
      </c>
      <c r="AZ18" s="82">
        <f t="shared" si="1"/>
        <v>0</v>
      </c>
      <c r="BA18" s="82">
        <f t="shared" si="1"/>
        <v>0</v>
      </c>
      <c r="BB18" s="82">
        <f t="shared" si="1"/>
        <v>0</v>
      </c>
      <c r="BC18" s="82">
        <f t="shared" si="1"/>
        <v>0</v>
      </c>
      <c r="BD18" s="82">
        <f t="shared" si="1"/>
        <v>0</v>
      </c>
      <c r="BE18" s="82">
        <f t="shared" si="1"/>
        <v>0</v>
      </c>
      <c r="BF18" s="82">
        <f t="shared" si="1"/>
        <v>0</v>
      </c>
      <c r="BG18" s="82">
        <f t="shared" si="1"/>
        <v>0</v>
      </c>
      <c r="BH18" s="82">
        <f t="shared" si="1"/>
        <v>0</v>
      </c>
      <c r="BI18" s="82">
        <f t="shared" si="1"/>
        <v>0</v>
      </c>
      <c r="BJ18" s="82">
        <f t="shared" si="1"/>
        <v>0</v>
      </c>
    </row>
    <row r="19" spans="2:62" x14ac:dyDescent="0.35">
      <c r="B19" s="95" t="s">
        <v>47</v>
      </c>
      <c r="C19" s="82">
        <f>C18</f>
        <v>0</v>
      </c>
      <c r="D19" s="82">
        <f t="shared" ref="D19:N19" si="2">C19+D18</f>
        <v>0</v>
      </c>
      <c r="E19" s="82">
        <f t="shared" si="2"/>
        <v>0</v>
      </c>
      <c r="F19" s="82">
        <f t="shared" si="2"/>
        <v>0</v>
      </c>
      <c r="G19" s="82">
        <f t="shared" si="2"/>
        <v>0</v>
      </c>
      <c r="H19" s="82">
        <f t="shared" si="2"/>
        <v>0</v>
      </c>
      <c r="I19" s="82">
        <f t="shared" si="2"/>
        <v>0</v>
      </c>
      <c r="J19" s="82">
        <f t="shared" si="2"/>
        <v>0</v>
      </c>
      <c r="K19" s="82">
        <f t="shared" si="2"/>
        <v>0</v>
      </c>
      <c r="L19" s="82">
        <f t="shared" si="2"/>
        <v>0</v>
      </c>
      <c r="M19" s="82">
        <f t="shared" si="2"/>
        <v>0</v>
      </c>
      <c r="N19" s="99">
        <f t="shared" si="2"/>
        <v>0</v>
      </c>
      <c r="O19" s="82">
        <f>O18</f>
        <v>0</v>
      </c>
      <c r="P19" s="82">
        <f t="shared" ref="P19:Z19" si="3">O19+P18</f>
        <v>0</v>
      </c>
      <c r="Q19" s="82">
        <f t="shared" si="3"/>
        <v>0</v>
      </c>
      <c r="R19" s="82">
        <f t="shared" si="3"/>
        <v>0</v>
      </c>
      <c r="S19" s="82">
        <f t="shared" si="3"/>
        <v>0</v>
      </c>
      <c r="T19" s="82">
        <f t="shared" si="3"/>
        <v>0</v>
      </c>
      <c r="U19" s="82">
        <f t="shared" si="3"/>
        <v>0</v>
      </c>
      <c r="V19" s="82">
        <f t="shared" si="3"/>
        <v>0</v>
      </c>
      <c r="W19" s="82">
        <f t="shared" si="3"/>
        <v>0</v>
      </c>
      <c r="X19" s="82">
        <f t="shared" si="3"/>
        <v>0</v>
      </c>
      <c r="Y19" s="82">
        <f t="shared" si="3"/>
        <v>0</v>
      </c>
      <c r="Z19" s="99">
        <f t="shared" si="3"/>
        <v>0</v>
      </c>
      <c r="AA19" s="82">
        <f>AA18</f>
        <v>0</v>
      </c>
      <c r="AB19" s="82">
        <f t="shared" ref="AB19:AL19" si="4">AA19+AB18</f>
        <v>0</v>
      </c>
      <c r="AC19" s="82">
        <f t="shared" si="4"/>
        <v>0</v>
      </c>
      <c r="AD19" s="82">
        <f t="shared" si="4"/>
        <v>0</v>
      </c>
      <c r="AE19" s="82">
        <f t="shared" si="4"/>
        <v>0</v>
      </c>
      <c r="AF19" s="82">
        <f t="shared" si="4"/>
        <v>0</v>
      </c>
      <c r="AG19" s="82">
        <f t="shared" si="4"/>
        <v>0</v>
      </c>
      <c r="AH19" s="82">
        <f t="shared" si="4"/>
        <v>0</v>
      </c>
      <c r="AI19" s="82">
        <f t="shared" si="4"/>
        <v>0</v>
      </c>
      <c r="AJ19" s="82">
        <f t="shared" si="4"/>
        <v>0</v>
      </c>
      <c r="AK19" s="82">
        <f t="shared" si="4"/>
        <v>0</v>
      </c>
      <c r="AL19" s="99">
        <f t="shared" si="4"/>
        <v>0</v>
      </c>
      <c r="AM19" s="82">
        <f>AM18</f>
        <v>0</v>
      </c>
      <c r="AN19" s="82">
        <f t="shared" ref="AN19:AX19" si="5">AM19+AN18</f>
        <v>0</v>
      </c>
      <c r="AO19" s="82">
        <f t="shared" si="5"/>
        <v>0</v>
      </c>
      <c r="AP19" s="82">
        <f t="shared" si="5"/>
        <v>0</v>
      </c>
      <c r="AQ19" s="82">
        <f t="shared" si="5"/>
        <v>0</v>
      </c>
      <c r="AR19" s="82">
        <f t="shared" si="5"/>
        <v>0</v>
      </c>
      <c r="AS19" s="82">
        <f t="shared" si="5"/>
        <v>0</v>
      </c>
      <c r="AT19" s="82">
        <f t="shared" si="5"/>
        <v>0</v>
      </c>
      <c r="AU19" s="82">
        <f t="shared" si="5"/>
        <v>0</v>
      </c>
      <c r="AV19" s="82">
        <f t="shared" si="5"/>
        <v>0</v>
      </c>
      <c r="AW19" s="82">
        <f t="shared" si="5"/>
        <v>0</v>
      </c>
      <c r="AX19" s="99">
        <f t="shared" si="5"/>
        <v>0</v>
      </c>
      <c r="AY19" s="82">
        <f>AY18</f>
        <v>0</v>
      </c>
      <c r="AZ19" s="82">
        <f t="shared" ref="AZ19:BJ19" si="6">AY19+AZ18</f>
        <v>0</v>
      </c>
      <c r="BA19" s="82">
        <f t="shared" si="6"/>
        <v>0</v>
      </c>
      <c r="BB19" s="82">
        <f t="shared" si="6"/>
        <v>0</v>
      </c>
      <c r="BC19" s="82">
        <f t="shared" si="6"/>
        <v>0</v>
      </c>
      <c r="BD19" s="82">
        <f t="shared" si="6"/>
        <v>0</v>
      </c>
      <c r="BE19" s="82">
        <f t="shared" si="6"/>
        <v>0</v>
      </c>
      <c r="BF19" s="82">
        <f t="shared" si="6"/>
        <v>0</v>
      </c>
      <c r="BG19" s="82">
        <f t="shared" si="6"/>
        <v>0</v>
      </c>
      <c r="BH19" s="82">
        <f t="shared" si="6"/>
        <v>0</v>
      </c>
      <c r="BI19" s="82">
        <f t="shared" si="6"/>
        <v>0</v>
      </c>
      <c r="BJ19" s="99">
        <f t="shared" si="6"/>
        <v>0</v>
      </c>
    </row>
    <row r="21" spans="2:62" x14ac:dyDescent="0.35">
      <c r="B21" s="90"/>
      <c r="C21" s="232" t="s">
        <v>17</v>
      </c>
      <c r="D21" s="232"/>
      <c r="E21" s="232"/>
      <c r="F21" s="232"/>
      <c r="G21" s="232"/>
      <c r="H21" s="232"/>
      <c r="I21" s="232"/>
      <c r="J21" s="232"/>
      <c r="K21" s="232"/>
      <c r="L21" s="232"/>
      <c r="M21" s="232"/>
      <c r="N21" s="232"/>
      <c r="O21" s="232" t="s">
        <v>18</v>
      </c>
      <c r="P21" s="232"/>
      <c r="Q21" s="232"/>
      <c r="R21" s="232"/>
      <c r="S21" s="232"/>
      <c r="T21" s="232"/>
      <c r="U21" s="232"/>
      <c r="V21" s="232"/>
      <c r="W21" s="232"/>
      <c r="X21" s="232"/>
      <c r="Y21" s="232"/>
      <c r="Z21" s="232"/>
      <c r="AA21" s="232" t="s">
        <v>19</v>
      </c>
      <c r="AB21" s="232"/>
      <c r="AC21" s="232"/>
      <c r="AD21" s="232"/>
      <c r="AE21" s="232"/>
      <c r="AF21" s="232"/>
      <c r="AG21" s="232"/>
      <c r="AH21" s="232"/>
      <c r="AI21" s="232"/>
      <c r="AJ21" s="232"/>
      <c r="AK21" s="232"/>
      <c r="AL21" s="232"/>
      <c r="AM21" s="232" t="s">
        <v>31</v>
      </c>
      <c r="AN21" s="232"/>
      <c r="AO21" s="232"/>
      <c r="AP21" s="232"/>
      <c r="AQ21" s="232"/>
      <c r="AR21" s="232"/>
      <c r="AS21" s="232"/>
      <c r="AT21" s="232"/>
      <c r="AU21" s="232"/>
      <c r="AV21" s="232"/>
      <c r="AW21" s="232"/>
      <c r="AX21" s="232"/>
      <c r="AY21" s="232" t="s">
        <v>32</v>
      </c>
      <c r="AZ21" s="232"/>
      <c r="BA21" s="232"/>
      <c r="BB21" s="232"/>
      <c r="BC21" s="232"/>
      <c r="BD21" s="232"/>
      <c r="BE21" s="232"/>
      <c r="BF21" s="232"/>
      <c r="BG21" s="232"/>
      <c r="BH21" s="232"/>
      <c r="BI21" s="232"/>
      <c r="BJ21" s="232"/>
    </row>
    <row r="22" spans="2:62" ht="15" customHeight="1" x14ac:dyDescent="0.35">
      <c r="B22" s="175" t="s">
        <v>49</v>
      </c>
      <c r="C22" s="67">
        <f>CONFIG!$C$7</f>
        <v>43101</v>
      </c>
      <c r="D22" s="67">
        <f>DATE(YEAR(C22),MONTH(C22)+1,DAY(C22))</f>
        <v>43132</v>
      </c>
      <c r="E22" s="67">
        <f t="shared" ref="E22:BJ22" si="7">DATE(YEAR(D22),MONTH(D22)+1,DAY(D22))</f>
        <v>43160</v>
      </c>
      <c r="F22" s="67">
        <f t="shared" si="7"/>
        <v>43191</v>
      </c>
      <c r="G22" s="67">
        <f t="shared" si="7"/>
        <v>43221</v>
      </c>
      <c r="H22" s="67">
        <f t="shared" si="7"/>
        <v>43252</v>
      </c>
      <c r="I22" s="67">
        <f t="shared" si="7"/>
        <v>43282</v>
      </c>
      <c r="J22" s="67">
        <f t="shared" si="7"/>
        <v>43313</v>
      </c>
      <c r="K22" s="67">
        <f t="shared" si="7"/>
        <v>43344</v>
      </c>
      <c r="L22" s="67">
        <f t="shared" si="7"/>
        <v>43374</v>
      </c>
      <c r="M22" s="67">
        <f t="shared" si="7"/>
        <v>43405</v>
      </c>
      <c r="N22" s="67">
        <f t="shared" si="7"/>
        <v>43435</v>
      </c>
      <c r="O22" s="67">
        <f t="shared" si="7"/>
        <v>43466</v>
      </c>
      <c r="P22" s="67">
        <f t="shared" si="7"/>
        <v>43497</v>
      </c>
      <c r="Q22" s="67">
        <f t="shared" si="7"/>
        <v>43525</v>
      </c>
      <c r="R22" s="67">
        <f t="shared" si="7"/>
        <v>43556</v>
      </c>
      <c r="S22" s="67">
        <f t="shared" si="7"/>
        <v>43586</v>
      </c>
      <c r="T22" s="67">
        <f t="shared" si="7"/>
        <v>43617</v>
      </c>
      <c r="U22" s="67">
        <f t="shared" si="7"/>
        <v>43647</v>
      </c>
      <c r="V22" s="67">
        <f t="shared" si="7"/>
        <v>43678</v>
      </c>
      <c r="W22" s="67">
        <f t="shared" si="7"/>
        <v>43709</v>
      </c>
      <c r="X22" s="67">
        <f t="shared" si="7"/>
        <v>43739</v>
      </c>
      <c r="Y22" s="67">
        <f t="shared" si="7"/>
        <v>43770</v>
      </c>
      <c r="Z22" s="67">
        <f t="shared" si="7"/>
        <v>43800</v>
      </c>
      <c r="AA22" s="67">
        <f t="shared" si="7"/>
        <v>43831</v>
      </c>
      <c r="AB22" s="67">
        <f t="shared" si="7"/>
        <v>43862</v>
      </c>
      <c r="AC22" s="67">
        <f t="shared" si="7"/>
        <v>43891</v>
      </c>
      <c r="AD22" s="67">
        <f t="shared" si="7"/>
        <v>43922</v>
      </c>
      <c r="AE22" s="67">
        <f t="shared" si="7"/>
        <v>43952</v>
      </c>
      <c r="AF22" s="67">
        <f t="shared" si="7"/>
        <v>43983</v>
      </c>
      <c r="AG22" s="67">
        <f t="shared" si="7"/>
        <v>44013</v>
      </c>
      <c r="AH22" s="67">
        <f t="shared" si="7"/>
        <v>44044</v>
      </c>
      <c r="AI22" s="67">
        <f t="shared" si="7"/>
        <v>44075</v>
      </c>
      <c r="AJ22" s="67">
        <f t="shared" si="7"/>
        <v>44105</v>
      </c>
      <c r="AK22" s="67">
        <f t="shared" si="7"/>
        <v>44136</v>
      </c>
      <c r="AL22" s="67">
        <f t="shared" si="7"/>
        <v>44166</v>
      </c>
      <c r="AM22" s="67">
        <f t="shared" si="7"/>
        <v>44197</v>
      </c>
      <c r="AN22" s="67">
        <f t="shared" si="7"/>
        <v>44228</v>
      </c>
      <c r="AO22" s="67">
        <f t="shared" si="7"/>
        <v>44256</v>
      </c>
      <c r="AP22" s="67">
        <f t="shared" si="7"/>
        <v>44287</v>
      </c>
      <c r="AQ22" s="67">
        <f t="shared" si="7"/>
        <v>44317</v>
      </c>
      <c r="AR22" s="67">
        <f t="shared" si="7"/>
        <v>44348</v>
      </c>
      <c r="AS22" s="67">
        <f t="shared" si="7"/>
        <v>44378</v>
      </c>
      <c r="AT22" s="67">
        <f t="shared" si="7"/>
        <v>44409</v>
      </c>
      <c r="AU22" s="67">
        <f t="shared" si="7"/>
        <v>44440</v>
      </c>
      <c r="AV22" s="67">
        <f t="shared" si="7"/>
        <v>44470</v>
      </c>
      <c r="AW22" s="67">
        <f t="shared" si="7"/>
        <v>44501</v>
      </c>
      <c r="AX22" s="67">
        <f t="shared" si="7"/>
        <v>44531</v>
      </c>
      <c r="AY22" s="67">
        <f t="shared" si="7"/>
        <v>44562</v>
      </c>
      <c r="AZ22" s="67">
        <f t="shared" si="7"/>
        <v>44593</v>
      </c>
      <c r="BA22" s="67">
        <f t="shared" si="7"/>
        <v>44621</v>
      </c>
      <c r="BB22" s="67">
        <f t="shared" si="7"/>
        <v>44652</v>
      </c>
      <c r="BC22" s="67">
        <f t="shared" si="7"/>
        <v>44682</v>
      </c>
      <c r="BD22" s="67">
        <f t="shared" si="7"/>
        <v>44713</v>
      </c>
      <c r="BE22" s="67">
        <f t="shared" si="7"/>
        <v>44743</v>
      </c>
      <c r="BF22" s="67">
        <f t="shared" si="7"/>
        <v>44774</v>
      </c>
      <c r="BG22" s="67">
        <f t="shared" si="7"/>
        <v>44805</v>
      </c>
      <c r="BH22" s="67">
        <f t="shared" si="7"/>
        <v>44835</v>
      </c>
      <c r="BI22" s="67">
        <f t="shared" si="7"/>
        <v>44866</v>
      </c>
      <c r="BJ22" s="67">
        <f t="shared" si="7"/>
        <v>44896</v>
      </c>
    </row>
    <row r="23" spans="2:62" x14ac:dyDescent="0.35">
      <c r="B23" s="57" t="str">
        <f>CONFIG!$B$14</f>
        <v>Activité / Projet 1</v>
      </c>
      <c r="C23" s="82">
        <f>IF(ROUND((C$22-CONFIG!$C$7)/31,0)&gt;=ROUND(CONFIG!$F41,0),INDEX('Commandes - Calculs Auto'!$C19:'Commandes - Calculs Auto'!$BJ19,,COLUMN(C$22)-COLUMN($C$22)+1-(CONFIG!$F41)),0)*CONFIG!$D41</f>
        <v>0</v>
      </c>
      <c r="D23" s="82">
        <f>IF(ROUND((D$22-CONFIG!$C$7)/31,0)&gt;=ROUND(CONFIG!$F41,0),INDEX('Commandes - Calculs Auto'!$C19:'Commandes - Calculs Auto'!$BJ19,,COLUMN(D$22)-COLUMN($C$22)+1-(CONFIG!$F41)),0)*CONFIG!$D41</f>
        <v>0</v>
      </c>
      <c r="E23" s="82">
        <f>IF(ROUND((E$22-CONFIG!$C$7)/31,0)&gt;=ROUND(CONFIG!$F41,0),INDEX('Commandes - Calculs Auto'!$C19:'Commandes - Calculs Auto'!$BJ19,,COLUMN(E$22)-COLUMN($C$22)+1-(CONFIG!$F41)),0)*CONFIG!$D41</f>
        <v>0</v>
      </c>
      <c r="F23" s="82">
        <f>IF(ROUND((F$22-CONFIG!$C$7)/31,0)&gt;=ROUND(CONFIG!$F41,0),INDEX('Commandes - Calculs Auto'!$C19:'Commandes - Calculs Auto'!$BJ19,,COLUMN(F$22)-COLUMN($C$22)+1-(CONFIG!$F41)),0)*CONFIG!$D41</f>
        <v>0</v>
      </c>
      <c r="G23" s="82">
        <f>IF(ROUND((G$22-CONFIG!$C$7)/31,0)&gt;=ROUND(CONFIG!$F41,0),INDEX('Commandes - Calculs Auto'!$C19:'Commandes - Calculs Auto'!$BJ19,,COLUMN(G$22)-COLUMN($C$22)+1-(CONFIG!$F41)),0)*CONFIG!$D41</f>
        <v>0</v>
      </c>
      <c r="H23" s="82">
        <f>IF(ROUND((H$22-CONFIG!$C$7)/31,0)&gt;=ROUND(CONFIG!$F41,0),INDEX('Commandes - Calculs Auto'!$C19:'Commandes - Calculs Auto'!$BJ19,,COLUMN(H$22)-COLUMN($C$22)+1-(CONFIG!$F41)),0)*CONFIG!$D41</f>
        <v>0</v>
      </c>
      <c r="I23" s="82">
        <f>IF(ROUND((I$22-CONFIG!$C$7)/31,0)&gt;=ROUND(CONFIG!$F41,0),INDEX('Commandes - Calculs Auto'!$C19:'Commandes - Calculs Auto'!$BJ19,,COLUMN(I$22)-COLUMN($C$22)+1-(CONFIG!$F41)),0)*CONFIG!$D41</f>
        <v>0</v>
      </c>
      <c r="J23" s="82">
        <f>IF(ROUND((J$22-CONFIG!$C$7)/31,0)&gt;=ROUND(CONFIG!$F41,0),INDEX('Commandes - Calculs Auto'!$C19:'Commandes - Calculs Auto'!$BJ19,,COLUMN(J$22)-COLUMN($C$22)+1-(CONFIG!$F41)),0)*CONFIG!$D41</f>
        <v>0</v>
      </c>
      <c r="K23" s="82">
        <f>IF(ROUND((K$22-CONFIG!$C$7)/31,0)&gt;=ROUND(CONFIG!$F41,0),INDEX('Commandes - Calculs Auto'!$C19:'Commandes - Calculs Auto'!$BJ19,,COLUMN(K$22)-COLUMN($C$22)+1-(CONFIG!$F41)),0)*CONFIG!$D41</f>
        <v>0</v>
      </c>
      <c r="L23" s="82">
        <f>IF(ROUND((L$22-CONFIG!$C$7)/31,0)&gt;=ROUND(CONFIG!$F41,0),INDEX('Commandes - Calculs Auto'!$C19:'Commandes - Calculs Auto'!$BJ19,,COLUMN(L$22)-COLUMN($C$22)+1-(CONFIG!$F41)),0)*CONFIG!$D41</f>
        <v>0</v>
      </c>
      <c r="M23" s="82">
        <f>IF(ROUND((M$22-CONFIG!$C$7)/31,0)&gt;=ROUND(CONFIG!$F41,0),INDEX('Commandes - Calculs Auto'!$C19:'Commandes - Calculs Auto'!$BJ19,,COLUMN(M$22)-COLUMN($C$22)+1-(CONFIG!$F41)),0)*CONFIG!$D41</f>
        <v>0</v>
      </c>
      <c r="N23" s="82">
        <f>IF(ROUND((N$22-CONFIG!$C$7)/31,0)&gt;=ROUND(CONFIG!$F41,0),INDEX('Commandes - Calculs Auto'!$C19:'Commandes - Calculs Auto'!$BJ19,,COLUMN(N$22)-COLUMN($C$22)+1-(CONFIG!$F41)),0)*CONFIG!$D41</f>
        <v>0</v>
      </c>
      <c r="O23" s="82">
        <f>IF(ROUND((O$22-CONFIG!$C$7)/31,0)&gt;=ROUND(CONFIG!$F41,0),INDEX('Commandes - Calculs Auto'!$C19:'Commandes - Calculs Auto'!$BJ19,,COLUMN(O$22)-COLUMN($C$22)+1-(CONFIG!$F41)),0)*'Charges variables-Calculs auto'!$D66</f>
        <v>0</v>
      </c>
      <c r="P23" s="82">
        <f>IF(ROUND((P$22-CONFIG!$C$7)/31,0)&gt;=ROUND(CONFIG!$F41,0),INDEX('Commandes - Calculs Auto'!$C19:'Commandes - Calculs Auto'!$BJ19,,COLUMN(P$22)-COLUMN($C$22)+1-(CONFIG!$F41)),0)*'Charges variables-Calculs auto'!$D66</f>
        <v>0</v>
      </c>
      <c r="Q23" s="82">
        <f>IF(ROUND((Q$22-CONFIG!$C$7)/31,0)&gt;=ROUND(CONFIG!$F41,0),INDEX('Commandes - Calculs Auto'!$C19:'Commandes - Calculs Auto'!$BJ19,,COLUMN(Q$22)-COLUMN($C$22)+1-(CONFIG!$F41)),0)*'Charges variables-Calculs auto'!$D66</f>
        <v>0</v>
      </c>
      <c r="R23" s="82">
        <f>IF(ROUND((R$22-CONFIG!$C$7)/31,0)&gt;=ROUND(CONFIG!$F41,0),INDEX('Commandes - Calculs Auto'!$C19:'Commandes - Calculs Auto'!$BJ19,,COLUMN(R$22)-COLUMN($C$22)+1-(CONFIG!$F41)),0)*'Charges variables-Calculs auto'!$D66</f>
        <v>0</v>
      </c>
      <c r="S23" s="82">
        <f>IF(ROUND((S$22-CONFIG!$C$7)/31,0)&gt;=ROUND(CONFIG!$F41,0),INDEX('Commandes - Calculs Auto'!$C19:'Commandes - Calculs Auto'!$BJ19,,COLUMN(S$22)-COLUMN($C$22)+1-(CONFIG!$F41)),0)*'Charges variables-Calculs auto'!$D66</f>
        <v>0</v>
      </c>
      <c r="T23" s="82">
        <f>IF(ROUND((T$22-CONFIG!$C$7)/31,0)&gt;=ROUND(CONFIG!$F41,0),INDEX('Commandes - Calculs Auto'!$C19:'Commandes - Calculs Auto'!$BJ19,,COLUMN(T$22)-COLUMN($C$22)+1-(CONFIG!$F41)),0)*'Charges variables-Calculs auto'!$D66</f>
        <v>0</v>
      </c>
      <c r="U23" s="82">
        <f>IF(ROUND((U$22-CONFIG!$C$7)/31,0)&gt;=ROUND(CONFIG!$F41,0),INDEX('Commandes - Calculs Auto'!$C19:'Commandes - Calculs Auto'!$BJ19,,COLUMN(U$22)-COLUMN($C$22)+1-(CONFIG!$F41)),0)*'Charges variables-Calculs auto'!$D66</f>
        <v>0</v>
      </c>
      <c r="V23" s="82">
        <f>IF(ROUND((V$22-CONFIG!$C$7)/31,0)&gt;=ROUND(CONFIG!$F41,0),INDEX('Commandes - Calculs Auto'!$C19:'Commandes - Calculs Auto'!$BJ19,,COLUMN(V$22)-COLUMN($C$22)+1-(CONFIG!$F41)),0)*'Charges variables-Calculs auto'!$D66</f>
        <v>0</v>
      </c>
      <c r="W23" s="82">
        <f>IF(ROUND((W$22-CONFIG!$C$7)/31,0)&gt;=ROUND(CONFIG!$F41,0),INDEX('Commandes - Calculs Auto'!$C19:'Commandes - Calculs Auto'!$BJ19,,COLUMN(W$22)-COLUMN($C$22)+1-(CONFIG!$F41)),0)*'Charges variables-Calculs auto'!$D66</f>
        <v>0</v>
      </c>
      <c r="X23" s="82">
        <f>IF(ROUND((X$22-CONFIG!$C$7)/31,0)&gt;=ROUND(CONFIG!$F41,0),INDEX('Commandes - Calculs Auto'!$C19:'Commandes - Calculs Auto'!$BJ19,,COLUMN(X$22)-COLUMN($C$22)+1-(CONFIG!$F41)),0)*'Charges variables-Calculs auto'!$D66</f>
        <v>0</v>
      </c>
      <c r="Y23" s="82">
        <f>IF(ROUND((Y$22-CONFIG!$C$7)/31,0)&gt;=ROUND(CONFIG!$F41,0),INDEX('Commandes - Calculs Auto'!$C19:'Commandes - Calculs Auto'!$BJ19,,COLUMN(Y$22)-COLUMN($C$22)+1-(CONFIG!$F41)),0)*'Charges variables-Calculs auto'!$D66</f>
        <v>0</v>
      </c>
      <c r="Z23" s="82">
        <f>IF(ROUND((Z$22-CONFIG!$C$7)/31,0)&gt;=ROUND(CONFIG!$F41,0),INDEX('Commandes - Calculs Auto'!$C19:'Commandes - Calculs Auto'!$BJ19,,COLUMN(Z$22)-COLUMN($C$22)+1-(CONFIG!$F41)),0)*'Charges variables-Calculs auto'!$D66</f>
        <v>0</v>
      </c>
      <c r="AA23" s="82">
        <f>IF(ROUND((AA$22-CONFIG!$C$7)/31,0)&gt;=ROUND(CONFIG!$F41,0),INDEX('Commandes - Calculs Auto'!$C19:'Commandes - Calculs Auto'!$BJ19,,COLUMN(AA$22)-COLUMN($C$22)+1-(CONFIG!$F41)),0)*'Charges variables-Calculs auto'!$F66</f>
        <v>0</v>
      </c>
      <c r="AB23" s="82">
        <f>IF(ROUND((AB$22-CONFIG!$C$7)/31,0)&gt;=ROUND(CONFIG!$F41,0),INDEX('Commandes - Calculs Auto'!$C19:'Commandes - Calculs Auto'!$BJ19,,COLUMN(AB$22)-COLUMN($C$22)+1-(CONFIG!$F41)),0)*'Charges variables-Calculs auto'!$F66</f>
        <v>0</v>
      </c>
      <c r="AC23" s="82">
        <f>IF(ROUND((AC$22-CONFIG!$C$7)/31,0)&gt;=ROUND(CONFIG!$F41,0),INDEX('Commandes - Calculs Auto'!$C19:'Commandes - Calculs Auto'!$BJ19,,COLUMN(AC$22)-COLUMN($C$22)+1-(CONFIG!$F41)),0)*'Charges variables-Calculs auto'!$F66</f>
        <v>0</v>
      </c>
      <c r="AD23" s="82">
        <f>IF(ROUND((AD$22-CONFIG!$C$7)/31,0)&gt;=ROUND(CONFIG!$F41,0),INDEX('Commandes - Calculs Auto'!$C19:'Commandes - Calculs Auto'!$BJ19,,COLUMN(AD$22)-COLUMN($C$22)+1-(CONFIG!$F41)),0)*'Charges variables-Calculs auto'!$F66</f>
        <v>0</v>
      </c>
      <c r="AE23" s="82">
        <f>IF(ROUND((AE$22-CONFIG!$C$7)/31,0)&gt;=ROUND(CONFIG!$F41,0),INDEX('Commandes - Calculs Auto'!$C19:'Commandes - Calculs Auto'!$BJ19,,COLUMN(AE$22)-COLUMN($C$22)+1-(CONFIG!$F41)),0)*'Charges variables-Calculs auto'!$F66</f>
        <v>0</v>
      </c>
      <c r="AF23" s="82">
        <f>IF(ROUND((AF$22-CONFIG!$C$7)/31,0)&gt;=ROUND(CONFIG!$F41,0),INDEX('Commandes - Calculs Auto'!$C19:'Commandes - Calculs Auto'!$BJ19,,COLUMN(AF$22)-COLUMN($C$22)+1-(CONFIG!$F41)),0)*'Charges variables-Calculs auto'!$F66</f>
        <v>0</v>
      </c>
      <c r="AG23" s="82">
        <f>IF(ROUND((AG$22-CONFIG!$C$7)/31,0)&gt;=ROUND(CONFIG!$F41,0),INDEX('Commandes - Calculs Auto'!$C19:'Commandes - Calculs Auto'!$BJ19,,COLUMN(AG$22)-COLUMN($C$22)+1-(CONFIG!$F41)),0)*'Charges variables-Calculs auto'!$F66</f>
        <v>0</v>
      </c>
      <c r="AH23" s="82">
        <f>IF(ROUND((AH$22-CONFIG!$C$7)/31,0)&gt;=ROUND(CONFIG!$F41,0),INDEX('Commandes - Calculs Auto'!$C19:'Commandes - Calculs Auto'!$BJ19,,COLUMN(AH$22)-COLUMN($C$22)+1-(CONFIG!$F41)),0)*'Charges variables-Calculs auto'!$F66</f>
        <v>0</v>
      </c>
      <c r="AI23" s="82">
        <f>IF(ROUND((AI$22-CONFIG!$C$7)/31,0)&gt;=ROUND(CONFIG!$F41,0),INDEX('Commandes - Calculs Auto'!$C19:'Commandes - Calculs Auto'!$BJ19,,COLUMN(AI$22)-COLUMN($C$22)+1-(CONFIG!$F41)),0)*'Charges variables-Calculs auto'!$F66</f>
        <v>0</v>
      </c>
      <c r="AJ23" s="82">
        <f>IF(ROUND((AJ$22-CONFIG!$C$7)/31,0)&gt;=ROUND(CONFIG!$F41,0),INDEX('Commandes - Calculs Auto'!$C19:'Commandes - Calculs Auto'!$BJ19,,COLUMN(AJ$22)-COLUMN($C$22)+1-(CONFIG!$F41)),0)*'Charges variables-Calculs auto'!$F66</f>
        <v>0</v>
      </c>
      <c r="AK23" s="82">
        <f>IF(ROUND((AK$22-CONFIG!$C$7)/31,0)&gt;=ROUND(CONFIG!$F41,0),INDEX('Commandes - Calculs Auto'!$C19:'Commandes - Calculs Auto'!$BJ19,,COLUMN(AK$22)-COLUMN($C$22)+1-(CONFIG!$F41)),0)*'Charges variables-Calculs auto'!$F66</f>
        <v>0</v>
      </c>
      <c r="AL23" s="82">
        <f>IF(ROUND((AL$22-CONFIG!$C$7)/31,0)&gt;=ROUND(CONFIG!$F41,0),INDEX('Commandes - Calculs Auto'!$C19:'Commandes - Calculs Auto'!$BJ19,,COLUMN(AL$22)-COLUMN($C$22)+1-(CONFIG!$F41)),0)*'Charges variables-Calculs auto'!$F66</f>
        <v>0</v>
      </c>
      <c r="AM23" s="82">
        <f>IF(ROUND((AM$22-CONFIG!$C$7)/31,0)&gt;=ROUND(CONFIG!$F41,0),INDEX('Commandes - Calculs Auto'!$C19:'Commandes - Calculs Auto'!$BJ19,,COLUMN(AM$22)-COLUMN($C$22)+1-(CONFIG!$F41)),0)*'Charges variables-Calculs auto'!$H66</f>
        <v>0</v>
      </c>
      <c r="AN23" s="82">
        <f>IF(ROUND((AN$22-CONFIG!$C$7)/31,0)&gt;=ROUND(CONFIG!$F41,0),INDEX('Commandes - Calculs Auto'!$C19:'Commandes - Calculs Auto'!$BJ19,,COLUMN(AN$22)-COLUMN($C$22)+1-(CONFIG!$F41)),0)*'Charges variables-Calculs auto'!$H66</f>
        <v>0</v>
      </c>
      <c r="AO23" s="82">
        <f>IF(ROUND((AO$22-CONFIG!$C$7)/31,0)&gt;=ROUND(CONFIG!$F41,0),INDEX('Commandes - Calculs Auto'!$C19:'Commandes - Calculs Auto'!$BJ19,,COLUMN(AO$22)-COLUMN($C$22)+1-(CONFIG!$F41)),0)*'Charges variables-Calculs auto'!$H66</f>
        <v>0</v>
      </c>
      <c r="AP23" s="82">
        <f>IF(ROUND((AP$22-CONFIG!$C$7)/31,0)&gt;=ROUND(CONFIG!$F41,0),INDEX('Commandes - Calculs Auto'!$C19:'Commandes - Calculs Auto'!$BJ19,,COLUMN(AP$22)-COLUMN($C$22)+1-(CONFIG!$F41)),0)*'Charges variables-Calculs auto'!$H66</f>
        <v>0</v>
      </c>
      <c r="AQ23" s="82">
        <f>IF(ROUND((AQ$22-CONFIG!$C$7)/31,0)&gt;=ROUND(CONFIG!$F41,0),INDEX('Commandes - Calculs Auto'!$C19:'Commandes - Calculs Auto'!$BJ19,,COLUMN(AQ$22)-COLUMN($C$22)+1-(CONFIG!$F41)),0)*'Charges variables-Calculs auto'!$H66</f>
        <v>0</v>
      </c>
      <c r="AR23" s="82">
        <f>IF(ROUND((AR$22-CONFIG!$C$7)/31,0)&gt;=ROUND(CONFIG!$F41,0),INDEX('Commandes - Calculs Auto'!$C19:'Commandes - Calculs Auto'!$BJ19,,COLUMN(AR$22)-COLUMN($C$22)+1-(CONFIG!$F41)),0)*'Charges variables-Calculs auto'!$H66</f>
        <v>0</v>
      </c>
      <c r="AS23" s="82">
        <f>IF(ROUND((AS$22-CONFIG!$C$7)/31,0)&gt;=ROUND(CONFIG!$F41,0),INDEX('Commandes - Calculs Auto'!$C19:'Commandes - Calculs Auto'!$BJ19,,COLUMN(AS$22)-COLUMN($C$22)+1-(CONFIG!$F41)),0)*'Charges variables-Calculs auto'!$H66</f>
        <v>0</v>
      </c>
      <c r="AT23" s="82">
        <f>IF(ROUND((AT$22-CONFIG!$C$7)/31,0)&gt;=ROUND(CONFIG!$F41,0),INDEX('Commandes - Calculs Auto'!$C19:'Commandes - Calculs Auto'!$BJ19,,COLUMN(AT$22)-COLUMN($C$22)+1-(CONFIG!$F41)),0)*'Charges variables-Calculs auto'!$H66</f>
        <v>0</v>
      </c>
      <c r="AU23" s="82">
        <f>IF(ROUND((AU$22-CONFIG!$C$7)/31,0)&gt;=ROUND(CONFIG!$F41,0),INDEX('Commandes - Calculs Auto'!$C19:'Commandes - Calculs Auto'!$BJ19,,COLUMN(AU$22)-COLUMN($C$22)+1-(CONFIG!$F41)),0)*'Charges variables-Calculs auto'!$H66</f>
        <v>0</v>
      </c>
      <c r="AV23" s="82">
        <f>IF(ROUND((AV$22-CONFIG!$C$7)/31,0)&gt;=ROUND(CONFIG!$F41,0),INDEX('Commandes - Calculs Auto'!$C19:'Commandes - Calculs Auto'!$BJ19,,COLUMN(AV$22)-COLUMN($C$22)+1-(CONFIG!$F41)),0)*'Charges variables-Calculs auto'!$H66</f>
        <v>0</v>
      </c>
      <c r="AW23" s="82">
        <f>IF(ROUND((AW$22-CONFIG!$C$7)/31,0)&gt;=ROUND(CONFIG!$F41,0),INDEX('Commandes - Calculs Auto'!$C19:'Commandes - Calculs Auto'!$BJ19,,COLUMN(AW$22)-COLUMN($C$22)+1-(CONFIG!$F41)),0)*'Charges variables-Calculs auto'!$H66</f>
        <v>0</v>
      </c>
      <c r="AX23" s="82">
        <f>IF(ROUND((AX$22-CONFIG!$C$7)/31,0)&gt;=ROUND(CONFIG!$F41,0),INDEX('Commandes - Calculs Auto'!$C19:'Commandes - Calculs Auto'!$BJ19,,COLUMN(AX$22)-COLUMN($C$22)+1-(CONFIG!$F41)),0)*'Charges variables-Calculs auto'!$H66</f>
        <v>0</v>
      </c>
      <c r="AY23" s="82">
        <f>IF(ROUND((AY$22-CONFIG!$C$7)/31,0)&gt;=ROUND(CONFIG!$F41,0),INDEX('Commandes - Calculs Auto'!$C19:'Commandes - Calculs Auto'!$BJ19,,COLUMN(AY$22)-COLUMN($C$22)+1-(CONFIG!$F41)),0)*'Charges variables-Calculs auto'!$J66</f>
        <v>0</v>
      </c>
      <c r="AZ23" s="82">
        <f>IF(ROUND((AZ$22-CONFIG!$C$7)/31,0)&gt;=ROUND(CONFIG!$F41,0),INDEX('Commandes - Calculs Auto'!$C19:'Commandes - Calculs Auto'!$BJ19,,COLUMN(AZ$22)-COLUMN($C$22)+1-(CONFIG!$F41)),0)*'Charges variables-Calculs auto'!$J66</f>
        <v>0</v>
      </c>
      <c r="BA23" s="82">
        <f>IF(ROUND((BA$22-CONFIG!$C$7)/31,0)&gt;=ROUND(CONFIG!$F41,0),INDEX('Commandes - Calculs Auto'!$C19:'Commandes - Calculs Auto'!$BJ19,,COLUMN(BA$22)-COLUMN($C$22)+1-(CONFIG!$F41)),0)*'Charges variables-Calculs auto'!$J66</f>
        <v>0</v>
      </c>
      <c r="BB23" s="82">
        <f>IF(ROUND((BB$22-CONFIG!$C$7)/31,0)&gt;=ROUND(CONFIG!$F41,0),INDEX('Commandes - Calculs Auto'!$C19:'Commandes - Calculs Auto'!$BJ19,,COLUMN(BB$22)-COLUMN($C$22)+1-(CONFIG!$F41)),0)*'Charges variables-Calculs auto'!$J66</f>
        <v>0</v>
      </c>
      <c r="BC23" s="82">
        <f>IF(ROUND((BC$22-CONFIG!$C$7)/31,0)&gt;=ROUND(CONFIG!$F41,0),INDEX('Commandes - Calculs Auto'!$C19:'Commandes - Calculs Auto'!$BJ19,,COLUMN(BC$22)-COLUMN($C$22)+1-(CONFIG!$F41)),0)*'Charges variables-Calculs auto'!$J66</f>
        <v>0</v>
      </c>
      <c r="BD23" s="82">
        <f>IF(ROUND((BD$22-CONFIG!$C$7)/31,0)&gt;=ROUND(CONFIG!$F41,0),INDEX('Commandes - Calculs Auto'!$C19:'Commandes - Calculs Auto'!$BJ19,,COLUMN(BD$22)-COLUMN($C$22)+1-(CONFIG!$F41)),0)*'Charges variables-Calculs auto'!$J66</f>
        <v>0</v>
      </c>
      <c r="BE23" s="82">
        <f>IF(ROUND((BE$22-CONFIG!$C$7)/31,0)&gt;=ROUND(CONFIG!$F41,0),INDEX('Commandes - Calculs Auto'!$C19:'Commandes - Calculs Auto'!$BJ19,,COLUMN(BE$22)-COLUMN($C$22)+1-(CONFIG!$F41)),0)*'Charges variables-Calculs auto'!$J66</f>
        <v>0</v>
      </c>
      <c r="BF23" s="82">
        <f>IF(ROUND((BF$22-CONFIG!$C$7)/31,0)&gt;=ROUND(CONFIG!$F41,0),INDEX('Commandes - Calculs Auto'!$C19:'Commandes - Calculs Auto'!$BJ19,,COLUMN(BF$22)-COLUMN($C$22)+1-(CONFIG!$F41)),0)*'Charges variables-Calculs auto'!$J66</f>
        <v>0</v>
      </c>
      <c r="BG23" s="82">
        <f>IF(ROUND((BG$22-CONFIG!$C$7)/31,0)&gt;=ROUND(CONFIG!$F41,0),INDEX('Commandes - Calculs Auto'!$C19:'Commandes - Calculs Auto'!$BJ19,,COLUMN(BG$22)-COLUMN($C$22)+1-(CONFIG!$F41)),0)*'Charges variables-Calculs auto'!$J66</f>
        <v>0</v>
      </c>
      <c r="BH23" s="82">
        <f>IF(ROUND((BH$22-CONFIG!$C$7)/31,0)&gt;=ROUND(CONFIG!$F41,0),INDEX('Commandes - Calculs Auto'!$C19:'Commandes - Calculs Auto'!$BJ19,,COLUMN(BH$22)-COLUMN($C$22)+1-(CONFIG!$F41)),0)*'Charges variables-Calculs auto'!$J66</f>
        <v>0</v>
      </c>
      <c r="BI23" s="82">
        <f>IF(ROUND((BI$22-CONFIG!$C$7)/31,0)&gt;=ROUND(CONFIG!$F41,0),INDEX('Commandes - Calculs Auto'!$C19:'Commandes - Calculs Auto'!$BJ19,,COLUMN(BI$22)-COLUMN($C$22)+1-(CONFIG!$F41)),0)*'Charges variables-Calculs auto'!$J66</f>
        <v>0</v>
      </c>
      <c r="BJ23" s="82">
        <f>IF(ROUND((BJ$22-CONFIG!$C$7)/31,0)&gt;=ROUND(CONFIG!$F41,0),INDEX('Commandes - Calculs Auto'!$C19:'Commandes - Calculs Auto'!$BJ19,,COLUMN(BJ$22)-COLUMN($C$22)+1-(CONFIG!$F41)),0)*'Charges variables-Calculs auto'!$J66</f>
        <v>0</v>
      </c>
    </row>
    <row r="24" spans="2:62" x14ac:dyDescent="0.35">
      <c r="B24" s="57" t="str">
        <f>CONFIG!$B$15</f>
        <v>Activité / Projet 2</v>
      </c>
      <c r="C24" s="82">
        <f>IF(ROUND((C$22-CONFIG!$C$7)/31,0)&gt;=ROUND(CONFIG!$F42,0),INDEX('Commandes - Calculs Auto'!$C20:'Commandes - Calculs Auto'!$BJ20,,COLUMN(C$22)-COLUMN($C$22)+1-(CONFIG!$F42)),0)*CONFIG!$D42</f>
        <v>0</v>
      </c>
      <c r="D24" s="82">
        <f>IF(ROUND((D$22-CONFIG!$C$7)/31,0)&gt;=ROUND(CONFIG!$F42,0),INDEX('Commandes - Calculs Auto'!$C20:'Commandes - Calculs Auto'!$BJ20,,COLUMN(D$22)-COLUMN($C$22)+1-(CONFIG!$F42)),0)*CONFIG!$D42</f>
        <v>0</v>
      </c>
      <c r="E24" s="82">
        <f>IF(ROUND((E$22-CONFIG!$C$7)/31,0)&gt;=ROUND(CONFIG!$F42,0),INDEX('Commandes - Calculs Auto'!$C20:'Commandes - Calculs Auto'!$BJ20,,COLUMN(E$22)-COLUMN($C$22)+1-(CONFIG!$F42)),0)*CONFIG!$D42</f>
        <v>0</v>
      </c>
      <c r="F24" s="82">
        <f>IF(ROUND((F$22-CONFIG!$C$7)/31,0)&gt;=ROUND(CONFIG!$F42,0),INDEX('Commandes - Calculs Auto'!$C20:'Commandes - Calculs Auto'!$BJ20,,COLUMN(F$22)-COLUMN($C$22)+1-(CONFIG!$F42)),0)*CONFIG!$D42</f>
        <v>0</v>
      </c>
      <c r="G24" s="82">
        <f>IF(ROUND((G$22-CONFIG!$C$7)/31,0)&gt;=ROUND(CONFIG!$F42,0),INDEX('Commandes - Calculs Auto'!$C20:'Commandes - Calculs Auto'!$BJ20,,COLUMN(G$22)-COLUMN($C$22)+1-(CONFIG!$F42)),0)*CONFIG!$D42</f>
        <v>0</v>
      </c>
      <c r="H24" s="82">
        <f>IF(ROUND((H$22-CONFIG!$C$7)/31,0)&gt;=ROUND(CONFIG!$F42,0),INDEX('Commandes - Calculs Auto'!$C20:'Commandes - Calculs Auto'!$BJ20,,COLUMN(H$22)-COLUMN($C$22)+1-(CONFIG!$F42)),0)*CONFIG!$D42</f>
        <v>0</v>
      </c>
      <c r="I24" s="82">
        <f>IF(ROUND((I$22-CONFIG!$C$7)/31,0)&gt;=ROUND(CONFIG!$F42,0),INDEX('Commandes - Calculs Auto'!$C20:'Commandes - Calculs Auto'!$BJ20,,COLUMN(I$22)-COLUMN($C$22)+1-(CONFIG!$F42)),0)*CONFIG!$D42</f>
        <v>0</v>
      </c>
      <c r="J24" s="82">
        <f>IF(ROUND((J$22-CONFIG!$C$7)/31,0)&gt;=ROUND(CONFIG!$F42,0),INDEX('Commandes - Calculs Auto'!$C20:'Commandes - Calculs Auto'!$BJ20,,COLUMN(J$22)-COLUMN($C$22)+1-(CONFIG!$F42)),0)*CONFIG!$D42</f>
        <v>0</v>
      </c>
      <c r="K24" s="82">
        <f>IF(ROUND((K$22-CONFIG!$C$7)/31,0)&gt;=ROUND(CONFIG!$F42,0),INDEX('Commandes - Calculs Auto'!$C20:'Commandes - Calculs Auto'!$BJ20,,COLUMN(K$22)-COLUMN($C$22)+1-(CONFIG!$F42)),0)*CONFIG!$D42</f>
        <v>0</v>
      </c>
      <c r="L24" s="82">
        <f>IF(ROUND((L$22-CONFIG!$C$7)/31,0)&gt;=ROUND(CONFIG!$F42,0),INDEX('Commandes - Calculs Auto'!$C20:'Commandes - Calculs Auto'!$BJ20,,COLUMN(L$22)-COLUMN($C$22)+1-(CONFIG!$F42)),0)*CONFIG!$D42</f>
        <v>0</v>
      </c>
      <c r="M24" s="82">
        <f>IF(ROUND((M$22-CONFIG!$C$7)/31,0)&gt;=ROUND(CONFIG!$F42,0),INDEX('Commandes - Calculs Auto'!$C20:'Commandes - Calculs Auto'!$BJ20,,COLUMN(M$22)-COLUMN($C$22)+1-(CONFIG!$F42)),0)*CONFIG!$D42</f>
        <v>0</v>
      </c>
      <c r="N24" s="82">
        <f>IF(ROUND((N$22-CONFIG!$C$7)/31,0)&gt;=ROUND(CONFIG!$F42,0),INDEX('Commandes - Calculs Auto'!$C20:'Commandes - Calculs Auto'!$BJ20,,COLUMN(N$22)-COLUMN($C$22)+1-(CONFIG!$F42)),0)*CONFIG!$D42</f>
        <v>0</v>
      </c>
      <c r="O24" s="82">
        <f>IF(ROUND((O$22-CONFIG!$C$7)/31,0)&gt;=ROUND(CONFIG!$F42,0),INDEX('Commandes - Calculs Auto'!$C20:'Commandes - Calculs Auto'!$BJ20,,COLUMN(O$22)-COLUMN($C$22)+1-(CONFIG!$F42)),0)*'Charges variables-Calculs auto'!$D67</f>
        <v>0</v>
      </c>
      <c r="P24" s="82">
        <f>IF(ROUND((P$22-CONFIG!$C$7)/31,0)&gt;=ROUND(CONFIG!$F42,0),INDEX('Commandes - Calculs Auto'!$C20:'Commandes - Calculs Auto'!$BJ20,,COLUMN(P$22)-COLUMN($C$22)+1-(CONFIG!$F42)),0)*'Charges variables-Calculs auto'!$D67</f>
        <v>0</v>
      </c>
      <c r="Q24" s="82">
        <f>IF(ROUND((Q$22-CONFIG!$C$7)/31,0)&gt;=ROUND(CONFIG!$F42,0),INDEX('Commandes - Calculs Auto'!$C20:'Commandes - Calculs Auto'!$BJ20,,COLUMN(Q$22)-COLUMN($C$22)+1-(CONFIG!$F42)),0)*'Charges variables-Calculs auto'!$D67</f>
        <v>0</v>
      </c>
      <c r="R24" s="82">
        <f>IF(ROUND((R$22-CONFIG!$C$7)/31,0)&gt;=ROUND(CONFIG!$F42,0),INDEX('Commandes - Calculs Auto'!$C20:'Commandes - Calculs Auto'!$BJ20,,COLUMN(R$22)-COLUMN($C$22)+1-(CONFIG!$F42)),0)*'Charges variables-Calculs auto'!$D67</f>
        <v>0</v>
      </c>
      <c r="S24" s="82">
        <f>IF(ROUND((S$22-CONFIG!$C$7)/31,0)&gt;=ROUND(CONFIG!$F42,0),INDEX('Commandes - Calculs Auto'!$C20:'Commandes - Calculs Auto'!$BJ20,,COLUMN(S$22)-COLUMN($C$22)+1-(CONFIG!$F42)),0)*'Charges variables-Calculs auto'!$D67</f>
        <v>0</v>
      </c>
      <c r="T24" s="82">
        <f>IF(ROUND((T$22-CONFIG!$C$7)/31,0)&gt;=ROUND(CONFIG!$F42,0),INDEX('Commandes - Calculs Auto'!$C20:'Commandes - Calculs Auto'!$BJ20,,COLUMN(T$22)-COLUMN($C$22)+1-(CONFIG!$F42)),0)*'Charges variables-Calculs auto'!$D67</f>
        <v>0</v>
      </c>
      <c r="U24" s="82">
        <f>IF(ROUND((U$22-CONFIG!$C$7)/31,0)&gt;=ROUND(CONFIG!$F42,0),INDEX('Commandes - Calculs Auto'!$C20:'Commandes - Calculs Auto'!$BJ20,,COLUMN(U$22)-COLUMN($C$22)+1-(CONFIG!$F42)),0)*'Charges variables-Calculs auto'!$D67</f>
        <v>0</v>
      </c>
      <c r="V24" s="82">
        <f>IF(ROUND((V$22-CONFIG!$C$7)/31,0)&gt;=ROUND(CONFIG!$F42,0),INDEX('Commandes - Calculs Auto'!$C20:'Commandes - Calculs Auto'!$BJ20,,COLUMN(V$22)-COLUMN($C$22)+1-(CONFIG!$F42)),0)*'Charges variables-Calculs auto'!$D67</f>
        <v>0</v>
      </c>
      <c r="W24" s="82">
        <f>IF(ROUND((W$22-CONFIG!$C$7)/31,0)&gt;=ROUND(CONFIG!$F42,0),INDEX('Commandes - Calculs Auto'!$C20:'Commandes - Calculs Auto'!$BJ20,,COLUMN(W$22)-COLUMN($C$22)+1-(CONFIG!$F42)),0)*'Charges variables-Calculs auto'!$D67</f>
        <v>0</v>
      </c>
      <c r="X24" s="82">
        <f>IF(ROUND((X$22-CONFIG!$C$7)/31,0)&gt;=ROUND(CONFIG!$F42,0),INDEX('Commandes - Calculs Auto'!$C20:'Commandes - Calculs Auto'!$BJ20,,COLUMN(X$22)-COLUMN($C$22)+1-(CONFIG!$F42)),0)*'Charges variables-Calculs auto'!$D67</f>
        <v>0</v>
      </c>
      <c r="Y24" s="82">
        <f>IF(ROUND((Y$22-CONFIG!$C$7)/31,0)&gt;=ROUND(CONFIG!$F42,0),INDEX('Commandes - Calculs Auto'!$C20:'Commandes - Calculs Auto'!$BJ20,,COLUMN(Y$22)-COLUMN($C$22)+1-(CONFIG!$F42)),0)*'Charges variables-Calculs auto'!$D67</f>
        <v>0</v>
      </c>
      <c r="Z24" s="82">
        <f>IF(ROUND((Z$22-CONFIG!$C$7)/31,0)&gt;=ROUND(CONFIG!$F42,0),INDEX('Commandes - Calculs Auto'!$C20:'Commandes - Calculs Auto'!$BJ20,,COLUMN(Z$22)-COLUMN($C$22)+1-(CONFIG!$F42)),0)*'Charges variables-Calculs auto'!$D67</f>
        <v>0</v>
      </c>
      <c r="AA24" s="82">
        <f>IF(ROUND((AA$22-CONFIG!$C$7)/31,0)&gt;=ROUND(CONFIG!$F42,0),INDEX('Commandes - Calculs Auto'!$C20:'Commandes - Calculs Auto'!$BJ20,,COLUMN(AA$22)-COLUMN($C$22)+1-(CONFIG!$F42)),0)*'Charges variables-Calculs auto'!$F67</f>
        <v>0</v>
      </c>
      <c r="AB24" s="82">
        <f>IF(ROUND((AB$22-CONFIG!$C$7)/31,0)&gt;=ROUND(CONFIG!$F42,0),INDEX('Commandes - Calculs Auto'!$C20:'Commandes - Calculs Auto'!$BJ20,,COLUMN(AB$22)-COLUMN($C$22)+1-(CONFIG!$F42)),0)*'Charges variables-Calculs auto'!$F67</f>
        <v>0</v>
      </c>
      <c r="AC24" s="82">
        <f>IF(ROUND((AC$22-CONFIG!$C$7)/31,0)&gt;=ROUND(CONFIG!$F42,0),INDEX('Commandes - Calculs Auto'!$C20:'Commandes - Calculs Auto'!$BJ20,,COLUMN(AC$22)-COLUMN($C$22)+1-(CONFIG!$F42)),0)*'Charges variables-Calculs auto'!$F67</f>
        <v>0</v>
      </c>
      <c r="AD24" s="82">
        <f>IF(ROUND((AD$22-CONFIG!$C$7)/31,0)&gt;=ROUND(CONFIG!$F42,0),INDEX('Commandes - Calculs Auto'!$C20:'Commandes - Calculs Auto'!$BJ20,,COLUMN(AD$22)-COLUMN($C$22)+1-(CONFIG!$F42)),0)*'Charges variables-Calculs auto'!$F67</f>
        <v>0</v>
      </c>
      <c r="AE24" s="82">
        <f>IF(ROUND((AE$22-CONFIG!$C$7)/31,0)&gt;=ROUND(CONFIG!$F42,0),INDEX('Commandes - Calculs Auto'!$C20:'Commandes - Calculs Auto'!$BJ20,,COLUMN(AE$22)-COLUMN($C$22)+1-(CONFIG!$F42)),0)*'Charges variables-Calculs auto'!$F67</f>
        <v>0</v>
      </c>
      <c r="AF24" s="82">
        <f>IF(ROUND((AF$22-CONFIG!$C$7)/31,0)&gt;=ROUND(CONFIG!$F42,0),INDEX('Commandes - Calculs Auto'!$C20:'Commandes - Calculs Auto'!$BJ20,,COLUMN(AF$22)-COLUMN($C$22)+1-(CONFIG!$F42)),0)*'Charges variables-Calculs auto'!$F67</f>
        <v>0</v>
      </c>
      <c r="AG24" s="82">
        <f>IF(ROUND((AG$22-CONFIG!$C$7)/31,0)&gt;=ROUND(CONFIG!$F42,0),INDEX('Commandes - Calculs Auto'!$C20:'Commandes - Calculs Auto'!$BJ20,,COLUMN(AG$22)-COLUMN($C$22)+1-(CONFIG!$F42)),0)*'Charges variables-Calculs auto'!$F67</f>
        <v>0</v>
      </c>
      <c r="AH24" s="82">
        <f>IF(ROUND((AH$22-CONFIG!$C$7)/31,0)&gt;=ROUND(CONFIG!$F42,0),INDEX('Commandes - Calculs Auto'!$C20:'Commandes - Calculs Auto'!$BJ20,,COLUMN(AH$22)-COLUMN($C$22)+1-(CONFIG!$F42)),0)*'Charges variables-Calculs auto'!$F67</f>
        <v>0</v>
      </c>
      <c r="AI24" s="82">
        <f>IF(ROUND((AI$22-CONFIG!$C$7)/31,0)&gt;=ROUND(CONFIG!$F42,0),INDEX('Commandes - Calculs Auto'!$C20:'Commandes - Calculs Auto'!$BJ20,,COLUMN(AI$22)-COLUMN($C$22)+1-(CONFIG!$F42)),0)*'Charges variables-Calculs auto'!$F67</f>
        <v>0</v>
      </c>
      <c r="AJ24" s="82">
        <f>IF(ROUND((AJ$22-CONFIG!$C$7)/31,0)&gt;=ROUND(CONFIG!$F42,0),INDEX('Commandes - Calculs Auto'!$C20:'Commandes - Calculs Auto'!$BJ20,,COLUMN(AJ$22)-COLUMN($C$22)+1-(CONFIG!$F42)),0)*'Charges variables-Calculs auto'!$F67</f>
        <v>0</v>
      </c>
      <c r="AK24" s="82">
        <f>IF(ROUND((AK$22-CONFIG!$C$7)/31,0)&gt;=ROUND(CONFIG!$F42,0),INDEX('Commandes - Calculs Auto'!$C20:'Commandes - Calculs Auto'!$BJ20,,COLUMN(AK$22)-COLUMN($C$22)+1-(CONFIG!$F42)),0)*'Charges variables-Calculs auto'!$F67</f>
        <v>0</v>
      </c>
      <c r="AL24" s="82">
        <f>IF(ROUND((AL$22-CONFIG!$C$7)/31,0)&gt;=ROUND(CONFIG!$F42,0),INDEX('Commandes - Calculs Auto'!$C20:'Commandes - Calculs Auto'!$BJ20,,COLUMN(AL$22)-COLUMN($C$22)+1-(CONFIG!$F42)),0)*'Charges variables-Calculs auto'!$F67</f>
        <v>0</v>
      </c>
      <c r="AM24" s="82">
        <f>IF(ROUND((AM$22-CONFIG!$C$7)/31,0)&gt;=ROUND(CONFIG!$F42,0),INDEX('Commandes - Calculs Auto'!$C20:'Commandes - Calculs Auto'!$BJ20,,COLUMN(AM$22)-COLUMN($C$22)+1-(CONFIG!$F42)),0)*'Charges variables-Calculs auto'!$H67</f>
        <v>0</v>
      </c>
      <c r="AN24" s="82">
        <f>IF(ROUND((AN$22-CONFIG!$C$7)/31,0)&gt;=ROUND(CONFIG!$F42,0),INDEX('Commandes - Calculs Auto'!$C20:'Commandes - Calculs Auto'!$BJ20,,COLUMN(AN$22)-COLUMN($C$22)+1-(CONFIG!$F42)),0)*'Charges variables-Calculs auto'!$H67</f>
        <v>0</v>
      </c>
      <c r="AO24" s="82">
        <f>IF(ROUND((AO$22-CONFIG!$C$7)/31,0)&gt;=ROUND(CONFIG!$F42,0),INDEX('Commandes - Calculs Auto'!$C20:'Commandes - Calculs Auto'!$BJ20,,COLUMN(AO$22)-COLUMN($C$22)+1-(CONFIG!$F42)),0)*'Charges variables-Calculs auto'!$H67</f>
        <v>0</v>
      </c>
      <c r="AP24" s="82">
        <f>IF(ROUND((AP$22-CONFIG!$C$7)/31,0)&gt;=ROUND(CONFIG!$F42,0),INDEX('Commandes - Calculs Auto'!$C20:'Commandes - Calculs Auto'!$BJ20,,COLUMN(AP$22)-COLUMN($C$22)+1-(CONFIG!$F42)),0)*'Charges variables-Calculs auto'!$H67</f>
        <v>0</v>
      </c>
      <c r="AQ24" s="82">
        <f>IF(ROUND((AQ$22-CONFIG!$C$7)/31,0)&gt;=ROUND(CONFIG!$F42,0),INDEX('Commandes - Calculs Auto'!$C20:'Commandes - Calculs Auto'!$BJ20,,COLUMN(AQ$22)-COLUMN($C$22)+1-(CONFIG!$F42)),0)*'Charges variables-Calculs auto'!$H67</f>
        <v>0</v>
      </c>
      <c r="AR24" s="82">
        <f>IF(ROUND((AR$22-CONFIG!$C$7)/31,0)&gt;=ROUND(CONFIG!$F42,0),INDEX('Commandes - Calculs Auto'!$C20:'Commandes - Calculs Auto'!$BJ20,,COLUMN(AR$22)-COLUMN($C$22)+1-(CONFIG!$F42)),0)*'Charges variables-Calculs auto'!$H67</f>
        <v>0</v>
      </c>
      <c r="AS24" s="82">
        <f>IF(ROUND((AS$22-CONFIG!$C$7)/31,0)&gt;=ROUND(CONFIG!$F42,0),INDEX('Commandes - Calculs Auto'!$C20:'Commandes - Calculs Auto'!$BJ20,,COLUMN(AS$22)-COLUMN($C$22)+1-(CONFIG!$F42)),0)*'Charges variables-Calculs auto'!$H67</f>
        <v>0</v>
      </c>
      <c r="AT24" s="82">
        <f>IF(ROUND((AT$22-CONFIG!$C$7)/31,0)&gt;=ROUND(CONFIG!$F42,0),INDEX('Commandes - Calculs Auto'!$C20:'Commandes - Calculs Auto'!$BJ20,,COLUMN(AT$22)-COLUMN($C$22)+1-(CONFIG!$F42)),0)*'Charges variables-Calculs auto'!$H67</f>
        <v>0</v>
      </c>
      <c r="AU24" s="82">
        <f>IF(ROUND((AU$22-CONFIG!$C$7)/31,0)&gt;=ROUND(CONFIG!$F42,0),INDEX('Commandes - Calculs Auto'!$C20:'Commandes - Calculs Auto'!$BJ20,,COLUMN(AU$22)-COLUMN($C$22)+1-(CONFIG!$F42)),0)*'Charges variables-Calculs auto'!$H67</f>
        <v>0</v>
      </c>
      <c r="AV24" s="82">
        <f>IF(ROUND((AV$22-CONFIG!$C$7)/31,0)&gt;=ROUND(CONFIG!$F42,0),INDEX('Commandes - Calculs Auto'!$C20:'Commandes - Calculs Auto'!$BJ20,,COLUMN(AV$22)-COLUMN($C$22)+1-(CONFIG!$F42)),0)*'Charges variables-Calculs auto'!$H67</f>
        <v>0</v>
      </c>
      <c r="AW24" s="82">
        <f>IF(ROUND((AW$22-CONFIG!$C$7)/31,0)&gt;=ROUND(CONFIG!$F42,0),INDEX('Commandes - Calculs Auto'!$C20:'Commandes - Calculs Auto'!$BJ20,,COLUMN(AW$22)-COLUMN($C$22)+1-(CONFIG!$F42)),0)*'Charges variables-Calculs auto'!$H67</f>
        <v>0</v>
      </c>
      <c r="AX24" s="82">
        <f>IF(ROUND((AX$22-CONFIG!$C$7)/31,0)&gt;=ROUND(CONFIG!$F42,0),INDEX('Commandes - Calculs Auto'!$C20:'Commandes - Calculs Auto'!$BJ20,,COLUMN(AX$22)-COLUMN($C$22)+1-(CONFIG!$F42)),0)*'Charges variables-Calculs auto'!$H67</f>
        <v>0</v>
      </c>
      <c r="AY24" s="82">
        <f>IF(ROUND((AY$22-CONFIG!$C$7)/31,0)&gt;=ROUND(CONFIG!$F42,0),INDEX('Commandes - Calculs Auto'!$C20:'Commandes - Calculs Auto'!$BJ20,,COLUMN(AY$22)-COLUMN($C$22)+1-(CONFIG!$F42)),0)*'Charges variables-Calculs auto'!$J67</f>
        <v>0</v>
      </c>
      <c r="AZ24" s="82">
        <f>IF(ROUND((AZ$22-CONFIG!$C$7)/31,0)&gt;=ROUND(CONFIG!$F42,0),INDEX('Commandes - Calculs Auto'!$C20:'Commandes - Calculs Auto'!$BJ20,,COLUMN(AZ$22)-COLUMN($C$22)+1-(CONFIG!$F42)),0)*'Charges variables-Calculs auto'!$J67</f>
        <v>0</v>
      </c>
      <c r="BA24" s="82">
        <f>IF(ROUND((BA$22-CONFIG!$C$7)/31,0)&gt;=ROUND(CONFIG!$F42,0),INDEX('Commandes - Calculs Auto'!$C20:'Commandes - Calculs Auto'!$BJ20,,COLUMN(BA$22)-COLUMN($C$22)+1-(CONFIG!$F42)),0)*'Charges variables-Calculs auto'!$J67</f>
        <v>0</v>
      </c>
      <c r="BB24" s="82">
        <f>IF(ROUND((BB$22-CONFIG!$C$7)/31,0)&gt;=ROUND(CONFIG!$F42,0),INDEX('Commandes - Calculs Auto'!$C20:'Commandes - Calculs Auto'!$BJ20,,COLUMN(BB$22)-COLUMN($C$22)+1-(CONFIG!$F42)),0)*'Charges variables-Calculs auto'!$J67</f>
        <v>0</v>
      </c>
      <c r="BC24" s="82">
        <f>IF(ROUND((BC$22-CONFIG!$C$7)/31,0)&gt;=ROUND(CONFIG!$F42,0),INDEX('Commandes - Calculs Auto'!$C20:'Commandes - Calculs Auto'!$BJ20,,COLUMN(BC$22)-COLUMN($C$22)+1-(CONFIG!$F42)),0)*'Charges variables-Calculs auto'!$J67</f>
        <v>0</v>
      </c>
      <c r="BD24" s="82">
        <f>IF(ROUND((BD$22-CONFIG!$C$7)/31,0)&gt;=ROUND(CONFIG!$F42,0),INDEX('Commandes - Calculs Auto'!$C20:'Commandes - Calculs Auto'!$BJ20,,COLUMN(BD$22)-COLUMN($C$22)+1-(CONFIG!$F42)),0)*'Charges variables-Calculs auto'!$J67</f>
        <v>0</v>
      </c>
      <c r="BE24" s="82">
        <f>IF(ROUND((BE$22-CONFIG!$C$7)/31,0)&gt;=ROUND(CONFIG!$F42,0),INDEX('Commandes - Calculs Auto'!$C20:'Commandes - Calculs Auto'!$BJ20,,COLUMN(BE$22)-COLUMN($C$22)+1-(CONFIG!$F42)),0)*'Charges variables-Calculs auto'!$J67</f>
        <v>0</v>
      </c>
      <c r="BF24" s="82">
        <f>IF(ROUND((BF$22-CONFIG!$C$7)/31,0)&gt;=ROUND(CONFIG!$F42,0),INDEX('Commandes - Calculs Auto'!$C20:'Commandes - Calculs Auto'!$BJ20,,COLUMN(BF$22)-COLUMN($C$22)+1-(CONFIG!$F42)),0)*'Charges variables-Calculs auto'!$J67</f>
        <v>0</v>
      </c>
      <c r="BG24" s="82">
        <f>IF(ROUND((BG$22-CONFIG!$C$7)/31,0)&gt;=ROUND(CONFIG!$F42,0),INDEX('Commandes - Calculs Auto'!$C20:'Commandes - Calculs Auto'!$BJ20,,COLUMN(BG$22)-COLUMN($C$22)+1-(CONFIG!$F42)),0)*'Charges variables-Calculs auto'!$J67</f>
        <v>0</v>
      </c>
      <c r="BH24" s="82">
        <f>IF(ROUND((BH$22-CONFIG!$C$7)/31,0)&gt;=ROUND(CONFIG!$F42,0),INDEX('Commandes - Calculs Auto'!$C20:'Commandes - Calculs Auto'!$BJ20,,COLUMN(BH$22)-COLUMN($C$22)+1-(CONFIG!$F42)),0)*'Charges variables-Calculs auto'!$J67</f>
        <v>0</v>
      </c>
      <c r="BI24" s="82">
        <f>IF(ROUND((BI$22-CONFIG!$C$7)/31,0)&gt;=ROUND(CONFIG!$F42,0),INDEX('Commandes - Calculs Auto'!$C20:'Commandes - Calculs Auto'!$BJ20,,COLUMN(BI$22)-COLUMN($C$22)+1-(CONFIG!$F42)),0)*'Charges variables-Calculs auto'!$J67</f>
        <v>0</v>
      </c>
      <c r="BJ24" s="82">
        <f>IF(ROUND((BJ$22-CONFIG!$C$7)/31,0)&gt;=ROUND(CONFIG!$F42,0),INDEX('Commandes - Calculs Auto'!$C20:'Commandes - Calculs Auto'!$BJ20,,COLUMN(BJ$22)-COLUMN($C$22)+1-(CONFIG!$F42)),0)*'Charges variables-Calculs auto'!$J67</f>
        <v>0</v>
      </c>
    </row>
    <row r="25" spans="2:62" x14ac:dyDescent="0.35">
      <c r="B25" s="57" t="str">
        <f>CONFIG!$B$16</f>
        <v>…</v>
      </c>
      <c r="C25" s="82">
        <f>IF(ROUND((C$22-CONFIG!$C$7)/31,0)&gt;=ROUND(CONFIG!$F43,0),INDEX('Commandes - Calculs Auto'!$C21:'Commandes - Calculs Auto'!$BJ21,,COLUMN(C$22)-COLUMN($C$22)+1-(CONFIG!$F43)),0)*CONFIG!$D43</f>
        <v>0</v>
      </c>
      <c r="D25" s="82">
        <f>IF(ROUND((D$22-CONFIG!$C$7)/31,0)&gt;=ROUND(CONFIG!$F43,0),INDEX('Commandes - Calculs Auto'!$C21:'Commandes - Calculs Auto'!$BJ21,,COLUMN(D$22)-COLUMN($C$22)+1-(CONFIG!$F43)),0)*CONFIG!$D43</f>
        <v>0</v>
      </c>
      <c r="E25" s="82">
        <f>IF(ROUND((E$22-CONFIG!$C$7)/31,0)&gt;=ROUND(CONFIG!$F43,0),INDEX('Commandes - Calculs Auto'!$C21:'Commandes - Calculs Auto'!$BJ21,,COLUMN(E$22)-COLUMN($C$22)+1-(CONFIG!$F43)),0)*CONFIG!$D43</f>
        <v>0</v>
      </c>
      <c r="F25" s="82">
        <f>IF(ROUND((F$22-CONFIG!$C$7)/31,0)&gt;=ROUND(CONFIG!$F43,0),INDEX('Commandes - Calculs Auto'!$C21:'Commandes - Calculs Auto'!$BJ21,,COLUMN(F$22)-COLUMN($C$22)+1-(CONFIG!$F43)),0)*CONFIG!$D43</f>
        <v>0</v>
      </c>
      <c r="G25" s="82">
        <f>IF(ROUND((G$22-CONFIG!$C$7)/31,0)&gt;=ROUND(CONFIG!$F43,0),INDEX('Commandes - Calculs Auto'!$C21:'Commandes - Calculs Auto'!$BJ21,,COLUMN(G$22)-COLUMN($C$22)+1-(CONFIG!$F43)),0)*CONFIG!$D43</f>
        <v>0</v>
      </c>
      <c r="H25" s="82">
        <f>IF(ROUND((H$22-CONFIG!$C$7)/31,0)&gt;=ROUND(CONFIG!$F43,0),INDEX('Commandes - Calculs Auto'!$C21:'Commandes - Calculs Auto'!$BJ21,,COLUMN(H$22)-COLUMN($C$22)+1-(CONFIG!$F43)),0)*CONFIG!$D43</f>
        <v>0</v>
      </c>
      <c r="I25" s="82">
        <f>IF(ROUND((I$22-CONFIG!$C$7)/31,0)&gt;=ROUND(CONFIG!$F43,0),INDEX('Commandes - Calculs Auto'!$C21:'Commandes - Calculs Auto'!$BJ21,,COLUMN(I$22)-COLUMN($C$22)+1-(CONFIG!$F43)),0)*CONFIG!$D43</f>
        <v>0</v>
      </c>
      <c r="J25" s="82">
        <f>IF(ROUND((J$22-CONFIG!$C$7)/31,0)&gt;=ROUND(CONFIG!$F43,0),INDEX('Commandes - Calculs Auto'!$C21:'Commandes - Calculs Auto'!$BJ21,,COLUMN(J$22)-COLUMN($C$22)+1-(CONFIG!$F43)),0)*CONFIG!$D43</f>
        <v>0</v>
      </c>
      <c r="K25" s="82">
        <f>IF(ROUND((K$22-CONFIG!$C$7)/31,0)&gt;=ROUND(CONFIG!$F43,0),INDEX('Commandes - Calculs Auto'!$C21:'Commandes - Calculs Auto'!$BJ21,,COLUMN(K$22)-COLUMN($C$22)+1-(CONFIG!$F43)),0)*CONFIG!$D43</f>
        <v>0</v>
      </c>
      <c r="L25" s="82">
        <f>IF(ROUND((L$22-CONFIG!$C$7)/31,0)&gt;=ROUND(CONFIG!$F43,0),INDEX('Commandes - Calculs Auto'!$C21:'Commandes - Calculs Auto'!$BJ21,,COLUMN(L$22)-COLUMN($C$22)+1-(CONFIG!$F43)),0)*CONFIG!$D43</f>
        <v>0</v>
      </c>
      <c r="M25" s="82">
        <f>IF(ROUND((M$22-CONFIG!$C$7)/31,0)&gt;=ROUND(CONFIG!$F43,0),INDEX('Commandes - Calculs Auto'!$C21:'Commandes - Calculs Auto'!$BJ21,,COLUMN(M$22)-COLUMN($C$22)+1-(CONFIG!$F43)),0)*CONFIG!$D43</f>
        <v>0</v>
      </c>
      <c r="N25" s="82">
        <f>IF(ROUND((N$22-CONFIG!$C$7)/31,0)&gt;=ROUND(CONFIG!$F43,0),INDEX('Commandes - Calculs Auto'!$C21:'Commandes - Calculs Auto'!$BJ21,,COLUMN(N$22)-COLUMN($C$22)+1-(CONFIG!$F43)),0)*CONFIG!$D43</f>
        <v>0</v>
      </c>
      <c r="O25" s="82">
        <f>IF(ROUND((O$22-CONFIG!$C$7)/31,0)&gt;=ROUND(CONFIG!$F43,0),INDEX('Commandes - Calculs Auto'!$C21:'Commandes - Calculs Auto'!$BJ21,,COLUMN(O$22)-COLUMN($C$22)+1-(CONFIG!$F43)),0)*'Charges variables-Calculs auto'!$D68</f>
        <v>0</v>
      </c>
      <c r="P25" s="82">
        <f>IF(ROUND((P$22-CONFIG!$C$7)/31,0)&gt;=ROUND(CONFIG!$F43,0),INDEX('Commandes - Calculs Auto'!$C21:'Commandes - Calculs Auto'!$BJ21,,COLUMN(P$22)-COLUMN($C$22)+1-(CONFIG!$F43)),0)*'Charges variables-Calculs auto'!$D68</f>
        <v>0</v>
      </c>
      <c r="Q25" s="82">
        <f>IF(ROUND((Q$22-CONFIG!$C$7)/31,0)&gt;=ROUND(CONFIG!$F43,0),INDEX('Commandes - Calculs Auto'!$C21:'Commandes - Calculs Auto'!$BJ21,,COLUMN(Q$22)-COLUMN($C$22)+1-(CONFIG!$F43)),0)*'Charges variables-Calculs auto'!$D68</f>
        <v>0</v>
      </c>
      <c r="R25" s="82">
        <f>IF(ROUND((R$22-CONFIG!$C$7)/31,0)&gt;=ROUND(CONFIG!$F43,0),INDEX('Commandes - Calculs Auto'!$C21:'Commandes - Calculs Auto'!$BJ21,,COLUMN(R$22)-COLUMN($C$22)+1-(CONFIG!$F43)),0)*'Charges variables-Calculs auto'!$D68</f>
        <v>0</v>
      </c>
      <c r="S25" s="82">
        <f>IF(ROUND((S$22-CONFIG!$C$7)/31,0)&gt;=ROUND(CONFIG!$F43,0),INDEX('Commandes - Calculs Auto'!$C21:'Commandes - Calculs Auto'!$BJ21,,COLUMN(S$22)-COLUMN($C$22)+1-(CONFIG!$F43)),0)*'Charges variables-Calculs auto'!$D68</f>
        <v>0</v>
      </c>
      <c r="T25" s="82">
        <f>IF(ROUND((T$22-CONFIG!$C$7)/31,0)&gt;=ROUND(CONFIG!$F43,0),INDEX('Commandes - Calculs Auto'!$C21:'Commandes - Calculs Auto'!$BJ21,,COLUMN(T$22)-COLUMN($C$22)+1-(CONFIG!$F43)),0)*'Charges variables-Calculs auto'!$D68</f>
        <v>0</v>
      </c>
      <c r="U25" s="82">
        <f>IF(ROUND((U$22-CONFIG!$C$7)/31,0)&gt;=ROUND(CONFIG!$F43,0),INDEX('Commandes - Calculs Auto'!$C21:'Commandes - Calculs Auto'!$BJ21,,COLUMN(U$22)-COLUMN($C$22)+1-(CONFIG!$F43)),0)*'Charges variables-Calculs auto'!$D68</f>
        <v>0</v>
      </c>
      <c r="V25" s="82">
        <f>IF(ROUND((V$22-CONFIG!$C$7)/31,0)&gt;=ROUND(CONFIG!$F43,0),INDEX('Commandes - Calculs Auto'!$C21:'Commandes - Calculs Auto'!$BJ21,,COLUMN(V$22)-COLUMN($C$22)+1-(CONFIG!$F43)),0)*'Charges variables-Calculs auto'!$D68</f>
        <v>0</v>
      </c>
      <c r="W25" s="82">
        <f>IF(ROUND((W$22-CONFIG!$C$7)/31,0)&gt;=ROUND(CONFIG!$F43,0),INDEX('Commandes - Calculs Auto'!$C21:'Commandes - Calculs Auto'!$BJ21,,COLUMN(W$22)-COLUMN($C$22)+1-(CONFIG!$F43)),0)*'Charges variables-Calculs auto'!$D68</f>
        <v>0</v>
      </c>
      <c r="X25" s="82">
        <f>IF(ROUND((X$22-CONFIG!$C$7)/31,0)&gt;=ROUND(CONFIG!$F43,0),INDEX('Commandes - Calculs Auto'!$C21:'Commandes - Calculs Auto'!$BJ21,,COLUMN(X$22)-COLUMN($C$22)+1-(CONFIG!$F43)),0)*'Charges variables-Calculs auto'!$D68</f>
        <v>0</v>
      </c>
      <c r="Y25" s="82">
        <f>IF(ROUND((Y$22-CONFIG!$C$7)/31,0)&gt;=ROUND(CONFIG!$F43,0),INDEX('Commandes - Calculs Auto'!$C21:'Commandes - Calculs Auto'!$BJ21,,COLUMN(Y$22)-COLUMN($C$22)+1-(CONFIG!$F43)),0)*'Charges variables-Calculs auto'!$D68</f>
        <v>0</v>
      </c>
      <c r="Z25" s="82">
        <f>IF(ROUND((Z$22-CONFIG!$C$7)/31,0)&gt;=ROUND(CONFIG!$F43,0),INDEX('Commandes - Calculs Auto'!$C21:'Commandes - Calculs Auto'!$BJ21,,COLUMN(Z$22)-COLUMN($C$22)+1-(CONFIG!$F43)),0)*'Charges variables-Calculs auto'!$D68</f>
        <v>0</v>
      </c>
      <c r="AA25" s="82">
        <f>IF(ROUND((AA$22-CONFIG!$C$7)/31,0)&gt;=ROUND(CONFIG!$F43,0),INDEX('Commandes - Calculs Auto'!$C21:'Commandes - Calculs Auto'!$BJ21,,COLUMN(AA$22)-COLUMN($C$22)+1-(CONFIG!$F43)),0)*'Charges variables-Calculs auto'!$F68</f>
        <v>0</v>
      </c>
      <c r="AB25" s="82">
        <f>IF(ROUND((AB$22-CONFIG!$C$7)/31,0)&gt;=ROUND(CONFIG!$F43,0),INDEX('Commandes - Calculs Auto'!$C21:'Commandes - Calculs Auto'!$BJ21,,COLUMN(AB$22)-COLUMN($C$22)+1-(CONFIG!$F43)),0)*'Charges variables-Calculs auto'!$F68</f>
        <v>0</v>
      </c>
      <c r="AC25" s="82">
        <f>IF(ROUND((AC$22-CONFIG!$C$7)/31,0)&gt;=ROUND(CONFIG!$F43,0),INDEX('Commandes - Calculs Auto'!$C21:'Commandes - Calculs Auto'!$BJ21,,COLUMN(AC$22)-COLUMN($C$22)+1-(CONFIG!$F43)),0)*'Charges variables-Calculs auto'!$F68</f>
        <v>0</v>
      </c>
      <c r="AD25" s="82">
        <f>IF(ROUND((AD$22-CONFIG!$C$7)/31,0)&gt;=ROUND(CONFIG!$F43,0),INDEX('Commandes - Calculs Auto'!$C21:'Commandes - Calculs Auto'!$BJ21,,COLUMN(AD$22)-COLUMN($C$22)+1-(CONFIG!$F43)),0)*'Charges variables-Calculs auto'!$F68</f>
        <v>0</v>
      </c>
      <c r="AE25" s="82">
        <f>IF(ROUND((AE$22-CONFIG!$C$7)/31,0)&gt;=ROUND(CONFIG!$F43,0),INDEX('Commandes - Calculs Auto'!$C21:'Commandes - Calculs Auto'!$BJ21,,COLUMN(AE$22)-COLUMN($C$22)+1-(CONFIG!$F43)),0)*'Charges variables-Calculs auto'!$F68</f>
        <v>0</v>
      </c>
      <c r="AF25" s="82">
        <f>IF(ROUND((AF$22-CONFIG!$C$7)/31,0)&gt;=ROUND(CONFIG!$F43,0),INDEX('Commandes - Calculs Auto'!$C21:'Commandes - Calculs Auto'!$BJ21,,COLUMN(AF$22)-COLUMN($C$22)+1-(CONFIG!$F43)),0)*'Charges variables-Calculs auto'!$F68</f>
        <v>0</v>
      </c>
      <c r="AG25" s="82">
        <f>IF(ROUND((AG$22-CONFIG!$C$7)/31,0)&gt;=ROUND(CONFIG!$F43,0),INDEX('Commandes - Calculs Auto'!$C21:'Commandes - Calculs Auto'!$BJ21,,COLUMN(AG$22)-COLUMN($C$22)+1-(CONFIG!$F43)),0)*'Charges variables-Calculs auto'!$F68</f>
        <v>0</v>
      </c>
      <c r="AH25" s="82">
        <f>IF(ROUND((AH$22-CONFIG!$C$7)/31,0)&gt;=ROUND(CONFIG!$F43,0),INDEX('Commandes - Calculs Auto'!$C21:'Commandes - Calculs Auto'!$BJ21,,COLUMN(AH$22)-COLUMN($C$22)+1-(CONFIG!$F43)),0)*'Charges variables-Calculs auto'!$F68</f>
        <v>0</v>
      </c>
      <c r="AI25" s="82">
        <f>IF(ROUND((AI$22-CONFIG!$C$7)/31,0)&gt;=ROUND(CONFIG!$F43,0),INDEX('Commandes - Calculs Auto'!$C21:'Commandes - Calculs Auto'!$BJ21,,COLUMN(AI$22)-COLUMN($C$22)+1-(CONFIG!$F43)),0)*'Charges variables-Calculs auto'!$F68</f>
        <v>0</v>
      </c>
      <c r="AJ25" s="82">
        <f>IF(ROUND((AJ$22-CONFIG!$C$7)/31,0)&gt;=ROUND(CONFIG!$F43,0),INDEX('Commandes - Calculs Auto'!$C21:'Commandes - Calculs Auto'!$BJ21,,COLUMN(AJ$22)-COLUMN($C$22)+1-(CONFIG!$F43)),0)*'Charges variables-Calculs auto'!$F68</f>
        <v>0</v>
      </c>
      <c r="AK25" s="82">
        <f>IF(ROUND((AK$22-CONFIG!$C$7)/31,0)&gt;=ROUND(CONFIG!$F43,0),INDEX('Commandes - Calculs Auto'!$C21:'Commandes - Calculs Auto'!$BJ21,,COLUMN(AK$22)-COLUMN($C$22)+1-(CONFIG!$F43)),0)*'Charges variables-Calculs auto'!$F68</f>
        <v>0</v>
      </c>
      <c r="AL25" s="82">
        <f>IF(ROUND((AL$22-CONFIG!$C$7)/31,0)&gt;=ROUND(CONFIG!$F43,0),INDEX('Commandes - Calculs Auto'!$C21:'Commandes - Calculs Auto'!$BJ21,,COLUMN(AL$22)-COLUMN($C$22)+1-(CONFIG!$F43)),0)*'Charges variables-Calculs auto'!$F68</f>
        <v>0</v>
      </c>
      <c r="AM25" s="82">
        <f>IF(ROUND((AM$22-CONFIG!$C$7)/31,0)&gt;=ROUND(CONFIG!$F43,0),INDEX('Commandes - Calculs Auto'!$C21:'Commandes - Calculs Auto'!$BJ21,,COLUMN(AM$22)-COLUMN($C$22)+1-(CONFIG!$F43)),0)*'Charges variables-Calculs auto'!$H68</f>
        <v>0</v>
      </c>
      <c r="AN25" s="82">
        <f>IF(ROUND((AN$22-CONFIG!$C$7)/31,0)&gt;=ROUND(CONFIG!$F43,0),INDEX('Commandes - Calculs Auto'!$C21:'Commandes - Calculs Auto'!$BJ21,,COLUMN(AN$22)-COLUMN($C$22)+1-(CONFIG!$F43)),0)*'Charges variables-Calculs auto'!$H68</f>
        <v>0</v>
      </c>
      <c r="AO25" s="82">
        <f>IF(ROUND((AO$22-CONFIG!$C$7)/31,0)&gt;=ROUND(CONFIG!$F43,0),INDEX('Commandes - Calculs Auto'!$C21:'Commandes - Calculs Auto'!$BJ21,,COLUMN(AO$22)-COLUMN($C$22)+1-(CONFIG!$F43)),0)*'Charges variables-Calculs auto'!$H68</f>
        <v>0</v>
      </c>
      <c r="AP25" s="82">
        <f>IF(ROUND((AP$22-CONFIG!$C$7)/31,0)&gt;=ROUND(CONFIG!$F43,0),INDEX('Commandes - Calculs Auto'!$C21:'Commandes - Calculs Auto'!$BJ21,,COLUMN(AP$22)-COLUMN($C$22)+1-(CONFIG!$F43)),0)*'Charges variables-Calculs auto'!$H68</f>
        <v>0</v>
      </c>
      <c r="AQ25" s="82">
        <f>IF(ROUND((AQ$22-CONFIG!$C$7)/31,0)&gt;=ROUND(CONFIG!$F43,0),INDEX('Commandes - Calculs Auto'!$C21:'Commandes - Calculs Auto'!$BJ21,,COLUMN(AQ$22)-COLUMN($C$22)+1-(CONFIG!$F43)),0)*'Charges variables-Calculs auto'!$H68</f>
        <v>0</v>
      </c>
      <c r="AR25" s="82">
        <f>IF(ROUND((AR$22-CONFIG!$C$7)/31,0)&gt;=ROUND(CONFIG!$F43,0),INDEX('Commandes - Calculs Auto'!$C21:'Commandes - Calculs Auto'!$BJ21,,COLUMN(AR$22)-COLUMN($C$22)+1-(CONFIG!$F43)),0)*'Charges variables-Calculs auto'!$H68</f>
        <v>0</v>
      </c>
      <c r="AS25" s="82">
        <f>IF(ROUND((AS$22-CONFIG!$C$7)/31,0)&gt;=ROUND(CONFIG!$F43,0),INDEX('Commandes - Calculs Auto'!$C21:'Commandes - Calculs Auto'!$BJ21,,COLUMN(AS$22)-COLUMN($C$22)+1-(CONFIG!$F43)),0)*'Charges variables-Calculs auto'!$H68</f>
        <v>0</v>
      </c>
      <c r="AT25" s="82">
        <f>IF(ROUND((AT$22-CONFIG!$C$7)/31,0)&gt;=ROUND(CONFIG!$F43,0),INDEX('Commandes - Calculs Auto'!$C21:'Commandes - Calculs Auto'!$BJ21,,COLUMN(AT$22)-COLUMN($C$22)+1-(CONFIG!$F43)),0)*'Charges variables-Calculs auto'!$H68</f>
        <v>0</v>
      </c>
      <c r="AU25" s="82">
        <f>IF(ROUND((AU$22-CONFIG!$C$7)/31,0)&gt;=ROUND(CONFIG!$F43,0),INDEX('Commandes - Calculs Auto'!$C21:'Commandes - Calculs Auto'!$BJ21,,COLUMN(AU$22)-COLUMN($C$22)+1-(CONFIG!$F43)),0)*'Charges variables-Calculs auto'!$H68</f>
        <v>0</v>
      </c>
      <c r="AV25" s="82">
        <f>IF(ROUND((AV$22-CONFIG!$C$7)/31,0)&gt;=ROUND(CONFIG!$F43,0),INDEX('Commandes - Calculs Auto'!$C21:'Commandes - Calculs Auto'!$BJ21,,COLUMN(AV$22)-COLUMN($C$22)+1-(CONFIG!$F43)),0)*'Charges variables-Calculs auto'!$H68</f>
        <v>0</v>
      </c>
      <c r="AW25" s="82">
        <f>IF(ROUND((AW$22-CONFIG!$C$7)/31,0)&gt;=ROUND(CONFIG!$F43,0),INDEX('Commandes - Calculs Auto'!$C21:'Commandes - Calculs Auto'!$BJ21,,COLUMN(AW$22)-COLUMN($C$22)+1-(CONFIG!$F43)),0)*'Charges variables-Calculs auto'!$H68</f>
        <v>0</v>
      </c>
      <c r="AX25" s="82">
        <f>IF(ROUND((AX$22-CONFIG!$C$7)/31,0)&gt;=ROUND(CONFIG!$F43,0),INDEX('Commandes - Calculs Auto'!$C21:'Commandes - Calculs Auto'!$BJ21,,COLUMN(AX$22)-COLUMN($C$22)+1-(CONFIG!$F43)),0)*'Charges variables-Calculs auto'!$H68</f>
        <v>0</v>
      </c>
      <c r="AY25" s="82">
        <f>IF(ROUND((AY$22-CONFIG!$C$7)/31,0)&gt;=ROUND(CONFIG!$F43,0),INDEX('Commandes - Calculs Auto'!$C21:'Commandes - Calculs Auto'!$BJ21,,COLUMN(AY$22)-COLUMN($C$22)+1-(CONFIG!$F43)),0)*'Charges variables-Calculs auto'!$J68</f>
        <v>0</v>
      </c>
      <c r="AZ25" s="82">
        <f>IF(ROUND((AZ$22-CONFIG!$C$7)/31,0)&gt;=ROUND(CONFIG!$F43,0),INDEX('Commandes - Calculs Auto'!$C21:'Commandes - Calculs Auto'!$BJ21,,COLUMN(AZ$22)-COLUMN($C$22)+1-(CONFIG!$F43)),0)*'Charges variables-Calculs auto'!$J68</f>
        <v>0</v>
      </c>
      <c r="BA25" s="82">
        <f>IF(ROUND((BA$22-CONFIG!$C$7)/31,0)&gt;=ROUND(CONFIG!$F43,0),INDEX('Commandes - Calculs Auto'!$C21:'Commandes - Calculs Auto'!$BJ21,,COLUMN(BA$22)-COLUMN($C$22)+1-(CONFIG!$F43)),0)*'Charges variables-Calculs auto'!$J68</f>
        <v>0</v>
      </c>
      <c r="BB25" s="82">
        <f>IF(ROUND((BB$22-CONFIG!$C$7)/31,0)&gt;=ROUND(CONFIG!$F43,0),INDEX('Commandes - Calculs Auto'!$C21:'Commandes - Calculs Auto'!$BJ21,,COLUMN(BB$22)-COLUMN($C$22)+1-(CONFIG!$F43)),0)*'Charges variables-Calculs auto'!$J68</f>
        <v>0</v>
      </c>
      <c r="BC25" s="82">
        <f>IF(ROUND((BC$22-CONFIG!$C$7)/31,0)&gt;=ROUND(CONFIG!$F43,0),INDEX('Commandes - Calculs Auto'!$C21:'Commandes - Calculs Auto'!$BJ21,,COLUMN(BC$22)-COLUMN($C$22)+1-(CONFIG!$F43)),0)*'Charges variables-Calculs auto'!$J68</f>
        <v>0</v>
      </c>
      <c r="BD25" s="82">
        <f>IF(ROUND((BD$22-CONFIG!$C$7)/31,0)&gt;=ROUND(CONFIG!$F43,0),INDEX('Commandes - Calculs Auto'!$C21:'Commandes - Calculs Auto'!$BJ21,,COLUMN(BD$22)-COLUMN($C$22)+1-(CONFIG!$F43)),0)*'Charges variables-Calculs auto'!$J68</f>
        <v>0</v>
      </c>
      <c r="BE25" s="82">
        <f>IF(ROUND((BE$22-CONFIG!$C$7)/31,0)&gt;=ROUND(CONFIG!$F43,0),INDEX('Commandes - Calculs Auto'!$C21:'Commandes - Calculs Auto'!$BJ21,,COLUMN(BE$22)-COLUMN($C$22)+1-(CONFIG!$F43)),0)*'Charges variables-Calculs auto'!$J68</f>
        <v>0</v>
      </c>
      <c r="BF25" s="82">
        <f>IF(ROUND((BF$22-CONFIG!$C$7)/31,0)&gt;=ROUND(CONFIG!$F43,0),INDEX('Commandes - Calculs Auto'!$C21:'Commandes - Calculs Auto'!$BJ21,,COLUMN(BF$22)-COLUMN($C$22)+1-(CONFIG!$F43)),0)*'Charges variables-Calculs auto'!$J68</f>
        <v>0</v>
      </c>
      <c r="BG25" s="82">
        <f>IF(ROUND((BG$22-CONFIG!$C$7)/31,0)&gt;=ROUND(CONFIG!$F43,0),INDEX('Commandes - Calculs Auto'!$C21:'Commandes - Calculs Auto'!$BJ21,,COLUMN(BG$22)-COLUMN($C$22)+1-(CONFIG!$F43)),0)*'Charges variables-Calculs auto'!$J68</f>
        <v>0</v>
      </c>
      <c r="BH25" s="82">
        <f>IF(ROUND((BH$22-CONFIG!$C$7)/31,0)&gt;=ROUND(CONFIG!$F43,0),INDEX('Commandes - Calculs Auto'!$C21:'Commandes - Calculs Auto'!$BJ21,,COLUMN(BH$22)-COLUMN($C$22)+1-(CONFIG!$F43)),0)*'Charges variables-Calculs auto'!$J68</f>
        <v>0</v>
      </c>
      <c r="BI25" s="82">
        <f>IF(ROUND((BI$22-CONFIG!$C$7)/31,0)&gt;=ROUND(CONFIG!$F43,0),INDEX('Commandes - Calculs Auto'!$C21:'Commandes - Calculs Auto'!$BJ21,,COLUMN(BI$22)-COLUMN($C$22)+1-(CONFIG!$F43)),0)*'Charges variables-Calculs auto'!$J68</f>
        <v>0</v>
      </c>
      <c r="BJ25" s="82">
        <f>IF(ROUND((BJ$22-CONFIG!$C$7)/31,0)&gt;=ROUND(CONFIG!$F43,0),INDEX('Commandes - Calculs Auto'!$C21:'Commandes - Calculs Auto'!$BJ21,,COLUMN(BJ$22)-COLUMN($C$22)+1-(CONFIG!$F43)),0)*'Charges variables-Calculs auto'!$J68</f>
        <v>0</v>
      </c>
    </row>
    <row r="26" spans="2:62" x14ac:dyDescent="0.35">
      <c r="B26" s="57">
        <f>CONFIG!$B$17</f>
        <v>0</v>
      </c>
      <c r="C26" s="82">
        <f>IF(ROUND((C$22-CONFIG!$C$7)/31,0)&gt;=ROUND(CONFIG!$F44,0),INDEX('Commandes - Calculs Auto'!$C22:'Commandes - Calculs Auto'!$BJ22,,COLUMN(C$22)-COLUMN($C$22)+1-(CONFIG!$F44)),0)*CONFIG!$D44</f>
        <v>0</v>
      </c>
      <c r="D26" s="82">
        <f>IF(ROUND((D$22-CONFIG!$C$7)/31,0)&gt;=ROUND(CONFIG!$F44,0),INDEX('Commandes - Calculs Auto'!$C22:'Commandes - Calculs Auto'!$BJ22,,COLUMN(D$22)-COLUMN($C$22)+1-(CONFIG!$F44)),0)*CONFIG!$D44</f>
        <v>0</v>
      </c>
      <c r="E26" s="82">
        <f>IF(ROUND((E$22-CONFIG!$C$7)/31,0)&gt;=ROUND(CONFIG!$F44,0),INDEX('Commandes - Calculs Auto'!$C22:'Commandes - Calculs Auto'!$BJ22,,COLUMN(E$22)-COLUMN($C$22)+1-(CONFIG!$F44)),0)*CONFIG!$D44</f>
        <v>0</v>
      </c>
      <c r="F26" s="82">
        <f>IF(ROUND((F$22-CONFIG!$C$7)/31,0)&gt;=ROUND(CONFIG!$F44,0),INDEX('Commandes - Calculs Auto'!$C22:'Commandes - Calculs Auto'!$BJ22,,COLUMN(F$22)-COLUMN($C$22)+1-(CONFIG!$F44)),0)*CONFIG!$D44</f>
        <v>0</v>
      </c>
      <c r="G26" s="82">
        <f>IF(ROUND((G$22-CONFIG!$C$7)/31,0)&gt;=ROUND(CONFIG!$F44,0),INDEX('Commandes - Calculs Auto'!$C22:'Commandes - Calculs Auto'!$BJ22,,COLUMN(G$22)-COLUMN($C$22)+1-(CONFIG!$F44)),0)*CONFIG!$D44</f>
        <v>0</v>
      </c>
      <c r="H26" s="82">
        <f>IF(ROUND((H$22-CONFIG!$C$7)/31,0)&gt;=ROUND(CONFIG!$F44,0),INDEX('Commandes - Calculs Auto'!$C22:'Commandes - Calculs Auto'!$BJ22,,COLUMN(H$22)-COLUMN($C$22)+1-(CONFIG!$F44)),0)*CONFIG!$D44</f>
        <v>0</v>
      </c>
      <c r="I26" s="82">
        <f>IF(ROUND((I$22-CONFIG!$C$7)/31,0)&gt;=ROUND(CONFIG!$F44,0),INDEX('Commandes - Calculs Auto'!$C22:'Commandes - Calculs Auto'!$BJ22,,COLUMN(I$22)-COLUMN($C$22)+1-(CONFIG!$F44)),0)*CONFIG!$D44</f>
        <v>0</v>
      </c>
      <c r="J26" s="82">
        <f>IF(ROUND((J$22-CONFIG!$C$7)/31,0)&gt;=ROUND(CONFIG!$F44,0),INDEX('Commandes - Calculs Auto'!$C22:'Commandes - Calculs Auto'!$BJ22,,COLUMN(J$22)-COLUMN($C$22)+1-(CONFIG!$F44)),0)*CONFIG!$D44</f>
        <v>0</v>
      </c>
      <c r="K26" s="82">
        <f>IF(ROUND((K$22-CONFIG!$C$7)/31,0)&gt;=ROUND(CONFIG!$F44,0),INDEX('Commandes - Calculs Auto'!$C22:'Commandes - Calculs Auto'!$BJ22,,COLUMN(K$22)-COLUMN($C$22)+1-(CONFIG!$F44)),0)*CONFIG!$D44</f>
        <v>0</v>
      </c>
      <c r="L26" s="82">
        <f>IF(ROUND((L$22-CONFIG!$C$7)/31,0)&gt;=ROUND(CONFIG!$F44,0),INDEX('Commandes - Calculs Auto'!$C22:'Commandes - Calculs Auto'!$BJ22,,COLUMN(L$22)-COLUMN($C$22)+1-(CONFIG!$F44)),0)*CONFIG!$D44</f>
        <v>0</v>
      </c>
      <c r="M26" s="82">
        <f>IF(ROUND((M$22-CONFIG!$C$7)/31,0)&gt;=ROUND(CONFIG!$F44,0),INDEX('Commandes - Calculs Auto'!$C22:'Commandes - Calculs Auto'!$BJ22,,COLUMN(M$22)-COLUMN($C$22)+1-(CONFIG!$F44)),0)*CONFIG!$D44</f>
        <v>0</v>
      </c>
      <c r="N26" s="82">
        <f>IF(ROUND((N$22-CONFIG!$C$7)/31,0)&gt;=ROUND(CONFIG!$F44,0),INDEX('Commandes - Calculs Auto'!$C22:'Commandes - Calculs Auto'!$BJ22,,COLUMN(N$22)-COLUMN($C$22)+1-(CONFIG!$F44)),0)*CONFIG!$D44</f>
        <v>0</v>
      </c>
      <c r="O26" s="82">
        <f>IF(ROUND((O$22-CONFIG!$C$7)/31,0)&gt;=ROUND(CONFIG!$F44,0),INDEX('Commandes - Calculs Auto'!$C22:'Commandes - Calculs Auto'!$BJ22,,COLUMN(O$22)-COLUMN($C$22)+1-(CONFIG!$F44)),0)*'Charges variables-Calculs auto'!$D69</f>
        <v>0</v>
      </c>
      <c r="P26" s="82">
        <f>IF(ROUND((P$22-CONFIG!$C$7)/31,0)&gt;=ROUND(CONFIG!$F44,0),INDEX('Commandes - Calculs Auto'!$C22:'Commandes - Calculs Auto'!$BJ22,,COLUMN(P$22)-COLUMN($C$22)+1-(CONFIG!$F44)),0)*'Charges variables-Calculs auto'!$D69</f>
        <v>0</v>
      </c>
      <c r="Q26" s="82">
        <f>IF(ROUND((Q$22-CONFIG!$C$7)/31,0)&gt;=ROUND(CONFIG!$F44,0),INDEX('Commandes - Calculs Auto'!$C22:'Commandes - Calculs Auto'!$BJ22,,COLUMN(Q$22)-COLUMN($C$22)+1-(CONFIG!$F44)),0)*'Charges variables-Calculs auto'!$D69</f>
        <v>0</v>
      </c>
      <c r="R26" s="82">
        <f>IF(ROUND((R$22-CONFIG!$C$7)/31,0)&gt;=ROUND(CONFIG!$F44,0),INDEX('Commandes - Calculs Auto'!$C22:'Commandes - Calculs Auto'!$BJ22,,COLUMN(R$22)-COLUMN($C$22)+1-(CONFIG!$F44)),0)*'Charges variables-Calculs auto'!$D69</f>
        <v>0</v>
      </c>
      <c r="S26" s="82">
        <f>IF(ROUND((S$22-CONFIG!$C$7)/31,0)&gt;=ROUND(CONFIG!$F44,0),INDEX('Commandes - Calculs Auto'!$C22:'Commandes - Calculs Auto'!$BJ22,,COLUMN(S$22)-COLUMN($C$22)+1-(CONFIG!$F44)),0)*'Charges variables-Calculs auto'!$D69</f>
        <v>0</v>
      </c>
      <c r="T26" s="82">
        <f>IF(ROUND((T$22-CONFIG!$C$7)/31,0)&gt;=ROUND(CONFIG!$F44,0),INDEX('Commandes - Calculs Auto'!$C22:'Commandes - Calculs Auto'!$BJ22,,COLUMN(T$22)-COLUMN($C$22)+1-(CONFIG!$F44)),0)*'Charges variables-Calculs auto'!$D69</f>
        <v>0</v>
      </c>
      <c r="U26" s="82">
        <f>IF(ROUND((U$22-CONFIG!$C$7)/31,0)&gt;=ROUND(CONFIG!$F44,0),INDEX('Commandes - Calculs Auto'!$C22:'Commandes - Calculs Auto'!$BJ22,,COLUMN(U$22)-COLUMN($C$22)+1-(CONFIG!$F44)),0)*'Charges variables-Calculs auto'!$D69</f>
        <v>0</v>
      </c>
      <c r="V26" s="82">
        <f>IF(ROUND((V$22-CONFIG!$C$7)/31,0)&gt;=ROUND(CONFIG!$F44,0),INDEX('Commandes - Calculs Auto'!$C22:'Commandes - Calculs Auto'!$BJ22,,COLUMN(V$22)-COLUMN($C$22)+1-(CONFIG!$F44)),0)*'Charges variables-Calculs auto'!$D69</f>
        <v>0</v>
      </c>
      <c r="W26" s="82">
        <f>IF(ROUND((W$22-CONFIG!$C$7)/31,0)&gt;=ROUND(CONFIG!$F44,0),INDEX('Commandes - Calculs Auto'!$C22:'Commandes - Calculs Auto'!$BJ22,,COLUMN(W$22)-COLUMN($C$22)+1-(CONFIG!$F44)),0)*'Charges variables-Calculs auto'!$D69</f>
        <v>0</v>
      </c>
      <c r="X26" s="82">
        <f>IF(ROUND((X$22-CONFIG!$C$7)/31,0)&gt;=ROUND(CONFIG!$F44,0),INDEX('Commandes - Calculs Auto'!$C22:'Commandes - Calculs Auto'!$BJ22,,COLUMN(X$22)-COLUMN($C$22)+1-(CONFIG!$F44)),0)*'Charges variables-Calculs auto'!$D69</f>
        <v>0</v>
      </c>
      <c r="Y26" s="82">
        <f>IF(ROUND((Y$22-CONFIG!$C$7)/31,0)&gt;=ROUND(CONFIG!$F44,0),INDEX('Commandes - Calculs Auto'!$C22:'Commandes - Calculs Auto'!$BJ22,,COLUMN(Y$22)-COLUMN($C$22)+1-(CONFIG!$F44)),0)*'Charges variables-Calculs auto'!$D69</f>
        <v>0</v>
      </c>
      <c r="Z26" s="82">
        <f>IF(ROUND((Z$22-CONFIG!$C$7)/31,0)&gt;=ROUND(CONFIG!$F44,0),INDEX('Commandes - Calculs Auto'!$C22:'Commandes - Calculs Auto'!$BJ22,,COLUMN(Z$22)-COLUMN($C$22)+1-(CONFIG!$F44)),0)*'Charges variables-Calculs auto'!$D69</f>
        <v>0</v>
      </c>
      <c r="AA26" s="82">
        <f>IF(ROUND((AA$22-CONFIG!$C$7)/31,0)&gt;=ROUND(CONFIG!$F44,0),INDEX('Commandes - Calculs Auto'!$C22:'Commandes - Calculs Auto'!$BJ22,,COLUMN(AA$22)-COLUMN($C$22)+1-(CONFIG!$F44)),0)*'Charges variables-Calculs auto'!$F69</f>
        <v>0</v>
      </c>
      <c r="AB26" s="82">
        <f>IF(ROUND((AB$22-CONFIG!$C$7)/31,0)&gt;=ROUND(CONFIG!$F44,0),INDEX('Commandes - Calculs Auto'!$C22:'Commandes - Calculs Auto'!$BJ22,,COLUMN(AB$22)-COLUMN($C$22)+1-(CONFIG!$F44)),0)*'Charges variables-Calculs auto'!$F69</f>
        <v>0</v>
      </c>
      <c r="AC26" s="82">
        <f>IF(ROUND((AC$22-CONFIG!$C$7)/31,0)&gt;=ROUND(CONFIG!$F44,0),INDEX('Commandes - Calculs Auto'!$C22:'Commandes - Calculs Auto'!$BJ22,,COLUMN(AC$22)-COLUMN($C$22)+1-(CONFIG!$F44)),0)*'Charges variables-Calculs auto'!$F69</f>
        <v>0</v>
      </c>
      <c r="AD26" s="82">
        <f>IF(ROUND((AD$22-CONFIG!$C$7)/31,0)&gt;=ROUND(CONFIG!$F44,0),INDEX('Commandes - Calculs Auto'!$C22:'Commandes - Calculs Auto'!$BJ22,,COLUMN(AD$22)-COLUMN($C$22)+1-(CONFIG!$F44)),0)*'Charges variables-Calculs auto'!$F69</f>
        <v>0</v>
      </c>
      <c r="AE26" s="82">
        <f>IF(ROUND((AE$22-CONFIG!$C$7)/31,0)&gt;=ROUND(CONFIG!$F44,0),INDEX('Commandes - Calculs Auto'!$C22:'Commandes - Calculs Auto'!$BJ22,,COLUMN(AE$22)-COLUMN($C$22)+1-(CONFIG!$F44)),0)*'Charges variables-Calculs auto'!$F69</f>
        <v>0</v>
      </c>
      <c r="AF26" s="82">
        <f>IF(ROUND((AF$22-CONFIG!$C$7)/31,0)&gt;=ROUND(CONFIG!$F44,0),INDEX('Commandes - Calculs Auto'!$C22:'Commandes - Calculs Auto'!$BJ22,,COLUMN(AF$22)-COLUMN($C$22)+1-(CONFIG!$F44)),0)*'Charges variables-Calculs auto'!$F69</f>
        <v>0</v>
      </c>
      <c r="AG26" s="82">
        <f>IF(ROUND((AG$22-CONFIG!$C$7)/31,0)&gt;=ROUND(CONFIG!$F44,0),INDEX('Commandes - Calculs Auto'!$C22:'Commandes - Calculs Auto'!$BJ22,,COLUMN(AG$22)-COLUMN($C$22)+1-(CONFIG!$F44)),0)*'Charges variables-Calculs auto'!$F69</f>
        <v>0</v>
      </c>
      <c r="AH26" s="82">
        <f>IF(ROUND((AH$22-CONFIG!$C$7)/31,0)&gt;=ROUND(CONFIG!$F44,0),INDEX('Commandes - Calculs Auto'!$C22:'Commandes - Calculs Auto'!$BJ22,,COLUMN(AH$22)-COLUMN($C$22)+1-(CONFIG!$F44)),0)*'Charges variables-Calculs auto'!$F69</f>
        <v>0</v>
      </c>
      <c r="AI26" s="82">
        <f>IF(ROUND((AI$22-CONFIG!$C$7)/31,0)&gt;=ROUND(CONFIG!$F44,0),INDEX('Commandes - Calculs Auto'!$C22:'Commandes - Calculs Auto'!$BJ22,,COLUMN(AI$22)-COLUMN($C$22)+1-(CONFIG!$F44)),0)*'Charges variables-Calculs auto'!$F69</f>
        <v>0</v>
      </c>
      <c r="AJ26" s="82">
        <f>IF(ROUND((AJ$22-CONFIG!$C$7)/31,0)&gt;=ROUND(CONFIG!$F44,0),INDEX('Commandes - Calculs Auto'!$C22:'Commandes - Calculs Auto'!$BJ22,,COLUMN(AJ$22)-COLUMN($C$22)+1-(CONFIG!$F44)),0)*'Charges variables-Calculs auto'!$F69</f>
        <v>0</v>
      </c>
      <c r="AK26" s="82">
        <f>IF(ROUND((AK$22-CONFIG!$C$7)/31,0)&gt;=ROUND(CONFIG!$F44,0),INDEX('Commandes - Calculs Auto'!$C22:'Commandes - Calculs Auto'!$BJ22,,COLUMN(AK$22)-COLUMN($C$22)+1-(CONFIG!$F44)),0)*'Charges variables-Calculs auto'!$F69</f>
        <v>0</v>
      </c>
      <c r="AL26" s="82">
        <f>IF(ROUND((AL$22-CONFIG!$C$7)/31,0)&gt;=ROUND(CONFIG!$F44,0),INDEX('Commandes - Calculs Auto'!$C22:'Commandes - Calculs Auto'!$BJ22,,COLUMN(AL$22)-COLUMN($C$22)+1-(CONFIG!$F44)),0)*'Charges variables-Calculs auto'!$F69</f>
        <v>0</v>
      </c>
      <c r="AM26" s="82">
        <f>IF(ROUND((AM$22-CONFIG!$C$7)/31,0)&gt;=ROUND(CONFIG!$F44,0),INDEX('Commandes - Calculs Auto'!$C22:'Commandes - Calculs Auto'!$BJ22,,COLUMN(AM$22)-COLUMN($C$22)+1-(CONFIG!$F44)),0)*'Charges variables-Calculs auto'!$H69</f>
        <v>0</v>
      </c>
      <c r="AN26" s="82">
        <f>IF(ROUND((AN$22-CONFIG!$C$7)/31,0)&gt;=ROUND(CONFIG!$F44,0),INDEX('Commandes - Calculs Auto'!$C22:'Commandes - Calculs Auto'!$BJ22,,COLUMN(AN$22)-COLUMN($C$22)+1-(CONFIG!$F44)),0)*'Charges variables-Calculs auto'!$H69</f>
        <v>0</v>
      </c>
      <c r="AO26" s="82">
        <f>IF(ROUND((AO$22-CONFIG!$C$7)/31,0)&gt;=ROUND(CONFIG!$F44,0),INDEX('Commandes - Calculs Auto'!$C22:'Commandes - Calculs Auto'!$BJ22,,COLUMN(AO$22)-COLUMN($C$22)+1-(CONFIG!$F44)),0)*'Charges variables-Calculs auto'!$H69</f>
        <v>0</v>
      </c>
      <c r="AP26" s="82">
        <f>IF(ROUND((AP$22-CONFIG!$C$7)/31,0)&gt;=ROUND(CONFIG!$F44,0),INDEX('Commandes - Calculs Auto'!$C22:'Commandes - Calculs Auto'!$BJ22,,COLUMN(AP$22)-COLUMN($C$22)+1-(CONFIG!$F44)),0)*'Charges variables-Calculs auto'!$H69</f>
        <v>0</v>
      </c>
      <c r="AQ26" s="82">
        <f>IF(ROUND((AQ$22-CONFIG!$C$7)/31,0)&gt;=ROUND(CONFIG!$F44,0),INDEX('Commandes - Calculs Auto'!$C22:'Commandes - Calculs Auto'!$BJ22,,COLUMN(AQ$22)-COLUMN($C$22)+1-(CONFIG!$F44)),0)*'Charges variables-Calculs auto'!$H69</f>
        <v>0</v>
      </c>
      <c r="AR26" s="82">
        <f>IF(ROUND((AR$22-CONFIG!$C$7)/31,0)&gt;=ROUND(CONFIG!$F44,0),INDEX('Commandes - Calculs Auto'!$C22:'Commandes - Calculs Auto'!$BJ22,,COLUMN(AR$22)-COLUMN($C$22)+1-(CONFIG!$F44)),0)*'Charges variables-Calculs auto'!$H69</f>
        <v>0</v>
      </c>
      <c r="AS26" s="82">
        <f>IF(ROUND((AS$22-CONFIG!$C$7)/31,0)&gt;=ROUND(CONFIG!$F44,0),INDEX('Commandes - Calculs Auto'!$C22:'Commandes - Calculs Auto'!$BJ22,,COLUMN(AS$22)-COLUMN($C$22)+1-(CONFIG!$F44)),0)*'Charges variables-Calculs auto'!$H69</f>
        <v>0</v>
      </c>
      <c r="AT26" s="82">
        <f>IF(ROUND((AT$22-CONFIG!$C$7)/31,0)&gt;=ROUND(CONFIG!$F44,0),INDEX('Commandes - Calculs Auto'!$C22:'Commandes - Calculs Auto'!$BJ22,,COLUMN(AT$22)-COLUMN($C$22)+1-(CONFIG!$F44)),0)*'Charges variables-Calculs auto'!$H69</f>
        <v>0</v>
      </c>
      <c r="AU26" s="82">
        <f>IF(ROUND((AU$22-CONFIG!$C$7)/31,0)&gt;=ROUND(CONFIG!$F44,0),INDEX('Commandes - Calculs Auto'!$C22:'Commandes - Calculs Auto'!$BJ22,,COLUMN(AU$22)-COLUMN($C$22)+1-(CONFIG!$F44)),0)*'Charges variables-Calculs auto'!$H69</f>
        <v>0</v>
      </c>
      <c r="AV26" s="82">
        <f>IF(ROUND((AV$22-CONFIG!$C$7)/31,0)&gt;=ROUND(CONFIG!$F44,0),INDEX('Commandes - Calculs Auto'!$C22:'Commandes - Calculs Auto'!$BJ22,,COLUMN(AV$22)-COLUMN($C$22)+1-(CONFIG!$F44)),0)*'Charges variables-Calculs auto'!$H69</f>
        <v>0</v>
      </c>
      <c r="AW26" s="82">
        <f>IF(ROUND((AW$22-CONFIG!$C$7)/31,0)&gt;=ROUND(CONFIG!$F44,0),INDEX('Commandes - Calculs Auto'!$C22:'Commandes - Calculs Auto'!$BJ22,,COLUMN(AW$22)-COLUMN($C$22)+1-(CONFIG!$F44)),0)*'Charges variables-Calculs auto'!$H69</f>
        <v>0</v>
      </c>
      <c r="AX26" s="82">
        <f>IF(ROUND((AX$22-CONFIG!$C$7)/31,0)&gt;=ROUND(CONFIG!$F44,0),INDEX('Commandes - Calculs Auto'!$C22:'Commandes - Calculs Auto'!$BJ22,,COLUMN(AX$22)-COLUMN($C$22)+1-(CONFIG!$F44)),0)*'Charges variables-Calculs auto'!$H69</f>
        <v>0</v>
      </c>
      <c r="AY26" s="82">
        <f>IF(ROUND((AY$22-CONFIG!$C$7)/31,0)&gt;=ROUND(CONFIG!$F44,0),INDEX('Commandes - Calculs Auto'!$C22:'Commandes - Calculs Auto'!$BJ22,,COLUMN(AY$22)-COLUMN($C$22)+1-(CONFIG!$F44)),0)*'Charges variables-Calculs auto'!$J69</f>
        <v>0</v>
      </c>
      <c r="AZ26" s="82">
        <f>IF(ROUND((AZ$22-CONFIG!$C$7)/31,0)&gt;=ROUND(CONFIG!$F44,0),INDEX('Commandes - Calculs Auto'!$C22:'Commandes - Calculs Auto'!$BJ22,,COLUMN(AZ$22)-COLUMN($C$22)+1-(CONFIG!$F44)),0)*'Charges variables-Calculs auto'!$J69</f>
        <v>0</v>
      </c>
      <c r="BA26" s="82">
        <f>IF(ROUND((BA$22-CONFIG!$C$7)/31,0)&gt;=ROUND(CONFIG!$F44,0),INDEX('Commandes - Calculs Auto'!$C22:'Commandes - Calculs Auto'!$BJ22,,COLUMN(BA$22)-COLUMN($C$22)+1-(CONFIG!$F44)),0)*'Charges variables-Calculs auto'!$J69</f>
        <v>0</v>
      </c>
      <c r="BB26" s="82">
        <f>IF(ROUND((BB$22-CONFIG!$C$7)/31,0)&gt;=ROUND(CONFIG!$F44,0),INDEX('Commandes - Calculs Auto'!$C22:'Commandes - Calculs Auto'!$BJ22,,COLUMN(BB$22)-COLUMN($C$22)+1-(CONFIG!$F44)),0)*'Charges variables-Calculs auto'!$J69</f>
        <v>0</v>
      </c>
      <c r="BC26" s="82">
        <f>IF(ROUND((BC$22-CONFIG!$C$7)/31,0)&gt;=ROUND(CONFIG!$F44,0),INDEX('Commandes - Calculs Auto'!$C22:'Commandes - Calculs Auto'!$BJ22,,COLUMN(BC$22)-COLUMN($C$22)+1-(CONFIG!$F44)),0)*'Charges variables-Calculs auto'!$J69</f>
        <v>0</v>
      </c>
      <c r="BD26" s="82">
        <f>IF(ROUND((BD$22-CONFIG!$C$7)/31,0)&gt;=ROUND(CONFIG!$F44,0),INDEX('Commandes - Calculs Auto'!$C22:'Commandes - Calculs Auto'!$BJ22,,COLUMN(BD$22)-COLUMN($C$22)+1-(CONFIG!$F44)),0)*'Charges variables-Calculs auto'!$J69</f>
        <v>0</v>
      </c>
      <c r="BE26" s="82">
        <f>IF(ROUND((BE$22-CONFIG!$C$7)/31,0)&gt;=ROUND(CONFIG!$F44,0),INDEX('Commandes - Calculs Auto'!$C22:'Commandes - Calculs Auto'!$BJ22,,COLUMN(BE$22)-COLUMN($C$22)+1-(CONFIG!$F44)),0)*'Charges variables-Calculs auto'!$J69</f>
        <v>0</v>
      </c>
      <c r="BF26" s="82">
        <f>IF(ROUND((BF$22-CONFIG!$C$7)/31,0)&gt;=ROUND(CONFIG!$F44,0),INDEX('Commandes - Calculs Auto'!$C22:'Commandes - Calculs Auto'!$BJ22,,COLUMN(BF$22)-COLUMN($C$22)+1-(CONFIG!$F44)),0)*'Charges variables-Calculs auto'!$J69</f>
        <v>0</v>
      </c>
      <c r="BG26" s="82">
        <f>IF(ROUND((BG$22-CONFIG!$C$7)/31,0)&gt;=ROUND(CONFIG!$F44,0),INDEX('Commandes - Calculs Auto'!$C22:'Commandes - Calculs Auto'!$BJ22,,COLUMN(BG$22)-COLUMN($C$22)+1-(CONFIG!$F44)),0)*'Charges variables-Calculs auto'!$J69</f>
        <v>0</v>
      </c>
      <c r="BH26" s="82">
        <f>IF(ROUND((BH$22-CONFIG!$C$7)/31,0)&gt;=ROUND(CONFIG!$F44,0),INDEX('Commandes - Calculs Auto'!$C22:'Commandes - Calculs Auto'!$BJ22,,COLUMN(BH$22)-COLUMN($C$22)+1-(CONFIG!$F44)),0)*'Charges variables-Calculs auto'!$J69</f>
        <v>0</v>
      </c>
      <c r="BI26" s="82">
        <f>IF(ROUND((BI$22-CONFIG!$C$7)/31,0)&gt;=ROUND(CONFIG!$F44,0),INDEX('Commandes - Calculs Auto'!$C22:'Commandes - Calculs Auto'!$BJ22,,COLUMN(BI$22)-COLUMN($C$22)+1-(CONFIG!$F44)),0)*'Charges variables-Calculs auto'!$J69</f>
        <v>0</v>
      </c>
      <c r="BJ26" s="82">
        <f>IF(ROUND((BJ$22-CONFIG!$C$7)/31,0)&gt;=ROUND(CONFIG!$F44,0),INDEX('Commandes - Calculs Auto'!$C22:'Commandes - Calculs Auto'!$BJ22,,COLUMN(BJ$22)-COLUMN($C$22)+1-(CONFIG!$F44)),0)*'Charges variables-Calculs auto'!$J69</f>
        <v>0</v>
      </c>
    </row>
    <row r="27" spans="2:62" x14ac:dyDescent="0.35">
      <c r="B27" s="57">
        <f>CONFIG!$B$18</f>
        <v>0</v>
      </c>
      <c r="C27" s="82">
        <f>IF(ROUND((C$22-CONFIG!$C$7)/31,0)&gt;=ROUND(CONFIG!$F45,0),INDEX('Commandes - Calculs Auto'!$C23:'Commandes - Calculs Auto'!$BJ23,,COLUMN(C$22)-COLUMN($C$22)+1-(CONFIG!$F45)),0)*CONFIG!$D45</f>
        <v>0</v>
      </c>
      <c r="D27" s="82">
        <f>IF(ROUND((D$22-CONFIG!$C$7)/31,0)&gt;=ROUND(CONFIG!$F45,0),INDEX('Commandes - Calculs Auto'!$C23:'Commandes - Calculs Auto'!$BJ23,,COLUMN(D$22)-COLUMN($C$22)+1-(CONFIG!$F45)),0)*CONFIG!$D45</f>
        <v>0</v>
      </c>
      <c r="E27" s="82">
        <f>IF(ROUND((E$22-CONFIG!$C$7)/31,0)&gt;=ROUND(CONFIG!$F45,0),INDEX('Commandes - Calculs Auto'!$C23:'Commandes - Calculs Auto'!$BJ23,,COLUMN(E$22)-COLUMN($C$22)+1-(CONFIG!$F45)),0)*CONFIG!$D45</f>
        <v>0</v>
      </c>
      <c r="F27" s="82">
        <f>IF(ROUND((F$22-CONFIG!$C$7)/31,0)&gt;=ROUND(CONFIG!$F45,0),INDEX('Commandes - Calculs Auto'!$C23:'Commandes - Calculs Auto'!$BJ23,,COLUMN(F$22)-COLUMN($C$22)+1-(CONFIG!$F45)),0)*CONFIG!$D45</f>
        <v>0</v>
      </c>
      <c r="G27" s="82">
        <f>IF(ROUND((G$22-CONFIG!$C$7)/31,0)&gt;=ROUND(CONFIG!$F45,0),INDEX('Commandes - Calculs Auto'!$C23:'Commandes - Calculs Auto'!$BJ23,,COLUMN(G$22)-COLUMN($C$22)+1-(CONFIG!$F45)),0)*CONFIG!$D45</f>
        <v>0</v>
      </c>
      <c r="H27" s="82">
        <f>IF(ROUND((H$22-CONFIG!$C$7)/31,0)&gt;=ROUND(CONFIG!$F45,0),INDEX('Commandes - Calculs Auto'!$C23:'Commandes - Calculs Auto'!$BJ23,,COLUMN(H$22)-COLUMN($C$22)+1-(CONFIG!$F45)),0)*CONFIG!$D45</f>
        <v>0</v>
      </c>
      <c r="I27" s="82">
        <f>IF(ROUND((I$22-CONFIG!$C$7)/31,0)&gt;=ROUND(CONFIG!$F45,0),INDEX('Commandes - Calculs Auto'!$C23:'Commandes - Calculs Auto'!$BJ23,,COLUMN(I$22)-COLUMN($C$22)+1-(CONFIG!$F45)),0)*CONFIG!$D45</f>
        <v>0</v>
      </c>
      <c r="J27" s="82">
        <f>IF(ROUND((J$22-CONFIG!$C$7)/31,0)&gt;=ROUND(CONFIG!$F45,0),INDEX('Commandes - Calculs Auto'!$C23:'Commandes - Calculs Auto'!$BJ23,,COLUMN(J$22)-COLUMN($C$22)+1-(CONFIG!$F45)),0)*CONFIG!$D45</f>
        <v>0</v>
      </c>
      <c r="K27" s="82">
        <f>IF(ROUND((K$22-CONFIG!$C$7)/31,0)&gt;=ROUND(CONFIG!$F45,0),INDEX('Commandes - Calculs Auto'!$C23:'Commandes - Calculs Auto'!$BJ23,,COLUMN(K$22)-COLUMN($C$22)+1-(CONFIG!$F45)),0)*CONFIG!$D45</f>
        <v>0</v>
      </c>
      <c r="L27" s="82">
        <f>IF(ROUND((L$22-CONFIG!$C$7)/31,0)&gt;=ROUND(CONFIG!$F45,0),INDEX('Commandes - Calculs Auto'!$C23:'Commandes - Calculs Auto'!$BJ23,,COLUMN(L$22)-COLUMN($C$22)+1-(CONFIG!$F45)),0)*CONFIG!$D45</f>
        <v>0</v>
      </c>
      <c r="M27" s="82">
        <f>IF(ROUND((M$22-CONFIG!$C$7)/31,0)&gt;=ROUND(CONFIG!$F45,0),INDEX('Commandes - Calculs Auto'!$C23:'Commandes - Calculs Auto'!$BJ23,,COLUMN(M$22)-COLUMN($C$22)+1-(CONFIG!$F45)),0)*CONFIG!$D45</f>
        <v>0</v>
      </c>
      <c r="N27" s="82">
        <f>IF(ROUND((N$22-CONFIG!$C$7)/31,0)&gt;=ROUND(CONFIG!$F45,0),INDEX('Commandes - Calculs Auto'!$C23:'Commandes - Calculs Auto'!$BJ23,,COLUMN(N$22)-COLUMN($C$22)+1-(CONFIG!$F45)),0)*CONFIG!$D45</f>
        <v>0</v>
      </c>
      <c r="O27" s="82">
        <f>IF(ROUND((O$22-CONFIG!$C$7)/31,0)&gt;=ROUND(CONFIG!$F45,0),INDEX('Commandes - Calculs Auto'!$C23:'Commandes - Calculs Auto'!$BJ23,,COLUMN(O$22)-COLUMN($C$22)+1-(CONFIG!$F45)),0)*'Charges variables-Calculs auto'!$D70</f>
        <v>0</v>
      </c>
      <c r="P27" s="82">
        <f>IF(ROUND((P$22-CONFIG!$C$7)/31,0)&gt;=ROUND(CONFIG!$F45,0),INDEX('Commandes - Calculs Auto'!$C23:'Commandes - Calculs Auto'!$BJ23,,COLUMN(P$22)-COLUMN($C$22)+1-(CONFIG!$F45)),0)*'Charges variables-Calculs auto'!$D70</f>
        <v>0</v>
      </c>
      <c r="Q27" s="82">
        <f>IF(ROUND((Q$22-CONFIG!$C$7)/31,0)&gt;=ROUND(CONFIG!$F45,0),INDEX('Commandes - Calculs Auto'!$C23:'Commandes - Calculs Auto'!$BJ23,,COLUMN(Q$22)-COLUMN($C$22)+1-(CONFIG!$F45)),0)*'Charges variables-Calculs auto'!$D70</f>
        <v>0</v>
      </c>
      <c r="R27" s="82">
        <f>IF(ROUND((R$22-CONFIG!$C$7)/31,0)&gt;=ROUND(CONFIG!$F45,0),INDEX('Commandes - Calculs Auto'!$C23:'Commandes - Calculs Auto'!$BJ23,,COLUMN(R$22)-COLUMN($C$22)+1-(CONFIG!$F45)),0)*'Charges variables-Calculs auto'!$D70</f>
        <v>0</v>
      </c>
      <c r="S27" s="82">
        <f>IF(ROUND((S$22-CONFIG!$C$7)/31,0)&gt;=ROUND(CONFIG!$F45,0),INDEX('Commandes - Calculs Auto'!$C23:'Commandes - Calculs Auto'!$BJ23,,COLUMN(S$22)-COLUMN($C$22)+1-(CONFIG!$F45)),0)*'Charges variables-Calculs auto'!$D70</f>
        <v>0</v>
      </c>
      <c r="T27" s="82">
        <f>IF(ROUND((T$22-CONFIG!$C$7)/31,0)&gt;=ROUND(CONFIG!$F45,0),INDEX('Commandes - Calculs Auto'!$C23:'Commandes - Calculs Auto'!$BJ23,,COLUMN(T$22)-COLUMN($C$22)+1-(CONFIG!$F45)),0)*'Charges variables-Calculs auto'!$D70</f>
        <v>0</v>
      </c>
      <c r="U27" s="82">
        <f>IF(ROUND((U$22-CONFIG!$C$7)/31,0)&gt;=ROUND(CONFIG!$F45,0),INDEX('Commandes - Calculs Auto'!$C23:'Commandes - Calculs Auto'!$BJ23,,COLUMN(U$22)-COLUMN($C$22)+1-(CONFIG!$F45)),0)*'Charges variables-Calculs auto'!$D70</f>
        <v>0</v>
      </c>
      <c r="V27" s="82">
        <f>IF(ROUND((V$22-CONFIG!$C$7)/31,0)&gt;=ROUND(CONFIG!$F45,0),INDEX('Commandes - Calculs Auto'!$C23:'Commandes - Calculs Auto'!$BJ23,,COLUMN(V$22)-COLUMN($C$22)+1-(CONFIG!$F45)),0)*'Charges variables-Calculs auto'!$D70</f>
        <v>0</v>
      </c>
      <c r="W27" s="82">
        <f>IF(ROUND((W$22-CONFIG!$C$7)/31,0)&gt;=ROUND(CONFIG!$F45,0),INDEX('Commandes - Calculs Auto'!$C23:'Commandes - Calculs Auto'!$BJ23,,COLUMN(W$22)-COLUMN($C$22)+1-(CONFIG!$F45)),0)*'Charges variables-Calculs auto'!$D70</f>
        <v>0</v>
      </c>
      <c r="X27" s="82">
        <f>IF(ROUND((X$22-CONFIG!$C$7)/31,0)&gt;=ROUND(CONFIG!$F45,0),INDEX('Commandes - Calculs Auto'!$C23:'Commandes - Calculs Auto'!$BJ23,,COLUMN(X$22)-COLUMN($C$22)+1-(CONFIG!$F45)),0)*'Charges variables-Calculs auto'!$D70</f>
        <v>0</v>
      </c>
      <c r="Y27" s="82">
        <f>IF(ROUND((Y$22-CONFIG!$C$7)/31,0)&gt;=ROUND(CONFIG!$F45,0),INDEX('Commandes - Calculs Auto'!$C23:'Commandes - Calculs Auto'!$BJ23,,COLUMN(Y$22)-COLUMN($C$22)+1-(CONFIG!$F45)),0)*'Charges variables-Calculs auto'!$D70</f>
        <v>0</v>
      </c>
      <c r="Z27" s="82">
        <f>IF(ROUND((Z$22-CONFIG!$C$7)/31,0)&gt;=ROUND(CONFIG!$F45,0),INDEX('Commandes - Calculs Auto'!$C23:'Commandes - Calculs Auto'!$BJ23,,COLUMN(Z$22)-COLUMN($C$22)+1-(CONFIG!$F45)),0)*'Charges variables-Calculs auto'!$D70</f>
        <v>0</v>
      </c>
      <c r="AA27" s="82">
        <f>IF(ROUND((AA$22-CONFIG!$C$7)/31,0)&gt;=ROUND(CONFIG!$F45,0),INDEX('Commandes - Calculs Auto'!$C23:'Commandes - Calculs Auto'!$BJ23,,COLUMN(AA$22)-COLUMN($C$22)+1-(CONFIG!$F45)),0)*'Charges variables-Calculs auto'!$F70</f>
        <v>0</v>
      </c>
      <c r="AB27" s="82">
        <f>IF(ROUND((AB$22-CONFIG!$C$7)/31,0)&gt;=ROUND(CONFIG!$F45,0),INDEX('Commandes - Calculs Auto'!$C23:'Commandes - Calculs Auto'!$BJ23,,COLUMN(AB$22)-COLUMN($C$22)+1-(CONFIG!$F45)),0)*'Charges variables-Calculs auto'!$F70</f>
        <v>0</v>
      </c>
      <c r="AC27" s="82">
        <f>IF(ROUND((AC$22-CONFIG!$C$7)/31,0)&gt;=ROUND(CONFIG!$F45,0),INDEX('Commandes - Calculs Auto'!$C23:'Commandes - Calculs Auto'!$BJ23,,COLUMN(AC$22)-COLUMN($C$22)+1-(CONFIG!$F45)),0)*'Charges variables-Calculs auto'!$F70</f>
        <v>0</v>
      </c>
      <c r="AD27" s="82">
        <f>IF(ROUND((AD$22-CONFIG!$C$7)/31,0)&gt;=ROUND(CONFIG!$F45,0),INDEX('Commandes - Calculs Auto'!$C23:'Commandes - Calculs Auto'!$BJ23,,COLUMN(AD$22)-COLUMN($C$22)+1-(CONFIG!$F45)),0)*'Charges variables-Calculs auto'!$F70</f>
        <v>0</v>
      </c>
      <c r="AE27" s="82">
        <f>IF(ROUND((AE$22-CONFIG!$C$7)/31,0)&gt;=ROUND(CONFIG!$F45,0),INDEX('Commandes - Calculs Auto'!$C23:'Commandes - Calculs Auto'!$BJ23,,COLUMN(AE$22)-COLUMN($C$22)+1-(CONFIG!$F45)),0)*'Charges variables-Calculs auto'!$F70</f>
        <v>0</v>
      </c>
      <c r="AF27" s="82">
        <f>IF(ROUND((AF$22-CONFIG!$C$7)/31,0)&gt;=ROUND(CONFIG!$F45,0),INDEX('Commandes - Calculs Auto'!$C23:'Commandes - Calculs Auto'!$BJ23,,COLUMN(AF$22)-COLUMN($C$22)+1-(CONFIG!$F45)),0)*'Charges variables-Calculs auto'!$F70</f>
        <v>0</v>
      </c>
      <c r="AG27" s="82">
        <f>IF(ROUND((AG$22-CONFIG!$C$7)/31,0)&gt;=ROUND(CONFIG!$F45,0),INDEX('Commandes - Calculs Auto'!$C23:'Commandes - Calculs Auto'!$BJ23,,COLUMN(AG$22)-COLUMN($C$22)+1-(CONFIG!$F45)),0)*'Charges variables-Calculs auto'!$F70</f>
        <v>0</v>
      </c>
      <c r="AH27" s="82">
        <f>IF(ROUND((AH$22-CONFIG!$C$7)/31,0)&gt;=ROUND(CONFIG!$F45,0),INDEX('Commandes - Calculs Auto'!$C23:'Commandes - Calculs Auto'!$BJ23,,COLUMN(AH$22)-COLUMN($C$22)+1-(CONFIG!$F45)),0)*'Charges variables-Calculs auto'!$F70</f>
        <v>0</v>
      </c>
      <c r="AI27" s="82">
        <f>IF(ROUND((AI$22-CONFIG!$C$7)/31,0)&gt;=ROUND(CONFIG!$F45,0),INDEX('Commandes - Calculs Auto'!$C23:'Commandes - Calculs Auto'!$BJ23,,COLUMN(AI$22)-COLUMN($C$22)+1-(CONFIG!$F45)),0)*'Charges variables-Calculs auto'!$F70</f>
        <v>0</v>
      </c>
      <c r="AJ27" s="82">
        <f>IF(ROUND((AJ$22-CONFIG!$C$7)/31,0)&gt;=ROUND(CONFIG!$F45,0),INDEX('Commandes - Calculs Auto'!$C23:'Commandes - Calculs Auto'!$BJ23,,COLUMN(AJ$22)-COLUMN($C$22)+1-(CONFIG!$F45)),0)*'Charges variables-Calculs auto'!$F70</f>
        <v>0</v>
      </c>
      <c r="AK27" s="82">
        <f>IF(ROUND((AK$22-CONFIG!$C$7)/31,0)&gt;=ROUND(CONFIG!$F45,0),INDEX('Commandes - Calculs Auto'!$C23:'Commandes - Calculs Auto'!$BJ23,,COLUMN(AK$22)-COLUMN($C$22)+1-(CONFIG!$F45)),0)*'Charges variables-Calculs auto'!$F70</f>
        <v>0</v>
      </c>
      <c r="AL27" s="82">
        <f>IF(ROUND((AL$22-CONFIG!$C$7)/31,0)&gt;=ROUND(CONFIG!$F45,0),INDEX('Commandes - Calculs Auto'!$C23:'Commandes - Calculs Auto'!$BJ23,,COLUMN(AL$22)-COLUMN($C$22)+1-(CONFIG!$F45)),0)*'Charges variables-Calculs auto'!$F70</f>
        <v>0</v>
      </c>
      <c r="AM27" s="82">
        <f>IF(ROUND((AM$22-CONFIG!$C$7)/31,0)&gt;=ROUND(CONFIG!$F45,0),INDEX('Commandes - Calculs Auto'!$C23:'Commandes - Calculs Auto'!$BJ23,,COLUMN(AM$22)-COLUMN($C$22)+1-(CONFIG!$F45)),0)*'Charges variables-Calculs auto'!$H70</f>
        <v>0</v>
      </c>
      <c r="AN27" s="82">
        <f>IF(ROUND((AN$22-CONFIG!$C$7)/31,0)&gt;=ROUND(CONFIG!$F45,0),INDEX('Commandes - Calculs Auto'!$C23:'Commandes - Calculs Auto'!$BJ23,,COLUMN(AN$22)-COLUMN($C$22)+1-(CONFIG!$F45)),0)*'Charges variables-Calculs auto'!$H70</f>
        <v>0</v>
      </c>
      <c r="AO27" s="82">
        <f>IF(ROUND((AO$22-CONFIG!$C$7)/31,0)&gt;=ROUND(CONFIG!$F45,0),INDEX('Commandes - Calculs Auto'!$C23:'Commandes - Calculs Auto'!$BJ23,,COLUMN(AO$22)-COLUMN($C$22)+1-(CONFIG!$F45)),0)*'Charges variables-Calculs auto'!$H70</f>
        <v>0</v>
      </c>
      <c r="AP27" s="82">
        <f>IF(ROUND((AP$22-CONFIG!$C$7)/31,0)&gt;=ROUND(CONFIG!$F45,0),INDEX('Commandes - Calculs Auto'!$C23:'Commandes - Calculs Auto'!$BJ23,,COLUMN(AP$22)-COLUMN($C$22)+1-(CONFIG!$F45)),0)*'Charges variables-Calculs auto'!$H70</f>
        <v>0</v>
      </c>
      <c r="AQ27" s="82">
        <f>IF(ROUND((AQ$22-CONFIG!$C$7)/31,0)&gt;=ROUND(CONFIG!$F45,0),INDEX('Commandes - Calculs Auto'!$C23:'Commandes - Calculs Auto'!$BJ23,,COLUMN(AQ$22)-COLUMN($C$22)+1-(CONFIG!$F45)),0)*'Charges variables-Calculs auto'!$H70</f>
        <v>0</v>
      </c>
      <c r="AR27" s="82">
        <f>IF(ROUND((AR$22-CONFIG!$C$7)/31,0)&gt;=ROUND(CONFIG!$F45,0),INDEX('Commandes - Calculs Auto'!$C23:'Commandes - Calculs Auto'!$BJ23,,COLUMN(AR$22)-COLUMN($C$22)+1-(CONFIG!$F45)),0)*'Charges variables-Calculs auto'!$H70</f>
        <v>0</v>
      </c>
      <c r="AS27" s="82">
        <f>IF(ROUND((AS$22-CONFIG!$C$7)/31,0)&gt;=ROUND(CONFIG!$F45,0),INDEX('Commandes - Calculs Auto'!$C23:'Commandes - Calculs Auto'!$BJ23,,COLUMN(AS$22)-COLUMN($C$22)+1-(CONFIG!$F45)),0)*'Charges variables-Calculs auto'!$H70</f>
        <v>0</v>
      </c>
      <c r="AT27" s="82">
        <f>IF(ROUND((AT$22-CONFIG!$C$7)/31,0)&gt;=ROUND(CONFIG!$F45,0),INDEX('Commandes - Calculs Auto'!$C23:'Commandes - Calculs Auto'!$BJ23,,COLUMN(AT$22)-COLUMN($C$22)+1-(CONFIG!$F45)),0)*'Charges variables-Calculs auto'!$H70</f>
        <v>0</v>
      </c>
      <c r="AU27" s="82">
        <f>IF(ROUND((AU$22-CONFIG!$C$7)/31,0)&gt;=ROUND(CONFIG!$F45,0),INDEX('Commandes - Calculs Auto'!$C23:'Commandes - Calculs Auto'!$BJ23,,COLUMN(AU$22)-COLUMN($C$22)+1-(CONFIG!$F45)),0)*'Charges variables-Calculs auto'!$H70</f>
        <v>0</v>
      </c>
      <c r="AV27" s="82">
        <f>IF(ROUND((AV$22-CONFIG!$C$7)/31,0)&gt;=ROUND(CONFIG!$F45,0),INDEX('Commandes - Calculs Auto'!$C23:'Commandes - Calculs Auto'!$BJ23,,COLUMN(AV$22)-COLUMN($C$22)+1-(CONFIG!$F45)),0)*'Charges variables-Calculs auto'!$H70</f>
        <v>0</v>
      </c>
      <c r="AW27" s="82">
        <f>IF(ROUND((AW$22-CONFIG!$C$7)/31,0)&gt;=ROUND(CONFIG!$F45,0),INDEX('Commandes - Calculs Auto'!$C23:'Commandes - Calculs Auto'!$BJ23,,COLUMN(AW$22)-COLUMN($C$22)+1-(CONFIG!$F45)),0)*'Charges variables-Calculs auto'!$H70</f>
        <v>0</v>
      </c>
      <c r="AX27" s="82">
        <f>IF(ROUND((AX$22-CONFIG!$C$7)/31,0)&gt;=ROUND(CONFIG!$F45,0),INDEX('Commandes - Calculs Auto'!$C23:'Commandes - Calculs Auto'!$BJ23,,COLUMN(AX$22)-COLUMN($C$22)+1-(CONFIG!$F45)),0)*'Charges variables-Calculs auto'!$H70</f>
        <v>0</v>
      </c>
      <c r="AY27" s="82">
        <f>IF(ROUND((AY$22-CONFIG!$C$7)/31,0)&gt;=ROUND(CONFIG!$F45,0),INDEX('Commandes - Calculs Auto'!$C23:'Commandes - Calculs Auto'!$BJ23,,COLUMN(AY$22)-COLUMN($C$22)+1-(CONFIG!$F45)),0)*'Charges variables-Calculs auto'!$J70</f>
        <v>0</v>
      </c>
      <c r="AZ27" s="82">
        <f>IF(ROUND((AZ$22-CONFIG!$C$7)/31,0)&gt;=ROUND(CONFIG!$F45,0),INDEX('Commandes - Calculs Auto'!$C23:'Commandes - Calculs Auto'!$BJ23,,COLUMN(AZ$22)-COLUMN($C$22)+1-(CONFIG!$F45)),0)*'Charges variables-Calculs auto'!$J70</f>
        <v>0</v>
      </c>
      <c r="BA27" s="82">
        <f>IF(ROUND((BA$22-CONFIG!$C$7)/31,0)&gt;=ROUND(CONFIG!$F45,0),INDEX('Commandes - Calculs Auto'!$C23:'Commandes - Calculs Auto'!$BJ23,,COLUMN(BA$22)-COLUMN($C$22)+1-(CONFIG!$F45)),0)*'Charges variables-Calculs auto'!$J70</f>
        <v>0</v>
      </c>
      <c r="BB27" s="82">
        <f>IF(ROUND((BB$22-CONFIG!$C$7)/31,0)&gt;=ROUND(CONFIG!$F45,0),INDEX('Commandes - Calculs Auto'!$C23:'Commandes - Calculs Auto'!$BJ23,,COLUMN(BB$22)-COLUMN($C$22)+1-(CONFIG!$F45)),0)*'Charges variables-Calculs auto'!$J70</f>
        <v>0</v>
      </c>
      <c r="BC27" s="82">
        <f>IF(ROUND((BC$22-CONFIG!$C$7)/31,0)&gt;=ROUND(CONFIG!$F45,0),INDEX('Commandes - Calculs Auto'!$C23:'Commandes - Calculs Auto'!$BJ23,,COLUMN(BC$22)-COLUMN($C$22)+1-(CONFIG!$F45)),0)*'Charges variables-Calculs auto'!$J70</f>
        <v>0</v>
      </c>
      <c r="BD27" s="82">
        <f>IF(ROUND((BD$22-CONFIG!$C$7)/31,0)&gt;=ROUND(CONFIG!$F45,0),INDEX('Commandes - Calculs Auto'!$C23:'Commandes - Calculs Auto'!$BJ23,,COLUMN(BD$22)-COLUMN($C$22)+1-(CONFIG!$F45)),0)*'Charges variables-Calculs auto'!$J70</f>
        <v>0</v>
      </c>
      <c r="BE27" s="82">
        <f>IF(ROUND((BE$22-CONFIG!$C$7)/31,0)&gt;=ROUND(CONFIG!$F45,0),INDEX('Commandes - Calculs Auto'!$C23:'Commandes - Calculs Auto'!$BJ23,,COLUMN(BE$22)-COLUMN($C$22)+1-(CONFIG!$F45)),0)*'Charges variables-Calculs auto'!$J70</f>
        <v>0</v>
      </c>
      <c r="BF27" s="82">
        <f>IF(ROUND((BF$22-CONFIG!$C$7)/31,0)&gt;=ROUND(CONFIG!$F45,0),INDEX('Commandes - Calculs Auto'!$C23:'Commandes - Calculs Auto'!$BJ23,,COLUMN(BF$22)-COLUMN($C$22)+1-(CONFIG!$F45)),0)*'Charges variables-Calculs auto'!$J70</f>
        <v>0</v>
      </c>
      <c r="BG27" s="82">
        <f>IF(ROUND((BG$22-CONFIG!$C$7)/31,0)&gt;=ROUND(CONFIG!$F45,0),INDEX('Commandes - Calculs Auto'!$C23:'Commandes - Calculs Auto'!$BJ23,,COLUMN(BG$22)-COLUMN($C$22)+1-(CONFIG!$F45)),0)*'Charges variables-Calculs auto'!$J70</f>
        <v>0</v>
      </c>
      <c r="BH27" s="82">
        <f>IF(ROUND((BH$22-CONFIG!$C$7)/31,0)&gt;=ROUND(CONFIG!$F45,0),INDEX('Commandes - Calculs Auto'!$C23:'Commandes - Calculs Auto'!$BJ23,,COLUMN(BH$22)-COLUMN($C$22)+1-(CONFIG!$F45)),0)*'Charges variables-Calculs auto'!$J70</f>
        <v>0</v>
      </c>
      <c r="BI27" s="82">
        <f>IF(ROUND((BI$22-CONFIG!$C$7)/31,0)&gt;=ROUND(CONFIG!$F45,0),INDEX('Commandes - Calculs Auto'!$C23:'Commandes - Calculs Auto'!$BJ23,,COLUMN(BI$22)-COLUMN($C$22)+1-(CONFIG!$F45)),0)*'Charges variables-Calculs auto'!$J70</f>
        <v>0</v>
      </c>
      <c r="BJ27" s="82">
        <f>IF(ROUND((BJ$22-CONFIG!$C$7)/31,0)&gt;=ROUND(CONFIG!$F45,0),INDEX('Commandes - Calculs Auto'!$C23:'Commandes - Calculs Auto'!$BJ23,,COLUMN(BJ$22)-COLUMN($C$22)+1-(CONFIG!$F45)),0)*'Charges variables-Calculs auto'!$J70</f>
        <v>0</v>
      </c>
    </row>
    <row r="28" spans="2:62" x14ac:dyDescent="0.35">
      <c r="B28" s="57">
        <f>CONFIG!$B$19</f>
        <v>0</v>
      </c>
      <c r="C28" s="82">
        <f>IF(ROUND((C$22-CONFIG!$C$7)/31,0)&gt;=ROUND(CONFIG!$F46,0),INDEX('Commandes - Calculs Auto'!$C24:'Commandes - Calculs Auto'!$BJ24,,COLUMN(C$22)-COLUMN($C$22)+1-(CONFIG!$F46)),0)*CONFIG!$D46</f>
        <v>0</v>
      </c>
      <c r="D28" s="82">
        <f>IF(ROUND((D$22-CONFIG!$C$7)/31,0)&gt;=ROUND(CONFIG!$F46,0),INDEX('Commandes - Calculs Auto'!$C24:'Commandes - Calculs Auto'!$BJ24,,COLUMN(D$22)-COLUMN($C$22)+1-(CONFIG!$F46)),0)*CONFIG!$D46</f>
        <v>0</v>
      </c>
      <c r="E28" s="82">
        <f>IF(ROUND((E$22-CONFIG!$C$7)/31,0)&gt;=ROUND(CONFIG!$F46,0),INDEX('Commandes - Calculs Auto'!$C24:'Commandes - Calculs Auto'!$BJ24,,COLUMN(E$22)-COLUMN($C$22)+1-(CONFIG!$F46)),0)*CONFIG!$D46</f>
        <v>0</v>
      </c>
      <c r="F28" s="82">
        <f>IF(ROUND((F$22-CONFIG!$C$7)/31,0)&gt;=ROUND(CONFIG!$F46,0),INDEX('Commandes - Calculs Auto'!$C24:'Commandes - Calculs Auto'!$BJ24,,COLUMN(F$22)-COLUMN($C$22)+1-(CONFIG!$F46)),0)*CONFIG!$D46</f>
        <v>0</v>
      </c>
      <c r="G28" s="82">
        <f>IF(ROUND((G$22-CONFIG!$C$7)/31,0)&gt;=ROUND(CONFIG!$F46,0),INDEX('Commandes - Calculs Auto'!$C24:'Commandes - Calculs Auto'!$BJ24,,COLUMN(G$22)-COLUMN($C$22)+1-(CONFIG!$F46)),0)*CONFIG!$D46</f>
        <v>0</v>
      </c>
      <c r="H28" s="82">
        <f>IF(ROUND((H$22-CONFIG!$C$7)/31,0)&gt;=ROUND(CONFIG!$F46,0),INDEX('Commandes - Calculs Auto'!$C24:'Commandes - Calculs Auto'!$BJ24,,COLUMN(H$22)-COLUMN($C$22)+1-(CONFIG!$F46)),0)*CONFIG!$D46</f>
        <v>0</v>
      </c>
      <c r="I28" s="82">
        <f>IF(ROUND((I$22-CONFIG!$C$7)/31,0)&gt;=ROUND(CONFIG!$F46,0),INDEX('Commandes - Calculs Auto'!$C24:'Commandes - Calculs Auto'!$BJ24,,COLUMN(I$22)-COLUMN($C$22)+1-(CONFIG!$F46)),0)*CONFIG!$D46</f>
        <v>0</v>
      </c>
      <c r="J28" s="82">
        <f>IF(ROUND((J$22-CONFIG!$C$7)/31,0)&gt;=ROUND(CONFIG!$F46,0),INDEX('Commandes - Calculs Auto'!$C24:'Commandes - Calculs Auto'!$BJ24,,COLUMN(J$22)-COLUMN($C$22)+1-(CONFIG!$F46)),0)*CONFIG!$D46</f>
        <v>0</v>
      </c>
      <c r="K28" s="82">
        <f>IF(ROUND((K$22-CONFIG!$C$7)/31,0)&gt;=ROUND(CONFIG!$F46,0),INDEX('Commandes - Calculs Auto'!$C24:'Commandes - Calculs Auto'!$BJ24,,COLUMN(K$22)-COLUMN($C$22)+1-(CONFIG!$F46)),0)*CONFIG!$D46</f>
        <v>0</v>
      </c>
      <c r="L28" s="82">
        <f>IF(ROUND((L$22-CONFIG!$C$7)/31,0)&gt;=ROUND(CONFIG!$F46,0),INDEX('Commandes - Calculs Auto'!$C24:'Commandes - Calculs Auto'!$BJ24,,COLUMN(L$22)-COLUMN($C$22)+1-(CONFIG!$F46)),0)*CONFIG!$D46</f>
        <v>0</v>
      </c>
      <c r="M28" s="82">
        <f>IF(ROUND((M$22-CONFIG!$C$7)/31,0)&gt;=ROUND(CONFIG!$F46,0),INDEX('Commandes - Calculs Auto'!$C24:'Commandes - Calculs Auto'!$BJ24,,COLUMN(M$22)-COLUMN($C$22)+1-(CONFIG!$F46)),0)*CONFIG!$D46</f>
        <v>0</v>
      </c>
      <c r="N28" s="82">
        <f>IF(ROUND((N$22-CONFIG!$C$7)/31,0)&gt;=ROUND(CONFIG!$F46,0),INDEX('Commandes - Calculs Auto'!$C24:'Commandes - Calculs Auto'!$BJ24,,COLUMN(N$22)-COLUMN($C$22)+1-(CONFIG!$F46)),0)*CONFIG!$D46</f>
        <v>0</v>
      </c>
      <c r="O28" s="82">
        <f>IF(ROUND((O$22-CONFIG!$C$7)/31,0)&gt;=ROUND(CONFIG!$F46,0),INDEX('Commandes - Calculs Auto'!$C24:'Commandes - Calculs Auto'!$BJ24,,COLUMN(O$22)-COLUMN($C$22)+1-(CONFIG!$F46)),0)*'Charges variables-Calculs auto'!$D71</f>
        <v>0</v>
      </c>
      <c r="P28" s="82">
        <f>IF(ROUND((P$22-CONFIG!$C$7)/31,0)&gt;=ROUND(CONFIG!$F46,0),INDEX('Commandes - Calculs Auto'!$C24:'Commandes - Calculs Auto'!$BJ24,,COLUMN(P$22)-COLUMN($C$22)+1-(CONFIG!$F46)),0)*'Charges variables-Calculs auto'!$D71</f>
        <v>0</v>
      </c>
      <c r="Q28" s="82">
        <f>IF(ROUND((Q$22-CONFIG!$C$7)/31,0)&gt;=ROUND(CONFIG!$F46,0),INDEX('Commandes - Calculs Auto'!$C24:'Commandes - Calculs Auto'!$BJ24,,COLUMN(Q$22)-COLUMN($C$22)+1-(CONFIG!$F46)),0)*'Charges variables-Calculs auto'!$D71</f>
        <v>0</v>
      </c>
      <c r="R28" s="82">
        <f>IF(ROUND((R$22-CONFIG!$C$7)/31,0)&gt;=ROUND(CONFIG!$F46,0),INDEX('Commandes - Calculs Auto'!$C24:'Commandes - Calculs Auto'!$BJ24,,COLUMN(R$22)-COLUMN($C$22)+1-(CONFIG!$F46)),0)*'Charges variables-Calculs auto'!$D71</f>
        <v>0</v>
      </c>
      <c r="S28" s="82">
        <f>IF(ROUND((S$22-CONFIG!$C$7)/31,0)&gt;=ROUND(CONFIG!$F46,0),INDEX('Commandes - Calculs Auto'!$C24:'Commandes - Calculs Auto'!$BJ24,,COLUMN(S$22)-COLUMN($C$22)+1-(CONFIG!$F46)),0)*'Charges variables-Calculs auto'!$D71</f>
        <v>0</v>
      </c>
      <c r="T28" s="82">
        <f>IF(ROUND((T$22-CONFIG!$C$7)/31,0)&gt;=ROUND(CONFIG!$F46,0),INDEX('Commandes - Calculs Auto'!$C24:'Commandes - Calculs Auto'!$BJ24,,COLUMN(T$22)-COLUMN($C$22)+1-(CONFIG!$F46)),0)*'Charges variables-Calculs auto'!$D71</f>
        <v>0</v>
      </c>
      <c r="U28" s="82">
        <f>IF(ROUND((U$22-CONFIG!$C$7)/31,0)&gt;=ROUND(CONFIG!$F46,0),INDEX('Commandes - Calculs Auto'!$C24:'Commandes - Calculs Auto'!$BJ24,,COLUMN(U$22)-COLUMN($C$22)+1-(CONFIG!$F46)),0)*'Charges variables-Calculs auto'!$D71</f>
        <v>0</v>
      </c>
      <c r="V28" s="82">
        <f>IF(ROUND((V$22-CONFIG!$C$7)/31,0)&gt;=ROUND(CONFIG!$F46,0),INDEX('Commandes - Calculs Auto'!$C24:'Commandes - Calculs Auto'!$BJ24,,COLUMN(V$22)-COLUMN($C$22)+1-(CONFIG!$F46)),0)*'Charges variables-Calculs auto'!$D71</f>
        <v>0</v>
      </c>
      <c r="W28" s="82">
        <f>IF(ROUND((W$22-CONFIG!$C$7)/31,0)&gt;=ROUND(CONFIG!$F46,0),INDEX('Commandes - Calculs Auto'!$C24:'Commandes - Calculs Auto'!$BJ24,,COLUMN(W$22)-COLUMN($C$22)+1-(CONFIG!$F46)),0)*'Charges variables-Calculs auto'!$D71</f>
        <v>0</v>
      </c>
      <c r="X28" s="82">
        <f>IF(ROUND((X$22-CONFIG!$C$7)/31,0)&gt;=ROUND(CONFIG!$F46,0),INDEX('Commandes - Calculs Auto'!$C24:'Commandes - Calculs Auto'!$BJ24,,COLUMN(X$22)-COLUMN($C$22)+1-(CONFIG!$F46)),0)*'Charges variables-Calculs auto'!$D71</f>
        <v>0</v>
      </c>
      <c r="Y28" s="82">
        <f>IF(ROUND((Y$22-CONFIG!$C$7)/31,0)&gt;=ROUND(CONFIG!$F46,0),INDEX('Commandes - Calculs Auto'!$C24:'Commandes - Calculs Auto'!$BJ24,,COLUMN(Y$22)-COLUMN($C$22)+1-(CONFIG!$F46)),0)*'Charges variables-Calculs auto'!$D71</f>
        <v>0</v>
      </c>
      <c r="Z28" s="82">
        <f>IF(ROUND((Z$22-CONFIG!$C$7)/31,0)&gt;=ROUND(CONFIG!$F46,0),INDEX('Commandes - Calculs Auto'!$C24:'Commandes - Calculs Auto'!$BJ24,,COLUMN(Z$22)-COLUMN($C$22)+1-(CONFIG!$F46)),0)*'Charges variables-Calculs auto'!$D71</f>
        <v>0</v>
      </c>
      <c r="AA28" s="82">
        <f>IF(ROUND((AA$22-CONFIG!$C$7)/31,0)&gt;=ROUND(CONFIG!$F46,0),INDEX('Commandes - Calculs Auto'!$C24:'Commandes - Calculs Auto'!$BJ24,,COLUMN(AA$22)-COLUMN($C$22)+1-(CONFIG!$F46)),0)*'Charges variables-Calculs auto'!$F71</f>
        <v>0</v>
      </c>
      <c r="AB28" s="82">
        <f>IF(ROUND((AB$22-CONFIG!$C$7)/31,0)&gt;=ROUND(CONFIG!$F46,0),INDEX('Commandes - Calculs Auto'!$C24:'Commandes - Calculs Auto'!$BJ24,,COLUMN(AB$22)-COLUMN($C$22)+1-(CONFIG!$F46)),0)*'Charges variables-Calculs auto'!$F71</f>
        <v>0</v>
      </c>
      <c r="AC28" s="82">
        <f>IF(ROUND((AC$22-CONFIG!$C$7)/31,0)&gt;=ROUND(CONFIG!$F46,0),INDEX('Commandes - Calculs Auto'!$C24:'Commandes - Calculs Auto'!$BJ24,,COLUMN(AC$22)-COLUMN($C$22)+1-(CONFIG!$F46)),0)*'Charges variables-Calculs auto'!$F71</f>
        <v>0</v>
      </c>
      <c r="AD28" s="82">
        <f>IF(ROUND((AD$22-CONFIG!$C$7)/31,0)&gt;=ROUND(CONFIG!$F46,0),INDEX('Commandes - Calculs Auto'!$C24:'Commandes - Calculs Auto'!$BJ24,,COLUMN(AD$22)-COLUMN($C$22)+1-(CONFIG!$F46)),0)*'Charges variables-Calculs auto'!$F71</f>
        <v>0</v>
      </c>
      <c r="AE28" s="82">
        <f>IF(ROUND((AE$22-CONFIG!$C$7)/31,0)&gt;=ROUND(CONFIG!$F46,0),INDEX('Commandes - Calculs Auto'!$C24:'Commandes - Calculs Auto'!$BJ24,,COLUMN(AE$22)-COLUMN($C$22)+1-(CONFIG!$F46)),0)*'Charges variables-Calculs auto'!$F71</f>
        <v>0</v>
      </c>
      <c r="AF28" s="82">
        <f>IF(ROUND((AF$22-CONFIG!$C$7)/31,0)&gt;=ROUND(CONFIG!$F46,0),INDEX('Commandes - Calculs Auto'!$C24:'Commandes - Calculs Auto'!$BJ24,,COLUMN(AF$22)-COLUMN($C$22)+1-(CONFIG!$F46)),0)*'Charges variables-Calculs auto'!$F71</f>
        <v>0</v>
      </c>
      <c r="AG28" s="82">
        <f>IF(ROUND((AG$22-CONFIG!$C$7)/31,0)&gt;=ROUND(CONFIG!$F46,0),INDEX('Commandes - Calculs Auto'!$C24:'Commandes - Calculs Auto'!$BJ24,,COLUMN(AG$22)-COLUMN($C$22)+1-(CONFIG!$F46)),0)*'Charges variables-Calculs auto'!$F71</f>
        <v>0</v>
      </c>
      <c r="AH28" s="82">
        <f>IF(ROUND((AH$22-CONFIG!$C$7)/31,0)&gt;=ROUND(CONFIG!$F46,0),INDEX('Commandes - Calculs Auto'!$C24:'Commandes - Calculs Auto'!$BJ24,,COLUMN(AH$22)-COLUMN($C$22)+1-(CONFIG!$F46)),0)*'Charges variables-Calculs auto'!$F71</f>
        <v>0</v>
      </c>
      <c r="AI28" s="82">
        <f>IF(ROUND((AI$22-CONFIG!$C$7)/31,0)&gt;=ROUND(CONFIG!$F46,0),INDEX('Commandes - Calculs Auto'!$C24:'Commandes - Calculs Auto'!$BJ24,,COLUMN(AI$22)-COLUMN($C$22)+1-(CONFIG!$F46)),0)*'Charges variables-Calculs auto'!$F71</f>
        <v>0</v>
      </c>
      <c r="AJ28" s="82">
        <f>IF(ROUND((AJ$22-CONFIG!$C$7)/31,0)&gt;=ROUND(CONFIG!$F46,0),INDEX('Commandes - Calculs Auto'!$C24:'Commandes - Calculs Auto'!$BJ24,,COLUMN(AJ$22)-COLUMN($C$22)+1-(CONFIG!$F46)),0)*'Charges variables-Calculs auto'!$F71</f>
        <v>0</v>
      </c>
      <c r="AK28" s="82">
        <f>IF(ROUND((AK$22-CONFIG!$C$7)/31,0)&gt;=ROUND(CONFIG!$F46,0),INDEX('Commandes - Calculs Auto'!$C24:'Commandes - Calculs Auto'!$BJ24,,COLUMN(AK$22)-COLUMN($C$22)+1-(CONFIG!$F46)),0)*'Charges variables-Calculs auto'!$F71</f>
        <v>0</v>
      </c>
      <c r="AL28" s="82">
        <f>IF(ROUND((AL$22-CONFIG!$C$7)/31,0)&gt;=ROUND(CONFIG!$F46,0),INDEX('Commandes - Calculs Auto'!$C24:'Commandes - Calculs Auto'!$BJ24,,COLUMN(AL$22)-COLUMN($C$22)+1-(CONFIG!$F46)),0)*'Charges variables-Calculs auto'!$F71</f>
        <v>0</v>
      </c>
      <c r="AM28" s="82">
        <f>IF(ROUND((AM$22-CONFIG!$C$7)/31,0)&gt;=ROUND(CONFIG!$F46,0),INDEX('Commandes - Calculs Auto'!$C24:'Commandes - Calculs Auto'!$BJ24,,COLUMN(AM$22)-COLUMN($C$22)+1-(CONFIG!$F46)),0)*'Charges variables-Calculs auto'!$H71</f>
        <v>0</v>
      </c>
      <c r="AN28" s="82">
        <f>IF(ROUND((AN$22-CONFIG!$C$7)/31,0)&gt;=ROUND(CONFIG!$F46,0),INDEX('Commandes - Calculs Auto'!$C24:'Commandes - Calculs Auto'!$BJ24,,COLUMN(AN$22)-COLUMN($C$22)+1-(CONFIG!$F46)),0)*'Charges variables-Calculs auto'!$H71</f>
        <v>0</v>
      </c>
      <c r="AO28" s="82">
        <f>IF(ROUND((AO$22-CONFIG!$C$7)/31,0)&gt;=ROUND(CONFIG!$F46,0),INDEX('Commandes - Calculs Auto'!$C24:'Commandes - Calculs Auto'!$BJ24,,COLUMN(AO$22)-COLUMN($C$22)+1-(CONFIG!$F46)),0)*'Charges variables-Calculs auto'!$H71</f>
        <v>0</v>
      </c>
      <c r="AP28" s="82">
        <f>IF(ROUND((AP$22-CONFIG!$C$7)/31,0)&gt;=ROUND(CONFIG!$F46,0),INDEX('Commandes - Calculs Auto'!$C24:'Commandes - Calculs Auto'!$BJ24,,COLUMN(AP$22)-COLUMN($C$22)+1-(CONFIG!$F46)),0)*'Charges variables-Calculs auto'!$H71</f>
        <v>0</v>
      </c>
      <c r="AQ28" s="82">
        <f>IF(ROUND((AQ$22-CONFIG!$C$7)/31,0)&gt;=ROUND(CONFIG!$F46,0),INDEX('Commandes - Calculs Auto'!$C24:'Commandes - Calculs Auto'!$BJ24,,COLUMN(AQ$22)-COLUMN($C$22)+1-(CONFIG!$F46)),0)*'Charges variables-Calculs auto'!$H71</f>
        <v>0</v>
      </c>
      <c r="AR28" s="82">
        <f>IF(ROUND((AR$22-CONFIG!$C$7)/31,0)&gt;=ROUND(CONFIG!$F46,0),INDEX('Commandes - Calculs Auto'!$C24:'Commandes - Calculs Auto'!$BJ24,,COLUMN(AR$22)-COLUMN($C$22)+1-(CONFIG!$F46)),0)*'Charges variables-Calculs auto'!$H71</f>
        <v>0</v>
      </c>
      <c r="AS28" s="82">
        <f>IF(ROUND((AS$22-CONFIG!$C$7)/31,0)&gt;=ROUND(CONFIG!$F46,0),INDEX('Commandes - Calculs Auto'!$C24:'Commandes - Calculs Auto'!$BJ24,,COLUMN(AS$22)-COLUMN($C$22)+1-(CONFIG!$F46)),0)*'Charges variables-Calculs auto'!$H71</f>
        <v>0</v>
      </c>
      <c r="AT28" s="82">
        <f>IF(ROUND((AT$22-CONFIG!$C$7)/31,0)&gt;=ROUND(CONFIG!$F46,0),INDEX('Commandes - Calculs Auto'!$C24:'Commandes - Calculs Auto'!$BJ24,,COLUMN(AT$22)-COLUMN($C$22)+1-(CONFIG!$F46)),0)*'Charges variables-Calculs auto'!$H71</f>
        <v>0</v>
      </c>
      <c r="AU28" s="82">
        <f>IF(ROUND((AU$22-CONFIG!$C$7)/31,0)&gt;=ROUND(CONFIG!$F46,0),INDEX('Commandes - Calculs Auto'!$C24:'Commandes - Calculs Auto'!$BJ24,,COLUMN(AU$22)-COLUMN($C$22)+1-(CONFIG!$F46)),0)*'Charges variables-Calculs auto'!$H71</f>
        <v>0</v>
      </c>
      <c r="AV28" s="82">
        <f>IF(ROUND((AV$22-CONFIG!$C$7)/31,0)&gt;=ROUND(CONFIG!$F46,0),INDEX('Commandes - Calculs Auto'!$C24:'Commandes - Calculs Auto'!$BJ24,,COLUMN(AV$22)-COLUMN($C$22)+1-(CONFIG!$F46)),0)*'Charges variables-Calculs auto'!$H71</f>
        <v>0</v>
      </c>
      <c r="AW28" s="82">
        <f>IF(ROUND((AW$22-CONFIG!$C$7)/31,0)&gt;=ROUND(CONFIG!$F46,0),INDEX('Commandes - Calculs Auto'!$C24:'Commandes - Calculs Auto'!$BJ24,,COLUMN(AW$22)-COLUMN($C$22)+1-(CONFIG!$F46)),0)*'Charges variables-Calculs auto'!$H71</f>
        <v>0</v>
      </c>
      <c r="AX28" s="82">
        <f>IF(ROUND((AX$22-CONFIG!$C$7)/31,0)&gt;=ROUND(CONFIG!$F46,0),INDEX('Commandes - Calculs Auto'!$C24:'Commandes - Calculs Auto'!$BJ24,,COLUMN(AX$22)-COLUMN($C$22)+1-(CONFIG!$F46)),0)*'Charges variables-Calculs auto'!$H71</f>
        <v>0</v>
      </c>
      <c r="AY28" s="82">
        <f>IF(ROUND((AY$22-CONFIG!$C$7)/31,0)&gt;=ROUND(CONFIG!$F46,0),INDEX('Commandes - Calculs Auto'!$C24:'Commandes - Calculs Auto'!$BJ24,,COLUMN(AY$22)-COLUMN($C$22)+1-(CONFIG!$F46)),0)*'Charges variables-Calculs auto'!$J71</f>
        <v>0</v>
      </c>
      <c r="AZ28" s="82">
        <f>IF(ROUND((AZ$22-CONFIG!$C$7)/31,0)&gt;=ROUND(CONFIG!$F46,0),INDEX('Commandes - Calculs Auto'!$C24:'Commandes - Calculs Auto'!$BJ24,,COLUMN(AZ$22)-COLUMN($C$22)+1-(CONFIG!$F46)),0)*'Charges variables-Calculs auto'!$J71</f>
        <v>0</v>
      </c>
      <c r="BA28" s="82">
        <f>IF(ROUND((BA$22-CONFIG!$C$7)/31,0)&gt;=ROUND(CONFIG!$F46,0),INDEX('Commandes - Calculs Auto'!$C24:'Commandes - Calculs Auto'!$BJ24,,COLUMN(BA$22)-COLUMN($C$22)+1-(CONFIG!$F46)),0)*'Charges variables-Calculs auto'!$J71</f>
        <v>0</v>
      </c>
      <c r="BB28" s="82">
        <f>IF(ROUND((BB$22-CONFIG!$C$7)/31,0)&gt;=ROUND(CONFIG!$F46,0),INDEX('Commandes - Calculs Auto'!$C24:'Commandes - Calculs Auto'!$BJ24,,COLUMN(BB$22)-COLUMN($C$22)+1-(CONFIG!$F46)),0)*'Charges variables-Calculs auto'!$J71</f>
        <v>0</v>
      </c>
      <c r="BC28" s="82">
        <f>IF(ROUND((BC$22-CONFIG!$C$7)/31,0)&gt;=ROUND(CONFIG!$F46,0),INDEX('Commandes - Calculs Auto'!$C24:'Commandes - Calculs Auto'!$BJ24,,COLUMN(BC$22)-COLUMN($C$22)+1-(CONFIG!$F46)),0)*'Charges variables-Calculs auto'!$J71</f>
        <v>0</v>
      </c>
      <c r="BD28" s="82">
        <f>IF(ROUND((BD$22-CONFIG!$C$7)/31,0)&gt;=ROUND(CONFIG!$F46,0),INDEX('Commandes - Calculs Auto'!$C24:'Commandes - Calculs Auto'!$BJ24,,COLUMN(BD$22)-COLUMN($C$22)+1-(CONFIG!$F46)),0)*'Charges variables-Calculs auto'!$J71</f>
        <v>0</v>
      </c>
      <c r="BE28" s="82">
        <f>IF(ROUND((BE$22-CONFIG!$C$7)/31,0)&gt;=ROUND(CONFIG!$F46,0),INDEX('Commandes - Calculs Auto'!$C24:'Commandes - Calculs Auto'!$BJ24,,COLUMN(BE$22)-COLUMN($C$22)+1-(CONFIG!$F46)),0)*'Charges variables-Calculs auto'!$J71</f>
        <v>0</v>
      </c>
      <c r="BF28" s="82">
        <f>IF(ROUND((BF$22-CONFIG!$C$7)/31,0)&gt;=ROUND(CONFIG!$F46,0),INDEX('Commandes - Calculs Auto'!$C24:'Commandes - Calculs Auto'!$BJ24,,COLUMN(BF$22)-COLUMN($C$22)+1-(CONFIG!$F46)),0)*'Charges variables-Calculs auto'!$J71</f>
        <v>0</v>
      </c>
      <c r="BG28" s="82">
        <f>IF(ROUND((BG$22-CONFIG!$C$7)/31,0)&gt;=ROUND(CONFIG!$F46,0),INDEX('Commandes - Calculs Auto'!$C24:'Commandes - Calculs Auto'!$BJ24,,COLUMN(BG$22)-COLUMN($C$22)+1-(CONFIG!$F46)),0)*'Charges variables-Calculs auto'!$J71</f>
        <v>0</v>
      </c>
      <c r="BH28" s="82">
        <f>IF(ROUND((BH$22-CONFIG!$C$7)/31,0)&gt;=ROUND(CONFIG!$F46,0),INDEX('Commandes - Calculs Auto'!$C24:'Commandes - Calculs Auto'!$BJ24,,COLUMN(BH$22)-COLUMN($C$22)+1-(CONFIG!$F46)),0)*'Charges variables-Calculs auto'!$J71</f>
        <v>0</v>
      </c>
      <c r="BI28" s="82">
        <f>IF(ROUND((BI$22-CONFIG!$C$7)/31,0)&gt;=ROUND(CONFIG!$F46,0),INDEX('Commandes - Calculs Auto'!$C24:'Commandes - Calculs Auto'!$BJ24,,COLUMN(BI$22)-COLUMN($C$22)+1-(CONFIG!$F46)),0)*'Charges variables-Calculs auto'!$J71</f>
        <v>0</v>
      </c>
      <c r="BJ28" s="82">
        <f>IF(ROUND((BJ$22-CONFIG!$C$7)/31,0)&gt;=ROUND(CONFIG!$F46,0),INDEX('Commandes - Calculs Auto'!$C24:'Commandes - Calculs Auto'!$BJ24,,COLUMN(BJ$22)-COLUMN($C$22)+1-(CONFIG!$F46)),0)*'Charges variables-Calculs auto'!$J71</f>
        <v>0</v>
      </c>
    </row>
    <row r="29" spans="2:62" x14ac:dyDescent="0.35">
      <c r="B29" s="57">
        <f>CONFIG!$B$20</f>
        <v>0</v>
      </c>
      <c r="C29" s="82">
        <f>IF(ROUND((C$22-CONFIG!$C$7)/31,0)&gt;=ROUND(CONFIG!$F47,0),INDEX('Commandes - Calculs Auto'!$C25:'Commandes - Calculs Auto'!$BJ25,,COLUMN(C$22)-COLUMN($C$22)+1-(CONFIG!$F47)),0)*CONFIG!$D47</f>
        <v>0</v>
      </c>
      <c r="D29" s="82">
        <f>IF(ROUND((D$22-CONFIG!$C$7)/31,0)&gt;=ROUND(CONFIG!$F47,0),INDEX('Commandes - Calculs Auto'!$C25:'Commandes - Calculs Auto'!$BJ25,,COLUMN(D$22)-COLUMN($C$22)+1-(CONFIG!$F47)),0)*CONFIG!$D47</f>
        <v>0</v>
      </c>
      <c r="E29" s="82">
        <f>IF(ROUND((E$22-CONFIG!$C$7)/31,0)&gt;=ROUND(CONFIG!$F47,0),INDEX('Commandes - Calculs Auto'!$C25:'Commandes - Calculs Auto'!$BJ25,,COLUMN(E$22)-COLUMN($C$22)+1-(CONFIG!$F47)),0)*CONFIG!$D47</f>
        <v>0</v>
      </c>
      <c r="F29" s="82">
        <f>IF(ROUND((F$22-CONFIG!$C$7)/31,0)&gt;=ROUND(CONFIG!$F47,0),INDEX('Commandes - Calculs Auto'!$C25:'Commandes - Calculs Auto'!$BJ25,,COLUMN(F$22)-COLUMN($C$22)+1-(CONFIG!$F47)),0)*CONFIG!$D47</f>
        <v>0</v>
      </c>
      <c r="G29" s="82">
        <f>IF(ROUND((G$22-CONFIG!$C$7)/31,0)&gt;=ROUND(CONFIG!$F47,0),INDEX('Commandes - Calculs Auto'!$C25:'Commandes - Calculs Auto'!$BJ25,,COLUMN(G$22)-COLUMN($C$22)+1-(CONFIG!$F47)),0)*CONFIG!$D47</f>
        <v>0</v>
      </c>
      <c r="H29" s="82">
        <f>IF(ROUND((H$22-CONFIG!$C$7)/31,0)&gt;=ROUND(CONFIG!$F47,0),INDEX('Commandes - Calculs Auto'!$C25:'Commandes - Calculs Auto'!$BJ25,,COLUMN(H$22)-COLUMN($C$22)+1-(CONFIG!$F47)),0)*CONFIG!$D47</f>
        <v>0</v>
      </c>
      <c r="I29" s="82">
        <f>IF(ROUND((I$22-CONFIG!$C$7)/31,0)&gt;=ROUND(CONFIG!$F47,0),INDEX('Commandes - Calculs Auto'!$C25:'Commandes - Calculs Auto'!$BJ25,,COLUMN(I$22)-COLUMN($C$22)+1-(CONFIG!$F47)),0)*CONFIG!$D47</f>
        <v>0</v>
      </c>
      <c r="J29" s="82">
        <f>IF(ROUND((J$22-CONFIG!$C$7)/31,0)&gt;=ROUND(CONFIG!$F47,0),INDEX('Commandes - Calculs Auto'!$C25:'Commandes - Calculs Auto'!$BJ25,,COLUMN(J$22)-COLUMN($C$22)+1-(CONFIG!$F47)),0)*CONFIG!$D47</f>
        <v>0</v>
      </c>
      <c r="K29" s="82">
        <f>IF(ROUND((K$22-CONFIG!$C$7)/31,0)&gt;=ROUND(CONFIG!$F47,0),INDEX('Commandes - Calculs Auto'!$C25:'Commandes - Calculs Auto'!$BJ25,,COLUMN(K$22)-COLUMN($C$22)+1-(CONFIG!$F47)),0)*CONFIG!$D47</f>
        <v>0</v>
      </c>
      <c r="L29" s="82">
        <f>IF(ROUND((L$22-CONFIG!$C$7)/31,0)&gt;=ROUND(CONFIG!$F47,0),INDEX('Commandes - Calculs Auto'!$C25:'Commandes - Calculs Auto'!$BJ25,,COLUMN(L$22)-COLUMN($C$22)+1-(CONFIG!$F47)),0)*CONFIG!$D47</f>
        <v>0</v>
      </c>
      <c r="M29" s="82">
        <f>IF(ROUND((M$22-CONFIG!$C$7)/31,0)&gt;=ROUND(CONFIG!$F47,0),INDEX('Commandes - Calculs Auto'!$C25:'Commandes - Calculs Auto'!$BJ25,,COLUMN(M$22)-COLUMN($C$22)+1-(CONFIG!$F47)),0)*CONFIG!$D47</f>
        <v>0</v>
      </c>
      <c r="N29" s="82">
        <f>IF(ROUND((N$22-CONFIG!$C$7)/31,0)&gt;=ROUND(CONFIG!$F47,0),INDEX('Commandes - Calculs Auto'!$C25:'Commandes - Calculs Auto'!$BJ25,,COLUMN(N$22)-COLUMN($C$22)+1-(CONFIG!$F47)),0)*CONFIG!$D47</f>
        <v>0</v>
      </c>
      <c r="O29" s="82">
        <f>IF(ROUND((O$22-CONFIG!$C$7)/31,0)&gt;=ROUND(CONFIG!$F47,0),INDEX('Commandes - Calculs Auto'!$C25:'Commandes - Calculs Auto'!$BJ25,,COLUMN(O$22)-COLUMN($C$22)+1-(CONFIG!$F47)),0)*'Charges variables-Calculs auto'!$D72</f>
        <v>0</v>
      </c>
      <c r="P29" s="82">
        <f>IF(ROUND((P$22-CONFIG!$C$7)/31,0)&gt;=ROUND(CONFIG!$F47,0),INDEX('Commandes - Calculs Auto'!$C25:'Commandes - Calculs Auto'!$BJ25,,COLUMN(P$22)-COLUMN($C$22)+1-(CONFIG!$F47)),0)*'Charges variables-Calculs auto'!$D72</f>
        <v>0</v>
      </c>
      <c r="Q29" s="82">
        <f>IF(ROUND((Q$22-CONFIG!$C$7)/31,0)&gt;=ROUND(CONFIG!$F47,0),INDEX('Commandes - Calculs Auto'!$C25:'Commandes - Calculs Auto'!$BJ25,,COLUMN(Q$22)-COLUMN($C$22)+1-(CONFIG!$F47)),0)*'Charges variables-Calculs auto'!$D72</f>
        <v>0</v>
      </c>
      <c r="R29" s="82">
        <f>IF(ROUND((R$22-CONFIG!$C$7)/31,0)&gt;=ROUND(CONFIG!$F47,0),INDEX('Commandes - Calculs Auto'!$C25:'Commandes - Calculs Auto'!$BJ25,,COLUMN(R$22)-COLUMN($C$22)+1-(CONFIG!$F47)),0)*'Charges variables-Calculs auto'!$D72</f>
        <v>0</v>
      </c>
      <c r="S29" s="82">
        <f>IF(ROUND((S$22-CONFIG!$C$7)/31,0)&gt;=ROUND(CONFIG!$F47,0),INDEX('Commandes - Calculs Auto'!$C25:'Commandes - Calculs Auto'!$BJ25,,COLUMN(S$22)-COLUMN($C$22)+1-(CONFIG!$F47)),0)*'Charges variables-Calculs auto'!$D72</f>
        <v>0</v>
      </c>
      <c r="T29" s="82">
        <f>IF(ROUND((T$22-CONFIG!$C$7)/31,0)&gt;=ROUND(CONFIG!$F47,0),INDEX('Commandes - Calculs Auto'!$C25:'Commandes - Calculs Auto'!$BJ25,,COLUMN(T$22)-COLUMN($C$22)+1-(CONFIG!$F47)),0)*'Charges variables-Calculs auto'!$D72</f>
        <v>0</v>
      </c>
      <c r="U29" s="82">
        <f>IF(ROUND((U$22-CONFIG!$C$7)/31,0)&gt;=ROUND(CONFIG!$F47,0),INDEX('Commandes - Calculs Auto'!$C25:'Commandes - Calculs Auto'!$BJ25,,COLUMN(U$22)-COLUMN($C$22)+1-(CONFIG!$F47)),0)*'Charges variables-Calculs auto'!$D72</f>
        <v>0</v>
      </c>
      <c r="V29" s="82">
        <f>IF(ROUND((V$22-CONFIG!$C$7)/31,0)&gt;=ROUND(CONFIG!$F47,0),INDEX('Commandes - Calculs Auto'!$C25:'Commandes - Calculs Auto'!$BJ25,,COLUMN(V$22)-COLUMN($C$22)+1-(CONFIG!$F47)),0)*'Charges variables-Calculs auto'!$D72</f>
        <v>0</v>
      </c>
      <c r="W29" s="82">
        <f>IF(ROUND((W$22-CONFIG!$C$7)/31,0)&gt;=ROUND(CONFIG!$F47,0),INDEX('Commandes - Calculs Auto'!$C25:'Commandes - Calculs Auto'!$BJ25,,COLUMN(W$22)-COLUMN($C$22)+1-(CONFIG!$F47)),0)*'Charges variables-Calculs auto'!$D72</f>
        <v>0</v>
      </c>
      <c r="X29" s="82">
        <f>IF(ROUND((X$22-CONFIG!$C$7)/31,0)&gt;=ROUND(CONFIG!$F47,0),INDEX('Commandes - Calculs Auto'!$C25:'Commandes - Calculs Auto'!$BJ25,,COLUMN(X$22)-COLUMN($C$22)+1-(CONFIG!$F47)),0)*'Charges variables-Calculs auto'!$D72</f>
        <v>0</v>
      </c>
      <c r="Y29" s="82">
        <f>IF(ROUND((Y$22-CONFIG!$C$7)/31,0)&gt;=ROUND(CONFIG!$F47,0),INDEX('Commandes - Calculs Auto'!$C25:'Commandes - Calculs Auto'!$BJ25,,COLUMN(Y$22)-COLUMN($C$22)+1-(CONFIG!$F47)),0)*'Charges variables-Calculs auto'!$D72</f>
        <v>0</v>
      </c>
      <c r="Z29" s="82">
        <f>IF(ROUND((Z$22-CONFIG!$C$7)/31,0)&gt;=ROUND(CONFIG!$F47,0),INDEX('Commandes - Calculs Auto'!$C25:'Commandes - Calculs Auto'!$BJ25,,COLUMN(Z$22)-COLUMN($C$22)+1-(CONFIG!$F47)),0)*'Charges variables-Calculs auto'!$D72</f>
        <v>0</v>
      </c>
      <c r="AA29" s="82">
        <f>IF(ROUND((AA$22-CONFIG!$C$7)/31,0)&gt;=ROUND(CONFIG!$F47,0),INDEX('Commandes - Calculs Auto'!$C25:'Commandes - Calculs Auto'!$BJ25,,COLUMN(AA$22)-COLUMN($C$22)+1-(CONFIG!$F47)),0)*'Charges variables-Calculs auto'!$F72</f>
        <v>0</v>
      </c>
      <c r="AB29" s="82">
        <f>IF(ROUND((AB$22-CONFIG!$C$7)/31,0)&gt;=ROUND(CONFIG!$F47,0),INDEX('Commandes - Calculs Auto'!$C25:'Commandes - Calculs Auto'!$BJ25,,COLUMN(AB$22)-COLUMN($C$22)+1-(CONFIG!$F47)),0)*'Charges variables-Calculs auto'!$F72</f>
        <v>0</v>
      </c>
      <c r="AC29" s="82">
        <f>IF(ROUND((AC$22-CONFIG!$C$7)/31,0)&gt;=ROUND(CONFIG!$F47,0),INDEX('Commandes - Calculs Auto'!$C25:'Commandes - Calculs Auto'!$BJ25,,COLUMN(AC$22)-COLUMN($C$22)+1-(CONFIG!$F47)),0)*'Charges variables-Calculs auto'!$F72</f>
        <v>0</v>
      </c>
      <c r="AD29" s="82">
        <f>IF(ROUND((AD$22-CONFIG!$C$7)/31,0)&gt;=ROUND(CONFIG!$F47,0),INDEX('Commandes - Calculs Auto'!$C25:'Commandes - Calculs Auto'!$BJ25,,COLUMN(AD$22)-COLUMN($C$22)+1-(CONFIG!$F47)),0)*'Charges variables-Calculs auto'!$F72</f>
        <v>0</v>
      </c>
      <c r="AE29" s="82">
        <f>IF(ROUND((AE$22-CONFIG!$C$7)/31,0)&gt;=ROUND(CONFIG!$F47,0),INDEX('Commandes - Calculs Auto'!$C25:'Commandes - Calculs Auto'!$BJ25,,COLUMN(AE$22)-COLUMN($C$22)+1-(CONFIG!$F47)),0)*'Charges variables-Calculs auto'!$F72</f>
        <v>0</v>
      </c>
      <c r="AF29" s="82">
        <f>IF(ROUND((AF$22-CONFIG!$C$7)/31,0)&gt;=ROUND(CONFIG!$F47,0),INDEX('Commandes - Calculs Auto'!$C25:'Commandes - Calculs Auto'!$BJ25,,COLUMN(AF$22)-COLUMN($C$22)+1-(CONFIG!$F47)),0)*'Charges variables-Calculs auto'!$F72</f>
        <v>0</v>
      </c>
      <c r="AG29" s="82">
        <f>IF(ROUND((AG$22-CONFIG!$C$7)/31,0)&gt;=ROUND(CONFIG!$F47,0),INDEX('Commandes - Calculs Auto'!$C25:'Commandes - Calculs Auto'!$BJ25,,COLUMN(AG$22)-COLUMN($C$22)+1-(CONFIG!$F47)),0)*'Charges variables-Calculs auto'!$F72</f>
        <v>0</v>
      </c>
      <c r="AH29" s="82">
        <f>IF(ROUND((AH$22-CONFIG!$C$7)/31,0)&gt;=ROUND(CONFIG!$F47,0),INDEX('Commandes - Calculs Auto'!$C25:'Commandes - Calculs Auto'!$BJ25,,COLUMN(AH$22)-COLUMN($C$22)+1-(CONFIG!$F47)),0)*'Charges variables-Calculs auto'!$F72</f>
        <v>0</v>
      </c>
      <c r="AI29" s="82">
        <f>IF(ROUND((AI$22-CONFIG!$C$7)/31,0)&gt;=ROUND(CONFIG!$F47,0),INDEX('Commandes - Calculs Auto'!$C25:'Commandes - Calculs Auto'!$BJ25,,COLUMN(AI$22)-COLUMN($C$22)+1-(CONFIG!$F47)),0)*'Charges variables-Calculs auto'!$F72</f>
        <v>0</v>
      </c>
      <c r="AJ29" s="82">
        <f>IF(ROUND((AJ$22-CONFIG!$C$7)/31,0)&gt;=ROUND(CONFIG!$F47,0),INDEX('Commandes - Calculs Auto'!$C25:'Commandes - Calculs Auto'!$BJ25,,COLUMN(AJ$22)-COLUMN($C$22)+1-(CONFIG!$F47)),0)*'Charges variables-Calculs auto'!$F72</f>
        <v>0</v>
      </c>
      <c r="AK29" s="82">
        <f>IF(ROUND((AK$22-CONFIG!$C$7)/31,0)&gt;=ROUND(CONFIG!$F47,0),INDEX('Commandes - Calculs Auto'!$C25:'Commandes - Calculs Auto'!$BJ25,,COLUMN(AK$22)-COLUMN($C$22)+1-(CONFIG!$F47)),0)*'Charges variables-Calculs auto'!$F72</f>
        <v>0</v>
      </c>
      <c r="AL29" s="82">
        <f>IF(ROUND((AL$22-CONFIG!$C$7)/31,0)&gt;=ROUND(CONFIG!$F47,0),INDEX('Commandes - Calculs Auto'!$C25:'Commandes - Calculs Auto'!$BJ25,,COLUMN(AL$22)-COLUMN($C$22)+1-(CONFIG!$F47)),0)*'Charges variables-Calculs auto'!$F72</f>
        <v>0</v>
      </c>
      <c r="AM29" s="82">
        <f>IF(ROUND((AM$22-CONFIG!$C$7)/31,0)&gt;=ROUND(CONFIG!$F47,0),INDEX('Commandes - Calculs Auto'!$C25:'Commandes - Calculs Auto'!$BJ25,,COLUMN(AM$22)-COLUMN($C$22)+1-(CONFIG!$F47)),0)*'Charges variables-Calculs auto'!$H72</f>
        <v>0</v>
      </c>
      <c r="AN29" s="82">
        <f>IF(ROUND((AN$22-CONFIG!$C$7)/31,0)&gt;=ROUND(CONFIG!$F47,0),INDEX('Commandes - Calculs Auto'!$C25:'Commandes - Calculs Auto'!$BJ25,,COLUMN(AN$22)-COLUMN($C$22)+1-(CONFIG!$F47)),0)*'Charges variables-Calculs auto'!$H72</f>
        <v>0</v>
      </c>
      <c r="AO29" s="82">
        <f>IF(ROUND((AO$22-CONFIG!$C$7)/31,0)&gt;=ROUND(CONFIG!$F47,0),INDEX('Commandes - Calculs Auto'!$C25:'Commandes - Calculs Auto'!$BJ25,,COLUMN(AO$22)-COLUMN($C$22)+1-(CONFIG!$F47)),0)*'Charges variables-Calculs auto'!$H72</f>
        <v>0</v>
      </c>
      <c r="AP29" s="82">
        <f>IF(ROUND((AP$22-CONFIG!$C$7)/31,0)&gt;=ROUND(CONFIG!$F47,0),INDEX('Commandes - Calculs Auto'!$C25:'Commandes - Calculs Auto'!$BJ25,,COLUMN(AP$22)-COLUMN($C$22)+1-(CONFIG!$F47)),0)*'Charges variables-Calculs auto'!$H72</f>
        <v>0</v>
      </c>
      <c r="AQ29" s="82">
        <f>IF(ROUND((AQ$22-CONFIG!$C$7)/31,0)&gt;=ROUND(CONFIG!$F47,0),INDEX('Commandes - Calculs Auto'!$C25:'Commandes - Calculs Auto'!$BJ25,,COLUMN(AQ$22)-COLUMN($C$22)+1-(CONFIG!$F47)),0)*'Charges variables-Calculs auto'!$H72</f>
        <v>0</v>
      </c>
      <c r="AR29" s="82">
        <f>IF(ROUND((AR$22-CONFIG!$C$7)/31,0)&gt;=ROUND(CONFIG!$F47,0),INDEX('Commandes - Calculs Auto'!$C25:'Commandes - Calculs Auto'!$BJ25,,COLUMN(AR$22)-COLUMN($C$22)+1-(CONFIG!$F47)),0)*'Charges variables-Calculs auto'!$H72</f>
        <v>0</v>
      </c>
      <c r="AS29" s="82">
        <f>IF(ROUND((AS$22-CONFIG!$C$7)/31,0)&gt;=ROUND(CONFIG!$F47,0),INDEX('Commandes - Calculs Auto'!$C25:'Commandes - Calculs Auto'!$BJ25,,COLUMN(AS$22)-COLUMN($C$22)+1-(CONFIG!$F47)),0)*'Charges variables-Calculs auto'!$H72</f>
        <v>0</v>
      </c>
      <c r="AT29" s="82">
        <f>IF(ROUND((AT$22-CONFIG!$C$7)/31,0)&gt;=ROUND(CONFIG!$F47,0),INDEX('Commandes - Calculs Auto'!$C25:'Commandes - Calculs Auto'!$BJ25,,COLUMN(AT$22)-COLUMN($C$22)+1-(CONFIG!$F47)),0)*'Charges variables-Calculs auto'!$H72</f>
        <v>0</v>
      </c>
      <c r="AU29" s="82">
        <f>IF(ROUND((AU$22-CONFIG!$C$7)/31,0)&gt;=ROUND(CONFIG!$F47,0),INDEX('Commandes - Calculs Auto'!$C25:'Commandes - Calculs Auto'!$BJ25,,COLUMN(AU$22)-COLUMN($C$22)+1-(CONFIG!$F47)),0)*'Charges variables-Calculs auto'!$H72</f>
        <v>0</v>
      </c>
      <c r="AV29" s="82">
        <f>IF(ROUND((AV$22-CONFIG!$C$7)/31,0)&gt;=ROUND(CONFIG!$F47,0),INDEX('Commandes - Calculs Auto'!$C25:'Commandes - Calculs Auto'!$BJ25,,COLUMN(AV$22)-COLUMN($C$22)+1-(CONFIG!$F47)),0)*'Charges variables-Calculs auto'!$H72</f>
        <v>0</v>
      </c>
      <c r="AW29" s="82">
        <f>IF(ROUND((AW$22-CONFIG!$C$7)/31,0)&gt;=ROUND(CONFIG!$F47,0),INDEX('Commandes - Calculs Auto'!$C25:'Commandes - Calculs Auto'!$BJ25,,COLUMN(AW$22)-COLUMN($C$22)+1-(CONFIG!$F47)),0)*'Charges variables-Calculs auto'!$H72</f>
        <v>0</v>
      </c>
      <c r="AX29" s="82">
        <f>IF(ROUND((AX$22-CONFIG!$C$7)/31,0)&gt;=ROUND(CONFIG!$F47,0),INDEX('Commandes - Calculs Auto'!$C25:'Commandes - Calculs Auto'!$BJ25,,COLUMN(AX$22)-COLUMN($C$22)+1-(CONFIG!$F47)),0)*'Charges variables-Calculs auto'!$H72</f>
        <v>0</v>
      </c>
      <c r="AY29" s="82">
        <f>IF(ROUND((AY$22-CONFIG!$C$7)/31,0)&gt;=ROUND(CONFIG!$F47,0),INDEX('Commandes - Calculs Auto'!$C25:'Commandes - Calculs Auto'!$BJ25,,COLUMN(AY$22)-COLUMN($C$22)+1-(CONFIG!$F47)),0)*'Charges variables-Calculs auto'!$J72</f>
        <v>0</v>
      </c>
      <c r="AZ29" s="82">
        <f>IF(ROUND((AZ$22-CONFIG!$C$7)/31,0)&gt;=ROUND(CONFIG!$F47,0),INDEX('Commandes - Calculs Auto'!$C25:'Commandes - Calculs Auto'!$BJ25,,COLUMN(AZ$22)-COLUMN($C$22)+1-(CONFIG!$F47)),0)*'Charges variables-Calculs auto'!$J72</f>
        <v>0</v>
      </c>
      <c r="BA29" s="82">
        <f>IF(ROUND((BA$22-CONFIG!$C$7)/31,0)&gt;=ROUND(CONFIG!$F47,0),INDEX('Commandes - Calculs Auto'!$C25:'Commandes - Calculs Auto'!$BJ25,,COLUMN(BA$22)-COLUMN($C$22)+1-(CONFIG!$F47)),0)*'Charges variables-Calculs auto'!$J72</f>
        <v>0</v>
      </c>
      <c r="BB29" s="82">
        <f>IF(ROUND((BB$22-CONFIG!$C$7)/31,0)&gt;=ROUND(CONFIG!$F47,0),INDEX('Commandes - Calculs Auto'!$C25:'Commandes - Calculs Auto'!$BJ25,,COLUMN(BB$22)-COLUMN($C$22)+1-(CONFIG!$F47)),0)*'Charges variables-Calculs auto'!$J72</f>
        <v>0</v>
      </c>
      <c r="BC29" s="82">
        <f>IF(ROUND((BC$22-CONFIG!$C$7)/31,0)&gt;=ROUND(CONFIG!$F47,0),INDEX('Commandes - Calculs Auto'!$C25:'Commandes - Calculs Auto'!$BJ25,,COLUMN(BC$22)-COLUMN($C$22)+1-(CONFIG!$F47)),0)*'Charges variables-Calculs auto'!$J72</f>
        <v>0</v>
      </c>
      <c r="BD29" s="82">
        <f>IF(ROUND((BD$22-CONFIG!$C$7)/31,0)&gt;=ROUND(CONFIG!$F47,0),INDEX('Commandes - Calculs Auto'!$C25:'Commandes - Calculs Auto'!$BJ25,,COLUMN(BD$22)-COLUMN($C$22)+1-(CONFIG!$F47)),0)*'Charges variables-Calculs auto'!$J72</f>
        <v>0</v>
      </c>
      <c r="BE29" s="82">
        <f>IF(ROUND((BE$22-CONFIG!$C$7)/31,0)&gt;=ROUND(CONFIG!$F47,0),INDEX('Commandes - Calculs Auto'!$C25:'Commandes - Calculs Auto'!$BJ25,,COLUMN(BE$22)-COLUMN($C$22)+1-(CONFIG!$F47)),0)*'Charges variables-Calculs auto'!$J72</f>
        <v>0</v>
      </c>
      <c r="BF29" s="82">
        <f>IF(ROUND((BF$22-CONFIG!$C$7)/31,0)&gt;=ROUND(CONFIG!$F47,0),INDEX('Commandes - Calculs Auto'!$C25:'Commandes - Calculs Auto'!$BJ25,,COLUMN(BF$22)-COLUMN($C$22)+1-(CONFIG!$F47)),0)*'Charges variables-Calculs auto'!$J72</f>
        <v>0</v>
      </c>
      <c r="BG29" s="82">
        <f>IF(ROUND((BG$22-CONFIG!$C$7)/31,0)&gt;=ROUND(CONFIG!$F47,0),INDEX('Commandes - Calculs Auto'!$C25:'Commandes - Calculs Auto'!$BJ25,,COLUMN(BG$22)-COLUMN($C$22)+1-(CONFIG!$F47)),0)*'Charges variables-Calculs auto'!$J72</f>
        <v>0</v>
      </c>
      <c r="BH29" s="82">
        <f>IF(ROUND((BH$22-CONFIG!$C$7)/31,0)&gt;=ROUND(CONFIG!$F47,0),INDEX('Commandes - Calculs Auto'!$C25:'Commandes - Calculs Auto'!$BJ25,,COLUMN(BH$22)-COLUMN($C$22)+1-(CONFIG!$F47)),0)*'Charges variables-Calculs auto'!$J72</f>
        <v>0</v>
      </c>
      <c r="BI29" s="82">
        <f>IF(ROUND((BI$22-CONFIG!$C$7)/31,0)&gt;=ROUND(CONFIG!$F47,0),INDEX('Commandes - Calculs Auto'!$C25:'Commandes - Calculs Auto'!$BJ25,,COLUMN(BI$22)-COLUMN($C$22)+1-(CONFIG!$F47)),0)*'Charges variables-Calculs auto'!$J72</f>
        <v>0</v>
      </c>
      <c r="BJ29" s="82">
        <f>IF(ROUND((BJ$22-CONFIG!$C$7)/31,0)&gt;=ROUND(CONFIG!$F47,0),INDEX('Commandes - Calculs Auto'!$C25:'Commandes - Calculs Auto'!$BJ25,,COLUMN(BJ$22)-COLUMN($C$22)+1-(CONFIG!$F47)),0)*'Charges variables-Calculs auto'!$J72</f>
        <v>0</v>
      </c>
    </row>
    <row r="30" spans="2:62" x14ac:dyDescent="0.35">
      <c r="B30" s="57">
        <f>CONFIG!$B$21</f>
        <v>0</v>
      </c>
      <c r="C30" s="82">
        <f>IF(ROUND((C$22-CONFIG!$C$7)/31,0)&gt;=ROUND(CONFIG!$F48,0),INDEX('Commandes - Calculs Auto'!$C26:'Commandes - Calculs Auto'!$BJ26,,COLUMN(C$22)-COLUMN($C$22)+1-(CONFIG!$F48)),0)*CONFIG!$D48</f>
        <v>0</v>
      </c>
      <c r="D30" s="82">
        <f>IF(ROUND((D$22-CONFIG!$C$7)/31,0)&gt;=ROUND(CONFIG!$F48,0),INDEX('Commandes - Calculs Auto'!$C26:'Commandes - Calculs Auto'!$BJ26,,COLUMN(D$22)-COLUMN($C$22)+1-(CONFIG!$F48)),0)*CONFIG!$D48</f>
        <v>0</v>
      </c>
      <c r="E30" s="82">
        <f>IF(ROUND((E$22-CONFIG!$C$7)/31,0)&gt;=ROUND(CONFIG!$F48,0),INDEX('Commandes - Calculs Auto'!$C26:'Commandes - Calculs Auto'!$BJ26,,COLUMN(E$22)-COLUMN($C$22)+1-(CONFIG!$F48)),0)*CONFIG!$D48</f>
        <v>0</v>
      </c>
      <c r="F30" s="82">
        <f>IF(ROUND((F$22-CONFIG!$C$7)/31,0)&gt;=ROUND(CONFIG!$F48,0),INDEX('Commandes - Calculs Auto'!$C26:'Commandes - Calculs Auto'!$BJ26,,COLUMN(F$22)-COLUMN($C$22)+1-(CONFIG!$F48)),0)*CONFIG!$D48</f>
        <v>0</v>
      </c>
      <c r="G30" s="82">
        <f>IF(ROUND((G$22-CONFIG!$C$7)/31,0)&gt;=ROUND(CONFIG!$F48,0),INDEX('Commandes - Calculs Auto'!$C26:'Commandes - Calculs Auto'!$BJ26,,COLUMN(G$22)-COLUMN($C$22)+1-(CONFIG!$F48)),0)*CONFIG!$D48</f>
        <v>0</v>
      </c>
      <c r="H30" s="82">
        <f>IF(ROUND((H$22-CONFIG!$C$7)/31,0)&gt;=ROUND(CONFIG!$F48,0),INDEX('Commandes - Calculs Auto'!$C26:'Commandes - Calculs Auto'!$BJ26,,COLUMN(H$22)-COLUMN($C$22)+1-(CONFIG!$F48)),0)*CONFIG!$D48</f>
        <v>0</v>
      </c>
      <c r="I30" s="82">
        <f>IF(ROUND((I$22-CONFIG!$C$7)/31,0)&gt;=ROUND(CONFIG!$F48,0),INDEX('Commandes - Calculs Auto'!$C26:'Commandes - Calculs Auto'!$BJ26,,COLUMN(I$22)-COLUMN($C$22)+1-(CONFIG!$F48)),0)*CONFIG!$D48</f>
        <v>0</v>
      </c>
      <c r="J30" s="82">
        <f>IF(ROUND((J$22-CONFIG!$C$7)/31,0)&gt;=ROUND(CONFIG!$F48,0),INDEX('Commandes - Calculs Auto'!$C26:'Commandes - Calculs Auto'!$BJ26,,COLUMN(J$22)-COLUMN($C$22)+1-(CONFIG!$F48)),0)*CONFIG!$D48</f>
        <v>0</v>
      </c>
      <c r="K30" s="82">
        <f>IF(ROUND((K$22-CONFIG!$C$7)/31,0)&gt;=ROUND(CONFIG!$F48,0),INDEX('Commandes - Calculs Auto'!$C26:'Commandes - Calculs Auto'!$BJ26,,COLUMN(K$22)-COLUMN($C$22)+1-(CONFIG!$F48)),0)*CONFIG!$D48</f>
        <v>0</v>
      </c>
      <c r="L30" s="82">
        <f>IF(ROUND((L$22-CONFIG!$C$7)/31,0)&gt;=ROUND(CONFIG!$F48,0),INDEX('Commandes - Calculs Auto'!$C26:'Commandes - Calculs Auto'!$BJ26,,COLUMN(L$22)-COLUMN($C$22)+1-(CONFIG!$F48)),0)*CONFIG!$D48</f>
        <v>0</v>
      </c>
      <c r="M30" s="82">
        <f>IF(ROUND((M$22-CONFIG!$C$7)/31,0)&gt;=ROUND(CONFIG!$F48,0),INDEX('Commandes - Calculs Auto'!$C26:'Commandes - Calculs Auto'!$BJ26,,COLUMN(M$22)-COLUMN($C$22)+1-(CONFIG!$F48)),0)*CONFIG!$D48</f>
        <v>0</v>
      </c>
      <c r="N30" s="82">
        <f>IF(ROUND((N$22-CONFIG!$C$7)/31,0)&gt;=ROUND(CONFIG!$F48,0),INDEX('Commandes - Calculs Auto'!$C26:'Commandes - Calculs Auto'!$BJ26,,COLUMN(N$22)-COLUMN($C$22)+1-(CONFIG!$F48)),0)*CONFIG!$D48</f>
        <v>0</v>
      </c>
      <c r="O30" s="82">
        <f>IF(ROUND((O$22-CONFIG!$C$7)/31,0)&gt;=ROUND(CONFIG!$F48,0),INDEX('Commandes - Calculs Auto'!$C26:'Commandes - Calculs Auto'!$BJ26,,COLUMN(O$22)-COLUMN($C$22)+1-(CONFIG!$F48)),0)*'Charges variables-Calculs auto'!$D73</f>
        <v>0</v>
      </c>
      <c r="P30" s="82">
        <f>IF(ROUND((P$22-CONFIG!$C$7)/31,0)&gt;=ROUND(CONFIG!$F48,0),INDEX('Commandes - Calculs Auto'!$C26:'Commandes - Calculs Auto'!$BJ26,,COLUMN(P$22)-COLUMN($C$22)+1-(CONFIG!$F48)),0)*'Charges variables-Calculs auto'!$D73</f>
        <v>0</v>
      </c>
      <c r="Q30" s="82">
        <f>IF(ROUND((Q$22-CONFIG!$C$7)/31,0)&gt;=ROUND(CONFIG!$F48,0),INDEX('Commandes - Calculs Auto'!$C26:'Commandes - Calculs Auto'!$BJ26,,COLUMN(Q$22)-COLUMN($C$22)+1-(CONFIG!$F48)),0)*'Charges variables-Calculs auto'!$D73</f>
        <v>0</v>
      </c>
      <c r="R30" s="82">
        <f>IF(ROUND((R$22-CONFIG!$C$7)/31,0)&gt;=ROUND(CONFIG!$F48,0),INDEX('Commandes - Calculs Auto'!$C26:'Commandes - Calculs Auto'!$BJ26,,COLUMN(R$22)-COLUMN($C$22)+1-(CONFIG!$F48)),0)*'Charges variables-Calculs auto'!$D73</f>
        <v>0</v>
      </c>
      <c r="S30" s="82">
        <f>IF(ROUND((S$22-CONFIG!$C$7)/31,0)&gt;=ROUND(CONFIG!$F48,0),INDEX('Commandes - Calculs Auto'!$C26:'Commandes - Calculs Auto'!$BJ26,,COLUMN(S$22)-COLUMN($C$22)+1-(CONFIG!$F48)),0)*'Charges variables-Calculs auto'!$D73</f>
        <v>0</v>
      </c>
      <c r="T30" s="82">
        <f>IF(ROUND((T$22-CONFIG!$C$7)/31,0)&gt;=ROUND(CONFIG!$F48,0),INDEX('Commandes - Calculs Auto'!$C26:'Commandes - Calculs Auto'!$BJ26,,COLUMN(T$22)-COLUMN($C$22)+1-(CONFIG!$F48)),0)*'Charges variables-Calculs auto'!$D73</f>
        <v>0</v>
      </c>
      <c r="U30" s="82">
        <f>IF(ROUND((U$22-CONFIG!$C$7)/31,0)&gt;=ROUND(CONFIG!$F48,0),INDEX('Commandes - Calculs Auto'!$C26:'Commandes - Calculs Auto'!$BJ26,,COLUMN(U$22)-COLUMN($C$22)+1-(CONFIG!$F48)),0)*'Charges variables-Calculs auto'!$D73</f>
        <v>0</v>
      </c>
      <c r="V30" s="82">
        <f>IF(ROUND((V$22-CONFIG!$C$7)/31,0)&gt;=ROUND(CONFIG!$F48,0),INDEX('Commandes - Calculs Auto'!$C26:'Commandes - Calculs Auto'!$BJ26,,COLUMN(V$22)-COLUMN($C$22)+1-(CONFIG!$F48)),0)*'Charges variables-Calculs auto'!$D73</f>
        <v>0</v>
      </c>
      <c r="W30" s="82">
        <f>IF(ROUND((W$22-CONFIG!$C$7)/31,0)&gt;=ROUND(CONFIG!$F48,0),INDEX('Commandes - Calculs Auto'!$C26:'Commandes - Calculs Auto'!$BJ26,,COLUMN(W$22)-COLUMN($C$22)+1-(CONFIG!$F48)),0)*'Charges variables-Calculs auto'!$D73</f>
        <v>0</v>
      </c>
      <c r="X30" s="82">
        <f>IF(ROUND((X$22-CONFIG!$C$7)/31,0)&gt;=ROUND(CONFIG!$F48,0),INDEX('Commandes - Calculs Auto'!$C26:'Commandes - Calculs Auto'!$BJ26,,COLUMN(X$22)-COLUMN($C$22)+1-(CONFIG!$F48)),0)*'Charges variables-Calculs auto'!$D73</f>
        <v>0</v>
      </c>
      <c r="Y30" s="82">
        <f>IF(ROUND((Y$22-CONFIG!$C$7)/31,0)&gt;=ROUND(CONFIG!$F48,0),INDEX('Commandes - Calculs Auto'!$C26:'Commandes - Calculs Auto'!$BJ26,,COLUMN(Y$22)-COLUMN($C$22)+1-(CONFIG!$F48)),0)*'Charges variables-Calculs auto'!$D73</f>
        <v>0</v>
      </c>
      <c r="Z30" s="82">
        <f>IF(ROUND((Z$22-CONFIG!$C$7)/31,0)&gt;=ROUND(CONFIG!$F48,0),INDEX('Commandes - Calculs Auto'!$C26:'Commandes - Calculs Auto'!$BJ26,,COLUMN(Z$22)-COLUMN($C$22)+1-(CONFIG!$F48)),0)*'Charges variables-Calculs auto'!$D73</f>
        <v>0</v>
      </c>
      <c r="AA30" s="82">
        <f>IF(ROUND((AA$22-CONFIG!$C$7)/31,0)&gt;=ROUND(CONFIG!$F48,0),INDEX('Commandes - Calculs Auto'!$C26:'Commandes - Calculs Auto'!$BJ26,,COLUMN(AA$22)-COLUMN($C$22)+1-(CONFIG!$F48)),0)*'Charges variables-Calculs auto'!$F73</f>
        <v>0</v>
      </c>
      <c r="AB30" s="82">
        <f>IF(ROUND((AB$22-CONFIG!$C$7)/31,0)&gt;=ROUND(CONFIG!$F48,0),INDEX('Commandes - Calculs Auto'!$C26:'Commandes - Calculs Auto'!$BJ26,,COLUMN(AB$22)-COLUMN($C$22)+1-(CONFIG!$F48)),0)*'Charges variables-Calculs auto'!$F73</f>
        <v>0</v>
      </c>
      <c r="AC30" s="82">
        <f>IF(ROUND((AC$22-CONFIG!$C$7)/31,0)&gt;=ROUND(CONFIG!$F48,0),INDEX('Commandes - Calculs Auto'!$C26:'Commandes - Calculs Auto'!$BJ26,,COLUMN(AC$22)-COLUMN($C$22)+1-(CONFIG!$F48)),0)*'Charges variables-Calculs auto'!$F73</f>
        <v>0</v>
      </c>
      <c r="AD30" s="82">
        <f>IF(ROUND((AD$22-CONFIG!$C$7)/31,0)&gt;=ROUND(CONFIG!$F48,0),INDEX('Commandes - Calculs Auto'!$C26:'Commandes - Calculs Auto'!$BJ26,,COLUMN(AD$22)-COLUMN($C$22)+1-(CONFIG!$F48)),0)*'Charges variables-Calculs auto'!$F73</f>
        <v>0</v>
      </c>
      <c r="AE30" s="82">
        <f>IF(ROUND((AE$22-CONFIG!$C$7)/31,0)&gt;=ROUND(CONFIG!$F48,0),INDEX('Commandes - Calculs Auto'!$C26:'Commandes - Calculs Auto'!$BJ26,,COLUMN(AE$22)-COLUMN($C$22)+1-(CONFIG!$F48)),0)*'Charges variables-Calculs auto'!$F73</f>
        <v>0</v>
      </c>
      <c r="AF30" s="82">
        <f>IF(ROUND((AF$22-CONFIG!$C$7)/31,0)&gt;=ROUND(CONFIG!$F48,0),INDEX('Commandes - Calculs Auto'!$C26:'Commandes - Calculs Auto'!$BJ26,,COLUMN(AF$22)-COLUMN($C$22)+1-(CONFIG!$F48)),0)*'Charges variables-Calculs auto'!$F73</f>
        <v>0</v>
      </c>
      <c r="AG30" s="82">
        <f>IF(ROUND((AG$22-CONFIG!$C$7)/31,0)&gt;=ROUND(CONFIG!$F48,0),INDEX('Commandes - Calculs Auto'!$C26:'Commandes - Calculs Auto'!$BJ26,,COLUMN(AG$22)-COLUMN($C$22)+1-(CONFIG!$F48)),0)*'Charges variables-Calculs auto'!$F73</f>
        <v>0</v>
      </c>
      <c r="AH30" s="82">
        <f>IF(ROUND((AH$22-CONFIG!$C$7)/31,0)&gt;=ROUND(CONFIG!$F48,0),INDEX('Commandes - Calculs Auto'!$C26:'Commandes - Calculs Auto'!$BJ26,,COLUMN(AH$22)-COLUMN($C$22)+1-(CONFIG!$F48)),0)*'Charges variables-Calculs auto'!$F73</f>
        <v>0</v>
      </c>
      <c r="AI30" s="82">
        <f>IF(ROUND((AI$22-CONFIG!$C$7)/31,0)&gt;=ROUND(CONFIG!$F48,0),INDEX('Commandes - Calculs Auto'!$C26:'Commandes - Calculs Auto'!$BJ26,,COLUMN(AI$22)-COLUMN($C$22)+1-(CONFIG!$F48)),0)*'Charges variables-Calculs auto'!$F73</f>
        <v>0</v>
      </c>
      <c r="AJ30" s="82">
        <f>IF(ROUND((AJ$22-CONFIG!$C$7)/31,0)&gt;=ROUND(CONFIG!$F48,0),INDEX('Commandes - Calculs Auto'!$C26:'Commandes - Calculs Auto'!$BJ26,,COLUMN(AJ$22)-COLUMN($C$22)+1-(CONFIG!$F48)),0)*'Charges variables-Calculs auto'!$F73</f>
        <v>0</v>
      </c>
      <c r="AK30" s="82">
        <f>IF(ROUND((AK$22-CONFIG!$C$7)/31,0)&gt;=ROUND(CONFIG!$F48,0),INDEX('Commandes - Calculs Auto'!$C26:'Commandes - Calculs Auto'!$BJ26,,COLUMN(AK$22)-COLUMN($C$22)+1-(CONFIG!$F48)),0)*'Charges variables-Calculs auto'!$F73</f>
        <v>0</v>
      </c>
      <c r="AL30" s="82">
        <f>IF(ROUND((AL$22-CONFIG!$C$7)/31,0)&gt;=ROUND(CONFIG!$F48,0),INDEX('Commandes - Calculs Auto'!$C26:'Commandes - Calculs Auto'!$BJ26,,COLUMN(AL$22)-COLUMN($C$22)+1-(CONFIG!$F48)),0)*'Charges variables-Calculs auto'!$F73</f>
        <v>0</v>
      </c>
      <c r="AM30" s="82">
        <f>IF(ROUND((AM$22-CONFIG!$C$7)/31,0)&gt;=ROUND(CONFIG!$F48,0),INDEX('Commandes - Calculs Auto'!$C26:'Commandes - Calculs Auto'!$BJ26,,COLUMN(AM$22)-COLUMN($C$22)+1-(CONFIG!$F48)),0)*'Charges variables-Calculs auto'!$H73</f>
        <v>0</v>
      </c>
      <c r="AN30" s="82">
        <f>IF(ROUND((AN$22-CONFIG!$C$7)/31,0)&gt;=ROUND(CONFIG!$F48,0),INDEX('Commandes - Calculs Auto'!$C26:'Commandes - Calculs Auto'!$BJ26,,COLUMN(AN$22)-COLUMN($C$22)+1-(CONFIG!$F48)),0)*'Charges variables-Calculs auto'!$H73</f>
        <v>0</v>
      </c>
      <c r="AO30" s="82">
        <f>IF(ROUND((AO$22-CONFIG!$C$7)/31,0)&gt;=ROUND(CONFIG!$F48,0),INDEX('Commandes - Calculs Auto'!$C26:'Commandes - Calculs Auto'!$BJ26,,COLUMN(AO$22)-COLUMN($C$22)+1-(CONFIG!$F48)),0)*'Charges variables-Calculs auto'!$H73</f>
        <v>0</v>
      </c>
      <c r="AP30" s="82">
        <f>IF(ROUND((AP$22-CONFIG!$C$7)/31,0)&gt;=ROUND(CONFIG!$F48,0),INDEX('Commandes - Calculs Auto'!$C26:'Commandes - Calculs Auto'!$BJ26,,COLUMN(AP$22)-COLUMN($C$22)+1-(CONFIG!$F48)),0)*'Charges variables-Calculs auto'!$H73</f>
        <v>0</v>
      </c>
      <c r="AQ30" s="82">
        <f>IF(ROUND((AQ$22-CONFIG!$C$7)/31,0)&gt;=ROUND(CONFIG!$F48,0),INDEX('Commandes - Calculs Auto'!$C26:'Commandes - Calculs Auto'!$BJ26,,COLUMN(AQ$22)-COLUMN($C$22)+1-(CONFIG!$F48)),0)*'Charges variables-Calculs auto'!$H73</f>
        <v>0</v>
      </c>
      <c r="AR30" s="82">
        <f>IF(ROUND((AR$22-CONFIG!$C$7)/31,0)&gt;=ROUND(CONFIG!$F48,0),INDEX('Commandes - Calculs Auto'!$C26:'Commandes - Calculs Auto'!$BJ26,,COLUMN(AR$22)-COLUMN($C$22)+1-(CONFIG!$F48)),0)*'Charges variables-Calculs auto'!$H73</f>
        <v>0</v>
      </c>
      <c r="AS30" s="82">
        <f>IF(ROUND((AS$22-CONFIG!$C$7)/31,0)&gt;=ROUND(CONFIG!$F48,0),INDEX('Commandes - Calculs Auto'!$C26:'Commandes - Calculs Auto'!$BJ26,,COLUMN(AS$22)-COLUMN($C$22)+1-(CONFIG!$F48)),0)*'Charges variables-Calculs auto'!$H73</f>
        <v>0</v>
      </c>
      <c r="AT30" s="82">
        <f>IF(ROUND((AT$22-CONFIG!$C$7)/31,0)&gt;=ROUND(CONFIG!$F48,0),INDEX('Commandes - Calculs Auto'!$C26:'Commandes - Calculs Auto'!$BJ26,,COLUMN(AT$22)-COLUMN($C$22)+1-(CONFIG!$F48)),0)*'Charges variables-Calculs auto'!$H73</f>
        <v>0</v>
      </c>
      <c r="AU30" s="82">
        <f>IF(ROUND((AU$22-CONFIG!$C$7)/31,0)&gt;=ROUND(CONFIG!$F48,0),INDEX('Commandes - Calculs Auto'!$C26:'Commandes - Calculs Auto'!$BJ26,,COLUMN(AU$22)-COLUMN($C$22)+1-(CONFIG!$F48)),0)*'Charges variables-Calculs auto'!$H73</f>
        <v>0</v>
      </c>
      <c r="AV30" s="82">
        <f>IF(ROUND((AV$22-CONFIG!$C$7)/31,0)&gt;=ROUND(CONFIG!$F48,0),INDEX('Commandes - Calculs Auto'!$C26:'Commandes - Calculs Auto'!$BJ26,,COLUMN(AV$22)-COLUMN($C$22)+1-(CONFIG!$F48)),0)*'Charges variables-Calculs auto'!$H73</f>
        <v>0</v>
      </c>
      <c r="AW30" s="82">
        <f>IF(ROUND((AW$22-CONFIG!$C$7)/31,0)&gt;=ROUND(CONFIG!$F48,0),INDEX('Commandes - Calculs Auto'!$C26:'Commandes - Calculs Auto'!$BJ26,,COLUMN(AW$22)-COLUMN($C$22)+1-(CONFIG!$F48)),0)*'Charges variables-Calculs auto'!$H73</f>
        <v>0</v>
      </c>
      <c r="AX30" s="82">
        <f>IF(ROUND((AX$22-CONFIG!$C$7)/31,0)&gt;=ROUND(CONFIG!$F48,0),INDEX('Commandes - Calculs Auto'!$C26:'Commandes - Calculs Auto'!$BJ26,,COLUMN(AX$22)-COLUMN($C$22)+1-(CONFIG!$F48)),0)*'Charges variables-Calculs auto'!$H73</f>
        <v>0</v>
      </c>
      <c r="AY30" s="82">
        <f>IF(ROUND((AY$22-CONFIG!$C$7)/31,0)&gt;=ROUND(CONFIG!$F48,0),INDEX('Commandes - Calculs Auto'!$C26:'Commandes - Calculs Auto'!$BJ26,,COLUMN(AY$22)-COLUMN($C$22)+1-(CONFIG!$F48)),0)*'Charges variables-Calculs auto'!$J73</f>
        <v>0</v>
      </c>
      <c r="AZ30" s="82">
        <f>IF(ROUND((AZ$22-CONFIG!$C$7)/31,0)&gt;=ROUND(CONFIG!$F48,0),INDEX('Commandes - Calculs Auto'!$C26:'Commandes - Calculs Auto'!$BJ26,,COLUMN(AZ$22)-COLUMN($C$22)+1-(CONFIG!$F48)),0)*'Charges variables-Calculs auto'!$J73</f>
        <v>0</v>
      </c>
      <c r="BA30" s="82">
        <f>IF(ROUND((BA$22-CONFIG!$C$7)/31,0)&gt;=ROUND(CONFIG!$F48,0),INDEX('Commandes - Calculs Auto'!$C26:'Commandes - Calculs Auto'!$BJ26,,COLUMN(BA$22)-COLUMN($C$22)+1-(CONFIG!$F48)),0)*'Charges variables-Calculs auto'!$J73</f>
        <v>0</v>
      </c>
      <c r="BB30" s="82">
        <f>IF(ROUND((BB$22-CONFIG!$C$7)/31,0)&gt;=ROUND(CONFIG!$F48,0),INDEX('Commandes - Calculs Auto'!$C26:'Commandes - Calculs Auto'!$BJ26,,COLUMN(BB$22)-COLUMN($C$22)+1-(CONFIG!$F48)),0)*'Charges variables-Calculs auto'!$J73</f>
        <v>0</v>
      </c>
      <c r="BC30" s="82">
        <f>IF(ROUND((BC$22-CONFIG!$C$7)/31,0)&gt;=ROUND(CONFIG!$F48,0),INDEX('Commandes - Calculs Auto'!$C26:'Commandes - Calculs Auto'!$BJ26,,COLUMN(BC$22)-COLUMN($C$22)+1-(CONFIG!$F48)),0)*'Charges variables-Calculs auto'!$J73</f>
        <v>0</v>
      </c>
      <c r="BD30" s="82">
        <f>IF(ROUND((BD$22-CONFIG!$C$7)/31,0)&gt;=ROUND(CONFIG!$F48,0),INDEX('Commandes - Calculs Auto'!$C26:'Commandes - Calculs Auto'!$BJ26,,COLUMN(BD$22)-COLUMN($C$22)+1-(CONFIG!$F48)),0)*'Charges variables-Calculs auto'!$J73</f>
        <v>0</v>
      </c>
      <c r="BE30" s="82">
        <f>IF(ROUND((BE$22-CONFIG!$C$7)/31,0)&gt;=ROUND(CONFIG!$F48,0),INDEX('Commandes - Calculs Auto'!$C26:'Commandes - Calculs Auto'!$BJ26,,COLUMN(BE$22)-COLUMN($C$22)+1-(CONFIG!$F48)),0)*'Charges variables-Calculs auto'!$J73</f>
        <v>0</v>
      </c>
      <c r="BF30" s="82">
        <f>IF(ROUND((BF$22-CONFIG!$C$7)/31,0)&gt;=ROUND(CONFIG!$F48,0),INDEX('Commandes - Calculs Auto'!$C26:'Commandes - Calculs Auto'!$BJ26,,COLUMN(BF$22)-COLUMN($C$22)+1-(CONFIG!$F48)),0)*'Charges variables-Calculs auto'!$J73</f>
        <v>0</v>
      </c>
      <c r="BG30" s="82">
        <f>IF(ROUND((BG$22-CONFIG!$C$7)/31,0)&gt;=ROUND(CONFIG!$F48,0),INDEX('Commandes - Calculs Auto'!$C26:'Commandes - Calculs Auto'!$BJ26,,COLUMN(BG$22)-COLUMN($C$22)+1-(CONFIG!$F48)),0)*'Charges variables-Calculs auto'!$J73</f>
        <v>0</v>
      </c>
      <c r="BH30" s="82">
        <f>IF(ROUND((BH$22-CONFIG!$C$7)/31,0)&gt;=ROUND(CONFIG!$F48,0),INDEX('Commandes - Calculs Auto'!$C26:'Commandes - Calculs Auto'!$BJ26,,COLUMN(BH$22)-COLUMN($C$22)+1-(CONFIG!$F48)),0)*'Charges variables-Calculs auto'!$J73</f>
        <v>0</v>
      </c>
      <c r="BI30" s="82">
        <f>IF(ROUND((BI$22-CONFIG!$C$7)/31,0)&gt;=ROUND(CONFIG!$F48,0),INDEX('Commandes - Calculs Auto'!$C26:'Commandes - Calculs Auto'!$BJ26,,COLUMN(BI$22)-COLUMN($C$22)+1-(CONFIG!$F48)),0)*'Charges variables-Calculs auto'!$J73</f>
        <v>0</v>
      </c>
      <c r="BJ30" s="82">
        <f>IF(ROUND((BJ$22-CONFIG!$C$7)/31,0)&gt;=ROUND(CONFIG!$F48,0),INDEX('Commandes - Calculs Auto'!$C26:'Commandes - Calculs Auto'!$BJ26,,COLUMN(BJ$22)-COLUMN($C$22)+1-(CONFIG!$F48)),0)*'Charges variables-Calculs auto'!$J73</f>
        <v>0</v>
      </c>
    </row>
    <row r="32" spans="2:62" x14ac:dyDescent="0.35">
      <c r="B32" s="95" t="s">
        <v>20</v>
      </c>
      <c r="C32" s="82">
        <f t="shared" ref="C32:AH32" si="8">SUM(C23:C30)</f>
        <v>0</v>
      </c>
      <c r="D32" s="82">
        <f t="shared" si="8"/>
        <v>0</v>
      </c>
      <c r="E32" s="82">
        <f t="shared" si="8"/>
        <v>0</v>
      </c>
      <c r="F32" s="82">
        <f t="shared" si="8"/>
        <v>0</v>
      </c>
      <c r="G32" s="82">
        <f t="shared" si="8"/>
        <v>0</v>
      </c>
      <c r="H32" s="82">
        <f t="shared" si="8"/>
        <v>0</v>
      </c>
      <c r="I32" s="82">
        <f t="shared" si="8"/>
        <v>0</v>
      </c>
      <c r="J32" s="82">
        <f t="shared" si="8"/>
        <v>0</v>
      </c>
      <c r="K32" s="82">
        <f t="shared" si="8"/>
        <v>0</v>
      </c>
      <c r="L32" s="82">
        <f t="shared" si="8"/>
        <v>0</v>
      </c>
      <c r="M32" s="82">
        <f t="shared" si="8"/>
        <v>0</v>
      </c>
      <c r="N32" s="82">
        <f t="shared" si="8"/>
        <v>0</v>
      </c>
      <c r="O32" s="82">
        <f t="shared" si="8"/>
        <v>0</v>
      </c>
      <c r="P32" s="82">
        <f t="shared" si="8"/>
        <v>0</v>
      </c>
      <c r="Q32" s="82">
        <f t="shared" si="8"/>
        <v>0</v>
      </c>
      <c r="R32" s="82">
        <f t="shared" si="8"/>
        <v>0</v>
      </c>
      <c r="S32" s="82">
        <f t="shared" si="8"/>
        <v>0</v>
      </c>
      <c r="T32" s="82">
        <f t="shared" si="8"/>
        <v>0</v>
      </c>
      <c r="U32" s="82">
        <f t="shared" si="8"/>
        <v>0</v>
      </c>
      <c r="V32" s="82">
        <f t="shared" si="8"/>
        <v>0</v>
      </c>
      <c r="W32" s="82">
        <f t="shared" si="8"/>
        <v>0</v>
      </c>
      <c r="X32" s="82">
        <f t="shared" si="8"/>
        <v>0</v>
      </c>
      <c r="Y32" s="82">
        <f t="shared" si="8"/>
        <v>0</v>
      </c>
      <c r="Z32" s="82">
        <f t="shared" si="8"/>
        <v>0</v>
      </c>
      <c r="AA32" s="82">
        <f t="shared" si="8"/>
        <v>0</v>
      </c>
      <c r="AB32" s="82">
        <f t="shared" si="8"/>
        <v>0</v>
      </c>
      <c r="AC32" s="82">
        <f t="shared" si="8"/>
        <v>0</v>
      </c>
      <c r="AD32" s="82">
        <f t="shared" si="8"/>
        <v>0</v>
      </c>
      <c r="AE32" s="82">
        <f t="shared" si="8"/>
        <v>0</v>
      </c>
      <c r="AF32" s="82">
        <f t="shared" si="8"/>
        <v>0</v>
      </c>
      <c r="AG32" s="82">
        <f t="shared" si="8"/>
        <v>0</v>
      </c>
      <c r="AH32" s="82">
        <f t="shared" si="8"/>
        <v>0</v>
      </c>
      <c r="AI32" s="82">
        <f t="shared" ref="AI32:BJ32" si="9">SUM(AI23:AI30)</f>
        <v>0</v>
      </c>
      <c r="AJ32" s="82">
        <f t="shared" si="9"/>
        <v>0</v>
      </c>
      <c r="AK32" s="82">
        <f t="shared" si="9"/>
        <v>0</v>
      </c>
      <c r="AL32" s="82">
        <f t="shared" si="9"/>
        <v>0</v>
      </c>
      <c r="AM32" s="82">
        <f t="shared" si="9"/>
        <v>0</v>
      </c>
      <c r="AN32" s="82">
        <f t="shared" si="9"/>
        <v>0</v>
      </c>
      <c r="AO32" s="82">
        <f t="shared" si="9"/>
        <v>0</v>
      </c>
      <c r="AP32" s="82">
        <f t="shared" si="9"/>
        <v>0</v>
      </c>
      <c r="AQ32" s="82">
        <f t="shared" si="9"/>
        <v>0</v>
      </c>
      <c r="AR32" s="82">
        <f t="shared" si="9"/>
        <v>0</v>
      </c>
      <c r="AS32" s="82">
        <f t="shared" si="9"/>
        <v>0</v>
      </c>
      <c r="AT32" s="82">
        <f t="shared" si="9"/>
        <v>0</v>
      </c>
      <c r="AU32" s="82">
        <f t="shared" si="9"/>
        <v>0</v>
      </c>
      <c r="AV32" s="82">
        <f t="shared" si="9"/>
        <v>0</v>
      </c>
      <c r="AW32" s="82">
        <f t="shared" si="9"/>
        <v>0</v>
      </c>
      <c r="AX32" s="82">
        <f t="shared" si="9"/>
        <v>0</v>
      </c>
      <c r="AY32" s="82">
        <f t="shared" si="9"/>
        <v>0</v>
      </c>
      <c r="AZ32" s="82">
        <f t="shared" si="9"/>
        <v>0</v>
      </c>
      <c r="BA32" s="82">
        <f t="shared" si="9"/>
        <v>0</v>
      </c>
      <c r="BB32" s="82">
        <f t="shared" si="9"/>
        <v>0</v>
      </c>
      <c r="BC32" s="82">
        <f t="shared" si="9"/>
        <v>0</v>
      </c>
      <c r="BD32" s="82">
        <f t="shared" si="9"/>
        <v>0</v>
      </c>
      <c r="BE32" s="82">
        <f t="shared" si="9"/>
        <v>0</v>
      </c>
      <c r="BF32" s="82">
        <f t="shared" si="9"/>
        <v>0</v>
      </c>
      <c r="BG32" s="82">
        <f t="shared" si="9"/>
        <v>0</v>
      </c>
      <c r="BH32" s="82">
        <f t="shared" si="9"/>
        <v>0</v>
      </c>
      <c r="BI32" s="82">
        <f t="shared" si="9"/>
        <v>0</v>
      </c>
      <c r="BJ32" s="82">
        <f t="shared" si="9"/>
        <v>0</v>
      </c>
    </row>
    <row r="33" spans="2:62" x14ac:dyDescent="0.35">
      <c r="B33" s="95" t="s">
        <v>47</v>
      </c>
      <c r="C33" s="82">
        <f>C32</f>
        <v>0</v>
      </c>
      <c r="D33" s="82">
        <f t="shared" ref="D33:N33" si="10">C33+D32</f>
        <v>0</v>
      </c>
      <c r="E33" s="82">
        <f t="shared" si="10"/>
        <v>0</v>
      </c>
      <c r="F33" s="82">
        <f t="shared" si="10"/>
        <v>0</v>
      </c>
      <c r="G33" s="82">
        <f t="shared" si="10"/>
        <v>0</v>
      </c>
      <c r="H33" s="82">
        <f t="shared" si="10"/>
        <v>0</v>
      </c>
      <c r="I33" s="82">
        <f t="shared" si="10"/>
        <v>0</v>
      </c>
      <c r="J33" s="82">
        <f t="shared" si="10"/>
        <v>0</v>
      </c>
      <c r="K33" s="82">
        <f t="shared" si="10"/>
        <v>0</v>
      </c>
      <c r="L33" s="82">
        <f t="shared" si="10"/>
        <v>0</v>
      </c>
      <c r="M33" s="82">
        <f t="shared" si="10"/>
        <v>0</v>
      </c>
      <c r="N33" s="99">
        <f t="shared" si="10"/>
        <v>0</v>
      </c>
      <c r="O33" s="82">
        <f>O32</f>
        <v>0</v>
      </c>
      <c r="P33" s="82">
        <f t="shared" ref="P33:Z33" si="11">O33+P32</f>
        <v>0</v>
      </c>
      <c r="Q33" s="82">
        <f t="shared" si="11"/>
        <v>0</v>
      </c>
      <c r="R33" s="82">
        <f t="shared" si="11"/>
        <v>0</v>
      </c>
      <c r="S33" s="82">
        <f t="shared" si="11"/>
        <v>0</v>
      </c>
      <c r="T33" s="82">
        <f t="shared" si="11"/>
        <v>0</v>
      </c>
      <c r="U33" s="82">
        <f t="shared" si="11"/>
        <v>0</v>
      </c>
      <c r="V33" s="82">
        <f t="shared" si="11"/>
        <v>0</v>
      </c>
      <c r="W33" s="82">
        <f t="shared" si="11"/>
        <v>0</v>
      </c>
      <c r="X33" s="82">
        <f t="shared" si="11"/>
        <v>0</v>
      </c>
      <c r="Y33" s="82">
        <f t="shared" si="11"/>
        <v>0</v>
      </c>
      <c r="Z33" s="99">
        <f t="shared" si="11"/>
        <v>0</v>
      </c>
      <c r="AA33" s="82">
        <f>AA32</f>
        <v>0</v>
      </c>
      <c r="AB33" s="82">
        <f t="shared" ref="AB33:AL33" si="12">AA33+AB32</f>
        <v>0</v>
      </c>
      <c r="AC33" s="82">
        <f t="shared" si="12"/>
        <v>0</v>
      </c>
      <c r="AD33" s="82">
        <f t="shared" si="12"/>
        <v>0</v>
      </c>
      <c r="AE33" s="82">
        <f t="shared" si="12"/>
        <v>0</v>
      </c>
      <c r="AF33" s="82">
        <f t="shared" si="12"/>
        <v>0</v>
      </c>
      <c r="AG33" s="82">
        <f t="shared" si="12"/>
        <v>0</v>
      </c>
      <c r="AH33" s="82">
        <f t="shared" si="12"/>
        <v>0</v>
      </c>
      <c r="AI33" s="82">
        <f t="shared" si="12"/>
        <v>0</v>
      </c>
      <c r="AJ33" s="82">
        <f t="shared" si="12"/>
        <v>0</v>
      </c>
      <c r="AK33" s="82">
        <f t="shared" si="12"/>
        <v>0</v>
      </c>
      <c r="AL33" s="99">
        <f t="shared" si="12"/>
        <v>0</v>
      </c>
      <c r="AM33" s="82">
        <f>AM32</f>
        <v>0</v>
      </c>
      <c r="AN33" s="82">
        <f t="shared" ref="AN33:AX33" si="13">AM33+AN32</f>
        <v>0</v>
      </c>
      <c r="AO33" s="82">
        <f t="shared" si="13"/>
        <v>0</v>
      </c>
      <c r="AP33" s="82">
        <f t="shared" si="13"/>
        <v>0</v>
      </c>
      <c r="AQ33" s="82">
        <f t="shared" si="13"/>
        <v>0</v>
      </c>
      <c r="AR33" s="82">
        <f t="shared" si="13"/>
        <v>0</v>
      </c>
      <c r="AS33" s="82">
        <f t="shared" si="13"/>
        <v>0</v>
      </c>
      <c r="AT33" s="82">
        <f t="shared" si="13"/>
        <v>0</v>
      </c>
      <c r="AU33" s="82">
        <f t="shared" si="13"/>
        <v>0</v>
      </c>
      <c r="AV33" s="82">
        <f t="shared" si="13"/>
        <v>0</v>
      </c>
      <c r="AW33" s="82">
        <f t="shared" si="13"/>
        <v>0</v>
      </c>
      <c r="AX33" s="99">
        <f t="shared" si="13"/>
        <v>0</v>
      </c>
      <c r="AY33" s="82">
        <f>AY32</f>
        <v>0</v>
      </c>
      <c r="AZ33" s="82">
        <f t="shared" ref="AZ33:BJ33" si="14">AY33+AZ32</f>
        <v>0</v>
      </c>
      <c r="BA33" s="82">
        <f t="shared" si="14"/>
        <v>0</v>
      </c>
      <c r="BB33" s="82">
        <f t="shared" si="14"/>
        <v>0</v>
      </c>
      <c r="BC33" s="82">
        <f t="shared" si="14"/>
        <v>0</v>
      </c>
      <c r="BD33" s="82">
        <f t="shared" si="14"/>
        <v>0</v>
      </c>
      <c r="BE33" s="82">
        <f t="shared" si="14"/>
        <v>0</v>
      </c>
      <c r="BF33" s="82">
        <f t="shared" si="14"/>
        <v>0</v>
      </c>
      <c r="BG33" s="82">
        <f t="shared" si="14"/>
        <v>0</v>
      </c>
      <c r="BH33" s="82">
        <f t="shared" si="14"/>
        <v>0</v>
      </c>
      <c r="BI33" s="82">
        <f t="shared" si="14"/>
        <v>0</v>
      </c>
      <c r="BJ33" s="99">
        <f t="shared" si="14"/>
        <v>0</v>
      </c>
    </row>
    <row r="35" spans="2:62" x14ac:dyDescent="0.35">
      <c r="B35" s="90"/>
      <c r="C35" s="232" t="s">
        <v>17</v>
      </c>
      <c r="D35" s="232"/>
      <c r="E35" s="232"/>
      <c r="F35" s="232"/>
      <c r="G35" s="232"/>
      <c r="H35" s="232"/>
      <c r="I35" s="232"/>
      <c r="J35" s="232"/>
      <c r="K35" s="232"/>
      <c r="L35" s="232"/>
      <c r="M35" s="232"/>
      <c r="N35" s="232"/>
      <c r="O35" s="232" t="s">
        <v>18</v>
      </c>
      <c r="P35" s="232"/>
      <c r="Q35" s="232"/>
      <c r="R35" s="232"/>
      <c r="S35" s="232"/>
      <c r="T35" s="232"/>
      <c r="U35" s="232"/>
      <c r="V35" s="232"/>
      <c r="W35" s="232"/>
      <c r="X35" s="232"/>
      <c r="Y35" s="232"/>
      <c r="Z35" s="232"/>
      <c r="AA35" s="232" t="s">
        <v>19</v>
      </c>
      <c r="AB35" s="232"/>
      <c r="AC35" s="232"/>
      <c r="AD35" s="232"/>
      <c r="AE35" s="232"/>
      <c r="AF35" s="232"/>
      <c r="AG35" s="232"/>
      <c r="AH35" s="232"/>
      <c r="AI35" s="232"/>
      <c r="AJ35" s="232"/>
      <c r="AK35" s="232"/>
      <c r="AL35" s="232"/>
      <c r="AM35" s="44"/>
      <c r="AN35" s="232" t="s">
        <v>31</v>
      </c>
      <c r="AO35" s="232"/>
      <c r="AP35" s="232"/>
      <c r="AQ35" s="232"/>
      <c r="AR35" s="232"/>
      <c r="AS35" s="232"/>
      <c r="AT35" s="232"/>
      <c r="AU35" s="232"/>
      <c r="AV35" s="232"/>
      <c r="AW35" s="232"/>
      <c r="AX35" s="232"/>
      <c r="AY35" s="232" t="s">
        <v>32</v>
      </c>
      <c r="AZ35" s="232"/>
      <c r="BA35" s="232"/>
      <c r="BB35" s="232"/>
      <c r="BC35" s="232"/>
      <c r="BD35" s="232"/>
      <c r="BE35" s="232"/>
      <c r="BF35" s="232"/>
      <c r="BG35" s="232"/>
      <c r="BH35" s="232"/>
      <c r="BI35" s="232"/>
      <c r="BJ35" s="232"/>
    </row>
    <row r="36" spans="2:62" x14ac:dyDescent="0.35">
      <c r="B36" s="95" t="s">
        <v>115</v>
      </c>
      <c r="C36" s="67">
        <f>CONFIG!$C$7</f>
        <v>43101</v>
      </c>
      <c r="D36" s="67">
        <f>DATE(YEAR(C36),MONTH(C36)+1,DAY(C36))</f>
        <v>43132</v>
      </c>
      <c r="E36" s="67">
        <f t="shared" ref="E36:BJ36" si="15">DATE(YEAR(D36),MONTH(D36)+1,DAY(D36))</f>
        <v>43160</v>
      </c>
      <c r="F36" s="67">
        <f t="shared" si="15"/>
        <v>43191</v>
      </c>
      <c r="G36" s="67">
        <f t="shared" si="15"/>
        <v>43221</v>
      </c>
      <c r="H36" s="67">
        <f t="shared" si="15"/>
        <v>43252</v>
      </c>
      <c r="I36" s="67">
        <f t="shared" si="15"/>
        <v>43282</v>
      </c>
      <c r="J36" s="67">
        <f t="shared" si="15"/>
        <v>43313</v>
      </c>
      <c r="K36" s="67">
        <f t="shared" si="15"/>
        <v>43344</v>
      </c>
      <c r="L36" s="67">
        <f t="shared" si="15"/>
        <v>43374</v>
      </c>
      <c r="M36" s="67">
        <f t="shared" si="15"/>
        <v>43405</v>
      </c>
      <c r="N36" s="67">
        <f t="shared" si="15"/>
        <v>43435</v>
      </c>
      <c r="O36" s="67">
        <f t="shared" si="15"/>
        <v>43466</v>
      </c>
      <c r="P36" s="67">
        <f t="shared" si="15"/>
        <v>43497</v>
      </c>
      <c r="Q36" s="67">
        <f t="shared" si="15"/>
        <v>43525</v>
      </c>
      <c r="R36" s="67">
        <f t="shared" si="15"/>
        <v>43556</v>
      </c>
      <c r="S36" s="67">
        <f t="shared" si="15"/>
        <v>43586</v>
      </c>
      <c r="T36" s="67">
        <f t="shared" si="15"/>
        <v>43617</v>
      </c>
      <c r="U36" s="67">
        <f t="shared" si="15"/>
        <v>43647</v>
      </c>
      <c r="V36" s="67">
        <f t="shared" si="15"/>
        <v>43678</v>
      </c>
      <c r="W36" s="67">
        <f t="shared" si="15"/>
        <v>43709</v>
      </c>
      <c r="X36" s="67">
        <f t="shared" si="15"/>
        <v>43739</v>
      </c>
      <c r="Y36" s="67">
        <f t="shared" si="15"/>
        <v>43770</v>
      </c>
      <c r="Z36" s="67">
        <f t="shared" si="15"/>
        <v>43800</v>
      </c>
      <c r="AA36" s="67">
        <f t="shared" si="15"/>
        <v>43831</v>
      </c>
      <c r="AB36" s="67">
        <f t="shared" si="15"/>
        <v>43862</v>
      </c>
      <c r="AC36" s="67">
        <f t="shared" si="15"/>
        <v>43891</v>
      </c>
      <c r="AD36" s="67">
        <f t="shared" si="15"/>
        <v>43922</v>
      </c>
      <c r="AE36" s="67">
        <f t="shared" si="15"/>
        <v>43952</v>
      </c>
      <c r="AF36" s="67">
        <f t="shared" si="15"/>
        <v>43983</v>
      </c>
      <c r="AG36" s="67">
        <f t="shared" si="15"/>
        <v>44013</v>
      </c>
      <c r="AH36" s="67">
        <f t="shared" si="15"/>
        <v>44044</v>
      </c>
      <c r="AI36" s="67">
        <f t="shared" si="15"/>
        <v>44075</v>
      </c>
      <c r="AJ36" s="67">
        <f t="shared" si="15"/>
        <v>44105</v>
      </c>
      <c r="AK36" s="67">
        <f t="shared" si="15"/>
        <v>44136</v>
      </c>
      <c r="AL36" s="67">
        <f t="shared" si="15"/>
        <v>44166</v>
      </c>
      <c r="AM36" s="67">
        <f t="shared" si="15"/>
        <v>44197</v>
      </c>
      <c r="AN36" s="67">
        <f t="shared" si="15"/>
        <v>44228</v>
      </c>
      <c r="AO36" s="67">
        <f t="shared" si="15"/>
        <v>44256</v>
      </c>
      <c r="AP36" s="67">
        <f t="shared" si="15"/>
        <v>44287</v>
      </c>
      <c r="AQ36" s="67">
        <f t="shared" si="15"/>
        <v>44317</v>
      </c>
      <c r="AR36" s="67">
        <f t="shared" si="15"/>
        <v>44348</v>
      </c>
      <c r="AS36" s="67">
        <f t="shared" si="15"/>
        <v>44378</v>
      </c>
      <c r="AT36" s="67">
        <f t="shared" si="15"/>
        <v>44409</v>
      </c>
      <c r="AU36" s="67">
        <f t="shared" si="15"/>
        <v>44440</v>
      </c>
      <c r="AV36" s="67">
        <f t="shared" si="15"/>
        <v>44470</v>
      </c>
      <c r="AW36" s="67">
        <f t="shared" si="15"/>
        <v>44501</v>
      </c>
      <c r="AX36" s="67">
        <f t="shared" si="15"/>
        <v>44531</v>
      </c>
      <c r="AY36" s="67">
        <f t="shared" si="15"/>
        <v>44562</v>
      </c>
      <c r="AZ36" s="67">
        <f t="shared" si="15"/>
        <v>44593</v>
      </c>
      <c r="BA36" s="67">
        <f t="shared" si="15"/>
        <v>44621</v>
      </c>
      <c r="BB36" s="67">
        <f t="shared" si="15"/>
        <v>44652</v>
      </c>
      <c r="BC36" s="67">
        <f t="shared" si="15"/>
        <v>44682</v>
      </c>
      <c r="BD36" s="67">
        <f t="shared" si="15"/>
        <v>44713</v>
      </c>
      <c r="BE36" s="67">
        <f t="shared" si="15"/>
        <v>44743</v>
      </c>
      <c r="BF36" s="67">
        <f t="shared" si="15"/>
        <v>44774</v>
      </c>
      <c r="BG36" s="67">
        <f t="shared" si="15"/>
        <v>44805</v>
      </c>
      <c r="BH36" s="67">
        <f t="shared" si="15"/>
        <v>44835</v>
      </c>
      <c r="BI36" s="67">
        <f t="shared" si="15"/>
        <v>44866</v>
      </c>
      <c r="BJ36" s="67">
        <f t="shared" si="15"/>
        <v>44896</v>
      </c>
    </row>
    <row r="37" spans="2:62" x14ac:dyDescent="0.35">
      <c r="B37" s="57" t="str">
        <f>CONFIG!$B$14</f>
        <v>Activité / Projet 1</v>
      </c>
      <c r="C37" s="82">
        <f>C9+C23</f>
        <v>0</v>
      </c>
      <c r="D37" s="82">
        <f t="shared" ref="D37:AH37" si="16">D9+D23</f>
        <v>0</v>
      </c>
      <c r="E37" s="82">
        <f t="shared" si="16"/>
        <v>0</v>
      </c>
      <c r="F37" s="82">
        <f t="shared" si="16"/>
        <v>0</v>
      </c>
      <c r="G37" s="82">
        <f t="shared" si="16"/>
        <v>0</v>
      </c>
      <c r="H37" s="82">
        <f t="shared" si="16"/>
        <v>0</v>
      </c>
      <c r="I37" s="82">
        <f t="shared" si="16"/>
        <v>0</v>
      </c>
      <c r="J37" s="82">
        <f t="shared" si="16"/>
        <v>0</v>
      </c>
      <c r="K37" s="82">
        <f t="shared" si="16"/>
        <v>0</v>
      </c>
      <c r="L37" s="82">
        <f t="shared" si="16"/>
        <v>0</v>
      </c>
      <c r="M37" s="82">
        <f t="shared" si="16"/>
        <v>0</v>
      </c>
      <c r="N37" s="82">
        <f t="shared" si="16"/>
        <v>0</v>
      </c>
      <c r="O37" s="82">
        <f t="shared" si="16"/>
        <v>0</v>
      </c>
      <c r="P37" s="82">
        <f t="shared" si="16"/>
        <v>0</v>
      </c>
      <c r="Q37" s="82">
        <f t="shared" si="16"/>
        <v>0</v>
      </c>
      <c r="R37" s="82">
        <f t="shared" si="16"/>
        <v>0</v>
      </c>
      <c r="S37" s="82">
        <f t="shared" si="16"/>
        <v>0</v>
      </c>
      <c r="T37" s="82">
        <f t="shared" si="16"/>
        <v>0</v>
      </c>
      <c r="U37" s="82">
        <f t="shared" si="16"/>
        <v>0</v>
      </c>
      <c r="V37" s="82">
        <f t="shared" si="16"/>
        <v>0</v>
      </c>
      <c r="W37" s="82">
        <f t="shared" si="16"/>
        <v>0</v>
      </c>
      <c r="X37" s="82">
        <f t="shared" si="16"/>
        <v>0</v>
      </c>
      <c r="Y37" s="82">
        <f t="shared" si="16"/>
        <v>0</v>
      </c>
      <c r="Z37" s="82">
        <f t="shared" si="16"/>
        <v>0</v>
      </c>
      <c r="AA37" s="82">
        <f t="shared" si="16"/>
        <v>0</v>
      </c>
      <c r="AB37" s="82">
        <f t="shared" si="16"/>
        <v>0</v>
      </c>
      <c r="AC37" s="82">
        <f t="shared" si="16"/>
        <v>0</v>
      </c>
      <c r="AD37" s="82">
        <f t="shared" si="16"/>
        <v>0</v>
      </c>
      <c r="AE37" s="82">
        <f t="shared" si="16"/>
        <v>0</v>
      </c>
      <c r="AF37" s="82">
        <f t="shared" si="16"/>
        <v>0</v>
      </c>
      <c r="AG37" s="82">
        <f t="shared" si="16"/>
        <v>0</v>
      </c>
      <c r="AH37" s="82">
        <f t="shared" si="16"/>
        <v>0</v>
      </c>
      <c r="AI37" s="82">
        <f t="shared" ref="AI37:BJ37" si="17">AI9+AI23</f>
        <v>0</v>
      </c>
      <c r="AJ37" s="82">
        <f t="shared" si="17"/>
        <v>0</v>
      </c>
      <c r="AK37" s="82">
        <f t="shared" si="17"/>
        <v>0</v>
      </c>
      <c r="AL37" s="82">
        <f t="shared" si="17"/>
        <v>0</v>
      </c>
      <c r="AM37" s="82">
        <f t="shared" si="17"/>
        <v>0</v>
      </c>
      <c r="AN37" s="82">
        <f t="shared" si="17"/>
        <v>0</v>
      </c>
      <c r="AO37" s="82">
        <f t="shared" si="17"/>
        <v>0</v>
      </c>
      <c r="AP37" s="82">
        <f t="shared" si="17"/>
        <v>0</v>
      </c>
      <c r="AQ37" s="82">
        <f t="shared" si="17"/>
        <v>0</v>
      </c>
      <c r="AR37" s="82">
        <f t="shared" si="17"/>
        <v>0</v>
      </c>
      <c r="AS37" s="82">
        <f t="shared" si="17"/>
        <v>0</v>
      </c>
      <c r="AT37" s="82">
        <f t="shared" si="17"/>
        <v>0</v>
      </c>
      <c r="AU37" s="82">
        <f t="shared" si="17"/>
        <v>0</v>
      </c>
      <c r="AV37" s="82">
        <f t="shared" si="17"/>
        <v>0</v>
      </c>
      <c r="AW37" s="82">
        <f t="shared" si="17"/>
        <v>0</v>
      </c>
      <c r="AX37" s="82">
        <f t="shared" si="17"/>
        <v>0</v>
      </c>
      <c r="AY37" s="82">
        <f t="shared" si="17"/>
        <v>0</v>
      </c>
      <c r="AZ37" s="82">
        <f t="shared" si="17"/>
        <v>0</v>
      </c>
      <c r="BA37" s="82">
        <f t="shared" si="17"/>
        <v>0</v>
      </c>
      <c r="BB37" s="82">
        <f t="shared" si="17"/>
        <v>0</v>
      </c>
      <c r="BC37" s="82">
        <f t="shared" si="17"/>
        <v>0</v>
      </c>
      <c r="BD37" s="82">
        <f t="shared" si="17"/>
        <v>0</v>
      </c>
      <c r="BE37" s="82">
        <f t="shared" si="17"/>
        <v>0</v>
      </c>
      <c r="BF37" s="82">
        <f t="shared" si="17"/>
        <v>0</v>
      </c>
      <c r="BG37" s="82">
        <f t="shared" si="17"/>
        <v>0</v>
      </c>
      <c r="BH37" s="82">
        <f t="shared" si="17"/>
        <v>0</v>
      </c>
      <c r="BI37" s="82">
        <f t="shared" si="17"/>
        <v>0</v>
      </c>
      <c r="BJ37" s="82">
        <f t="shared" si="17"/>
        <v>0</v>
      </c>
    </row>
    <row r="38" spans="2:62" x14ac:dyDescent="0.35">
      <c r="B38" s="57" t="str">
        <f>CONFIG!$B$15</f>
        <v>Activité / Projet 2</v>
      </c>
      <c r="C38" s="82">
        <f t="shared" ref="C38:AH38" si="18">C10+C24</f>
        <v>0</v>
      </c>
      <c r="D38" s="82">
        <f t="shared" si="18"/>
        <v>0</v>
      </c>
      <c r="E38" s="82">
        <f t="shared" si="18"/>
        <v>0</v>
      </c>
      <c r="F38" s="82">
        <f t="shared" si="18"/>
        <v>0</v>
      </c>
      <c r="G38" s="82">
        <f t="shared" si="18"/>
        <v>0</v>
      </c>
      <c r="H38" s="82">
        <f t="shared" si="18"/>
        <v>0</v>
      </c>
      <c r="I38" s="82">
        <f t="shared" si="18"/>
        <v>0</v>
      </c>
      <c r="J38" s="82">
        <f t="shared" si="18"/>
        <v>0</v>
      </c>
      <c r="K38" s="82">
        <f t="shared" si="18"/>
        <v>0</v>
      </c>
      <c r="L38" s="82">
        <f t="shared" si="18"/>
        <v>0</v>
      </c>
      <c r="M38" s="82">
        <f t="shared" si="18"/>
        <v>0</v>
      </c>
      <c r="N38" s="82">
        <f t="shared" si="18"/>
        <v>0</v>
      </c>
      <c r="O38" s="82">
        <f t="shared" si="18"/>
        <v>0</v>
      </c>
      <c r="P38" s="82">
        <f t="shared" si="18"/>
        <v>0</v>
      </c>
      <c r="Q38" s="82">
        <f t="shared" si="18"/>
        <v>0</v>
      </c>
      <c r="R38" s="82">
        <f t="shared" si="18"/>
        <v>0</v>
      </c>
      <c r="S38" s="82">
        <f t="shared" si="18"/>
        <v>0</v>
      </c>
      <c r="T38" s="82">
        <f t="shared" si="18"/>
        <v>0</v>
      </c>
      <c r="U38" s="82">
        <f t="shared" si="18"/>
        <v>0</v>
      </c>
      <c r="V38" s="82">
        <f t="shared" si="18"/>
        <v>0</v>
      </c>
      <c r="W38" s="82">
        <f t="shared" si="18"/>
        <v>0</v>
      </c>
      <c r="X38" s="82">
        <f t="shared" si="18"/>
        <v>0</v>
      </c>
      <c r="Y38" s="82">
        <f t="shared" si="18"/>
        <v>0</v>
      </c>
      <c r="Z38" s="82">
        <f t="shared" si="18"/>
        <v>0</v>
      </c>
      <c r="AA38" s="82">
        <f t="shared" si="18"/>
        <v>0</v>
      </c>
      <c r="AB38" s="82">
        <f t="shared" si="18"/>
        <v>0</v>
      </c>
      <c r="AC38" s="82">
        <f t="shared" si="18"/>
        <v>0</v>
      </c>
      <c r="AD38" s="82">
        <f t="shared" si="18"/>
        <v>0</v>
      </c>
      <c r="AE38" s="82">
        <f t="shared" si="18"/>
        <v>0</v>
      </c>
      <c r="AF38" s="82">
        <f t="shared" si="18"/>
        <v>0</v>
      </c>
      <c r="AG38" s="82">
        <f t="shared" si="18"/>
        <v>0</v>
      </c>
      <c r="AH38" s="82">
        <f t="shared" si="18"/>
        <v>0</v>
      </c>
      <c r="AI38" s="82">
        <f t="shared" ref="AI38:BJ38" si="19">AI10+AI24</f>
        <v>0</v>
      </c>
      <c r="AJ38" s="82">
        <f t="shared" si="19"/>
        <v>0</v>
      </c>
      <c r="AK38" s="82">
        <f t="shared" si="19"/>
        <v>0</v>
      </c>
      <c r="AL38" s="82">
        <f t="shared" si="19"/>
        <v>0</v>
      </c>
      <c r="AM38" s="82">
        <f t="shared" si="19"/>
        <v>0</v>
      </c>
      <c r="AN38" s="82">
        <f t="shared" si="19"/>
        <v>0</v>
      </c>
      <c r="AO38" s="82">
        <f t="shared" si="19"/>
        <v>0</v>
      </c>
      <c r="AP38" s="82">
        <f t="shared" si="19"/>
        <v>0</v>
      </c>
      <c r="AQ38" s="82">
        <f t="shared" si="19"/>
        <v>0</v>
      </c>
      <c r="AR38" s="82">
        <f t="shared" si="19"/>
        <v>0</v>
      </c>
      <c r="AS38" s="82">
        <f t="shared" si="19"/>
        <v>0</v>
      </c>
      <c r="AT38" s="82">
        <f t="shared" si="19"/>
        <v>0</v>
      </c>
      <c r="AU38" s="82">
        <f t="shared" si="19"/>
        <v>0</v>
      </c>
      <c r="AV38" s="82">
        <f t="shared" si="19"/>
        <v>0</v>
      </c>
      <c r="AW38" s="82">
        <f t="shared" si="19"/>
        <v>0</v>
      </c>
      <c r="AX38" s="82">
        <f t="shared" si="19"/>
        <v>0</v>
      </c>
      <c r="AY38" s="82">
        <f t="shared" si="19"/>
        <v>0</v>
      </c>
      <c r="AZ38" s="82">
        <f t="shared" si="19"/>
        <v>0</v>
      </c>
      <c r="BA38" s="82">
        <f t="shared" si="19"/>
        <v>0</v>
      </c>
      <c r="BB38" s="82">
        <f t="shared" si="19"/>
        <v>0</v>
      </c>
      <c r="BC38" s="82">
        <f t="shared" si="19"/>
        <v>0</v>
      </c>
      <c r="BD38" s="82">
        <f t="shared" si="19"/>
        <v>0</v>
      </c>
      <c r="BE38" s="82">
        <f t="shared" si="19"/>
        <v>0</v>
      </c>
      <c r="BF38" s="82">
        <f t="shared" si="19"/>
        <v>0</v>
      </c>
      <c r="BG38" s="82">
        <f t="shared" si="19"/>
        <v>0</v>
      </c>
      <c r="BH38" s="82">
        <f t="shared" si="19"/>
        <v>0</v>
      </c>
      <c r="BI38" s="82">
        <f t="shared" si="19"/>
        <v>0</v>
      </c>
      <c r="BJ38" s="82">
        <f t="shared" si="19"/>
        <v>0</v>
      </c>
    </row>
    <row r="39" spans="2:62" x14ac:dyDescent="0.35">
      <c r="B39" s="57" t="str">
        <f>CONFIG!$B$16</f>
        <v>…</v>
      </c>
      <c r="C39" s="82">
        <f t="shared" ref="C39:AH39" si="20">C11+C25</f>
        <v>0</v>
      </c>
      <c r="D39" s="82">
        <f t="shared" si="20"/>
        <v>0</v>
      </c>
      <c r="E39" s="82">
        <f t="shared" si="20"/>
        <v>0</v>
      </c>
      <c r="F39" s="82">
        <f t="shared" si="20"/>
        <v>0</v>
      </c>
      <c r="G39" s="82">
        <f t="shared" si="20"/>
        <v>0</v>
      </c>
      <c r="H39" s="82">
        <f t="shared" si="20"/>
        <v>0</v>
      </c>
      <c r="I39" s="82">
        <f t="shared" si="20"/>
        <v>0</v>
      </c>
      <c r="J39" s="82">
        <f t="shared" si="20"/>
        <v>0</v>
      </c>
      <c r="K39" s="82">
        <f t="shared" si="20"/>
        <v>0</v>
      </c>
      <c r="L39" s="82">
        <f t="shared" si="20"/>
        <v>0</v>
      </c>
      <c r="M39" s="82">
        <f t="shared" si="20"/>
        <v>0</v>
      </c>
      <c r="N39" s="82">
        <f t="shared" si="20"/>
        <v>0</v>
      </c>
      <c r="O39" s="82">
        <f t="shared" si="20"/>
        <v>0</v>
      </c>
      <c r="P39" s="82">
        <f t="shared" si="20"/>
        <v>0</v>
      </c>
      <c r="Q39" s="82">
        <f t="shared" si="20"/>
        <v>0</v>
      </c>
      <c r="R39" s="82">
        <f t="shared" si="20"/>
        <v>0</v>
      </c>
      <c r="S39" s="82">
        <f t="shared" si="20"/>
        <v>0</v>
      </c>
      <c r="T39" s="82">
        <f t="shared" si="20"/>
        <v>0</v>
      </c>
      <c r="U39" s="82">
        <f t="shared" si="20"/>
        <v>0</v>
      </c>
      <c r="V39" s="82">
        <f t="shared" si="20"/>
        <v>0</v>
      </c>
      <c r="W39" s="82">
        <f t="shared" si="20"/>
        <v>0</v>
      </c>
      <c r="X39" s="82">
        <f t="shared" si="20"/>
        <v>0</v>
      </c>
      <c r="Y39" s="82">
        <f t="shared" si="20"/>
        <v>0</v>
      </c>
      <c r="Z39" s="82">
        <f t="shared" si="20"/>
        <v>0</v>
      </c>
      <c r="AA39" s="82">
        <f t="shared" si="20"/>
        <v>0</v>
      </c>
      <c r="AB39" s="82">
        <f t="shared" si="20"/>
        <v>0</v>
      </c>
      <c r="AC39" s="82">
        <f t="shared" si="20"/>
        <v>0</v>
      </c>
      <c r="AD39" s="82">
        <f t="shared" si="20"/>
        <v>0</v>
      </c>
      <c r="AE39" s="82">
        <f t="shared" si="20"/>
        <v>0</v>
      </c>
      <c r="AF39" s="82">
        <f t="shared" si="20"/>
        <v>0</v>
      </c>
      <c r="AG39" s="82">
        <f t="shared" si="20"/>
        <v>0</v>
      </c>
      <c r="AH39" s="82">
        <f t="shared" si="20"/>
        <v>0</v>
      </c>
      <c r="AI39" s="82">
        <f t="shared" ref="AI39:BJ39" si="21">AI11+AI25</f>
        <v>0</v>
      </c>
      <c r="AJ39" s="82">
        <f t="shared" si="21"/>
        <v>0</v>
      </c>
      <c r="AK39" s="82">
        <f t="shared" si="21"/>
        <v>0</v>
      </c>
      <c r="AL39" s="82">
        <f t="shared" si="21"/>
        <v>0</v>
      </c>
      <c r="AM39" s="82">
        <f t="shared" si="21"/>
        <v>0</v>
      </c>
      <c r="AN39" s="82">
        <f t="shared" si="21"/>
        <v>0</v>
      </c>
      <c r="AO39" s="82">
        <f t="shared" si="21"/>
        <v>0</v>
      </c>
      <c r="AP39" s="82">
        <f t="shared" si="21"/>
        <v>0</v>
      </c>
      <c r="AQ39" s="82">
        <f t="shared" si="21"/>
        <v>0</v>
      </c>
      <c r="AR39" s="82">
        <f t="shared" si="21"/>
        <v>0</v>
      </c>
      <c r="AS39" s="82">
        <f t="shared" si="21"/>
        <v>0</v>
      </c>
      <c r="AT39" s="82">
        <f t="shared" si="21"/>
        <v>0</v>
      </c>
      <c r="AU39" s="82">
        <f t="shared" si="21"/>
        <v>0</v>
      </c>
      <c r="AV39" s="82">
        <f t="shared" si="21"/>
        <v>0</v>
      </c>
      <c r="AW39" s="82">
        <f t="shared" si="21"/>
        <v>0</v>
      </c>
      <c r="AX39" s="82">
        <f t="shared" si="21"/>
        <v>0</v>
      </c>
      <c r="AY39" s="82">
        <f t="shared" si="21"/>
        <v>0</v>
      </c>
      <c r="AZ39" s="82">
        <f t="shared" si="21"/>
        <v>0</v>
      </c>
      <c r="BA39" s="82">
        <f t="shared" si="21"/>
        <v>0</v>
      </c>
      <c r="BB39" s="82">
        <f t="shared" si="21"/>
        <v>0</v>
      </c>
      <c r="BC39" s="82">
        <f t="shared" si="21"/>
        <v>0</v>
      </c>
      <c r="BD39" s="82">
        <f t="shared" si="21"/>
        <v>0</v>
      </c>
      <c r="BE39" s="82">
        <f t="shared" si="21"/>
        <v>0</v>
      </c>
      <c r="BF39" s="82">
        <f t="shared" si="21"/>
        <v>0</v>
      </c>
      <c r="BG39" s="82">
        <f t="shared" si="21"/>
        <v>0</v>
      </c>
      <c r="BH39" s="82">
        <f t="shared" si="21"/>
        <v>0</v>
      </c>
      <c r="BI39" s="82">
        <f t="shared" si="21"/>
        <v>0</v>
      </c>
      <c r="BJ39" s="82">
        <f t="shared" si="21"/>
        <v>0</v>
      </c>
    </row>
    <row r="40" spans="2:62" x14ac:dyDescent="0.35">
      <c r="B40" s="57">
        <f>CONFIG!$B$17</f>
        <v>0</v>
      </c>
      <c r="C40" s="82">
        <f t="shared" ref="C40:AH40" si="22">C12+C26</f>
        <v>0</v>
      </c>
      <c r="D40" s="82">
        <f t="shared" si="22"/>
        <v>0</v>
      </c>
      <c r="E40" s="82">
        <f t="shared" si="22"/>
        <v>0</v>
      </c>
      <c r="F40" s="82">
        <f t="shared" si="22"/>
        <v>0</v>
      </c>
      <c r="G40" s="82">
        <f t="shared" si="22"/>
        <v>0</v>
      </c>
      <c r="H40" s="82">
        <f t="shared" si="22"/>
        <v>0</v>
      </c>
      <c r="I40" s="82">
        <f t="shared" si="22"/>
        <v>0</v>
      </c>
      <c r="J40" s="82">
        <f t="shared" si="22"/>
        <v>0</v>
      </c>
      <c r="K40" s="82">
        <f t="shared" si="22"/>
        <v>0</v>
      </c>
      <c r="L40" s="82">
        <f t="shared" si="22"/>
        <v>0</v>
      </c>
      <c r="M40" s="82">
        <f t="shared" si="22"/>
        <v>0</v>
      </c>
      <c r="N40" s="82">
        <f t="shared" si="22"/>
        <v>0</v>
      </c>
      <c r="O40" s="82">
        <f t="shared" si="22"/>
        <v>0</v>
      </c>
      <c r="P40" s="82">
        <f t="shared" si="22"/>
        <v>0</v>
      </c>
      <c r="Q40" s="82">
        <f t="shared" si="22"/>
        <v>0</v>
      </c>
      <c r="R40" s="82">
        <f t="shared" si="22"/>
        <v>0</v>
      </c>
      <c r="S40" s="82">
        <f t="shared" si="22"/>
        <v>0</v>
      </c>
      <c r="T40" s="82">
        <f t="shared" si="22"/>
        <v>0</v>
      </c>
      <c r="U40" s="82">
        <f t="shared" si="22"/>
        <v>0</v>
      </c>
      <c r="V40" s="82">
        <f t="shared" si="22"/>
        <v>0</v>
      </c>
      <c r="W40" s="82">
        <f t="shared" si="22"/>
        <v>0</v>
      </c>
      <c r="X40" s="82">
        <f t="shared" si="22"/>
        <v>0</v>
      </c>
      <c r="Y40" s="82">
        <f t="shared" si="22"/>
        <v>0</v>
      </c>
      <c r="Z40" s="82">
        <f t="shared" si="22"/>
        <v>0</v>
      </c>
      <c r="AA40" s="82">
        <f t="shared" si="22"/>
        <v>0</v>
      </c>
      <c r="AB40" s="82">
        <f t="shared" si="22"/>
        <v>0</v>
      </c>
      <c r="AC40" s="82">
        <f t="shared" si="22"/>
        <v>0</v>
      </c>
      <c r="AD40" s="82">
        <f t="shared" si="22"/>
        <v>0</v>
      </c>
      <c r="AE40" s="82">
        <f t="shared" si="22"/>
        <v>0</v>
      </c>
      <c r="AF40" s="82">
        <f t="shared" si="22"/>
        <v>0</v>
      </c>
      <c r="AG40" s="82">
        <f t="shared" si="22"/>
        <v>0</v>
      </c>
      <c r="AH40" s="82">
        <f t="shared" si="22"/>
        <v>0</v>
      </c>
      <c r="AI40" s="82">
        <f t="shared" ref="AI40:BJ40" si="23">AI12+AI26</f>
        <v>0</v>
      </c>
      <c r="AJ40" s="82">
        <f t="shared" si="23"/>
        <v>0</v>
      </c>
      <c r="AK40" s="82">
        <f t="shared" si="23"/>
        <v>0</v>
      </c>
      <c r="AL40" s="82">
        <f t="shared" si="23"/>
        <v>0</v>
      </c>
      <c r="AM40" s="82">
        <f t="shared" si="23"/>
        <v>0</v>
      </c>
      <c r="AN40" s="82">
        <f t="shared" si="23"/>
        <v>0</v>
      </c>
      <c r="AO40" s="82">
        <f t="shared" si="23"/>
        <v>0</v>
      </c>
      <c r="AP40" s="82">
        <f t="shared" si="23"/>
        <v>0</v>
      </c>
      <c r="AQ40" s="82">
        <f t="shared" si="23"/>
        <v>0</v>
      </c>
      <c r="AR40" s="82">
        <f t="shared" si="23"/>
        <v>0</v>
      </c>
      <c r="AS40" s="82">
        <f t="shared" si="23"/>
        <v>0</v>
      </c>
      <c r="AT40" s="82">
        <f t="shared" si="23"/>
        <v>0</v>
      </c>
      <c r="AU40" s="82">
        <f t="shared" si="23"/>
        <v>0</v>
      </c>
      <c r="AV40" s="82">
        <f t="shared" si="23"/>
        <v>0</v>
      </c>
      <c r="AW40" s="82">
        <f t="shared" si="23"/>
        <v>0</v>
      </c>
      <c r="AX40" s="82">
        <f t="shared" si="23"/>
        <v>0</v>
      </c>
      <c r="AY40" s="82">
        <f t="shared" si="23"/>
        <v>0</v>
      </c>
      <c r="AZ40" s="82">
        <f t="shared" si="23"/>
        <v>0</v>
      </c>
      <c r="BA40" s="82">
        <f t="shared" si="23"/>
        <v>0</v>
      </c>
      <c r="BB40" s="82">
        <f t="shared" si="23"/>
        <v>0</v>
      </c>
      <c r="BC40" s="82">
        <f t="shared" si="23"/>
        <v>0</v>
      </c>
      <c r="BD40" s="82">
        <f t="shared" si="23"/>
        <v>0</v>
      </c>
      <c r="BE40" s="82">
        <f t="shared" si="23"/>
        <v>0</v>
      </c>
      <c r="BF40" s="82">
        <f t="shared" si="23"/>
        <v>0</v>
      </c>
      <c r="BG40" s="82">
        <f t="shared" si="23"/>
        <v>0</v>
      </c>
      <c r="BH40" s="82">
        <f t="shared" si="23"/>
        <v>0</v>
      </c>
      <c r="BI40" s="82">
        <f t="shared" si="23"/>
        <v>0</v>
      </c>
      <c r="BJ40" s="82">
        <f t="shared" si="23"/>
        <v>0</v>
      </c>
    </row>
    <row r="41" spans="2:62" x14ac:dyDescent="0.35">
      <c r="B41" s="57">
        <f>CONFIG!$B$18</f>
        <v>0</v>
      </c>
      <c r="C41" s="82">
        <f t="shared" ref="C41:AH41" si="24">C13+C27</f>
        <v>0</v>
      </c>
      <c r="D41" s="82">
        <f t="shared" si="24"/>
        <v>0</v>
      </c>
      <c r="E41" s="82">
        <f t="shared" si="24"/>
        <v>0</v>
      </c>
      <c r="F41" s="82">
        <f t="shared" si="24"/>
        <v>0</v>
      </c>
      <c r="G41" s="82">
        <f t="shared" si="24"/>
        <v>0</v>
      </c>
      <c r="H41" s="82">
        <f t="shared" si="24"/>
        <v>0</v>
      </c>
      <c r="I41" s="82">
        <f t="shared" si="24"/>
        <v>0</v>
      </c>
      <c r="J41" s="82">
        <f t="shared" si="24"/>
        <v>0</v>
      </c>
      <c r="K41" s="82">
        <f t="shared" si="24"/>
        <v>0</v>
      </c>
      <c r="L41" s="82">
        <f t="shared" si="24"/>
        <v>0</v>
      </c>
      <c r="M41" s="82">
        <f t="shared" si="24"/>
        <v>0</v>
      </c>
      <c r="N41" s="82">
        <f t="shared" si="24"/>
        <v>0</v>
      </c>
      <c r="O41" s="82">
        <f t="shared" si="24"/>
        <v>0</v>
      </c>
      <c r="P41" s="82">
        <f t="shared" si="24"/>
        <v>0</v>
      </c>
      <c r="Q41" s="82">
        <f t="shared" si="24"/>
        <v>0</v>
      </c>
      <c r="R41" s="82">
        <f t="shared" si="24"/>
        <v>0</v>
      </c>
      <c r="S41" s="82">
        <f t="shared" si="24"/>
        <v>0</v>
      </c>
      <c r="T41" s="82">
        <f t="shared" si="24"/>
        <v>0</v>
      </c>
      <c r="U41" s="82">
        <f t="shared" si="24"/>
        <v>0</v>
      </c>
      <c r="V41" s="82">
        <f t="shared" si="24"/>
        <v>0</v>
      </c>
      <c r="W41" s="82">
        <f t="shared" si="24"/>
        <v>0</v>
      </c>
      <c r="X41" s="82">
        <f t="shared" si="24"/>
        <v>0</v>
      </c>
      <c r="Y41" s="82">
        <f t="shared" si="24"/>
        <v>0</v>
      </c>
      <c r="Z41" s="82">
        <f t="shared" si="24"/>
        <v>0</v>
      </c>
      <c r="AA41" s="82">
        <f t="shared" si="24"/>
        <v>0</v>
      </c>
      <c r="AB41" s="82">
        <f t="shared" si="24"/>
        <v>0</v>
      </c>
      <c r="AC41" s="82">
        <f t="shared" si="24"/>
        <v>0</v>
      </c>
      <c r="AD41" s="82">
        <f t="shared" si="24"/>
        <v>0</v>
      </c>
      <c r="AE41" s="82">
        <f t="shared" si="24"/>
        <v>0</v>
      </c>
      <c r="AF41" s="82">
        <f t="shared" si="24"/>
        <v>0</v>
      </c>
      <c r="AG41" s="82">
        <f t="shared" si="24"/>
        <v>0</v>
      </c>
      <c r="AH41" s="82">
        <f t="shared" si="24"/>
        <v>0</v>
      </c>
      <c r="AI41" s="82">
        <f t="shared" ref="AI41:BJ41" si="25">AI13+AI27</f>
        <v>0</v>
      </c>
      <c r="AJ41" s="82">
        <f t="shared" si="25"/>
        <v>0</v>
      </c>
      <c r="AK41" s="82">
        <f t="shared" si="25"/>
        <v>0</v>
      </c>
      <c r="AL41" s="82">
        <f t="shared" si="25"/>
        <v>0</v>
      </c>
      <c r="AM41" s="82">
        <f t="shared" si="25"/>
        <v>0</v>
      </c>
      <c r="AN41" s="82">
        <f t="shared" si="25"/>
        <v>0</v>
      </c>
      <c r="AO41" s="82">
        <f t="shared" si="25"/>
        <v>0</v>
      </c>
      <c r="AP41" s="82">
        <f t="shared" si="25"/>
        <v>0</v>
      </c>
      <c r="AQ41" s="82">
        <f t="shared" si="25"/>
        <v>0</v>
      </c>
      <c r="AR41" s="82">
        <f t="shared" si="25"/>
        <v>0</v>
      </c>
      <c r="AS41" s="82">
        <f t="shared" si="25"/>
        <v>0</v>
      </c>
      <c r="AT41" s="82">
        <f t="shared" si="25"/>
        <v>0</v>
      </c>
      <c r="AU41" s="82">
        <f t="shared" si="25"/>
        <v>0</v>
      </c>
      <c r="AV41" s="82">
        <f t="shared" si="25"/>
        <v>0</v>
      </c>
      <c r="AW41" s="82">
        <f t="shared" si="25"/>
        <v>0</v>
      </c>
      <c r="AX41" s="82">
        <f t="shared" si="25"/>
        <v>0</v>
      </c>
      <c r="AY41" s="82">
        <f t="shared" si="25"/>
        <v>0</v>
      </c>
      <c r="AZ41" s="82">
        <f t="shared" si="25"/>
        <v>0</v>
      </c>
      <c r="BA41" s="82">
        <f t="shared" si="25"/>
        <v>0</v>
      </c>
      <c r="BB41" s="82">
        <f t="shared" si="25"/>
        <v>0</v>
      </c>
      <c r="BC41" s="82">
        <f t="shared" si="25"/>
        <v>0</v>
      </c>
      <c r="BD41" s="82">
        <f t="shared" si="25"/>
        <v>0</v>
      </c>
      <c r="BE41" s="82">
        <f t="shared" si="25"/>
        <v>0</v>
      </c>
      <c r="BF41" s="82">
        <f t="shared" si="25"/>
        <v>0</v>
      </c>
      <c r="BG41" s="82">
        <f t="shared" si="25"/>
        <v>0</v>
      </c>
      <c r="BH41" s="82">
        <f t="shared" si="25"/>
        <v>0</v>
      </c>
      <c r="BI41" s="82">
        <f t="shared" si="25"/>
        <v>0</v>
      </c>
      <c r="BJ41" s="82">
        <f t="shared" si="25"/>
        <v>0</v>
      </c>
    </row>
    <row r="42" spans="2:62" x14ac:dyDescent="0.35">
      <c r="B42" s="57">
        <f>CONFIG!$B$19</f>
        <v>0</v>
      </c>
      <c r="C42" s="82">
        <f t="shared" ref="C42:AH42" si="26">C14+C28</f>
        <v>0</v>
      </c>
      <c r="D42" s="82">
        <f t="shared" si="26"/>
        <v>0</v>
      </c>
      <c r="E42" s="82">
        <f t="shared" si="26"/>
        <v>0</v>
      </c>
      <c r="F42" s="82">
        <f t="shared" si="26"/>
        <v>0</v>
      </c>
      <c r="G42" s="82">
        <f t="shared" si="26"/>
        <v>0</v>
      </c>
      <c r="H42" s="82">
        <f t="shared" si="26"/>
        <v>0</v>
      </c>
      <c r="I42" s="82">
        <f t="shared" si="26"/>
        <v>0</v>
      </c>
      <c r="J42" s="82">
        <f t="shared" si="26"/>
        <v>0</v>
      </c>
      <c r="K42" s="82">
        <f t="shared" si="26"/>
        <v>0</v>
      </c>
      <c r="L42" s="82">
        <f t="shared" si="26"/>
        <v>0</v>
      </c>
      <c r="M42" s="82">
        <f t="shared" si="26"/>
        <v>0</v>
      </c>
      <c r="N42" s="82">
        <f t="shared" si="26"/>
        <v>0</v>
      </c>
      <c r="O42" s="82">
        <f t="shared" si="26"/>
        <v>0</v>
      </c>
      <c r="P42" s="82">
        <f t="shared" si="26"/>
        <v>0</v>
      </c>
      <c r="Q42" s="82">
        <f t="shared" si="26"/>
        <v>0</v>
      </c>
      <c r="R42" s="82">
        <f t="shared" si="26"/>
        <v>0</v>
      </c>
      <c r="S42" s="82">
        <f t="shared" si="26"/>
        <v>0</v>
      </c>
      <c r="T42" s="82">
        <f t="shared" si="26"/>
        <v>0</v>
      </c>
      <c r="U42" s="82">
        <f t="shared" si="26"/>
        <v>0</v>
      </c>
      <c r="V42" s="82">
        <f t="shared" si="26"/>
        <v>0</v>
      </c>
      <c r="W42" s="82">
        <f t="shared" si="26"/>
        <v>0</v>
      </c>
      <c r="X42" s="82">
        <f t="shared" si="26"/>
        <v>0</v>
      </c>
      <c r="Y42" s="82">
        <f t="shared" si="26"/>
        <v>0</v>
      </c>
      <c r="Z42" s="82">
        <f t="shared" si="26"/>
        <v>0</v>
      </c>
      <c r="AA42" s="82">
        <f t="shared" si="26"/>
        <v>0</v>
      </c>
      <c r="AB42" s="82">
        <f t="shared" si="26"/>
        <v>0</v>
      </c>
      <c r="AC42" s="82">
        <f t="shared" si="26"/>
        <v>0</v>
      </c>
      <c r="AD42" s="82">
        <f t="shared" si="26"/>
        <v>0</v>
      </c>
      <c r="AE42" s="82">
        <f t="shared" si="26"/>
        <v>0</v>
      </c>
      <c r="AF42" s="82">
        <f t="shared" si="26"/>
        <v>0</v>
      </c>
      <c r="AG42" s="82">
        <f t="shared" si="26"/>
        <v>0</v>
      </c>
      <c r="AH42" s="82">
        <f t="shared" si="26"/>
        <v>0</v>
      </c>
      <c r="AI42" s="82">
        <f t="shared" ref="AI42:BJ42" si="27">AI14+AI28</f>
        <v>0</v>
      </c>
      <c r="AJ42" s="82">
        <f t="shared" si="27"/>
        <v>0</v>
      </c>
      <c r="AK42" s="82">
        <f t="shared" si="27"/>
        <v>0</v>
      </c>
      <c r="AL42" s="82">
        <f t="shared" si="27"/>
        <v>0</v>
      </c>
      <c r="AM42" s="82">
        <f t="shared" si="27"/>
        <v>0</v>
      </c>
      <c r="AN42" s="82">
        <f t="shared" si="27"/>
        <v>0</v>
      </c>
      <c r="AO42" s="82">
        <f t="shared" si="27"/>
        <v>0</v>
      </c>
      <c r="AP42" s="82">
        <f t="shared" si="27"/>
        <v>0</v>
      </c>
      <c r="AQ42" s="82">
        <f t="shared" si="27"/>
        <v>0</v>
      </c>
      <c r="AR42" s="82">
        <f t="shared" si="27"/>
        <v>0</v>
      </c>
      <c r="AS42" s="82">
        <f t="shared" si="27"/>
        <v>0</v>
      </c>
      <c r="AT42" s="82">
        <f t="shared" si="27"/>
        <v>0</v>
      </c>
      <c r="AU42" s="82">
        <f t="shared" si="27"/>
        <v>0</v>
      </c>
      <c r="AV42" s="82">
        <f t="shared" si="27"/>
        <v>0</v>
      </c>
      <c r="AW42" s="82">
        <f t="shared" si="27"/>
        <v>0</v>
      </c>
      <c r="AX42" s="82">
        <f t="shared" si="27"/>
        <v>0</v>
      </c>
      <c r="AY42" s="82">
        <f t="shared" si="27"/>
        <v>0</v>
      </c>
      <c r="AZ42" s="82">
        <f t="shared" si="27"/>
        <v>0</v>
      </c>
      <c r="BA42" s="82">
        <f t="shared" si="27"/>
        <v>0</v>
      </c>
      <c r="BB42" s="82">
        <f t="shared" si="27"/>
        <v>0</v>
      </c>
      <c r="BC42" s="82">
        <f t="shared" si="27"/>
        <v>0</v>
      </c>
      <c r="BD42" s="82">
        <f t="shared" si="27"/>
        <v>0</v>
      </c>
      <c r="BE42" s="82">
        <f t="shared" si="27"/>
        <v>0</v>
      </c>
      <c r="BF42" s="82">
        <f t="shared" si="27"/>
        <v>0</v>
      </c>
      <c r="BG42" s="82">
        <f t="shared" si="27"/>
        <v>0</v>
      </c>
      <c r="BH42" s="82">
        <f t="shared" si="27"/>
        <v>0</v>
      </c>
      <c r="BI42" s="82">
        <f t="shared" si="27"/>
        <v>0</v>
      </c>
      <c r="BJ42" s="82">
        <f t="shared" si="27"/>
        <v>0</v>
      </c>
    </row>
    <row r="43" spans="2:62" x14ac:dyDescent="0.35">
      <c r="B43" s="57">
        <f>CONFIG!$B$20</f>
        <v>0</v>
      </c>
      <c r="C43" s="82">
        <f t="shared" ref="C43:AH43" si="28">C15+C29</f>
        <v>0</v>
      </c>
      <c r="D43" s="82">
        <f t="shared" si="28"/>
        <v>0</v>
      </c>
      <c r="E43" s="82">
        <f t="shared" si="28"/>
        <v>0</v>
      </c>
      <c r="F43" s="82">
        <f t="shared" si="28"/>
        <v>0</v>
      </c>
      <c r="G43" s="82">
        <f t="shared" si="28"/>
        <v>0</v>
      </c>
      <c r="H43" s="82">
        <f t="shared" si="28"/>
        <v>0</v>
      </c>
      <c r="I43" s="82">
        <f t="shared" si="28"/>
        <v>0</v>
      </c>
      <c r="J43" s="82">
        <f t="shared" si="28"/>
        <v>0</v>
      </c>
      <c r="K43" s="82">
        <f t="shared" si="28"/>
        <v>0</v>
      </c>
      <c r="L43" s="82">
        <f t="shared" si="28"/>
        <v>0</v>
      </c>
      <c r="M43" s="82">
        <f t="shared" si="28"/>
        <v>0</v>
      </c>
      <c r="N43" s="82">
        <f t="shared" si="28"/>
        <v>0</v>
      </c>
      <c r="O43" s="82">
        <f t="shared" si="28"/>
        <v>0</v>
      </c>
      <c r="P43" s="82">
        <f t="shared" si="28"/>
        <v>0</v>
      </c>
      <c r="Q43" s="82">
        <f t="shared" si="28"/>
        <v>0</v>
      </c>
      <c r="R43" s="82">
        <f t="shared" si="28"/>
        <v>0</v>
      </c>
      <c r="S43" s="82">
        <f t="shared" si="28"/>
        <v>0</v>
      </c>
      <c r="T43" s="82">
        <f t="shared" si="28"/>
        <v>0</v>
      </c>
      <c r="U43" s="82">
        <f t="shared" si="28"/>
        <v>0</v>
      </c>
      <c r="V43" s="82">
        <f t="shared" si="28"/>
        <v>0</v>
      </c>
      <c r="W43" s="82">
        <f t="shared" si="28"/>
        <v>0</v>
      </c>
      <c r="X43" s="82">
        <f t="shared" si="28"/>
        <v>0</v>
      </c>
      <c r="Y43" s="82">
        <f t="shared" si="28"/>
        <v>0</v>
      </c>
      <c r="Z43" s="82">
        <f t="shared" si="28"/>
        <v>0</v>
      </c>
      <c r="AA43" s="82">
        <f t="shared" si="28"/>
        <v>0</v>
      </c>
      <c r="AB43" s="82">
        <f t="shared" si="28"/>
        <v>0</v>
      </c>
      <c r="AC43" s="82">
        <f t="shared" si="28"/>
        <v>0</v>
      </c>
      <c r="AD43" s="82">
        <f t="shared" si="28"/>
        <v>0</v>
      </c>
      <c r="AE43" s="82">
        <f t="shared" si="28"/>
        <v>0</v>
      </c>
      <c r="AF43" s="82">
        <f t="shared" si="28"/>
        <v>0</v>
      </c>
      <c r="AG43" s="82">
        <f t="shared" si="28"/>
        <v>0</v>
      </c>
      <c r="AH43" s="82">
        <f t="shared" si="28"/>
        <v>0</v>
      </c>
      <c r="AI43" s="82">
        <f t="shared" ref="AI43:BJ43" si="29">AI15+AI29</f>
        <v>0</v>
      </c>
      <c r="AJ43" s="82">
        <f t="shared" si="29"/>
        <v>0</v>
      </c>
      <c r="AK43" s="82">
        <f t="shared" si="29"/>
        <v>0</v>
      </c>
      <c r="AL43" s="82">
        <f t="shared" si="29"/>
        <v>0</v>
      </c>
      <c r="AM43" s="82">
        <f t="shared" si="29"/>
        <v>0</v>
      </c>
      <c r="AN43" s="82">
        <f t="shared" si="29"/>
        <v>0</v>
      </c>
      <c r="AO43" s="82">
        <f t="shared" si="29"/>
        <v>0</v>
      </c>
      <c r="AP43" s="82">
        <f t="shared" si="29"/>
        <v>0</v>
      </c>
      <c r="AQ43" s="82">
        <f t="shared" si="29"/>
        <v>0</v>
      </c>
      <c r="AR43" s="82">
        <f t="shared" si="29"/>
        <v>0</v>
      </c>
      <c r="AS43" s="82">
        <f t="shared" si="29"/>
        <v>0</v>
      </c>
      <c r="AT43" s="82">
        <f t="shared" si="29"/>
        <v>0</v>
      </c>
      <c r="AU43" s="82">
        <f t="shared" si="29"/>
        <v>0</v>
      </c>
      <c r="AV43" s="82">
        <f t="shared" si="29"/>
        <v>0</v>
      </c>
      <c r="AW43" s="82">
        <f t="shared" si="29"/>
        <v>0</v>
      </c>
      <c r="AX43" s="82">
        <f t="shared" si="29"/>
        <v>0</v>
      </c>
      <c r="AY43" s="82">
        <f t="shared" si="29"/>
        <v>0</v>
      </c>
      <c r="AZ43" s="82">
        <f t="shared" si="29"/>
        <v>0</v>
      </c>
      <c r="BA43" s="82">
        <f t="shared" si="29"/>
        <v>0</v>
      </c>
      <c r="BB43" s="82">
        <f t="shared" si="29"/>
        <v>0</v>
      </c>
      <c r="BC43" s="82">
        <f t="shared" si="29"/>
        <v>0</v>
      </c>
      <c r="BD43" s="82">
        <f t="shared" si="29"/>
        <v>0</v>
      </c>
      <c r="BE43" s="82">
        <f t="shared" si="29"/>
        <v>0</v>
      </c>
      <c r="BF43" s="82">
        <f t="shared" si="29"/>
        <v>0</v>
      </c>
      <c r="BG43" s="82">
        <f t="shared" si="29"/>
        <v>0</v>
      </c>
      <c r="BH43" s="82">
        <f t="shared" si="29"/>
        <v>0</v>
      </c>
      <c r="BI43" s="82">
        <f t="shared" si="29"/>
        <v>0</v>
      </c>
      <c r="BJ43" s="82">
        <f t="shared" si="29"/>
        <v>0</v>
      </c>
    </row>
    <row r="44" spans="2:62" x14ac:dyDescent="0.35">
      <c r="B44" s="57">
        <f>CONFIG!$B$21</f>
        <v>0</v>
      </c>
      <c r="C44" s="82">
        <f t="shared" ref="C44:AH44" si="30">C16+C30</f>
        <v>0</v>
      </c>
      <c r="D44" s="82">
        <f t="shared" si="30"/>
        <v>0</v>
      </c>
      <c r="E44" s="82">
        <f t="shared" si="30"/>
        <v>0</v>
      </c>
      <c r="F44" s="82">
        <f t="shared" si="30"/>
        <v>0</v>
      </c>
      <c r="G44" s="82">
        <f t="shared" si="30"/>
        <v>0</v>
      </c>
      <c r="H44" s="82">
        <f t="shared" si="30"/>
        <v>0</v>
      </c>
      <c r="I44" s="82">
        <f t="shared" si="30"/>
        <v>0</v>
      </c>
      <c r="J44" s="82">
        <f t="shared" si="30"/>
        <v>0</v>
      </c>
      <c r="K44" s="82">
        <f t="shared" si="30"/>
        <v>0</v>
      </c>
      <c r="L44" s="82">
        <f t="shared" si="30"/>
        <v>0</v>
      </c>
      <c r="M44" s="82">
        <f t="shared" si="30"/>
        <v>0</v>
      </c>
      <c r="N44" s="82">
        <f t="shared" si="30"/>
        <v>0</v>
      </c>
      <c r="O44" s="82">
        <f t="shared" si="30"/>
        <v>0</v>
      </c>
      <c r="P44" s="82">
        <f t="shared" si="30"/>
        <v>0</v>
      </c>
      <c r="Q44" s="82">
        <f t="shared" si="30"/>
        <v>0</v>
      </c>
      <c r="R44" s="82">
        <f t="shared" si="30"/>
        <v>0</v>
      </c>
      <c r="S44" s="82">
        <f t="shared" si="30"/>
        <v>0</v>
      </c>
      <c r="T44" s="82">
        <f t="shared" si="30"/>
        <v>0</v>
      </c>
      <c r="U44" s="82">
        <f t="shared" si="30"/>
        <v>0</v>
      </c>
      <c r="V44" s="82">
        <f t="shared" si="30"/>
        <v>0</v>
      </c>
      <c r="W44" s="82">
        <f t="shared" si="30"/>
        <v>0</v>
      </c>
      <c r="X44" s="82">
        <f t="shared" si="30"/>
        <v>0</v>
      </c>
      <c r="Y44" s="82">
        <f t="shared" si="30"/>
        <v>0</v>
      </c>
      <c r="Z44" s="82">
        <f t="shared" si="30"/>
        <v>0</v>
      </c>
      <c r="AA44" s="82">
        <f t="shared" si="30"/>
        <v>0</v>
      </c>
      <c r="AB44" s="82">
        <f t="shared" si="30"/>
        <v>0</v>
      </c>
      <c r="AC44" s="82">
        <f t="shared" si="30"/>
        <v>0</v>
      </c>
      <c r="AD44" s="82">
        <f t="shared" si="30"/>
        <v>0</v>
      </c>
      <c r="AE44" s="82">
        <f t="shared" si="30"/>
        <v>0</v>
      </c>
      <c r="AF44" s="82">
        <f t="shared" si="30"/>
        <v>0</v>
      </c>
      <c r="AG44" s="82">
        <f t="shared" si="30"/>
        <v>0</v>
      </c>
      <c r="AH44" s="82">
        <f t="shared" si="30"/>
        <v>0</v>
      </c>
      <c r="AI44" s="82">
        <f t="shared" ref="AI44:BJ44" si="31">AI16+AI30</f>
        <v>0</v>
      </c>
      <c r="AJ44" s="82">
        <f t="shared" si="31"/>
        <v>0</v>
      </c>
      <c r="AK44" s="82">
        <f t="shared" si="31"/>
        <v>0</v>
      </c>
      <c r="AL44" s="82">
        <f t="shared" si="31"/>
        <v>0</v>
      </c>
      <c r="AM44" s="82">
        <f t="shared" si="31"/>
        <v>0</v>
      </c>
      <c r="AN44" s="82">
        <f t="shared" si="31"/>
        <v>0</v>
      </c>
      <c r="AO44" s="82">
        <f t="shared" si="31"/>
        <v>0</v>
      </c>
      <c r="AP44" s="82">
        <f t="shared" si="31"/>
        <v>0</v>
      </c>
      <c r="AQ44" s="82">
        <f t="shared" si="31"/>
        <v>0</v>
      </c>
      <c r="AR44" s="82">
        <f t="shared" si="31"/>
        <v>0</v>
      </c>
      <c r="AS44" s="82">
        <f t="shared" si="31"/>
        <v>0</v>
      </c>
      <c r="AT44" s="82">
        <f t="shared" si="31"/>
        <v>0</v>
      </c>
      <c r="AU44" s="82">
        <f t="shared" si="31"/>
        <v>0</v>
      </c>
      <c r="AV44" s="82">
        <f t="shared" si="31"/>
        <v>0</v>
      </c>
      <c r="AW44" s="82">
        <f t="shared" si="31"/>
        <v>0</v>
      </c>
      <c r="AX44" s="82">
        <f t="shared" si="31"/>
        <v>0</v>
      </c>
      <c r="AY44" s="82">
        <f t="shared" si="31"/>
        <v>0</v>
      </c>
      <c r="AZ44" s="82">
        <f t="shared" si="31"/>
        <v>0</v>
      </c>
      <c r="BA44" s="82">
        <f t="shared" si="31"/>
        <v>0</v>
      </c>
      <c r="BB44" s="82">
        <f t="shared" si="31"/>
        <v>0</v>
      </c>
      <c r="BC44" s="82">
        <f t="shared" si="31"/>
        <v>0</v>
      </c>
      <c r="BD44" s="82">
        <f t="shared" si="31"/>
        <v>0</v>
      </c>
      <c r="BE44" s="82">
        <f t="shared" si="31"/>
        <v>0</v>
      </c>
      <c r="BF44" s="82">
        <f t="shared" si="31"/>
        <v>0</v>
      </c>
      <c r="BG44" s="82">
        <f t="shared" si="31"/>
        <v>0</v>
      </c>
      <c r="BH44" s="82">
        <f t="shared" si="31"/>
        <v>0</v>
      </c>
      <c r="BI44" s="82">
        <f t="shared" si="31"/>
        <v>0</v>
      </c>
      <c r="BJ44" s="82">
        <f t="shared" si="31"/>
        <v>0</v>
      </c>
    </row>
    <row r="46" spans="2:62" x14ac:dyDescent="0.35">
      <c r="B46" s="95" t="s">
        <v>20</v>
      </c>
      <c r="C46" s="82">
        <f t="shared" ref="C46:AH46" si="32">SUM(C37:C44)</f>
        <v>0</v>
      </c>
      <c r="D46" s="82">
        <f t="shared" si="32"/>
        <v>0</v>
      </c>
      <c r="E46" s="82">
        <f t="shared" si="32"/>
        <v>0</v>
      </c>
      <c r="F46" s="82">
        <f t="shared" si="32"/>
        <v>0</v>
      </c>
      <c r="G46" s="82">
        <f t="shared" si="32"/>
        <v>0</v>
      </c>
      <c r="H46" s="82">
        <f t="shared" si="32"/>
        <v>0</v>
      </c>
      <c r="I46" s="82">
        <f t="shared" si="32"/>
        <v>0</v>
      </c>
      <c r="J46" s="82">
        <f t="shared" si="32"/>
        <v>0</v>
      </c>
      <c r="K46" s="82">
        <f t="shared" si="32"/>
        <v>0</v>
      </c>
      <c r="L46" s="82">
        <f t="shared" si="32"/>
        <v>0</v>
      </c>
      <c r="M46" s="82">
        <f t="shared" si="32"/>
        <v>0</v>
      </c>
      <c r="N46" s="82">
        <f t="shared" si="32"/>
        <v>0</v>
      </c>
      <c r="O46" s="82">
        <f t="shared" si="32"/>
        <v>0</v>
      </c>
      <c r="P46" s="82">
        <f t="shared" si="32"/>
        <v>0</v>
      </c>
      <c r="Q46" s="82">
        <f t="shared" si="32"/>
        <v>0</v>
      </c>
      <c r="R46" s="82">
        <f t="shared" si="32"/>
        <v>0</v>
      </c>
      <c r="S46" s="82">
        <f t="shared" si="32"/>
        <v>0</v>
      </c>
      <c r="T46" s="82">
        <f t="shared" si="32"/>
        <v>0</v>
      </c>
      <c r="U46" s="82">
        <f t="shared" si="32"/>
        <v>0</v>
      </c>
      <c r="V46" s="82">
        <f t="shared" si="32"/>
        <v>0</v>
      </c>
      <c r="W46" s="82">
        <f t="shared" si="32"/>
        <v>0</v>
      </c>
      <c r="X46" s="82">
        <f t="shared" si="32"/>
        <v>0</v>
      </c>
      <c r="Y46" s="82">
        <f t="shared" si="32"/>
        <v>0</v>
      </c>
      <c r="Z46" s="82">
        <f t="shared" si="32"/>
        <v>0</v>
      </c>
      <c r="AA46" s="82">
        <f t="shared" si="32"/>
        <v>0</v>
      </c>
      <c r="AB46" s="82">
        <f t="shared" si="32"/>
        <v>0</v>
      </c>
      <c r="AC46" s="82">
        <f t="shared" si="32"/>
        <v>0</v>
      </c>
      <c r="AD46" s="82">
        <f t="shared" si="32"/>
        <v>0</v>
      </c>
      <c r="AE46" s="82">
        <f t="shared" si="32"/>
        <v>0</v>
      </c>
      <c r="AF46" s="82">
        <f t="shared" si="32"/>
        <v>0</v>
      </c>
      <c r="AG46" s="82">
        <f t="shared" si="32"/>
        <v>0</v>
      </c>
      <c r="AH46" s="82">
        <f t="shared" si="32"/>
        <v>0</v>
      </c>
      <c r="AI46" s="82">
        <f t="shared" ref="AI46:BJ46" si="33">SUM(AI37:AI44)</f>
        <v>0</v>
      </c>
      <c r="AJ46" s="82">
        <f t="shared" si="33"/>
        <v>0</v>
      </c>
      <c r="AK46" s="82">
        <f t="shared" si="33"/>
        <v>0</v>
      </c>
      <c r="AL46" s="82">
        <f t="shared" si="33"/>
        <v>0</v>
      </c>
      <c r="AM46" s="82">
        <f t="shared" si="33"/>
        <v>0</v>
      </c>
      <c r="AN46" s="82">
        <f t="shared" si="33"/>
        <v>0</v>
      </c>
      <c r="AO46" s="82">
        <f t="shared" si="33"/>
        <v>0</v>
      </c>
      <c r="AP46" s="82">
        <f t="shared" si="33"/>
        <v>0</v>
      </c>
      <c r="AQ46" s="82">
        <f t="shared" si="33"/>
        <v>0</v>
      </c>
      <c r="AR46" s="82">
        <f t="shared" si="33"/>
        <v>0</v>
      </c>
      <c r="AS46" s="82">
        <f t="shared" si="33"/>
        <v>0</v>
      </c>
      <c r="AT46" s="82">
        <f t="shared" si="33"/>
        <v>0</v>
      </c>
      <c r="AU46" s="82">
        <f t="shared" si="33"/>
        <v>0</v>
      </c>
      <c r="AV46" s="82">
        <f t="shared" si="33"/>
        <v>0</v>
      </c>
      <c r="AW46" s="82">
        <f t="shared" si="33"/>
        <v>0</v>
      </c>
      <c r="AX46" s="82">
        <f t="shared" si="33"/>
        <v>0</v>
      </c>
      <c r="AY46" s="82">
        <f t="shared" si="33"/>
        <v>0</v>
      </c>
      <c r="AZ46" s="82">
        <f t="shared" si="33"/>
        <v>0</v>
      </c>
      <c r="BA46" s="82">
        <f t="shared" si="33"/>
        <v>0</v>
      </c>
      <c r="BB46" s="82">
        <f t="shared" si="33"/>
        <v>0</v>
      </c>
      <c r="BC46" s="82">
        <f t="shared" si="33"/>
        <v>0</v>
      </c>
      <c r="BD46" s="82">
        <f t="shared" si="33"/>
        <v>0</v>
      </c>
      <c r="BE46" s="82">
        <f t="shared" si="33"/>
        <v>0</v>
      </c>
      <c r="BF46" s="82">
        <f t="shared" si="33"/>
        <v>0</v>
      </c>
      <c r="BG46" s="82">
        <f t="shared" si="33"/>
        <v>0</v>
      </c>
      <c r="BH46" s="82">
        <f t="shared" si="33"/>
        <v>0</v>
      </c>
      <c r="BI46" s="82">
        <f t="shared" si="33"/>
        <v>0</v>
      </c>
      <c r="BJ46" s="82">
        <f t="shared" si="33"/>
        <v>0</v>
      </c>
    </row>
    <row r="47" spans="2:62" x14ac:dyDescent="0.35">
      <c r="B47" s="95" t="s">
        <v>47</v>
      </c>
      <c r="C47" s="82">
        <f>C46</f>
        <v>0</v>
      </c>
      <c r="D47" s="82">
        <f t="shared" ref="D47:N47" si="34">C47+D46</f>
        <v>0</v>
      </c>
      <c r="E47" s="82">
        <f t="shared" si="34"/>
        <v>0</v>
      </c>
      <c r="F47" s="82">
        <f t="shared" si="34"/>
        <v>0</v>
      </c>
      <c r="G47" s="82">
        <f t="shared" si="34"/>
        <v>0</v>
      </c>
      <c r="H47" s="82">
        <f t="shared" si="34"/>
        <v>0</v>
      </c>
      <c r="I47" s="82">
        <f t="shared" si="34"/>
        <v>0</v>
      </c>
      <c r="J47" s="82">
        <f t="shared" si="34"/>
        <v>0</v>
      </c>
      <c r="K47" s="82">
        <f t="shared" si="34"/>
        <v>0</v>
      </c>
      <c r="L47" s="82">
        <f t="shared" si="34"/>
        <v>0</v>
      </c>
      <c r="M47" s="82">
        <f t="shared" si="34"/>
        <v>0</v>
      </c>
      <c r="N47" s="99">
        <f t="shared" si="34"/>
        <v>0</v>
      </c>
      <c r="O47" s="82">
        <f>O46</f>
        <v>0</v>
      </c>
      <c r="P47" s="82">
        <f t="shared" ref="P47:Z47" si="35">O47+P46</f>
        <v>0</v>
      </c>
      <c r="Q47" s="82">
        <f t="shared" si="35"/>
        <v>0</v>
      </c>
      <c r="R47" s="82">
        <f t="shared" si="35"/>
        <v>0</v>
      </c>
      <c r="S47" s="82">
        <f t="shared" si="35"/>
        <v>0</v>
      </c>
      <c r="T47" s="82">
        <f t="shared" si="35"/>
        <v>0</v>
      </c>
      <c r="U47" s="82">
        <f t="shared" si="35"/>
        <v>0</v>
      </c>
      <c r="V47" s="82">
        <f t="shared" si="35"/>
        <v>0</v>
      </c>
      <c r="W47" s="82">
        <f t="shared" si="35"/>
        <v>0</v>
      </c>
      <c r="X47" s="82">
        <f t="shared" si="35"/>
        <v>0</v>
      </c>
      <c r="Y47" s="82">
        <f t="shared" si="35"/>
        <v>0</v>
      </c>
      <c r="Z47" s="99">
        <f t="shared" si="35"/>
        <v>0</v>
      </c>
      <c r="AA47" s="82">
        <f>AA46</f>
        <v>0</v>
      </c>
      <c r="AB47" s="82">
        <f t="shared" ref="AB47:AL47" si="36">AA47+AB46</f>
        <v>0</v>
      </c>
      <c r="AC47" s="82">
        <f t="shared" si="36"/>
        <v>0</v>
      </c>
      <c r="AD47" s="82">
        <f t="shared" si="36"/>
        <v>0</v>
      </c>
      <c r="AE47" s="82">
        <f t="shared" si="36"/>
        <v>0</v>
      </c>
      <c r="AF47" s="82">
        <f t="shared" si="36"/>
        <v>0</v>
      </c>
      <c r="AG47" s="82">
        <f t="shared" si="36"/>
        <v>0</v>
      </c>
      <c r="AH47" s="82">
        <f t="shared" si="36"/>
        <v>0</v>
      </c>
      <c r="AI47" s="82">
        <f t="shared" si="36"/>
        <v>0</v>
      </c>
      <c r="AJ47" s="82">
        <f t="shared" si="36"/>
        <v>0</v>
      </c>
      <c r="AK47" s="82">
        <f t="shared" si="36"/>
        <v>0</v>
      </c>
      <c r="AL47" s="99">
        <f t="shared" si="36"/>
        <v>0</v>
      </c>
      <c r="AM47" s="82">
        <f>AM46</f>
        <v>0</v>
      </c>
      <c r="AN47" s="82">
        <f t="shared" ref="AN47:AX47" si="37">AM47+AN46</f>
        <v>0</v>
      </c>
      <c r="AO47" s="82">
        <f t="shared" si="37"/>
        <v>0</v>
      </c>
      <c r="AP47" s="82">
        <f t="shared" si="37"/>
        <v>0</v>
      </c>
      <c r="AQ47" s="82">
        <f t="shared" si="37"/>
        <v>0</v>
      </c>
      <c r="AR47" s="82">
        <f t="shared" si="37"/>
        <v>0</v>
      </c>
      <c r="AS47" s="82">
        <f t="shared" si="37"/>
        <v>0</v>
      </c>
      <c r="AT47" s="82">
        <f t="shared" si="37"/>
        <v>0</v>
      </c>
      <c r="AU47" s="82">
        <f t="shared" si="37"/>
        <v>0</v>
      </c>
      <c r="AV47" s="82">
        <f t="shared" si="37"/>
        <v>0</v>
      </c>
      <c r="AW47" s="82">
        <f t="shared" si="37"/>
        <v>0</v>
      </c>
      <c r="AX47" s="99">
        <f t="shared" si="37"/>
        <v>0</v>
      </c>
      <c r="AY47" s="82">
        <f>AY46</f>
        <v>0</v>
      </c>
      <c r="AZ47" s="82">
        <f t="shared" ref="AZ47:BJ47" si="38">AY47+AZ46</f>
        <v>0</v>
      </c>
      <c r="BA47" s="82">
        <f t="shared" si="38"/>
        <v>0</v>
      </c>
      <c r="BB47" s="82">
        <f t="shared" si="38"/>
        <v>0</v>
      </c>
      <c r="BC47" s="82">
        <f t="shared" si="38"/>
        <v>0</v>
      </c>
      <c r="BD47" s="82">
        <f t="shared" si="38"/>
        <v>0</v>
      </c>
      <c r="BE47" s="82">
        <f t="shared" si="38"/>
        <v>0</v>
      </c>
      <c r="BF47" s="82">
        <f t="shared" si="38"/>
        <v>0</v>
      </c>
      <c r="BG47" s="82">
        <f t="shared" si="38"/>
        <v>0</v>
      </c>
      <c r="BH47" s="82">
        <f t="shared" si="38"/>
        <v>0</v>
      </c>
      <c r="BI47" s="82">
        <f t="shared" si="38"/>
        <v>0</v>
      </c>
      <c r="BJ47" s="99">
        <f t="shared" si="38"/>
        <v>0</v>
      </c>
    </row>
    <row r="49" spans="2:62" x14ac:dyDescent="0.35">
      <c r="B49" s="90"/>
      <c r="C49" s="232" t="s">
        <v>17</v>
      </c>
      <c r="D49" s="232"/>
      <c r="E49" s="232"/>
      <c r="F49" s="232"/>
      <c r="G49" s="232"/>
      <c r="H49" s="232"/>
      <c r="I49" s="232"/>
      <c r="J49" s="232"/>
      <c r="K49" s="232"/>
      <c r="L49" s="232"/>
      <c r="M49" s="232"/>
      <c r="N49" s="232"/>
      <c r="O49" s="232" t="s">
        <v>18</v>
      </c>
      <c r="P49" s="232"/>
      <c r="Q49" s="232"/>
      <c r="R49" s="232"/>
      <c r="S49" s="232"/>
      <c r="T49" s="232"/>
      <c r="U49" s="232"/>
      <c r="V49" s="232"/>
      <c r="W49" s="232"/>
      <c r="X49" s="232"/>
      <c r="Y49" s="232"/>
      <c r="Z49" s="232"/>
      <c r="AA49" s="232" t="s">
        <v>19</v>
      </c>
      <c r="AB49" s="232"/>
      <c r="AC49" s="232"/>
      <c r="AD49" s="232"/>
      <c r="AE49" s="232"/>
      <c r="AF49" s="232"/>
      <c r="AG49" s="232"/>
      <c r="AH49" s="232"/>
      <c r="AI49" s="232"/>
      <c r="AJ49" s="232"/>
      <c r="AK49" s="232"/>
      <c r="AL49" s="232"/>
      <c r="AM49" s="44"/>
      <c r="AN49" s="232" t="s">
        <v>31</v>
      </c>
      <c r="AO49" s="232"/>
      <c r="AP49" s="232"/>
      <c r="AQ49" s="232"/>
      <c r="AR49" s="232"/>
      <c r="AS49" s="232"/>
      <c r="AT49" s="232"/>
      <c r="AU49" s="232"/>
      <c r="AV49" s="232"/>
      <c r="AW49" s="232"/>
      <c r="AX49" s="232"/>
      <c r="AY49" s="232" t="s">
        <v>32</v>
      </c>
      <c r="AZ49" s="232"/>
      <c r="BA49" s="232"/>
      <c r="BB49" s="232"/>
      <c r="BC49" s="232"/>
      <c r="BD49" s="232"/>
      <c r="BE49" s="232"/>
      <c r="BF49" s="232"/>
      <c r="BG49" s="232"/>
      <c r="BH49" s="232"/>
      <c r="BI49" s="232"/>
      <c r="BJ49" s="232"/>
    </row>
    <row r="50" spans="2:62" x14ac:dyDescent="0.35">
      <c r="B50" s="95" t="s">
        <v>50</v>
      </c>
      <c r="C50" s="67">
        <f>CONFIG!$C$7</f>
        <v>43101</v>
      </c>
      <c r="D50" s="67">
        <f>DATE(YEAR(C50),MONTH(C50)+1,DAY(C50))</f>
        <v>43132</v>
      </c>
      <c r="E50" s="67">
        <f t="shared" ref="E50:BJ50" si="39">DATE(YEAR(D50),MONTH(D50)+1,DAY(D50))</f>
        <v>43160</v>
      </c>
      <c r="F50" s="67">
        <f t="shared" si="39"/>
        <v>43191</v>
      </c>
      <c r="G50" s="67">
        <f t="shared" si="39"/>
        <v>43221</v>
      </c>
      <c r="H50" s="67">
        <f t="shared" si="39"/>
        <v>43252</v>
      </c>
      <c r="I50" s="67">
        <f t="shared" si="39"/>
        <v>43282</v>
      </c>
      <c r="J50" s="67">
        <f t="shared" si="39"/>
        <v>43313</v>
      </c>
      <c r="K50" s="67">
        <f t="shared" si="39"/>
        <v>43344</v>
      </c>
      <c r="L50" s="67">
        <f t="shared" si="39"/>
        <v>43374</v>
      </c>
      <c r="M50" s="67">
        <f t="shared" si="39"/>
        <v>43405</v>
      </c>
      <c r="N50" s="67">
        <f t="shared" si="39"/>
        <v>43435</v>
      </c>
      <c r="O50" s="67">
        <f t="shared" si="39"/>
        <v>43466</v>
      </c>
      <c r="P50" s="67">
        <f t="shared" si="39"/>
        <v>43497</v>
      </c>
      <c r="Q50" s="67">
        <f t="shared" si="39"/>
        <v>43525</v>
      </c>
      <c r="R50" s="67">
        <f t="shared" si="39"/>
        <v>43556</v>
      </c>
      <c r="S50" s="67">
        <f t="shared" si="39"/>
        <v>43586</v>
      </c>
      <c r="T50" s="67">
        <f t="shared" si="39"/>
        <v>43617</v>
      </c>
      <c r="U50" s="67">
        <f t="shared" si="39"/>
        <v>43647</v>
      </c>
      <c r="V50" s="67">
        <f t="shared" si="39"/>
        <v>43678</v>
      </c>
      <c r="W50" s="67">
        <f t="shared" si="39"/>
        <v>43709</v>
      </c>
      <c r="X50" s="67">
        <f t="shared" si="39"/>
        <v>43739</v>
      </c>
      <c r="Y50" s="67">
        <f t="shared" si="39"/>
        <v>43770</v>
      </c>
      <c r="Z50" s="67">
        <f t="shared" si="39"/>
        <v>43800</v>
      </c>
      <c r="AA50" s="67">
        <f t="shared" si="39"/>
        <v>43831</v>
      </c>
      <c r="AB50" s="67">
        <f t="shared" si="39"/>
        <v>43862</v>
      </c>
      <c r="AC50" s="67">
        <f t="shared" si="39"/>
        <v>43891</v>
      </c>
      <c r="AD50" s="67">
        <f t="shared" si="39"/>
        <v>43922</v>
      </c>
      <c r="AE50" s="67">
        <f t="shared" si="39"/>
        <v>43952</v>
      </c>
      <c r="AF50" s="67">
        <f t="shared" si="39"/>
        <v>43983</v>
      </c>
      <c r="AG50" s="67">
        <f t="shared" si="39"/>
        <v>44013</v>
      </c>
      <c r="AH50" s="67">
        <f t="shared" si="39"/>
        <v>44044</v>
      </c>
      <c r="AI50" s="67">
        <f t="shared" si="39"/>
        <v>44075</v>
      </c>
      <c r="AJ50" s="67">
        <f t="shared" si="39"/>
        <v>44105</v>
      </c>
      <c r="AK50" s="67">
        <f t="shared" si="39"/>
        <v>44136</v>
      </c>
      <c r="AL50" s="67">
        <f t="shared" si="39"/>
        <v>44166</v>
      </c>
      <c r="AM50" s="67">
        <f t="shared" si="39"/>
        <v>44197</v>
      </c>
      <c r="AN50" s="67">
        <f t="shared" si="39"/>
        <v>44228</v>
      </c>
      <c r="AO50" s="67">
        <f t="shared" si="39"/>
        <v>44256</v>
      </c>
      <c r="AP50" s="67">
        <f t="shared" si="39"/>
        <v>44287</v>
      </c>
      <c r="AQ50" s="67">
        <f t="shared" si="39"/>
        <v>44317</v>
      </c>
      <c r="AR50" s="67">
        <f t="shared" si="39"/>
        <v>44348</v>
      </c>
      <c r="AS50" s="67">
        <f t="shared" si="39"/>
        <v>44378</v>
      </c>
      <c r="AT50" s="67">
        <f t="shared" si="39"/>
        <v>44409</v>
      </c>
      <c r="AU50" s="67">
        <f t="shared" si="39"/>
        <v>44440</v>
      </c>
      <c r="AV50" s="67">
        <f t="shared" si="39"/>
        <v>44470</v>
      </c>
      <c r="AW50" s="67">
        <f t="shared" si="39"/>
        <v>44501</v>
      </c>
      <c r="AX50" s="67">
        <f t="shared" si="39"/>
        <v>44531</v>
      </c>
      <c r="AY50" s="67">
        <f t="shared" si="39"/>
        <v>44562</v>
      </c>
      <c r="AZ50" s="67">
        <f t="shared" si="39"/>
        <v>44593</v>
      </c>
      <c r="BA50" s="67">
        <f t="shared" si="39"/>
        <v>44621</v>
      </c>
      <c r="BB50" s="67">
        <f t="shared" si="39"/>
        <v>44652</v>
      </c>
      <c r="BC50" s="67">
        <f t="shared" si="39"/>
        <v>44682</v>
      </c>
      <c r="BD50" s="67">
        <f t="shared" si="39"/>
        <v>44713</v>
      </c>
      <c r="BE50" s="67">
        <f t="shared" si="39"/>
        <v>44743</v>
      </c>
      <c r="BF50" s="67">
        <f t="shared" si="39"/>
        <v>44774</v>
      </c>
      <c r="BG50" s="67">
        <f t="shared" si="39"/>
        <v>44805</v>
      </c>
      <c r="BH50" s="67">
        <f t="shared" si="39"/>
        <v>44835</v>
      </c>
      <c r="BI50" s="67">
        <f t="shared" si="39"/>
        <v>44866</v>
      </c>
      <c r="BJ50" s="67">
        <f t="shared" si="39"/>
        <v>44896</v>
      </c>
    </row>
    <row r="51" spans="2:62" x14ac:dyDescent="0.35">
      <c r="B51" s="57" t="str">
        <f>CONFIG!$B$14</f>
        <v>Activité / Projet 1</v>
      </c>
      <c r="C51" s="82">
        <f>CONFIG!$C41*Commandes!C9+'Commandes - Calculs Auto'!C19*CONFIG!$D41</f>
        <v>0</v>
      </c>
      <c r="D51" s="82">
        <f>CONFIG!$C41*Commandes!D9+'Commandes - Calculs Auto'!D19*CONFIG!$D41</f>
        <v>0</v>
      </c>
      <c r="E51" s="82">
        <f>CONFIG!$C41*Commandes!E9+'Commandes - Calculs Auto'!E19*CONFIG!$D41</f>
        <v>0</v>
      </c>
      <c r="F51" s="82">
        <f>CONFIG!$C41*Commandes!F9+'Commandes - Calculs Auto'!F19*CONFIG!$D41</f>
        <v>0</v>
      </c>
      <c r="G51" s="82">
        <f>CONFIG!$C41*Commandes!G9+'Commandes - Calculs Auto'!G19*CONFIG!$D41</f>
        <v>0</v>
      </c>
      <c r="H51" s="82">
        <f>CONFIG!$C41*Commandes!H9+'Commandes - Calculs Auto'!H19*CONFIG!$D41</f>
        <v>0</v>
      </c>
      <c r="I51" s="82">
        <f>CONFIG!$C41*Commandes!I9+'Commandes - Calculs Auto'!I19*CONFIG!$D41</f>
        <v>0</v>
      </c>
      <c r="J51" s="82">
        <f>CONFIG!$C41*Commandes!J9+'Commandes - Calculs Auto'!J19*CONFIG!$D41</f>
        <v>0</v>
      </c>
      <c r="K51" s="82">
        <f>CONFIG!$C41*Commandes!K9+'Commandes - Calculs Auto'!K19*CONFIG!$D41</f>
        <v>0</v>
      </c>
      <c r="L51" s="82">
        <f>CONFIG!$C41*Commandes!L9+'Commandes - Calculs Auto'!L19*CONFIG!$D41</f>
        <v>0</v>
      </c>
      <c r="M51" s="82">
        <f>CONFIG!$C41*Commandes!M9+'Commandes - Calculs Auto'!M19*CONFIG!$D41</f>
        <v>0</v>
      </c>
      <c r="N51" s="82">
        <f>CONFIG!$C41*Commandes!N9+'Commandes - Calculs Auto'!N19*CONFIG!$D41</f>
        <v>0</v>
      </c>
      <c r="O51" s="82">
        <f>'Charges variables-Calculs auto'!$C66*Commandes!O9+'Commandes - Calculs Auto'!O19*'Charges variables-Calculs auto'!$D66</f>
        <v>0</v>
      </c>
      <c r="P51" s="82">
        <f>'Charges variables-Calculs auto'!$C66*Commandes!P9+'Commandes - Calculs Auto'!P19*'Charges variables-Calculs auto'!$D66</f>
        <v>0</v>
      </c>
      <c r="Q51" s="82">
        <f>'Charges variables-Calculs auto'!$C66*Commandes!Q9+'Commandes - Calculs Auto'!Q19*'Charges variables-Calculs auto'!$D66</f>
        <v>0</v>
      </c>
      <c r="R51" s="82">
        <f>'Charges variables-Calculs auto'!$C66*Commandes!R9+'Commandes - Calculs Auto'!R19*'Charges variables-Calculs auto'!$D66</f>
        <v>0</v>
      </c>
      <c r="S51" s="82">
        <f>'Charges variables-Calculs auto'!$C66*Commandes!S9+'Commandes - Calculs Auto'!S19*'Charges variables-Calculs auto'!$D66</f>
        <v>0</v>
      </c>
      <c r="T51" s="82">
        <f>'Charges variables-Calculs auto'!$C66*Commandes!T9+'Commandes - Calculs Auto'!T19*'Charges variables-Calculs auto'!$D66</f>
        <v>0</v>
      </c>
      <c r="U51" s="82">
        <f>'Charges variables-Calculs auto'!$C66*Commandes!U9+'Commandes - Calculs Auto'!U19*'Charges variables-Calculs auto'!$D66</f>
        <v>0</v>
      </c>
      <c r="V51" s="82">
        <f>'Charges variables-Calculs auto'!$C66*Commandes!V9+'Commandes - Calculs Auto'!V19*'Charges variables-Calculs auto'!$D66</f>
        <v>0</v>
      </c>
      <c r="W51" s="82">
        <f>'Charges variables-Calculs auto'!$C66*Commandes!W9+'Commandes - Calculs Auto'!W19*'Charges variables-Calculs auto'!$D66</f>
        <v>0</v>
      </c>
      <c r="X51" s="82">
        <f>'Charges variables-Calculs auto'!$C66*Commandes!X9+'Commandes - Calculs Auto'!X19*'Charges variables-Calculs auto'!$D66</f>
        <v>0</v>
      </c>
      <c r="Y51" s="82">
        <f>'Charges variables-Calculs auto'!$C66*Commandes!Y9+'Commandes - Calculs Auto'!Y19*'Charges variables-Calculs auto'!$D66</f>
        <v>0</v>
      </c>
      <c r="Z51" s="82">
        <f>'Charges variables-Calculs auto'!$C66*Commandes!Z9+'Commandes - Calculs Auto'!Z19*'Charges variables-Calculs auto'!$D66</f>
        <v>0</v>
      </c>
      <c r="AA51" s="82">
        <f>'Charges variables-Calculs auto'!$E66*Commandes!AA9+'Commandes - Calculs Auto'!AA19*'Charges variables-Calculs auto'!$F66</f>
        <v>0</v>
      </c>
      <c r="AB51" s="82">
        <f>'Charges variables-Calculs auto'!$E66*Commandes!AB9+'Commandes - Calculs Auto'!AB19*'Charges variables-Calculs auto'!$F66</f>
        <v>0</v>
      </c>
      <c r="AC51" s="82">
        <f>'Charges variables-Calculs auto'!$E66*Commandes!AC9+'Commandes - Calculs Auto'!AC19*'Charges variables-Calculs auto'!$F66</f>
        <v>0</v>
      </c>
      <c r="AD51" s="82">
        <f>'Charges variables-Calculs auto'!$E66*Commandes!AD9+'Commandes - Calculs Auto'!AD19*'Charges variables-Calculs auto'!$F66</f>
        <v>0</v>
      </c>
      <c r="AE51" s="82">
        <f>'Charges variables-Calculs auto'!$E66*Commandes!AE9+'Commandes - Calculs Auto'!AE19*'Charges variables-Calculs auto'!$F66</f>
        <v>0</v>
      </c>
      <c r="AF51" s="82">
        <f>'Charges variables-Calculs auto'!$E66*Commandes!AF9+'Commandes - Calculs Auto'!AF19*'Charges variables-Calculs auto'!$F66</f>
        <v>0</v>
      </c>
      <c r="AG51" s="82">
        <f>'Charges variables-Calculs auto'!$E66*Commandes!AG9+'Commandes - Calculs Auto'!AG19*'Charges variables-Calculs auto'!$F66</f>
        <v>0</v>
      </c>
      <c r="AH51" s="82">
        <f>'Charges variables-Calculs auto'!$E66*Commandes!AH9+'Commandes - Calculs Auto'!AH19*'Charges variables-Calculs auto'!$F66</f>
        <v>0</v>
      </c>
      <c r="AI51" s="82">
        <f>'Charges variables-Calculs auto'!$E66*Commandes!AI9+'Commandes - Calculs Auto'!AI19*'Charges variables-Calculs auto'!$F66</f>
        <v>0</v>
      </c>
      <c r="AJ51" s="82">
        <f>'Charges variables-Calculs auto'!$E66*Commandes!AJ9+'Commandes - Calculs Auto'!AJ19*'Charges variables-Calculs auto'!$F66</f>
        <v>0</v>
      </c>
      <c r="AK51" s="82">
        <f>'Charges variables-Calculs auto'!$E66*Commandes!AK9+'Commandes - Calculs Auto'!AK19*'Charges variables-Calculs auto'!$F66</f>
        <v>0</v>
      </c>
      <c r="AL51" s="82">
        <f>'Charges variables-Calculs auto'!$E66*Commandes!AL9+'Commandes - Calculs Auto'!AL19*'Charges variables-Calculs auto'!$F66</f>
        <v>0</v>
      </c>
      <c r="AM51" s="82">
        <f>'Charges variables-Calculs auto'!$G66*Commandes!AM9+'Commandes - Calculs Auto'!AM19*'Charges variables-Calculs auto'!$H66</f>
        <v>0</v>
      </c>
      <c r="AN51" s="82">
        <f>'Charges variables-Calculs auto'!$G66*Commandes!AN9+'Commandes - Calculs Auto'!AN19*'Charges variables-Calculs auto'!$H66</f>
        <v>0</v>
      </c>
      <c r="AO51" s="82">
        <f>'Charges variables-Calculs auto'!$G66*Commandes!AO9+'Commandes - Calculs Auto'!AO19*'Charges variables-Calculs auto'!$H66</f>
        <v>0</v>
      </c>
      <c r="AP51" s="82">
        <f>'Charges variables-Calculs auto'!$G66*Commandes!AP9+'Commandes - Calculs Auto'!AP19*'Charges variables-Calculs auto'!$H66</f>
        <v>0</v>
      </c>
      <c r="AQ51" s="82">
        <f>'Charges variables-Calculs auto'!$G66*Commandes!AQ9+'Commandes - Calculs Auto'!AQ19*'Charges variables-Calculs auto'!$H66</f>
        <v>0</v>
      </c>
      <c r="AR51" s="82">
        <f>'Charges variables-Calculs auto'!$G66*Commandes!AR9+'Commandes - Calculs Auto'!AR19*'Charges variables-Calculs auto'!$H66</f>
        <v>0</v>
      </c>
      <c r="AS51" s="82">
        <f>'Charges variables-Calculs auto'!$G66*Commandes!AS9+'Commandes - Calculs Auto'!AS19*'Charges variables-Calculs auto'!$H66</f>
        <v>0</v>
      </c>
      <c r="AT51" s="82">
        <f>'Charges variables-Calculs auto'!$G66*Commandes!AT9+'Commandes - Calculs Auto'!AT19*'Charges variables-Calculs auto'!$H66</f>
        <v>0</v>
      </c>
      <c r="AU51" s="82">
        <f>'Charges variables-Calculs auto'!$G66*Commandes!AU9+'Commandes - Calculs Auto'!AU19*'Charges variables-Calculs auto'!$H66</f>
        <v>0</v>
      </c>
      <c r="AV51" s="82">
        <f>'Charges variables-Calculs auto'!$G66*Commandes!AV9+'Commandes - Calculs Auto'!AV19*'Charges variables-Calculs auto'!$H66</f>
        <v>0</v>
      </c>
      <c r="AW51" s="82">
        <f>'Charges variables-Calculs auto'!$G66*Commandes!AW9+'Commandes - Calculs Auto'!AW19*'Charges variables-Calculs auto'!$H66</f>
        <v>0</v>
      </c>
      <c r="AX51" s="82">
        <f>'Charges variables-Calculs auto'!$G66*Commandes!AX9+'Commandes - Calculs Auto'!AX19*'Charges variables-Calculs auto'!$H66</f>
        <v>0</v>
      </c>
      <c r="AY51" s="82">
        <f>'Charges variables-Calculs auto'!$I66*Commandes!AY9+'Commandes - Calculs Auto'!AY19*'Charges variables-Calculs auto'!$J66</f>
        <v>0</v>
      </c>
      <c r="AZ51" s="82">
        <f>'Charges variables-Calculs auto'!$I66*Commandes!AZ9+'Commandes - Calculs Auto'!AZ19*'Charges variables-Calculs auto'!$J66</f>
        <v>0</v>
      </c>
      <c r="BA51" s="82">
        <f>'Charges variables-Calculs auto'!$I66*Commandes!BA9+'Commandes - Calculs Auto'!BA19*'Charges variables-Calculs auto'!$J66</f>
        <v>0</v>
      </c>
      <c r="BB51" s="82">
        <f>'Charges variables-Calculs auto'!$I66*Commandes!BB9+'Commandes - Calculs Auto'!BB19*'Charges variables-Calculs auto'!$J66</f>
        <v>0</v>
      </c>
      <c r="BC51" s="82">
        <f>'Charges variables-Calculs auto'!$I66*Commandes!BC9+'Commandes - Calculs Auto'!BC19*'Charges variables-Calculs auto'!$J66</f>
        <v>0</v>
      </c>
      <c r="BD51" s="82">
        <f>'Charges variables-Calculs auto'!$I66*Commandes!BD9+'Commandes - Calculs Auto'!BD19*'Charges variables-Calculs auto'!$J66</f>
        <v>0</v>
      </c>
      <c r="BE51" s="82">
        <f>'Charges variables-Calculs auto'!$I66*Commandes!BE9+'Commandes - Calculs Auto'!BE19*'Charges variables-Calculs auto'!$J66</f>
        <v>0</v>
      </c>
      <c r="BF51" s="82">
        <f>'Charges variables-Calculs auto'!$I66*Commandes!BF9+'Commandes - Calculs Auto'!BF19*'Charges variables-Calculs auto'!$J66</f>
        <v>0</v>
      </c>
      <c r="BG51" s="82">
        <f>'Charges variables-Calculs auto'!$I66*Commandes!BG9+'Commandes - Calculs Auto'!BG19*'Charges variables-Calculs auto'!$J66</f>
        <v>0</v>
      </c>
      <c r="BH51" s="82">
        <f>'Charges variables-Calculs auto'!$I66*Commandes!BH9+'Commandes - Calculs Auto'!BH19*'Charges variables-Calculs auto'!$J66</f>
        <v>0</v>
      </c>
      <c r="BI51" s="82">
        <f>'Charges variables-Calculs auto'!$I66*Commandes!BI9+'Commandes - Calculs Auto'!BI19*'Charges variables-Calculs auto'!$J66</f>
        <v>0</v>
      </c>
      <c r="BJ51" s="82">
        <f>'Charges variables-Calculs auto'!$I66*Commandes!BJ9+'Commandes - Calculs Auto'!BJ19*'Charges variables-Calculs auto'!$J66</f>
        <v>0</v>
      </c>
    </row>
    <row r="52" spans="2:62" x14ac:dyDescent="0.35">
      <c r="B52" s="57" t="str">
        <f>CONFIG!$B$15</f>
        <v>Activité / Projet 2</v>
      </c>
      <c r="C52" s="82">
        <f>CONFIG!$C42*Commandes!C10+'Commandes - Calculs Auto'!C20*CONFIG!$D42</f>
        <v>0</v>
      </c>
      <c r="D52" s="82">
        <f>CONFIG!$C42*Commandes!D10+'Commandes - Calculs Auto'!D20*CONFIG!$D42</f>
        <v>0</v>
      </c>
      <c r="E52" s="82">
        <f>CONFIG!$C42*Commandes!E10+'Commandes - Calculs Auto'!E20*CONFIG!$D42</f>
        <v>0</v>
      </c>
      <c r="F52" s="82">
        <f>CONFIG!$C42*Commandes!F10+'Commandes - Calculs Auto'!F20*CONFIG!$D42</f>
        <v>0</v>
      </c>
      <c r="G52" s="82">
        <f>CONFIG!$C42*Commandes!G10+'Commandes - Calculs Auto'!G20*CONFIG!$D42</f>
        <v>0</v>
      </c>
      <c r="H52" s="82">
        <f>CONFIG!$C42*Commandes!H10+'Commandes - Calculs Auto'!H20*CONFIG!$D42</f>
        <v>0</v>
      </c>
      <c r="I52" s="82">
        <f>CONFIG!$C42*Commandes!I10+'Commandes - Calculs Auto'!I20*CONFIG!$D42</f>
        <v>0</v>
      </c>
      <c r="J52" s="82">
        <f>CONFIG!$C42*Commandes!J10+'Commandes - Calculs Auto'!J20*CONFIG!$D42</f>
        <v>0</v>
      </c>
      <c r="K52" s="82">
        <f>CONFIG!$C42*Commandes!K10+'Commandes - Calculs Auto'!K20*CONFIG!$D42</f>
        <v>0</v>
      </c>
      <c r="L52" s="82">
        <f>CONFIG!$C42*Commandes!L10+'Commandes - Calculs Auto'!L20*CONFIG!$D42</f>
        <v>0</v>
      </c>
      <c r="M52" s="82">
        <f>CONFIG!$C42*Commandes!M10+'Commandes - Calculs Auto'!M20*CONFIG!$D42</f>
        <v>0</v>
      </c>
      <c r="N52" s="82">
        <f>CONFIG!$C42*Commandes!N10+'Commandes - Calculs Auto'!N20*CONFIG!$D42</f>
        <v>0</v>
      </c>
      <c r="O52" s="82">
        <f>'Charges variables-Calculs auto'!$C67*Commandes!O10+'Commandes - Calculs Auto'!O20*'Charges variables-Calculs auto'!$D67</f>
        <v>0</v>
      </c>
      <c r="P52" s="82">
        <f>'Charges variables-Calculs auto'!$C67*Commandes!P10+'Commandes - Calculs Auto'!P20*'Charges variables-Calculs auto'!$D67</f>
        <v>0</v>
      </c>
      <c r="Q52" s="82">
        <f>'Charges variables-Calculs auto'!$C67*Commandes!Q10+'Commandes - Calculs Auto'!Q20*'Charges variables-Calculs auto'!$D67</f>
        <v>0</v>
      </c>
      <c r="R52" s="82">
        <f>'Charges variables-Calculs auto'!$C67*Commandes!R10+'Commandes - Calculs Auto'!R20*'Charges variables-Calculs auto'!$D67</f>
        <v>0</v>
      </c>
      <c r="S52" s="82">
        <f>'Charges variables-Calculs auto'!$C67*Commandes!S10+'Commandes - Calculs Auto'!S20*'Charges variables-Calculs auto'!$D67</f>
        <v>0</v>
      </c>
      <c r="T52" s="82">
        <f>'Charges variables-Calculs auto'!$C67*Commandes!T10+'Commandes - Calculs Auto'!T20*'Charges variables-Calculs auto'!$D67</f>
        <v>0</v>
      </c>
      <c r="U52" s="82">
        <f>'Charges variables-Calculs auto'!$C67*Commandes!U10+'Commandes - Calculs Auto'!U20*'Charges variables-Calculs auto'!$D67</f>
        <v>0</v>
      </c>
      <c r="V52" s="82">
        <f>'Charges variables-Calculs auto'!$C67*Commandes!V10+'Commandes - Calculs Auto'!V20*'Charges variables-Calculs auto'!$D67</f>
        <v>0</v>
      </c>
      <c r="W52" s="82">
        <f>'Charges variables-Calculs auto'!$C67*Commandes!W10+'Commandes - Calculs Auto'!W20*'Charges variables-Calculs auto'!$D67</f>
        <v>0</v>
      </c>
      <c r="X52" s="82">
        <f>'Charges variables-Calculs auto'!$C67*Commandes!X10+'Commandes - Calculs Auto'!X20*'Charges variables-Calculs auto'!$D67</f>
        <v>0</v>
      </c>
      <c r="Y52" s="82">
        <f>'Charges variables-Calculs auto'!$C67*Commandes!Y10+'Commandes - Calculs Auto'!Y20*'Charges variables-Calculs auto'!$D67</f>
        <v>0</v>
      </c>
      <c r="Z52" s="82">
        <f>'Charges variables-Calculs auto'!$C67*Commandes!Z10+'Commandes - Calculs Auto'!Z20*'Charges variables-Calculs auto'!$D67</f>
        <v>0</v>
      </c>
      <c r="AA52" s="82">
        <f>'Charges variables-Calculs auto'!$E67*Commandes!AA10+'Commandes - Calculs Auto'!AA20*'Charges variables-Calculs auto'!$F67</f>
        <v>0</v>
      </c>
      <c r="AB52" s="82">
        <f>'Charges variables-Calculs auto'!$E67*Commandes!AB10+'Commandes - Calculs Auto'!AB20*'Charges variables-Calculs auto'!$F67</f>
        <v>0</v>
      </c>
      <c r="AC52" s="82">
        <f>'Charges variables-Calculs auto'!$E67*Commandes!AC10+'Commandes - Calculs Auto'!AC20*'Charges variables-Calculs auto'!$F67</f>
        <v>0</v>
      </c>
      <c r="AD52" s="82">
        <f>'Charges variables-Calculs auto'!$E67*Commandes!AD10+'Commandes - Calculs Auto'!AD20*'Charges variables-Calculs auto'!$F67</f>
        <v>0</v>
      </c>
      <c r="AE52" s="82">
        <f>'Charges variables-Calculs auto'!$E67*Commandes!AE10+'Commandes - Calculs Auto'!AE20*'Charges variables-Calculs auto'!$F67</f>
        <v>0</v>
      </c>
      <c r="AF52" s="82">
        <f>'Charges variables-Calculs auto'!$E67*Commandes!AF10+'Commandes - Calculs Auto'!AF20*'Charges variables-Calculs auto'!$F67</f>
        <v>0</v>
      </c>
      <c r="AG52" s="82">
        <f>'Charges variables-Calculs auto'!$E67*Commandes!AG10+'Commandes - Calculs Auto'!AG20*'Charges variables-Calculs auto'!$F67</f>
        <v>0</v>
      </c>
      <c r="AH52" s="82">
        <f>'Charges variables-Calculs auto'!$E67*Commandes!AH10+'Commandes - Calculs Auto'!AH20*'Charges variables-Calculs auto'!$F67</f>
        <v>0</v>
      </c>
      <c r="AI52" s="82">
        <f>'Charges variables-Calculs auto'!$E67*Commandes!AI10+'Commandes - Calculs Auto'!AI20*'Charges variables-Calculs auto'!$F67</f>
        <v>0</v>
      </c>
      <c r="AJ52" s="82">
        <f>'Charges variables-Calculs auto'!$E67*Commandes!AJ10+'Commandes - Calculs Auto'!AJ20*'Charges variables-Calculs auto'!$F67</f>
        <v>0</v>
      </c>
      <c r="AK52" s="82">
        <f>'Charges variables-Calculs auto'!$E67*Commandes!AK10+'Commandes - Calculs Auto'!AK20*'Charges variables-Calculs auto'!$F67</f>
        <v>0</v>
      </c>
      <c r="AL52" s="82">
        <f>'Charges variables-Calculs auto'!$E67*Commandes!AL10+'Commandes - Calculs Auto'!AL20*'Charges variables-Calculs auto'!$F67</f>
        <v>0</v>
      </c>
      <c r="AM52" s="82">
        <f>'Charges variables-Calculs auto'!$G67*Commandes!AM10+'Commandes - Calculs Auto'!AM20*'Charges variables-Calculs auto'!$H67</f>
        <v>0</v>
      </c>
      <c r="AN52" s="82">
        <f>'Charges variables-Calculs auto'!$G67*Commandes!AN10+'Commandes - Calculs Auto'!AN20*'Charges variables-Calculs auto'!$H67</f>
        <v>0</v>
      </c>
      <c r="AO52" s="82">
        <f>'Charges variables-Calculs auto'!$G67*Commandes!AO10+'Commandes - Calculs Auto'!AO20*'Charges variables-Calculs auto'!$H67</f>
        <v>0</v>
      </c>
      <c r="AP52" s="82">
        <f>'Charges variables-Calculs auto'!$G67*Commandes!AP10+'Commandes - Calculs Auto'!AP20*'Charges variables-Calculs auto'!$H67</f>
        <v>0</v>
      </c>
      <c r="AQ52" s="82">
        <f>'Charges variables-Calculs auto'!$G67*Commandes!AQ10+'Commandes - Calculs Auto'!AQ20*'Charges variables-Calculs auto'!$H67</f>
        <v>0</v>
      </c>
      <c r="AR52" s="82">
        <f>'Charges variables-Calculs auto'!$G67*Commandes!AR10+'Commandes - Calculs Auto'!AR20*'Charges variables-Calculs auto'!$H67</f>
        <v>0</v>
      </c>
      <c r="AS52" s="82">
        <f>'Charges variables-Calculs auto'!$G67*Commandes!AS10+'Commandes - Calculs Auto'!AS20*'Charges variables-Calculs auto'!$H67</f>
        <v>0</v>
      </c>
      <c r="AT52" s="82">
        <f>'Charges variables-Calculs auto'!$G67*Commandes!AT10+'Commandes - Calculs Auto'!AT20*'Charges variables-Calculs auto'!$H67</f>
        <v>0</v>
      </c>
      <c r="AU52" s="82">
        <f>'Charges variables-Calculs auto'!$G67*Commandes!AU10+'Commandes - Calculs Auto'!AU20*'Charges variables-Calculs auto'!$H67</f>
        <v>0</v>
      </c>
      <c r="AV52" s="82">
        <f>'Charges variables-Calculs auto'!$G67*Commandes!AV10+'Commandes - Calculs Auto'!AV20*'Charges variables-Calculs auto'!$H67</f>
        <v>0</v>
      </c>
      <c r="AW52" s="82">
        <f>'Charges variables-Calculs auto'!$G67*Commandes!AW10+'Commandes - Calculs Auto'!AW20*'Charges variables-Calculs auto'!$H67</f>
        <v>0</v>
      </c>
      <c r="AX52" s="82">
        <f>'Charges variables-Calculs auto'!$G67*Commandes!AX10+'Commandes - Calculs Auto'!AX20*'Charges variables-Calculs auto'!$H67</f>
        <v>0</v>
      </c>
      <c r="AY52" s="82">
        <f>'Charges variables-Calculs auto'!$I67*Commandes!AY10+'Commandes - Calculs Auto'!AY20*'Charges variables-Calculs auto'!$J67</f>
        <v>0</v>
      </c>
      <c r="AZ52" s="82">
        <f>'Charges variables-Calculs auto'!$I67*Commandes!AZ10+'Commandes - Calculs Auto'!AZ20*'Charges variables-Calculs auto'!$J67</f>
        <v>0</v>
      </c>
      <c r="BA52" s="82">
        <f>'Charges variables-Calculs auto'!$I67*Commandes!BA10+'Commandes - Calculs Auto'!BA20*'Charges variables-Calculs auto'!$J67</f>
        <v>0</v>
      </c>
      <c r="BB52" s="82">
        <f>'Charges variables-Calculs auto'!$I67*Commandes!BB10+'Commandes - Calculs Auto'!BB20*'Charges variables-Calculs auto'!$J67</f>
        <v>0</v>
      </c>
      <c r="BC52" s="82">
        <f>'Charges variables-Calculs auto'!$I67*Commandes!BC10+'Commandes - Calculs Auto'!BC20*'Charges variables-Calculs auto'!$J67</f>
        <v>0</v>
      </c>
      <c r="BD52" s="82">
        <f>'Charges variables-Calculs auto'!$I67*Commandes!BD10+'Commandes - Calculs Auto'!BD20*'Charges variables-Calculs auto'!$J67</f>
        <v>0</v>
      </c>
      <c r="BE52" s="82">
        <f>'Charges variables-Calculs auto'!$I67*Commandes!BE10+'Commandes - Calculs Auto'!BE20*'Charges variables-Calculs auto'!$J67</f>
        <v>0</v>
      </c>
      <c r="BF52" s="82">
        <f>'Charges variables-Calculs auto'!$I67*Commandes!BF10+'Commandes - Calculs Auto'!BF20*'Charges variables-Calculs auto'!$J67</f>
        <v>0</v>
      </c>
      <c r="BG52" s="82">
        <f>'Charges variables-Calculs auto'!$I67*Commandes!BG10+'Commandes - Calculs Auto'!BG20*'Charges variables-Calculs auto'!$J67</f>
        <v>0</v>
      </c>
      <c r="BH52" s="82">
        <f>'Charges variables-Calculs auto'!$I67*Commandes!BH10+'Commandes - Calculs Auto'!BH20*'Charges variables-Calculs auto'!$J67</f>
        <v>0</v>
      </c>
      <c r="BI52" s="82">
        <f>'Charges variables-Calculs auto'!$I67*Commandes!BI10+'Commandes - Calculs Auto'!BI20*'Charges variables-Calculs auto'!$J67</f>
        <v>0</v>
      </c>
      <c r="BJ52" s="82">
        <f>'Charges variables-Calculs auto'!$I67*Commandes!BJ10+'Commandes - Calculs Auto'!BJ20*'Charges variables-Calculs auto'!$J67</f>
        <v>0</v>
      </c>
    </row>
    <row r="53" spans="2:62" x14ac:dyDescent="0.35">
      <c r="B53" s="57" t="str">
        <f>CONFIG!$B$16</f>
        <v>…</v>
      </c>
      <c r="C53" s="82">
        <f>CONFIG!$C43*Commandes!C11+'Commandes - Calculs Auto'!C21*CONFIG!$D43</f>
        <v>0</v>
      </c>
      <c r="D53" s="82">
        <f>CONFIG!$C43*Commandes!D11+'Commandes - Calculs Auto'!D21*CONFIG!$D43</f>
        <v>0</v>
      </c>
      <c r="E53" s="82">
        <f>CONFIG!$C43*Commandes!E11+'Commandes - Calculs Auto'!E21*CONFIG!$D43</f>
        <v>0</v>
      </c>
      <c r="F53" s="82">
        <f>CONFIG!$C43*Commandes!F11+'Commandes - Calculs Auto'!F21*CONFIG!$D43</f>
        <v>0</v>
      </c>
      <c r="G53" s="82">
        <f>CONFIG!$C43*Commandes!G11+'Commandes - Calculs Auto'!G21*CONFIG!$D43</f>
        <v>0</v>
      </c>
      <c r="H53" s="82">
        <f>CONFIG!$C43*Commandes!H11+'Commandes - Calculs Auto'!H21*CONFIG!$D43</f>
        <v>0</v>
      </c>
      <c r="I53" s="82">
        <f>CONFIG!$C43*Commandes!I11+'Commandes - Calculs Auto'!I21*CONFIG!$D43</f>
        <v>0</v>
      </c>
      <c r="J53" s="82">
        <f>CONFIG!$C43*Commandes!J11+'Commandes - Calculs Auto'!J21*CONFIG!$D43</f>
        <v>0</v>
      </c>
      <c r="K53" s="82">
        <f>CONFIG!$C43*Commandes!K11+'Commandes - Calculs Auto'!K21*CONFIG!$D43</f>
        <v>0</v>
      </c>
      <c r="L53" s="82">
        <f>CONFIG!$C43*Commandes!L11+'Commandes - Calculs Auto'!L21*CONFIG!$D43</f>
        <v>0</v>
      </c>
      <c r="M53" s="82">
        <f>CONFIG!$C43*Commandes!M11+'Commandes - Calculs Auto'!M21*CONFIG!$D43</f>
        <v>0</v>
      </c>
      <c r="N53" s="82">
        <f>CONFIG!$C43*Commandes!N11+'Commandes - Calculs Auto'!N21*CONFIG!$D43</f>
        <v>0</v>
      </c>
      <c r="O53" s="82">
        <f>'Charges variables-Calculs auto'!$C68*Commandes!O11+'Commandes - Calculs Auto'!O21*'Charges variables-Calculs auto'!$D68</f>
        <v>0</v>
      </c>
      <c r="P53" s="82">
        <f>'Charges variables-Calculs auto'!$C68*Commandes!P11+'Commandes - Calculs Auto'!P21*'Charges variables-Calculs auto'!$D68</f>
        <v>0</v>
      </c>
      <c r="Q53" s="82">
        <f>'Charges variables-Calculs auto'!$C68*Commandes!Q11+'Commandes - Calculs Auto'!Q21*'Charges variables-Calculs auto'!$D68</f>
        <v>0</v>
      </c>
      <c r="R53" s="82">
        <f>'Charges variables-Calculs auto'!$C68*Commandes!R11+'Commandes - Calculs Auto'!R21*'Charges variables-Calculs auto'!$D68</f>
        <v>0</v>
      </c>
      <c r="S53" s="82">
        <f>'Charges variables-Calculs auto'!$C68*Commandes!S11+'Commandes - Calculs Auto'!S21*'Charges variables-Calculs auto'!$D68</f>
        <v>0</v>
      </c>
      <c r="T53" s="82">
        <f>'Charges variables-Calculs auto'!$C68*Commandes!T11+'Commandes - Calculs Auto'!T21*'Charges variables-Calculs auto'!$D68</f>
        <v>0</v>
      </c>
      <c r="U53" s="82">
        <f>'Charges variables-Calculs auto'!$C68*Commandes!U11+'Commandes - Calculs Auto'!U21*'Charges variables-Calculs auto'!$D68</f>
        <v>0</v>
      </c>
      <c r="V53" s="82">
        <f>'Charges variables-Calculs auto'!$C68*Commandes!V11+'Commandes - Calculs Auto'!V21*'Charges variables-Calculs auto'!$D68</f>
        <v>0</v>
      </c>
      <c r="W53" s="82">
        <f>'Charges variables-Calculs auto'!$C68*Commandes!W11+'Commandes - Calculs Auto'!W21*'Charges variables-Calculs auto'!$D68</f>
        <v>0</v>
      </c>
      <c r="X53" s="82">
        <f>'Charges variables-Calculs auto'!$C68*Commandes!X11+'Commandes - Calculs Auto'!X21*'Charges variables-Calculs auto'!$D68</f>
        <v>0</v>
      </c>
      <c r="Y53" s="82">
        <f>'Charges variables-Calculs auto'!$C68*Commandes!Y11+'Commandes - Calculs Auto'!Y21*'Charges variables-Calculs auto'!$D68</f>
        <v>0</v>
      </c>
      <c r="Z53" s="82">
        <f>'Charges variables-Calculs auto'!$C68*Commandes!Z11+'Commandes - Calculs Auto'!Z21*'Charges variables-Calculs auto'!$D68</f>
        <v>0</v>
      </c>
      <c r="AA53" s="82">
        <f>'Charges variables-Calculs auto'!$E68*Commandes!AA11+'Commandes - Calculs Auto'!AA21*'Charges variables-Calculs auto'!$F68</f>
        <v>0</v>
      </c>
      <c r="AB53" s="82">
        <f>'Charges variables-Calculs auto'!$E68*Commandes!AB11+'Commandes - Calculs Auto'!AB21*'Charges variables-Calculs auto'!$F68</f>
        <v>0</v>
      </c>
      <c r="AC53" s="82">
        <f>'Charges variables-Calculs auto'!$E68*Commandes!AC11+'Commandes - Calculs Auto'!AC21*'Charges variables-Calculs auto'!$F68</f>
        <v>0</v>
      </c>
      <c r="AD53" s="82">
        <f>'Charges variables-Calculs auto'!$E68*Commandes!AD11+'Commandes - Calculs Auto'!AD21*'Charges variables-Calculs auto'!$F68</f>
        <v>0</v>
      </c>
      <c r="AE53" s="82">
        <f>'Charges variables-Calculs auto'!$E68*Commandes!AE11+'Commandes - Calculs Auto'!AE21*'Charges variables-Calculs auto'!$F68</f>
        <v>0</v>
      </c>
      <c r="AF53" s="82">
        <f>'Charges variables-Calculs auto'!$E68*Commandes!AF11+'Commandes - Calculs Auto'!AF21*'Charges variables-Calculs auto'!$F68</f>
        <v>0</v>
      </c>
      <c r="AG53" s="82">
        <f>'Charges variables-Calculs auto'!$E68*Commandes!AG11+'Commandes - Calculs Auto'!AG21*'Charges variables-Calculs auto'!$F68</f>
        <v>0</v>
      </c>
      <c r="AH53" s="82">
        <f>'Charges variables-Calculs auto'!$E68*Commandes!AH11+'Commandes - Calculs Auto'!AH21*'Charges variables-Calculs auto'!$F68</f>
        <v>0</v>
      </c>
      <c r="AI53" s="82">
        <f>'Charges variables-Calculs auto'!$E68*Commandes!AI11+'Commandes - Calculs Auto'!AI21*'Charges variables-Calculs auto'!$F68</f>
        <v>0</v>
      </c>
      <c r="AJ53" s="82">
        <f>'Charges variables-Calculs auto'!$E68*Commandes!AJ11+'Commandes - Calculs Auto'!AJ21*'Charges variables-Calculs auto'!$F68</f>
        <v>0</v>
      </c>
      <c r="AK53" s="82">
        <f>'Charges variables-Calculs auto'!$E68*Commandes!AK11+'Commandes - Calculs Auto'!AK21*'Charges variables-Calculs auto'!$F68</f>
        <v>0</v>
      </c>
      <c r="AL53" s="82">
        <f>'Charges variables-Calculs auto'!$E68*Commandes!AL11+'Commandes - Calculs Auto'!AL21*'Charges variables-Calculs auto'!$F68</f>
        <v>0</v>
      </c>
      <c r="AM53" s="82">
        <f>'Charges variables-Calculs auto'!$G68*Commandes!AM11+'Commandes - Calculs Auto'!AM21*'Charges variables-Calculs auto'!$H68</f>
        <v>0</v>
      </c>
      <c r="AN53" s="82">
        <f>'Charges variables-Calculs auto'!$G68*Commandes!AN11+'Commandes - Calculs Auto'!AN21*'Charges variables-Calculs auto'!$H68</f>
        <v>0</v>
      </c>
      <c r="AO53" s="82">
        <f>'Charges variables-Calculs auto'!$G68*Commandes!AO11+'Commandes - Calculs Auto'!AO21*'Charges variables-Calculs auto'!$H68</f>
        <v>0</v>
      </c>
      <c r="AP53" s="82">
        <f>'Charges variables-Calculs auto'!$G68*Commandes!AP11+'Commandes - Calculs Auto'!AP21*'Charges variables-Calculs auto'!$H68</f>
        <v>0</v>
      </c>
      <c r="AQ53" s="82">
        <f>'Charges variables-Calculs auto'!$G68*Commandes!AQ11+'Commandes - Calculs Auto'!AQ21*'Charges variables-Calculs auto'!$H68</f>
        <v>0</v>
      </c>
      <c r="AR53" s="82">
        <f>'Charges variables-Calculs auto'!$G68*Commandes!AR11+'Commandes - Calculs Auto'!AR21*'Charges variables-Calculs auto'!$H68</f>
        <v>0</v>
      </c>
      <c r="AS53" s="82">
        <f>'Charges variables-Calculs auto'!$G68*Commandes!AS11+'Commandes - Calculs Auto'!AS21*'Charges variables-Calculs auto'!$H68</f>
        <v>0</v>
      </c>
      <c r="AT53" s="82">
        <f>'Charges variables-Calculs auto'!$G68*Commandes!AT11+'Commandes - Calculs Auto'!AT21*'Charges variables-Calculs auto'!$H68</f>
        <v>0</v>
      </c>
      <c r="AU53" s="82">
        <f>'Charges variables-Calculs auto'!$G68*Commandes!AU11+'Commandes - Calculs Auto'!AU21*'Charges variables-Calculs auto'!$H68</f>
        <v>0</v>
      </c>
      <c r="AV53" s="82">
        <f>'Charges variables-Calculs auto'!$G68*Commandes!AV11+'Commandes - Calculs Auto'!AV21*'Charges variables-Calculs auto'!$H68</f>
        <v>0</v>
      </c>
      <c r="AW53" s="82">
        <f>'Charges variables-Calculs auto'!$G68*Commandes!AW11+'Commandes - Calculs Auto'!AW21*'Charges variables-Calculs auto'!$H68</f>
        <v>0</v>
      </c>
      <c r="AX53" s="82">
        <f>'Charges variables-Calculs auto'!$G68*Commandes!AX11+'Commandes - Calculs Auto'!AX21*'Charges variables-Calculs auto'!$H68</f>
        <v>0</v>
      </c>
      <c r="AY53" s="82">
        <f>'Charges variables-Calculs auto'!$I68*Commandes!AY11+'Commandes - Calculs Auto'!AY21*'Charges variables-Calculs auto'!$J68</f>
        <v>0</v>
      </c>
      <c r="AZ53" s="82">
        <f>'Charges variables-Calculs auto'!$I68*Commandes!AZ11+'Commandes - Calculs Auto'!AZ21*'Charges variables-Calculs auto'!$J68</f>
        <v>0</v>
      </c>
      <c r="BA53" s="82">
        <f>'Charges variables-Calculs auto'!$I68*Commandes!BA11+'Commandes - Calculs Auto'!BA21*'Charges variables-Calculs auto'!$J68</f>
        <v>0</v>
      </c>
      <c r="BB53" s="82">
        <f>'Charges variables-Calculs auto'!$I68*Commandes!BB11+'Commandes - Calculs Auto'!BB21*'Charges variables-Calculs auto'!$J68</f>
        <v>0</v>
      </c>
      <c r="BC53" s="82">
        <f>'Charges variables-Calculs auto'!$I68*Commandes!BC11+'Commandes - Calculs Auto'!BC21*'Charges variables-Calculs auto'!$J68</f>
        <v>0</v>
      </c>
      <c r="BD53" s="82">
        <f>'Charges variables-Calculs auto'!$I68*Commandes!BD11+'Commandes - Calculs Auto'!BD21*'Charges variables-Calculs auto'!$J68</f>
        <v>0</v>
      </c>
      <c r="BE53" s="82">
        <f>'Charges variables-Calculs auto'!$I68*Commandes!BE11+'Commandes - Calculs Auto'!BE21*'Charges variables-Calculs auto'!$J68</f>
        <v>0</v>
      </c>
      <c r="BF53" s="82">
        <f>'Charges variables-Calculs auto'!$I68*Commandes!BF11+'Commandes - Calculs Auto'!BF21*'Charges variables-Calculs auto'!$J68</f>
        <v>0</v>
      </c>
      <c r="BG53" s="82">
        <f>'Charges variables-Calculs auto'!$I68*Commandes!BG11+'Commandes - Calculs Auto'!BG21*'Charges variables-Calculs auto'!$J68</f>
        <v>0</v>
      </c>
      <c r="BH53" s="82">
        <f>'Charges variables-Calculs auto'!$I68*Commandes!BH11+'Commandes - Calculs Auto'!BH21*'Charges variables-Calculs auto'!$J68</f>
        <v>0</v>
      </c>
      <c r="BI53" s="82">
        <f>'Charges variables-Calculs auto'!$I68*Commandes!BI11+'Commandes - Calculs Auto'!BI21*'Charges variables-Calculs auto'!$J68</f>
        <v>0</v>
      </c>
      <c r="BJ53" s="82">
        <f>'Charges variables-Calculs auto'!$I68*Commandes!BJ11+'Commandes - Calculs Auto'!BJ21*'Charges variables-Calculs auto'!$J68</f>
        <v>0</v>
      </c>
    </row>
    <row r="54" spans="2:62" x14ac:dyDescent="0.35">
      <c r="B54" s="57">
        <f>CONFIG!$B$17</f>
        <v>0</v>
      </c>
      <c r="C54" s="82">
        <f>CONFIG!$C44*Commandes!C12+'Commandes - Calculs Auto'!C22*CONFIG!$D44</f>
        <v>0</v>
      </c>
      <c r="D54" s="82">
        <f>CONFIG!$C44*Commandes!D12+'Commandes - Calculs Auto'!D22*CONFIG!$D44</f>
        <v>0</v>
      </c>
      <c r="E54" s="82">
        <f>CONFIG!$C44*Commandes!E12+'Commandes - Calculs Auto'!E22*CONFIG!$D44</f>
        <v>0</v>
      </c>
      <c r="F54" s="82">
        <f>CONFIG!$C44*Commandes!F12+'Commandes - Calculs Auto'!F22*CONFIG!$D44</f>
        <v>0</v>
      </c>
      <c r="G54" s="82">
        <f>CONFIG!$C44*Commandes!G12+'Commandes - Calculs Auto'!G22*CONFIG!$D44</f>
        <v>0</v>
      </c>
      <c r="H54" s="82">
        <f>CONFIG!$C44*Commandes!H12+'Commandes - Calculs Auto'!H22*CONFIG!$D44</f>
        <v>0</v>
      </c>
      <c r="I54" s="82">
        <f>CONFIG!$C44*Commandes!I12+'Commandes - Calculs Auto'!I22*CONFIG!$D44</f>
        <v>0</v>
      </c>
      <c r="J54" s="82">
        <f>CONFIG!$C44*Commandes!J12+'Commandes - Calculs Auto'!J22*CONFIG!$D44</f>
        <v>0</v>
      </c>
      <c r="K54" s="82">
        <f>CONFIG!$C44*Commandes!K12+'Commandes - Calculs Auto'!K22*CONFIG!$D44</f>
        <v>0</v>
      </c>
      <c r="L54" s="82">
        <f>CONFIG!$C44*Commandes!L12+'Commandes - Calculs Auto'!L22*CONFIG!$D44</f>
        <v>0</v>
      </c>
      <c r="M54" s="82">
        <f>CONFIG!$C44*Commandes!M12+'Commandes - Calculs Auto'!M22*CONFIG!$D44</f>
        <v>0</v>
      </c>
      <c r="N54" s="82">
        <f>CONFIG!$C44*Commandes!N12+'Commandes - Calculs Auto'!N22*CONFIG!$D44</f>
        <v>0</v>
      </c>
      <c r="O54" s="82">
        <f>'Charges variables-Calculs auto'!$C69*Commandes!O12+'Commandes - Calculs Auto'!O22*'Charges variables-Calculs auto'!$D69</f>
        <v>0</v>
      </c>
      <c r="P54" s="82">
        <f>'Charges variables-Calculs auto'!$C69*Commandes!P12+'Commandes - Calculs Auto'!P22*'Charges variables-Calculs auto'!$D69</f>
        <v>0</v>
      </c>
      <c r="Q54" s="82">
        <f>'Charges variables-Calculs auto'!$C69*Commandes!Q12+'Commandes - Calculs Auto'!Q22*'Charges variables-Calculs auto'!$D69</f>
        <v>0</v>
      </c>
      <c r="R54" s="82">
        <f>'Charges variables-Calculs auto'!$C69*Commandes!R12+'Commandes - Calculs Auto'!R22*'Charges variables-Calculs auto'!$D69</f>
        <v>0</v>
      </c>
      <c r="S54" s="82">
        <f>'Charges variables-Calculs auto'!$C69*Commandes!S12+'Commandes - Calculs Auto'!S22*'Charges variables-Calculs auto'!$D69</f>
        <v>0</v>
      </c>
      <c r="T54" s="82">
        <f>'Charges variables-Calculs auto'!$C69*Commandes!T12+'Commandes - Calculs Auto'!T22*'Charges variables-Calculs auto'!$D69</f>
        <v>0</v>
      </c>
      <c r="U54" s="82">
        <f>'Charges variables-Calculs auto'!$C69*Commandes!U12+'Commandes - Calculs Auto'!U22*'Charges variables-Calculs auto'!$D69</f>
        <v>0</v>
      </c>
      <c r="V54" s="82">
        <f>'Charges variables-Calculs auto'!$C69*Commandes!V12+'Commandes - Calculs Auto'!V22*'Charges variables-Calculs auto'!$D69</f>
        <v>0</v>
      </c>
      <c r="W54" s="82">
        <f>'Charges variables-Calculs auto'!$C69*Commandes!W12+'Commandes - Calculs Auto'!W22*'Charges variables-Calculs auto'!$D69</f>
        <v>0</v>
      </c>
      <c r="X54" s="82">
        <f>'Charges variables-Calculs auto'!$C69*Commandes!X12+'Commandes - Calculs Auto'!X22*'Charges variables-Calculs auto'!$D69</f>
        <v>0</v>
      </c>
      <c r="Y54" s="82">
        <f>'Charges variables-Calculs auto'!$C69*Commandes!Y12+'Commandes - Calculs Auto'!Y22*'Charges variables-Calculs auto'!$D69</f>
        <v>0</v>
      </c>
      <c r="Z54" s="82">
        <f>'Charges variables-Calculs auto'!$C69*Commandes!Z12+'Commandes - Calculs Auto'!Z22*'Charges variables-Calculs auto'!$D69</f>
        <v>0</v>
      </c>
      <c r="AA54" s="82">
        <f>'Charges variables-Calculs auto'!$E69*Commandes!AA12+'Commandes - Calculs Auto'!AA22*'Charges variables-Calculs auto'!$F69</f>
        <v>0</v>
      </c>
      <c r="AB54" s="82">
        <f>'Charges variables-Calculs auto'!$E69*Commandes!AB12+'Commandes - Calculs Auto'!AB22*'Charges variables-Calculs auto'!$F69</f>
        <v>0</v>
      </c>
      <c r="AC54" s="82">
        <f>'Charges variables-Calculs auto'!$E69*Commandes!AC12+'Commandes - Calculs Auto'!AC22*'Charges variables-Calculs auto'!$F69</f>
        <v>0</v>
      </c>
      <c r="AD54" s="82">
        <f>'Charges variables-Calculs auto'!$E69*Commandes!AD12+'Commandes - Calculs Auto'!AD22*'Charges variables-Calculs auto'!$F69</f>
        <v>0</v>
      </c>
      <c r="AE54" s="82">
        <f>'Charges variables-Calculs auto'!$E69*Commandes!AE12+'Commandes - Calculs Auto'!AE22*'Charges variables-Calculs auto'!$F69</f>
        <v>0</v>
      </c>
      <c r="AF54" s="82">
        <f>'Charges variables-Calculs auto'!$E69*Commandes!AF12+'Commandes - Calculs Auto'!AF22*'Charges variables-Calculs auto'!$F69</f>
        <v>0</v>
      </c>
      <c r="AG54" s="82">
        <f>'Charges variables-Calculs auto'!$E69*Commandes!AG12+'Commandes - Calculs Auto'!AG22*'Charges variables-Calculs auto'!$F69</f>
        <v>0</v>
      </c>
      <c r="AH54" s="82">
        <f>'Charges variables-Calculs auto'!$E69*Commandes!AH12+'Commandes - Calculs Auto'!AH22*'Charges variables-Calculs auto'!$F69</f>
        <v>0</v>
      </c>
      <c r="AI54" s="82">
        <f>'Charges variables-Calculs auto'!$E69*Commandes!AI12+'Commandes - Calculs Auto'!AI22*'Charges variables-Calculs auto'!$F69</f>
        <v>0</v>
      </c>
      <c r="AJ54" s="82">
        <f>'Charges variables-Calculs auto'!$E69*Commandes!AJ12+'Commandes - Calculs Auto'!AJ22*'Charges variables-Calculs auto'!$F69</f>
        <v>0</v>
      </c>
      <c r="AK54" s="82">
        <f>'Charges variables-Calculs auto'!$E69*Commandes!AK12+'Commandes - Calculs Auto'!AK22*'Charges variables-Calculs auto'!$F69</f>
        <v>0</v>
      </c>
      <c r="AL54" s="82">
        <f>'Charges variables-Calculs auto'!$E69*Commandes!AL12+'Commandes - Calculs Auto'!AL22*'Charges variables-Calculs auto'!$F69</f>
        <v>0</v>
      </c>
      <c r="AM54" s="82">
        <f>'Charges variables-Calculs auto'!$G69*Commandes!AM12+'Commandes - Calculs Auto'!AM22*'Charges variables-Calculs auto'!$H69</f>
        <v>0</v>
      </c>
      <c r="AN54" s="82">
        <f>'Charges variables-Calculs auto'!$G69*Commandes!AN12+'Commandes - Calculs Auto'!AN22*'Charges variables-Calculs auto'!$H69</f>
        <v>0</v>
      </c>
      <c r="AO54" s="82">
        <f>'Charges variables-Calculs auto'!$G69*Commandes!AO12+'Commandes - Calculs Auto'!AO22*'Charges variables-Calculs auto'!$H69</f>
        <v>0</v>
      </c>
      <c r="AP54" s="82">
        <f>'Charges variables-Calculs auto'!$G69*Commandes!AP12+'Commandes - Calculs Auto'!AP22*'Charges variables-Calculs auto'!$H69</f>
        <v>0</v>
      </c>
      <c r="AQ54" s="82">
        <f>'Charges variables-Calculs auto'!$G69*Commandes!AQ12+'Commandes - Calculs Auto'!AQ22*'Charges variables-Calculs auto'!$H69</f>
        <v>0</v>
      </c>
      <c r="AR54" s="82">
        <f>'Charges variables-Calculs auto'!$G69*Commandes!AR12+'Commandes - Calculs Auto'!AR22*'Charges variables-Calculs auto'!$H69</f>
        <v>0</v>
      </c>
      <c r="AS54" s="82">
        <f>'Charges variables-Calculs auto'!$G69*Commandes!AS12+'Commandes - Calculs Auto'!AS22*'Charges variables-Calculs auto'!$H69</f>
        <v>0</v>
      </c>
      <c r="AT54" s="82">
        <f>'Charges variables-Calculs auto'!$G69*Commandes!AT12+'Commandes - Calculs Auto'!AT22*'Charges variables-Calculs auto'!$H69</f>
        <v>0</v>
      </c>
      <c r="AU54" s="82">
        <f>'Charges variables-Calculs auto'!$G69*Commandes!AU12+'Commandes - Calculs Auto'!AU22*'Charges variables-Calculs auto'!$H69</f>
        <v>0</v>
      </c>
      <c r="AV54" s="82">
        <f>'Charges variables-Calculs auto'!$G69*Commandes!AV12+'Commandes - Calculs Auto'!AV22*'Charges variables-Calculs auto'!$H69</f>
        <v>0</v>
      </c>
      <c r="AW54" s="82">
        <f>'Charges variables-Calculs auto'!$G69*Commandes!AW12+'Commandes - Calculs Auto'!AW22*'Charges variables-Calculs auto'!$H69</f>
        <v>0</v>
      </c>
      <c r="AX54" s="82">
        <f>'Charges variables-Calculs auto'!$G69*Commandes!AX12+'Commandes - Calculs Auto'!AX22*'Charges variables-Calculs auto'!$H69</f>
        <v>0</v>
      </c>
      <c r="AY54" s="82">
        <f>'Charges variables-Calculs auto'!$I69*Commandes!AY12+'Commandes - Calculs Auto'!AY22*'Charges variables-Calculs auto'!$J69</f>
        <v>0</v>
      </c>
      <c r="AZ54" s="82">
        <f>'Charges variables-Calculs auto'!$I69*Commandes!AZ12+'Commandes - Calculs Auto'!AZ22*'Charges variables-Calculs auto'!$J69</f>
        <v>0</v>
      </c>
      <c r="BA54" s="82">
        <f>'Charges variables-Calculs auto'!$I69*Commandes!BA12+'Commandes - Calculs Auto'!BA22*'Charges variables-Calculs auto'!$J69</f>
        <v>0</v>
      </c>
      <c r="BB54" s="82">
        <f>'Charges variables-Calculs auto'!$I69*Commandes!BB12+'Commandes - Calculs Auto'!BB22*'Charges variables-Calculs auto'!$J69</f>
        <v>0</v>
      </c>
      <c r="BC54" s="82">
        <f>'Charges variables-Calculs auto'!$I69*Commandes!BC12+'Commandes - Calculs Auto'!BC22*'Charges variables-Calculs auto'!$J69</f>
        <v>0</v>
      </c>
      <c r="BD54" s="82">
        <f>'Charges variables-Calculs auto'!$I69*Commandes!BD12+'Commandes - Calculs Auto'!BD22*'Charges variables-Calculs auto'!$J69</f>
        <v>0</v>
      </c>
      <c r="BE54" s="82">
        <f>'Charges variables-Calculs auto'!$I69*Commandes!BE12+'Commandes - Calculs Auto'!BE22*'Charges variables-Calculs auto'!$J69</f>
        <v>0</v>
      </c>
      <c r="BF54" s="82">
        <f>'Charges variables-Calculs auto'!$I69*Commandes!BF12+'Commandes - Calculs Auto'!BF22*'Charges variables-Calculs auto'!$J69</f>
        <v>0</v>
      </c>
      <c r="BG54" s="82">
        <f>'Charges variables-Calculs auto'!$I69*Commandes!BG12+'Commandes - Calculs Auto'!BG22*'Charges variables-Calculs auto'!$J69</f>
        <v>0</v>
      </c>
      <c r="BH54" s="82">
        <f>'Charges variables-Calculs auto'!$I69*Commandes!BH12+'Commandes - Calculs Auto'!BH22*'Charges variables-Calculs auto'!$J69</f>
        <v>0</v>
      </c>
      <c r="BI54" s="82">
        <f>'Charges variables-Calculs auto'!$I69*Commandes!BI12+'Commandes - Calculs Auto'!BI22*'Charges variables-Calculs auto'!$J69</f>
        <v>0</v>
      </c>
      <c r="BJ54" s="82">
        <f>'Charges variables-Calculs auto'!$I69*Commandes!BJ12+'Commandes - Calculs Auto'!BJ22*'Charges variables-Calculs auto'!$J69</f>
        <v>0</v>
      </c>
    </row>
    <row r="55" spans="2:62" x14ac:dyDescent="0.35">
      <c r="B55" s="57">
        <f>CONFIG!$B$18</f>
        <v>0</v>
      </c>
      <c r="C55" s="82">
        <f>CONFIG!$C45*Commandes!C13+'Commandes - Calculs Auto'!C23*CONFIG!$D45</f>
        <v>0</v>
      </c>
      <c r="D55" s="82">
        <f>CONFIG!$C45*Commandes!D13+'Commandes - Calculs Auto'!D23*CONFIG!$D45</f>
        <v>0</v>
      </c>
      <c r="E55" s="82">
        <f>CONFIG!$C45*Commandes!E13+'Commandes - Calculs Auto'!E23*CONFIG!$D45</f>
        <v>0</v>
      </c>
      <c r="F55" s="82">
        <f>CONFIG!$C45*Commandes!F13+'Commandes - Calculs Auto'!F23*CONFIG!$D45</f>
        <v>0</v>
      </c>
      <c r="G55" s="82">
        <f>CONFIG!$C45*Commandes!G13+'Commandes - Calculs Auto'!G23*CONFIG!$D45</f>
        <v>0</v>
      </c>
      <c r="H55" s="82">
        <f>CONFIG!$C45*Commandes!H13+'Commandes - Calculs Auto'!H23*CONFIG!$D45</f>
        <v>0</v>
      </c>
      <c r="I55" s="82">
        <f>CONFIG!$C45*Commandes!I13+'Commandes - Calculs Auto'!I23*CONFIG!$D45</f>
        <v>0</v>
      </c>
      <c r="J55" s="82">
        <f>CONFIG!$C45*Commandes!J13+'Commandes - Calculs Auto'!J23*CONFIG!$D45</f>
        <v>0</v>
      </c>
      <c r="K55" s="82">
        <f>CONFIG!$C45*Commandes!K13+'Commandes - Calculs Auto'!K23*CONFIG!$D45</f>
        <v>0</v>
      </c>
      <c r="L55" s="82">
        <f>CONFIG!$C45*Commandes!L13+'Commandes - Calculs Auto'!L23*CONFIG!$D45</f>
        <v>0</v>
      </c>
      <c r="M55" s="82">
        <f>CONFIG!$C45*Commandes!M13+'Commandes - Calculs Auto'!M23*CONFIG!$D45</f>
        <v>0</v>
      </c>
      <c r="N55" s="82">
        <f>CONFIG!$C45*Commandes!N13+'Commandes - Calculs Auto'!N23*CONFIG!$D45</f>
        <v>0</v>
      </c>
      <c r="O55" s="82">
        <f>'Charges variables-Calculs auto'!$C70*Commandes!O13+'Commandes - Calculs Auto'!O23*'Charges variables-Calculs auto'!$D70</f>
        <v>0</v>
      </c>
      <c r="P55" s="82">
        <f>'Charges variables-Calculs auto'!$C70*Commandes!P13+'Commandes - Calculs Auto'!P23*'Charges variables-Calculs auto'!$D70</f>
        <v>0</v>
      </c>
      <c r="Q55" s="82">
        <f>'Charges variables-Calculs auto'!$C70*Commandes!Q13+'Commandes - Calculs Auto'!Q23*'Charges variables-Calculs auto'!$D70</f>
        <v>0</v>
      </c>
      <c r="R55" s="82">
        <f>'Charges variables-Calculs auto'!$C70*Commandes!R13+'Commandes - Calculs Auto'!R23*'Charges variables-Calculs auto'!$D70</f>
        <v>0</v>
      </c>
      <c r="S55" s="82">
        <f>'Charges variables-Calculs auto'!$C70*Commandes!S13+'Commandes - Calculs Auto'!S23*'Charges variables-Calculs auto'!$D70</f>
        <v>0</v>
      </c>
      <c r="T55" s="82">
        <f>'Charges variables-Calculs auto'!$C70*Commandes!T13+'Commandes - Calculs Auto'!T23*'Charges variables-Calculs auto'!$D70</f>
        <v>0</v>
      </c>
      <c r="U55" s="82">
        <f>'Charges variables-Calculs auto'!$C70*Commandes!U13+'Commandes - Calculs Auto'!U23*'Charges variables-Calculs auto'!$D70</f>
        <v>0</v>
      </c>
      <c r="V55" s="82">
        <f>'Charges variables-Calculs auto'!$C70*Commandes!V13+'Commandes - Calculs Auto'!V23*'Charges variables-Calculs auto'!$D70</f>
        <v>0</v>
      </c>
      <c r="W55" s="82">
        <f>'Charges variables-Calculs auto'!$C70*Commandes!W13+'Commandes - Calculs Auto'!W23*'Charges variables-Calculs auto'!$D70</f>
        <v>0</v>
      </c>
      <c r="X55" s="82">
        <f>'Charges variables-Calculs auto'!$C70*Commandes!X13+'Commandes - Calculs Auto'!X23*'Charges variables-Calculs auto'!$D70</f>
        <v>0</v>
      </c>
      <c r="Y55" s="82">
        <f>'Charges variables-Calculs auto'!$C70*Commandes!Y13+'Commandes - Calculs Auto'!Y23*'Charges variables-Calculs auto'!$D70</f>
        <v>0</v>
      </c>
      <c r="Z55" s="82">
        <f>'Charges variables-Calculs auto'!$C70*Commandes!Z13+'Commandes - Calculs Auto'!Z23*'Charges variables-Calculs auto'!$D70</f>
        <v>0</v>
      </c>
      <c r="AA55" s="82">
        <f>'Charges variables-Calculs auto'!$E70*Commandes!AA13+'Commandes - Calculs Auto'!AA23*'Charges variables-Calculs auto'!$F70</f>
        <v>0</v>
      </c>
      <c r="AB55" s="82">
        <f>'Charges variables-Calculs auto'!$E70*Commandes!AB13+'Commandes - Calculs Auto'!AB23*'Charges variables-Calculs auto'!$F70</f>
        <v>0</v>
      </c>
      <c r="AC55" s="82">
        <f>'Charges variables-Calculs auto'!$E70*Commandes!AC13+'Commandes - Calculs Auto'!AC23*'Charges variables-Calculs auto'!$F70</f>
        <v>0</v>
      </c>
      <c r="AD55" s="82">
        <f>'Charges variables-Calculs auto'!$E70*Commandes!AD13+'Commandes - Calculs Auto'!AD23*'Charges variables-Calculs auto'!$F70</f>
        <v>0</v>
      </c>
      <c r="AE55" s="82">
        <f>'Charges variables-Calculs auto'!$E70*Commandes!AE13+'Commandes - Calculs Auto'!AE23*'Charges variables-Calculs auto'!$F70</f>
        <v>0</v>
      </c>
      <c r="AF55" s="82">
        <f>'Charges variables-Calculs auto'!$E70*Commandes!AF13+'Commandes - Calculs Auto'!AF23*'Charges variables-Calculs auto'!$F70</f>
        <v>0</v>
      </c>
      <c r="AG55" s="82">
        <f>'Charges variables-Calculs auto'!$E70*Commandes!AG13+'Commandes - Calculs Auto'!AG23*'Charges variables-Calculs auto'!$F70</f>
        <v>0</v>
      </c>
      <c r="AH55" s="82">
        <f>'Charges variables-Calculs auto'!$E70*Commandes!AH13+'Commandes - Calculs Auto'!AH23*'Charges variables-Calculs auto'!$F70</f>
        <v>0</v>
      </c>
      <c r="AI55" s="82">
        <f>'Charges variables-Calculs auto'!$E70*Commandes!AI13+'Commandes - Calculs Auto'!AI23*'Charges variables-Calculs auto'!$F70</f>
        <v>0</v>
      </c>
      <c r="AJ55" s="82">
        <f>'Charges variables-Calculs auto'!$E70*Commandes!AJ13+'Commandes - Calculs Auto'!AJ23*'Charges variables-Calculs auto'!$F70</f>
        <v>0</v>
      </c>
      <c r="AK55" s="82">
        <f>'Charges variables-Calculs auto'!$E70*Commandes!AK13+'Commandes - Calculs Auto'!AK23*'Charges variables-Calculs auto'!$F70</f>
        <v>0</v>
      </c>
      <c r="AL55" s="82">
        <f>'Charges variables-Calculs auto'!$E70*Commandes!AL13+'Commandes - Calculs Auto'!AL23*'Charges variables-Calculs auto'!$F70</f>
        <v>0</v>
      </c>
      <c r="AM55" s="82">
        <f>'Charges variables-Calculs auto'!$G70*Commandes!AM13+'Commandes - Calculs Auto'!AM23*'Charges variables-Calculs auto'!$H70</f>
        <v>0</v>
      </c>
      <c r="AN55" s="82">
        <f>'Charges variables-Calculs auto'!$G70*Commandes!AN13+'Commandes - Calculs Auto'!AN23*'Charges variables-Calculs auto'!$H70</f>
        <v>0</v>
      </c>
      <c r="AO55" s="82">
        <f>'Charges variables-Calculs auto'!$G70*Commandes!AO13+'Commandes - Calculs Auto'!AO23*'Charges variables-Calculs auto'!$H70</f>
        <v>0</v>
      </c>
      <c r="AP55" s="82">
        <f>'Charges variables-Calculs auto'!$G70*Commandes!AP13+'Commandes - Calculs Auto'!AP23*'Charges variables-Calculs auto'!$H70</f>
        <v>0</v>
      </c>
      <c r="AQ55" s="82">
        <f>'Charges variables-Calculs auto'!$G70*Commandes!AQ13+'Commandes - Calculs Auto'!AQ23*'Charges variables-Calculs auto'!$H70</f>
        <v>0</v>
      </c>
      <c r="AR55" s="82">
        <f>'Charges variables-Calculs auto'!$G70*Commandes!AR13+'Commandes - Calculs Auto'!AR23*'Charges variables-Calculs auto'!$H70</f>
        <v>0</v>
      </c>
      <c r="AS55" s="82">
        <f>'Charges variables-Calculs auto'!$G70*Commandes!AS13+'Commandes - Calculs Auto'!AS23*'Charges variables-Calculs auto'!$H70</f>
        <v>0</v>
      </c>
      <c r="AT55" s="82">
        <f>'Charges variables-Calculs auto'!$G70*Commandes!AT13+'Commandes - Calculs Auto'!AT23*'Charges variables-Calculs auto'!$H70</f>
        <v>0</v>
      </c>
      <c r="AU55" s="82">
        <f>'Charges variables-Calculs auto'!$G70*Commandes!AU13+'Commandes - Calculs Auto'!AU23*'Charges variables-Calculs auto'!$H70</f>
        <v>0</v>
      </c>
      <c r="AV55" s="82">
        <f>'Charges variables-Calculs auto'!$G70*Commandes!AV13+'Commandes - Calculs Auto'!AV23*'Charges variables-Calculs auto'!$H70</f>
        <v>0</v>
      </c>
      <c r="AW55" s="82">
        <f>'Charges variables-Calculs auto'!$G70*Commandes!AW13+'Commandes - Calculs Auto'!AW23*'Charges variables-Calculs auto'!$H70</f>
        <v>0</v>
      </c>
      <c r="AX55" s="82">
        <f>'Charges variables-Calculs auto'!$G70*Commandes!AX13+'Commandes - Calculs Auto'!AX23*'Charges variables-Calculs auto'!$H70</f>
        <v>0</v>
      </c>
      <c r="AY55" s="82">
        <f>'Charges variables-Calculs auto'!$I70*Commandes!AY13+'Commandes - Calculs Auto'!AY23*'Charges variables-Calculs auto'!$J70</f>
        <v>0</v>
      </c>
      <c r="AZ55" s="82">
        <f>'Charges variables-Calculs auto'!$I70*Commandes!AZ13+'Commandes - Calculs Auto'!AZ23*'Charges variables-Calculs auto'!$J70</f>
        <v>0</v>
      </c>
      <c r="BA55" s="82">
        <f>'Charges variables-Calculs auto'!$I70*Commandes!BA13+'Commandes - Calculs Auto'!BA23*'Charges variables-Calculs auto'!$J70</f>
        <v>0</v>
      </c>
      <c r="BB55" s="82">
        <f>'Charges variables-Calculs auto'!$I70*Commandes!BB13+'Commandes - Calculs Auto'!BB23*'Charges variables-Calculs auto'!$J70</f>
        <v>0</v>
      </c>
      <c r="BC55" s="82">
        <f>'Charges variables-Calculs auto'!$I70*Commandes!BC13+'Commandes - Calculs Auto'!BC23*'Charges variables-Calculs auto'!$J70</f>
        <v>0</v>
      </c>
      <c r="BD55" s="82">
        <f>'Charges variables-Calculs auto'!$I70*Commandes!BD13+'Commandes - Calculs Auto'!BD23*'Charges variables-Calculs auto'!$J70</f>
        <v>0</v>
      </c>
      <c r="BE55" s="82">
        <f>'Charges variables-Calculs auto'!$I70*Commandes!BE13+'Commandes - Calculs Auto'!BE23*'Charges variables-Calculs auto'!$J70</f>
        <v>0</v>
      </c>
      <c r="BF55" s="82">
        <f>'Charges variables-Calculs auto'!$I70*Commandes!BF13+'Commandes - Calculs Auto'!BF23*'Charges variables-Calculs auto'!$J70</f>
        <v>0</v>
      </c>
      <c r="BG55" s="82">
        <f>'Charges variables-Calculs auto'!$I70*Commandes!BG13+'Commandes - Calculs Auto'!BG23*'Charges variables-Calculs auto'!$J70</f>
        <v>0</v>
      </c>
      <c r="BH55" s="82">
        <f>'Charges variables-Calculs auto'!$I70*Commandes!BH13+'Commandes - Calculs Auto'!BH23*'Charges variables-Calculs auto'!$J70</f>
        <v>0</v>
      </c>
      <c r="BI55" s="82">
        <f>'Charges variables-Calculs auto'!$I70*Commandes!BI13+'Commandes - Calculs Auto'!BI23*'Charges variables-Calculs auto'!$J70</f>
        <v>0</v>
      </c>
      <c r="BJ55" s="82">
        <f>'Charges variables-Calculs auto'!$I70*Commandes!BJ13+'Commandes - Calculs Auto'!BJ23*'Charges variables-Calculs auto'!$J70</f>
        <v>0</v>
      </c>
    </row>
    <row r="56" spans="2:62" x14ac:dyDescent="0.35">
      <c r="B56" s="57">
        <f>CONFIG!$B$19</f>
        <v>0</v>
      </c>
      <c r="C56" s="82">
        <f>CONFIG!$C46*Commandes!C14+'Commandes - Calculs Auto'!C24*CONFIG!$D46</f>
        <v>0</v>
      </c>
      <c r="D56" s="82">
        <f>CONFIG!$C46*Commandes!D14+'Commandes - Calculs Auto'!D24*CONFIG!$D46</f>
        <v>0</v>
      </c>
      <c r="E56" s="82">
        <f>CONFIG!$C46*Commandes!E14+'Commandes - Calculs Auto'!E24*CONFIG!$D46</f>
        <v>0</v>
      </c>
      <c r="F56" s="82">
        <f>CONFIG!$C46*Commandes!F14+'Commandes - Calculs Auto'!F24*CONFIG!$D46</f>
        <v>0</v>
      </c>
      <c r="G56" s="82">
        <f>CONFIG!$C46*Commandes!G14+'Commandes - Calculs Auto'!G24*CONFIG!$D46</f>
        <v>0</v>
      </c>
      <c r="H56" s="82">
        <f>CONFIG!$C46*Commandes!H14+'Commandes - Calculs Auto'!H24*CONFIG!$D46</f>
        <v>0</v>
      </c>
      <c r="I56" s="82">
        <f>CONFIG!$C46*Commandes!I14+'Commandes - Calculs Auto'!I24*CONFIG!$D46</f>
        <v>0</v>
      </c>
      <c r="J56" s="82">
        <f>CONFIG!$C46*Commandes!J14+'Commandes - Calculs Auto'!J24*CONFIG!$D46</f>
        <v>0</v>
      </c>
      <c r="K56" s="82">
        <f>CONFIG!$C46*Commandes!K14+'Commandes - Calculs Auto'!K24*CONFIG!$D46</f>
        <v>0</v>
      </c>
      <c r="L56" s="82">
        <f>CONFIG!$C46*Commandes!L14+'Commandes - Calculs Auto'!L24*CONFIG!$D46</f>
        <v>0</v>
      </c>
      <c r="M56" s="82">
        <f>CONFIG!$C46*Commandes!M14+'Commandes - Calculs Auto'!M24*CONFIG!$D46</f>
        <v>0</v>
      </c>
      <c r="N56" s="82">
        <f>CONFIG!$C46*Commandes!N14+'Commandes - Calculs Auto'!N24*CONFIG!$D46</f>
        <v>0</v>
      </c>
      <c r="O56" s="82">
        <f>'Charges variables-Calculs auto'!$C71*Commandes!O14+'Commandes - Calculs Auto'!O24*'Charges variables-Calculs auto'!$D71</f>
        <v>0</v>
      </c>
      <c r="P56" s="82">
        <f>'Charges variables-Calculs auto'!$C71*Commandes!P14+'Commandes - Calculs Auto'!P24*'Charges variables-Calculs auto'!$D71</f>
        <v>0</v>
      </c>
      <c r="Q56" s="82">
        <f>'Charges variables-Calculs auto'!$C71*Commandes!Q14+'Commandes - Calculs Auto'!Q24*'Charges variables-Calculs auto'!$D71</f>
        <v>0</v>
      </c>
      <c r="R56" s="82">
        <f>'Charges variables-Calculs auto'!$C71*Commandes!R14+'Commandes - Calculs Auto'!R24*'Charges variables-Calculs auto'!$D71</f>
        <v>0</v>
      </c>
      <c r="S56" s="82">
        <f>'Charges variables-Calculs auto'!$C71*Commandes!S14+'Commandes - Calculs Auto'!S24*'Charges variables-Calculs auto'!$D71</f>
        <v>0</v>
      </c>
      <c r="T56" s="82">
        <f>'Charges variables-Calculs auto'!$C71*Commandes!T14+'Commandes - Calculs Auto'!T24*'Charges variables-Calculs auto'!$D71</f>
        <v>0</v>
      </c>
      <c r="U56" s="82">
        <f>'Charges variables-Calculs auto'!$C71*Commandes!U14+'Commandes - Calculs Auto'!U24*'Charges variables-Calculs auto'!$D71</f>
        <v>0</v>
      </c>
      <c r="V56" s="82">
        <f>'Charges variables-Calculs auto'!$C71*Commandes!V14+'Commandes - Calculs Auto'!V24*'Charges variables-Calculs auto'!$D71</f>
        <v>0</v>
      </c>
      <c r="W56" s="82">
        <f>'Charges variables-Calculs auto'!$C71*Commandes!W14+'Commandes - Calculs Auto'!W24*'Charges variables-Calculs auto'!$D71</f>
        <v>0</v>
      </c>
      <c r="X56" s="82">
        <f>'Charges variables-Calculs auto'!$C71*Commandes!X14+'Commandes - Calculs Auto'!X24*'Charges variables-Calculs auto'!$D71</f>
        <v>0</v>
      </c>
      <c r="Y56" s="82">
        <f>'Charges variables-Calculs auto'!$C71*Commandes!Y14+'Commandes - Calculs Auto'!Y24*'Charges variables-Calculs auto'!$D71</f>
        <v>0</v>
      </c>
      <c r="Z56" s="82">
        <f>'Charges variables-Calculs auto'!$C71*Commandes!Z14+'Commandes - Calculs Auto'!Z24*'Charges variables-Calculs auto'!$D71</f>
        <v>0</v>
      </c>
      <c r="AA56" s="82">
        <f>'Charges variables-Calculs auto'!$E71*Commandes!AA14+'Commandes - Calculs Auto'!AA24*'Charges variables-Calculs auto'!$F71</f>
        <v>0</v>
      </c>
      <c r="AB56" s="82">
        <f>'Charges variables-Calculs auto'!$E71*Commandes!AB14+'Commandes - Calculs Auto'!AB24*'Charges variables-Calculs auto'!$F71</f>
        <v>0</v>
      </c>
      <c r="AC56" s="82">
        <f>'Charges variables-Calculs auto'!$E71*Commandes!AC14+'Commandes - Calculs Auto'!AC24*'Charges variables-Calculs auto'!$F71</f>
        <v>0</v>
      </c>
      <c r="AD56" s="82">
        <f>'Charges variables-Calculs auto'!$E71*Commandes!AD14+'Commandes - Calculs Auto'!AD24*'Charges variables-Calculs auto'!$F71</f>
        <v>0</v>
      </c>
      <c r="AE56" s="82">
        <f>'Charges variables-Calculs auto'!$E71*Commandes!AE14+'Commandes - Calculs Auto'!AE24*'Charges variables-Calculs auto'!$F71</f>
        <v>0</v>
      </c>
      <c r="AF56" s="82">
        <f>'Charges variables-Calculs auto'!$E71*Commandes!AF14+'Commandes - Calculs Auto'!AF24*'Charges variables-Calculs auto'!$F71</f>
        <v>0</v>
      </c>
      <c r="AG56" s="82">
        <f>'Charges variables-Calculs auto'!$E71*Commandes!AG14+'Commandes - Calculs Auto'!AG24*'Charges variables-Calculs auto'!$F71</f>
        <v>0</v>
      </c>
      <c r="AH56" s="82">
        <f>'Charges variables-Calculs auto'!$E71*Commandes!AH14+'Commandes - Calculs Auto'!AH24*'Charges variables-Calculs auto'!$F71</f>
        <v>0</v>
      </c>
      <c r="AI56" s="82">
        <f>'Charges variables-Calculs auto'!$E71*Commandes!AI14+'Commandes - Calculs Auto'!AI24*'Charges variables-Calculs auto'!$F71</f>
        <v>0</v>
      </c>
      <c r="AJ56" s="82">
        <f>'Charges variables-Calculs auto'!$E71*Commandes!AJ14+'Commandes - Calculs Auto'!AJ24*'Charges variables-Calculs auto'!$F71</f>
        <v>0</v>
      </c>
      <c r="AK56" s="82">
        <f>'Charges variables-Calculs auto'!$E71*Commandes!AK14+'Commandes - Calculs Auto'!AK24*'Charges variables-Calculs auto'!$F71</f>
        <v>0</v>
      </c>
      <c r="AL56" s="82">
        <f>'Charges variables-Calculs auto'!$E71*Commandes!AL14+'Commandes - Calculs Auto'!AL24*'Charges variables-Calculs auto'!$F71</f>
        <v>0</v>
      </c>
      <c r="AM56" s="82">
        <f>'Charges variables-Calculs auto'!$G71*Commandes!AM14+'Commandes - Calculs Auto'!AM24*'Charges variables-Calculs auto'!$H71</f>
        <v>0</v>
      </c>
      <c r="AN56" s="82">
        <f>'Charges variables-Calculs auto'!$G71*Commandes!AN14+'Commandes - Calculs Auto'!AN24*'Charges variables-Calculs auto'!$H71</f>
        <v>0</v>
      </c>
      <c r="AO56" s="82">
        <f>'Charges variables-Calculs auto'!$G71*Commandes!AO14+'Commandes - Calculs Auto'!AO24*'Charges variables-Calculs auto'!$H71</f>
        <v>0</v>
      </c>
      <c r="AP56" s="82">
        <f>'Charges variables-Calculs auto'!$G71*Commandes!AP14+'Commandes - Calculs Auto'!AP24*'Charges variables-Calculs auto'!$H71</f>
        <v>0</v>
      </c>
      <c r="AQ56" s="82">
        <f>'Charges variables-Calculs auto'!$G71*Commandes!AQ14+'Commandes - Calculs Auto'!AQ24*'Charges variables-Calculs auto'!$H71</f>
        <v>0</v>
      </c>
      <c r="AR56" s="82">
        <f>'Charges variables-Calculs auto'!$G71*Commandes!AR14+'Commandes - Calculs Auto'!AR24*'Charges variables-Calculs auto'!$H71</f>
        <v>0</v>
      </c>
      <c r="AS56" s="82">
        <f>'Charges variables-Calculs auto'!$G71*Commandes!AS14+'Commandes - Calculs Auto'!AS24*'Charges variables-Calculs auto'!$H71</f>
        <v>0</v>
      </c>
      <c r="AT56" s="82">
        <f>'Charges variables-Calculs auto'!$G71*Commandes!AT14+'Commandes - Calculs Auto'!AT24*'Charges variables-Calculs auto'!$H71</f>
        <v>0</v>
      </c>
      <c r="AU56" s="82">
        <f>'Charges variables-Calculs auto'!$G71*Commandes!AU14+'Commandes - Calculs Auto'!AU24*'Charges variables-Calculs auto'!$H71</f>
        <v>0</v>
      </c>
      <c r="AV56" s="82">
        <f>'Charges variables-Calculs auto'!$G71*Commandes!AV14+'Commandes - Calculs Auto'!AV24*'Charges variables-Calculs auto'!$H71</f>
        <v>0</v>
      </c>
      <c r="AW56" s="82">
        <f>'Charges variables-Calculs auto'!$G71*Commandes!AW14+'Commandes - Calculs Auto'!AW24*'Charges variables-Calculs auto'!$H71</f>
        <v>0</v>
      </c>
      <c r="AX56" s="82">
        <f>'Charges variables-Calculs auto'!$G71*Commandes!AX14+'Commandes - Calculs Auto'!AX24*'Charges variables-Calculs auto'!$H71</f>
        <v>0</v>
      </c>
      <c r="AY56" s="82">
        <f>'Charges variables-Calculs auto'!$I71*Commandes!AY14+'Commandes - Calculs Auto'!AY24*'Charges variables-Calculs auto'!$J71</f>
        <v>0</v>
      </c>
      <c r="AZ56" s="82">
        <f>'Charges variables-Calculs auto'!$I71*Commandes!AZ14+'Commandes - Calculs Auto'!AZ24*'Charges variables-Calculs auto'!$J71</f>
        <v>0</v>
      </c>
      <c r="BA56" s="82">
        <f>'Charges variables-Calculs auto'!$I71*Commandes!BA14+'Commandes - Calculs Auto'!BA24*'Charges variables-Calculs auto'!$J71</f>
        <v>0</v>
      </c>
      <c r="BB56" s="82">
        <f>'Charges variables-Calculs auto'!$I71*Commandes!BB14+'Commandes - Calculs Auto'!BB24*'Charges variables-Calculs auto'!$J71</f>
        <v>0</v>
      </c>
      <c r="BC56" s="82">
        <f>'Charges variables-Calculs auto'!$I71*Commandes!BC14+'Commandes - Calculs Auto'!BC24*'Charges variables-Calculs auto'!$J71</f>
        <v>0</v>
      </c>
      <c r="BD56" s="82">
        <f>'Charges variables-Calculs auto'!$I71*Commandes!BD14+'Commandes - Calculs Auto'!BD24*'Charges variables-Calculs auto'!$J71</f>
        <v>0</v>
      </c>
      <c r="BE56" s="82">
        <f>'Charges variables-Calculs auto'!$I71*Commandes!BE14+'Commandes - Calculs Auto'!BE24*'Charges variables-Calculs auto'!$J71</f>
        <v>0</v>
      </c>
      <c r="BF56" s="82">
        <f>'Charges variables-Calculs auto'!$I71*Commandes!BF14+'Commandes - Calculs Auto'!BF24*'Charges variables-Calculs auto'!$J71</f>
        <v>0</v>
      </c>
      <c r="BG56" s="82">
        <f>'Charges variables-Calculs auto'!$I71*Commandes!BG14+'Commandes - Calculs Auto'!BG24*'Charges variables-Calculs auto'!$J71</f>
        <v>0</v>
      </c>
      <c r="BH56" s="82">
        <f>'Charges variables-Calculs auto'!$I71*Commandes!BH14+'Commandes - Calculs Auto'!BH24*'Charges variables-Calculs auto'!$J71</f>
        <v>0</v>
      </c>
      <c r="BI56" s="82">
        <f>'Charges variables-Calculs auto'!$I71*Commandes!BI14+'Commandes - Calculs Auto'!BI24*'Charges variables-Calculs auto'!$J71</f>
        <v>0</v>
      </c>
      <c r="BJ56" s="82">
        <f>'Charges variables-Calculs auto'!$I71*Commandes!BJ14+'Commandes - Calculs Auto'!BJ24*'Charges variables-Calculs auto'!$J71</f>
        <v>0</v>
      </c>
    </row>
    <row r="57" spans="2:62" x14ac:dyDescent="0.35">
      <c r="B57" s="57">
        <f>CONFIG!$B$20</f>
        <v>0</v>
      </c>
      <c r="C57" s="82">
        <f>CONFIG!$C47*Commandes!C15+'Commandes - Calculs Auto'!C25*CONFIG!$D47</f>
        <v>0</v>
      </c>
      <c r="D57" s="82">
        <f>CONFIG!$C47*Commandes!D15+'Commandes - Calculs Auto'!D25*CONFIG!$D47</f>
        <v>0</v>
      </c>
      <c r="E57" s="82">
        <f>CONFIG!$C47*Commandes!E15+'Commandes - Calculs Auto'!E25*CONFIG!$D47</f>
        <v>0</v>
      </c>
      <c r="F57" s="82">
        <f>CONFIG!$C47*Commandes!F15+'Commandes - Calculs Auto'!F25*CONFIG!$D47</f>
        <v>0</v>
      </c>
      <c r="G57" s="82">
        <f>CONFIG!$C47*Commandes!G15+'Commandes - Calculs Auto'!G25*CONFIG!$D47</f>
        <v>0</v>
      </c>
      <c r="H57" s="82">
        <f>CONFIG!$C47*Commandes!H15+'Commandes - Calculs Auto'!H25*CONFIG!$D47</f>
        <v>0</v>
      </c>
      <c r="I57" s="82">
        <f>CONFIG!$C47*Commandes!I15+'Commandes - Calculs Auto'!I25*CONFIG!$D47</f>
        <v>0</v>
      </c>
      <c r="J57" s="82">
        <f>CONFIG!$C47*Commandes!J15+'Commandes - Calculs Auto'!J25*CONFIG!$D47</f>
        <v>0</v>
      </c>
      <c r="K57" s="82">
        <f>CONFIG!$C47*Commandes!K15+'Commandes - Calculs Auto'!K25*CONFIG!$D47</f>
        <v>0</v>
      </c>
      <c r="L57" s="82">
        <f>CONFIG!$C47*Commandes!L15+'Commandes - Calculs Auto'!L25*CONFIG!$D47</f>
        <v>0</v>
      </c>
      <c r="M57" s="82">
        <f>CONFIG!$C47*Commandes!M15+'Commandes - Calculs Auto'!M25*CONFIG!$D47</f>
        <v>0</v>
      </c>
      <c r="N57" s="82">
        <f>CONFIG!$C47*Commandes!N15+'Commandes - Calculs Auto'!N25*CONFIG!$D47</f>
        <v>0</v>
      </c>
      <c r="O57" s="82">
        <f>'Charges variables-Calculs auto'!$C72*Commandes!O15+'Commandes - Calculs Auto'!O25*'Charges variables-Calculs auto'!$D72</f>
        <v>0</v>
      </c>
      <c r="P57" s="82">
        <f>'Charges variables-Calculs auto'!$C72*Commandes!P15+'Commandes - Calculs Auto'!P25*'Charges variables-Calculs auto'!$D72</f>
        <v>0</v>
      </c>
      <c r="Q57" s="82">
        <f>'Charges variables-Calculs auto'!$C72*Commandes!Q15+'Commandes - Calculs Auto'!Q25*'Charges variables-Calculs auto'!$D72</f>
        <v>0</v>
      </c>
      <c r="R57" s="82">
        <f>'Charges variables-Calculs auto'!$C72*Commandes!R15+'Commandes - Calculs Auto'!R25*'Charges variables-Calculs auto'!$D72</f>
        <v>0</v>
      </c>
      <c r="S57" s="82">
        <f>'Charges variables-Calculs auto'!$C72*Commandes!S15+'Commandes - Calculs Auto'!S25*'Charges variables-Calculs auto'!$D72</f>
        <v>0</v>
      </c>
      <c r="T57" s="82">
        <f>'Charges variables-Calculs auto'!$C72*Commandes!T15+'Commandes - Calculs Auto'!T25*'Charges variables-Calculs auto'!$D72</f>
        <v>0</v>
      </c>
      <c r="U57" s="82">
        <f>'Charges variables-Calculs auto'!$C72*Commandes!U15+'Commandes - Calculs Auto'!U25*'Charges variables-Calculs auto'!$D72</f>
        <v>0</v>
      </c>
      <c r="V57" s="82">
        <f>'Charges variables-Calculs auto'!$C72*Commandes!V15+'Commandes - Calculs Auto'!V25*'Charges variables-Calculs auto'!$D72</f>
        <v>0</v>
      </c>
      <c r="W57" s="82">
        <f>'Charges variables-Calculs auto'!$C72*Commandes!W15+'Commandes - Calculs Auto'!W25*'Charges variables-Calculs auto'!$D72</f>
        <v>0</v>
      </c>
      <c r="X57" s="82">
        <f>'Charges variables-Calculs auto'!$C72*Commandes!X15+'Commandes - Calculs Auto'!X25*'Charges variables-Calculs auto'!$D72</f>
        <v>0</v>
      </c>
      <c r="Y57" s="82">
        <f>'Charges variables-Calculs auto'!$C72*Commandes!Y15+'Commandes - Calculs Auto'!Y25*'Charges variables-Calculs auto'!$D72</f>
        <v>0</v>
      </c>
      <c r="Z57" s="82">
        <f>'Charges variables-Calculs auto'!$C72*Commandes!Z15+'Commandes - Calculs Auto'!Z25*'Charges variables-Calculs auto'!$D72</f>
        <v>0</v>
      </c>
      <c r="AA57" s="82">
        <f>'Charges variables-Calculs auto'!$E72*Commandes!AA15+'Commandes - Calculs Auto'!AA25*'Charges variables-Calculs auto'!$F72</f>
        <v>0</v>
      </c>
      <c r="AB57" s="82">
        <f>'Charges variables-Calculs auto'!$E72*Commandes!AB15+'Commandes - Calculs Auto'!AB25*'Charges variables-Calculs auto'!$F72</f>
        <v>0</v>
      </c>
      <c r="AC57" s="82">
        <f>'Charges variables-Calculs auto'!$E72*Commandes!AC15+'Commandes - Calculs Auto'!AC25*'Charges variables-Calculs auto'!$F72</f>
        <v>0</v>
      </c>
      <c r="AD57" s="82">
        <f>'Charges variables-Calculs auto'!$E72*Commandes!AD15+'Commandes - Calculs Auto'!AD25*'Charges variables-Calculs auto'!$F72</f>
        <v>0</v>
      </c>
      <c r="AE57" s="82">
        <f>'Charges variables-Calculs auto'!$E72*Commandes!AE15+'Commandes - Calculs Auto'!AE25*'Charges variables-Calculs auto'!$F72</f>
        <v>0</v>
      </c>
      <c r="AF57" s="82">
        <f>'Charges variables-Calculs auto'!$E72*Commandes!AF15+'Commandes - Calculs Auto'!AF25*'Charges variables-Calculs auto'!$F72</f>
        <v>0</v>
      </c>
      <c r="AG57" s="82">
        <f>'Charges variables-Calculs auto'!$E72*Commandes!AG15+'Commandes - Calculs Auto'!AG25*'Charges variables-Calculs auto'!$F72</f>
        <v>0</v>
      </c>
      <c r="AH57" s="82">
        <f>'Charges variables-Calculs auto'!$E72*Commandes!AH15+'Commandes - Calculs Auto'!AH25*'Charges variables-Calculs auto'!$F72</f>
        <v>0</v>
      </c>
      <c r="AI57" s="82">
        <f>'Charges variables-Calculs auto'!$E72*Commandes!AI15+'Commandes - Calculs Auto'!AI25*'Charges variables-Calculs auto'!$F72</f>
        <v>0</v>
      </c>
      <c r="AJ57" s="82">
        <f>'Charges variables-Calculs auto'!$E72*Commandes!AJ15+'Commandes - Calculs Auto'!AJ25*'Charges variables-Calculs auto'!$F72</f>
        <v>0</v>
      </c>
      <c r="AK57" s="82">
        <f>'Charges variables-Calculs auto'!$E72*Commandes!AK15+'Commandes - Calculs Auto'!AK25*'Charges variables-Calculs auto'!$F72</f>
        <v>0</v>
      </c>
      <c r="AL57" s="82">
        <f>'Charges variables-Calculs auto'!$E72*Commandes!AL15+'Commandes - Calculs Auto'!AL25*'Charges variables-Calculs auto'!$F72</f>
        <v>0</v>
      </c>
      <c r="AM57" s="82">
        <f>'Charges variables-Calculs auto'!$G72*Commandes!AM15+'Commandes - Calculs Auto'!AM25*'Charges variables-Calculs auto'!$H72</f>
        <v>0</v>
      </c>
      <c r="AN57" s="82">
        <f>'Charges variables-Calculs auto'!$G72*Commandes!AN15+'Commandes - Calculs Auto'!AN25*'Charges variables-Calculs auto'!$H72</f>
        <v>0</v>
      </c>
      <c r="AO57" s="82">
        <f>'Charges variables-Calculs auto'!$G72*Commandes!AO15+'Commandes - Calculs Auto'!AO25*'Charges variables-Calculs auto'!$H72</f>
        <v>0</v>
      </c>
      <c r="AP57" s="82">
        <f>'Charges variables-Calculs auto'!$G72*Commandes!AP15+'Commandes - Calculs Auto'!AP25*'Charges variables-Calculs auto'!$H72</f>
        <v>0</v>
      </c>
      <c r="AQ57" s="82">
        <f>'Charges variables-Calculs auto'!$G72*Commandes!AQ15+'Commandes - Calculs Auto'!AQ25*'Charges variables-Calculs auto'!$H72</f>
        <v>0</v>
      </c>
      <c r="AR57" s="82">
        <f>'Charges variables-Calculs auto'!$G72*Commandes!AR15+'Commandes - Calculs Auto'!AR25*'Charges variables-Calculs auto'!$H72</f>
        <v>0</v>
      </c>
      <c r="AS57" s="82">
        <f>'Charges variables-Calculs auto'!$G72*Commandes!AS15+'Commandes - Calculs Auto'!AS25*'Charges variables-Calculs auto'!$H72</f>
        <v>0</v>
      </c>
      <c r="AT57" s="82">
        <f>'Charges variables-Calculs auto'!$G72*Commandes!AT15+'Commandes - Calculs Auto'!AT25*'Charges variables-Calculs auto'!$H72</f>
        <v>0</v>
      </c>
      <c r="AU57" s="82">
        <f>'Charges variables-Calculs auto'!$G72*Commandes!AU15+'Commandes - Calculs Auto'!AU25*'Charges variables-Calculs auto'!$H72</f>
        <v>0</v>
      </c>
      <c r="AV57" s="82">
        <f>'Charges variables-Calculs auto'!$G72*Commandes!AV15+'Commandes - Calculs Auto'!AV25*'Charges variables-Calculs auto'!$H72</f>
        <v>0</v>
      </c>
      <c r="AW57" s="82">
        <f>'Charges variables-Calculs auto'!$G72*Commandes!AW15+'Commandes - Calculs Auto'!AW25*'Charges variables-Calculs auto'!$H72</f>
        <v>0</v>
      </c>
      <c r="AX57" s="82">
        <f>'Charges variables-Calculs auto'!$G72*Commandes!AX15+'Commandes - Calculs Auto'!AX25*'Charges variables-Calculs auto'!$H72</f>
        <v>0</v>
      </c>
      <c r="AY57" s="82">
        <f>'Charges variables-Calculs auto'!$I72*Commandes!AY15+'Commandes - Calculs Auto'!AY25*'Charges variables-Calculs auto'!$J72</f>
        <v>0</v>
      </c>
      <c r="AZ57" s="82">
        <f>'Charges variables-Calculs auto'!$I72*Commandes!AZ15+'Commandes - Calculs Auto'!AZ25*'Charges variables-Calculs auto'!$J72</f>
        <v>0</v>
      </c>
      <c r="BA57" s="82">
        <f>'Charges variables-Calculs auto'!$I72*Commandes!BA15+'Commandes - Calculs Auto'!BA25*'Charges variables-Calculs auto'!$J72</f>
        <v>0</v>
      </c>
      <c r="BB57" s="82">
        <f>'Charges variables-Calculs auto'!$I72*Commandes!BB15+'Commandes - Calculs Auto'!BB25*'Charges variables-Calculs auto'!$J72</f>
        <v>0</v>
      </c>
      <c r="BC57" s="82">
        <f>'Charges variables-Calculs auto'!$I72*Commandes!BC15+'Commandes - Calculs Auto'!BC25*'Charges variables-Calculs auto'!$J72</f>
        <v>0</v>
      </c>
      <c r="BD57" s="82">
        <f>'Charges variables-Calculs auto'!$I72*Commandes!BD15+'Commandes - Calculs Auto'!BD25*'Charges variables-Calculs auto'!$J72</f>
        <v>0</v>
      </c>
      <c r="BE57" s="82">
        <f>'Charges variables-Calculs auto'!$I72*Commandes!BE15+'Commandes - Calculs Auto'!BE25*'Charges variables-Calculs auto'!$J72</f>
        <v>0</v>
      </c>
      <c r="BF57" s="82">
        <f>'Charges variables-Calculs auto'!$I72*Commandes!BF15+'Commandes - Calculs Auto'!BF25*'Charges variables-Calculs auto'!$J72</f>
        <v>0</v>
      </c>
      <c r="BG57" s="82">
        <f>'Charges variables-Calculs auto'!$I72*Commandes!BG15+'Commandes - Calculs Auto'!BG25*'Charges variables-Calculs auto'!$J72</f>
        <v>0</v>
      </c>
      <c r="BH57" s="82">
        <f>'Charges variables-Calculs auto'!$I72*Commandes!BH15+'Commandes - Calculs Auto'!BH25*'Charges variables-Calculs auto'!$J72</f>
        <v>0</v>
      </c>
      <c r="BI57" s="82">
        <f>'Charges variables-Calculs auto'!$I72*Commandes!BI15+'Commandes - Calculs Auto'!BI25*'Charges variables-Calculs auto'!$J72</f>
        <v>0</v>
      </c>
      <c r="BJ57" s="82">
        <f>'Charges variables-Calculs auto'!$I72*Commandes!BJ15+'Commandes - Calculs Auto'!BJ25*'Charges variables-Calculs auto'!$J72</f>
        <v>0</v>
      </c>
    </row>
    <row r="58" spans="2:62" x14ac:dyDescent="0.35">
      <c r="B58" s="57">
        <f>CONFIG!$B$21</f>
        <v>0</v>
      </c>
      <c r="C58" s="82">
        <f>CONFIG!$C48*Commandes!C16+'Commandes - Calculs Auto'!C26*CONFIG!$D48</f>
        <v>0</v>
      </c>
      <c r="D58" s="82">
        <f>CONFIG!$C48*Commandes!D16+'Commandes - Calculs Auto'!D26*CONFIG!$D48</f>
        <v>0</v>
      </c>
      <c r="E58" s="82">
        <f>CONFIG!$C48*Commandes!E16+'Commandes - Calculs Auto'!E26*CONFIG!$D48</f>
        <v>0</v>
      </c>
      <c r="F58" s="82">
        <f>CONFIG!$C48*Commandes!F16+'Commandes - Calculs Auto'!F26*CONFIG!$D48</f>
        <v>0</v>
      </c>
      <c r="G58" s="82">
        <f>CONFIG!$C48*Commandes!G16+'Commandes - Calculs Auto'!G26*CONFIG!$D48</f>
        <v>0</v>
      </c>
      <c r="H58" s="82">
        <f>CONFIG!$C48*Commandes!H16+'Commandes - Calculs Auto'!H26*CONFIG!$D48</f>
        <v>0</v>
      </c>
      <c r="I58" s="82">
        <f>CONFIG!$C48*Commandes!I16+'Commandes - Calculs Auto'!I26*CONFIG!$D48</f>
        <v>0</v>
      </c>
      <c r="J58" s="82">
        <f>CONFIG!$C48*Commandes!J16+'Commandes - Calculs Auto'!J26*CONFIG!$D48</f>
        <v>0</v>
      </c>
      <c r="K58" s="82">
        <f>CONFIG!$C48*Commandes!K16+'Commandes - Calculs Auto'!K26*CONFIG!$D48</f>
        <v>0</v>
      </c>
      <c r="L58" s="82">
        <f>CONFIG!$C48*Commandes!L16+'Commandes - Calculs Auto'!L26*CONFIG!$D48</f>
        <v>0</v>
      </c>
      <c r="M58" s="82">
        <f>CONFIG!$C48*Commandes!M16+'Commandes - Calculs Auto'!M26*CONFIG!$D48</f>
        <v>0</v>
      </c>
      <c r="N58" s="82">
        <f>CONFIG!$C48*Commandes!N16+'Commandes - Calculs Auto'!N26*CONFIG!$D48</f>
        <v>0</v>
      </c>
      <c r="O58" s="82">
        <f>'Charges variables-Calculs auto'!$C73*Commandes!O16+'Commandes - Calculs Auto'!O26*'Charges variables-Calculs auto'!$D73</f>
        <v>0</v>
      </c>
      <c r="P58" s="82">
        <f>'Charges variables-Calculs auto'!$C73*Commandes!P16+'Commandes - Calculs Auto'!P26*'Charges variables-Calculs auto'!$D73</f>
        <v>0</v>
      </c>
      <c r="Q58" s="82">
        <f>'Charges variables-Calculs auto'!$C73*Commandes!Q16+'Commandes - Calculs Auto'!Q26*'Charges variables-Calculs auto'!$D73</f>
        <v>0</v>
      </c>
      <c r="R58" s="82">
        <f>'Charges variables-Calculs auto'!$C73*Commandes!R16+'Commandes - Calculs Auto'!R26*'Charges variables-Calculs auto'!$D73</f>
        <v>0</v>
      </c>
      <c r="S58" s="82">
        <f>'Charges variables-Calculs auto'!$C73*Commandes!S16+'Commandes - Calculs Auto'!S26*'Charges variables-Calculs auto'!$D73</f>
        <v>0</v>
      </c>
      <c r="T58" s="82">
        <f>'Charges variables-Calculs auto'!$C73*Commandes!T16+'Commandes - Calculs Auto'!T26*'Charges variables-Calculs auto'!$D73</f>
        <v>0</v>
      </c>
      <c r="U58" s="82">
        <f>'Charges variables-Calculs auto'!$C73*Commandes!U16+'Commandes - Calculs Auto'!U26*'Charges variables-Calculs auto'!$D73</f>
        <v>0</v>
      </c>
      <c r="V58" s="82">
        <f>'Charges variables-Calculs auto'!$C73*Commandes!V16+'Commandes - Calculs Auto'!V26*'Charges variables-Calculs auto'!$D73</f>
        <v>0</v>
      </c>
      <c r="W58" s="82">
        <f>'Charges variables-Calculs auto'!$C73*Commandes!W16+'Commandes - Calculs Auto'!W26*'Charges variables-Calculs auto'!$D73</f>
        <v>0</v>
      </c>
      <c r="X58" s="82">
        <f>'Charges variables-Calculs auto'!$C73*Commandes!X16+'Commandes - Calculs Auto'!X26*'Charges variables-Calculs auto'!$D73</f>
        <v>0</v>
      </c>
      <c r="Y58" s="82">
        <f>'Charges variables-Calculs auto'!$C73*Commandes!Y16+'Commandes - Calculs Auto'!Y26*'Charges variables-Calculs auto'!$D73</f>
        <v>0</v>
      </c>
      <c r="Z58" s="82">
        <f>'Charges variables-Calculs auto'!$C73*Commandes!Z16+'Commandes - Calculs Auto'!Z26*'Charges variables-Calculs auto'!$D73</f>
        <v>0</v>
      </c>
      <c r="AA58" s="82">
        <f>'Charges variables-Calculs auto'!$E73*Commandes!AA16+'Commandes - Calculs Auto'!AA26*'Charges variables-Calculs auto'!$F73</f>
        <v>0</v>
      </c>
      <c r="AB58" s="82">
        <f>'Charges variables-Calculs auto'!$E73*Commandes!AB16+'Commandes - Calculs Auto'!AB26*'Charges variables-Calculs auto'!$F73</f>
        <v>0</v>
      </c>
      <c r="AC58" s="82">
        <f>'Charges variables-Calculs auto'!$E73*Commandes!AC16+'Commandes - Calculs Auto'!AC26*'Charges variables-Calculs auto'!$F73</f>
        <v>0</v>
      </c>
      <c r="AD58" s="82">
        <f>'Charges variables-Calculs auto'!$E73*Commandes!AD16+'Commandes - Calculs Auto'!AD26*'Charges variables-Calculs auto'!$F73</f>
        <v>0</v>
      </c>
      <c r="AE58" s="82">
        <f>'Charges variables-Calculs auto'!$E73*Commandes!AE16+'Commandes - Calculs Auto'!AE26*'Charges variables-Calculs auto'!$F73</f>
        <v>0</v>
      </c>
      <c r="AF58" s="82">
        <f>'Charges variables-Calculs auto'!$E73*Commandes!AF16+'Commandes - Calculs Auto'!AF26*'Charges variables-Calculs auto'!$F73</f>
        <v>0</v>
      </c>
      <c r="AG58" s="82">
        <f>'Charges variables-Calculs auto'!$E73*Commandes!AG16+'Commandes - Calculs Auto'!AG26*'Charges variables-Calculs auto'!$F73</f>
        <v>0</v>
      </c>
      <c r="AH58" s="82">
        <f>'Charges variables-Calculs auto'!$E73*Commandes!AH16+'Commandes - Calculs Auto'!AH26*'Charges variables-Calculs auto'!$F73</f>
        <v>0</v>
      </c>
      <c r="AI58" s="82">
        <f>'Charges variables-Calculs auto'!$E73*Commandes!AI16+'Commandes - Calculs Auto'!AI26*'Charges variables-Calculs auto'!$F73</f>
        <v>0</v>
      </c>
      <c r="AJ58" s="82">
        <f>'Charges variables-Calculs auto'!$E73*Commandes!AJ16+'Commandes - Calculs Auto'!AJ26*'Charges variables-Calculs auto'!$F73</f>
        <v>0</v>
      </c>
      <c r="AK58" s="82">
        <f>'Charges variables-Calculs auto'!$E73*Commandes!AK16+'Commandes - Calculs Auto'!AK26*'Charges variables-Calculs auto'!$F73</f>
        <v>0</v>
      </c>
      <c r="AL58" s="82">
        <f>'Charges variables-Calculs auto'!$E73*Commandes!AL16+'Commandes - Calculs Auto'!AL26*'Charges variables-Calculs auto'!$F73</f>
        <v>0</v>
      </c>
      <c r="AM58" s="82">
        <f>'Charges variables-Calculs auto'!$G73*Commandes!AM16+'Commandes - Calculs Auto'!AM26*'Charges variables-Calculs auto'!$H73</f>
        <v>0</v>
      </c>
      <c r="AN58" s="82">
        <f>'Charges variables-Calculs auto'!$G73*Commandes!AN16+'Commandes - Calculs Auto'!AN26*'Charges variables-Calculs auto'!$H73</f>
        <v>0</v>
      </c>
      <c r="AO58" s="82">
        <f>'Charges variables-Calculs auto'!$G73*Commandes!AO16+'Commandes - Calculs Auto'!AO26*'Charges variables-Calculs auto'!$H73</f>
        <v>0</v>
      </c>
      <c r="AP58" s="82">
        <f>'Charges variables-Calculs auto'!$G73*Commandes!AP16+'Commandes - Calculs Auto'!AP26*'Charges variables-Calculs auto'!$H73</f>
        <v>0</v>
      </c>
      <c r="AQ58" s="82">
        <f>'Charges variables-Calculs auto'!$G73*Commandes!AQ16+'Commandes - Calculs Auto'!AQ26*'Charges variables-Calculs auto'!$H73</f>
        <v>0</v>
      </c>
      <c r="AR58" s="82">
        <f>'Charges variables-Calculs auto'!$G73*Commandes!AR16+'Commandes - Calculs Auto'!AR26*'Charges variables-Calculs auto'!$H73</f>
        <v>0</v>
      </c>
      <c r="AS58" s="82">
        <f>'Charges variables-Calculs auto'!$G73*Commandes!AS16+'Commandes - Calculs Auto'!AS26*'Charges variables-Calculs auto'!$H73</f>
        <v>0</v>
      </c>
      <c r="AT58" s="82">
        <f>'Charges variables-Calculs auto'!$G73*Commandes!AT16+'Commandes - Calculs Auto'!AT26*'Charges variables-Calculs auto'!$H73</f>
        <v>0</v>
      </c>
      <c r="AU58" s="82">
        <f>'Charges variables-Calculs auto'!$G73*Commandes!AU16+'Commandes - Calculs Auto'!AU26*'Charges variables-Calculs auto'!$H73</f>
        <v>0</v>
      </c>
      <c r="AV58" s="82">
        <f>'Charges variables-Calculs auto'!$G73*Commandes!AV16+'Commandes - Calculs Auto'!AV26*'Charges variables-Calculs auto'!$H73</f>
        <v>0</v>
      </c>
      <c r="AW58" s="82">
        <f>'Charges variables-Calculs auto'!$G73*Commandes!AW16+'Commandes - Calculs Auto'!AW26*'Charges variables-Calculs auto'!$H73</f>
        <v>0</v>
      </c>
      <c r="AX58" s="82">
        <f>'Charges variables-Calculs auto'!$G73*Commandes!AX16+'Commandes - Calculs Auto'!AX26*'Charges variables-Calculs auto'!$H73</f>
        <v>0</v>
      </c>
      <c r="AY58" s="82">
        <f>'Charges variables-Calculs auto'!$I73*Commandes!AY16+'Commandes - Calculs Auto'!AY26*'Charges variables-Calculs auto'!$J73</f>
        <v>0</v>
      </c>
      <c r="AZ58" s="82">
        <f>'Charges variables-Calculs auto'!$I73*Commandes!AZ16+'Commandes - Calculs Auto'!AZ26*'Charges variables-Calculs auto'!$J73</f>
        <v>0</v>
      </c>
      <c r="BA58" s="82">
        <f>'Charges variables-Calculs auto'!$I73*Commandes!BA16+'Commandes - Calculs Auto'!BA26*'Charges variables-Calculs auto'!$J73</f>
        <v>0</v>
      </c>
      <c r="BB58" s="82">
        <f>'Charges variables-Calculs auto'!$I73*Commandes!BB16+'Commandes - Calculs Auto'!BB26*'Charges variables-Calculs auto'!$J73</f>
        <v>0</v>
      </c>
      <c r="BC58" s="82">
        <f>'Charges variables-Calculs auto'!$I73*Commandes!BC16+'Commandes - Calculs Auto'!BC26*'Charges variables-Calculs auto'!$J73</f>
        <v>0</v>
      </c>
      <c r="BD58" s="82">
        <f>'Charges variables-Calculs auto'!$I73*Commandes!BD16+'Commandes - Calculs Auto'!BD26*'Charges variables-Calculs auto'!$J73</f>
        <v>0</v>
      </c>
      <c r="BE58" s="82">
        <f>'Charges variables-Calculs auto'!$I73*Commandes!BE16+'Commandes - Calculs Auto'!BE26*'Charges variables-Calculs auto'!$J73</f>
        <v>0</v>
      </c>
      <c r="BF58" s="82">
        <f>'Charges variables-Calculs auto'!$I73*Commandes!BF16+'Commandes - Calculs Auto'!BF26*'Charges variables-Calculs auto'!$J73</f>
        <v>0</v>
      </c>
      <c r="BG58" s="82">
        <f>'Charges variables-Calculs auto'!$I73*Commandes!BG16+'Commandes - Calculs Auto'!BG26*'Charges variables-Calculs auto'!$J73</f>
        <v>0</v>
      </c>
      <c r="BH58" s="82">
        <f>'Charges variables-Calculs auto'!$I73*Commandes!BH16+'Commandes - Calculs Auto'!BH26*'Charges variables-Calculs auto'!$J73</f>
        <v>0</v>
      </c>
      <c r="BI58" s="82">
        <f>'Charges variables-Calculs auto'!$I73*Commandes!BI16+'Commandes - Calculs Auto'!BI26*'Charges variables-Calculs auto'!$J73</f>
        <v>0</v>
      </c>
      <c r="BJ58" s="82">
        <f>'Charges variables-Calculs auto'!$I73*Commandes!BJ16+'Commandes - Calculs Auto'!BJ26*'Charges variables-Calculs auto'!$J73</f>
        <v>0</v>
      </c>
    </row>
    <row r="60" spans="2:62" x14ac:dyDescent="0.35">
      <c r="B60" s="95" t="s">
        <v>20</v>
      </c>
      <c r="C60" s="82">
        <f t="shared" ref="C60:BJ60" si="40">SUM(C51:C58)</f>
        <v>0</v>
      </c>
      <c r="D60" s="82">
        <f t="shared" si="40"/>
        <v>0</v>
      </c>
      <c r="E60" s="82">
        <f t="shared" si="40"/>
        <v>0</v>
      </c>
      <c r="F60" s="82">
        <f t="shared" si="40"/>
        <v>0</v>
      </c>
      <c r="G60" s="82">
        <f t="shared" si="40"/>
        <v>0</v>
      </c>
      <c r="H60" s="82">
        <f t="shared" si="40"/>
        <v>0</v>
      </c>
      <c r="I60" s="82">
        <f t="shared" si="40"/>
        <v>0</v>
      </c>
      <c r="J60" s="82">
        <f t="shared" si="40"/>
        <v>0</v>
      </c>
      <c r="K60" s="82">
        <f t="shared" si="40"/>
        <v>0</v>
      </c>
      <c r="L60" s="82">
        <f t="shared" si="40"/>
        <v>0</v>
      </c>
      <c r="M60" s="82">
        <f t="shared" si="40"/>
        <v>0</v>
      </c>
      <c r="N60" s="82">
        <f t="shared" si="40"/>
        <v>0</v>
      </c>
      <c r="O60" s="82">
        <f t="shared" si="40"/>
        <v>0</v>
      </c>
      <c r="P60" s="82">
        <f t="shared" si="40"/>
        <v>0</v>
      </c>
      <c r="Q60" s="82">
        <f t="shared" si="40"/>
        <v>0</v>
      </c>
      <c r="R60" s="82">
        <f t="shared" si="40"/>
        <v>0</v>
      </c>
      <c r="S60" s="82">
        <f t="shared" si="40"/>
        <v>0</v>
      </c>
      <c r="T60" s="82">
        <f t="shared" si="40"/>
        <v>0</v>
      </c>
      <c r="U60" s="82">
        <f t="shared" si="40"/>
        <v>0</v>
      </c>
      <c r="V60" s="82">
        <f t="shared" si="40"/>
        <v>0</v>
      </c>
      <c r="W60" s="82">
        <f t="shared" si="40"/>
        <v>0</v>
      </c>
      <c r="X60" s="82">
        <f t="shared" si="40"/>
        <v>0</v>
      </c>
      <c r="Y60" s="82">
        <f t="shared" si="40"/>
        <v>0</v>
      </c>
      <c r="Z60" s="82">
        <f t="shared" si="40"/>
        <v>0</v>
      </c>
      <c r="AA60" s="82">
        <f t="shared" si="40"/>
        <v>0</v>
      </c>
      <c r="AB60" s="82">
        <f t="shared" si="40"/>
        <v>0</v>
      </c>
      <c r="AC60" s="82">
        <f t="shared" si="40"/>
        <v>0</v>
      </c>
      <c r="AD60" s="82">
        <f t="shared" si="40"/>
        <v>0</v>
      </c>
      <c r="AE60" s="82">
        <f t="shared" si="40"/>
        <v>0</v>
      </c>
      <c r="AF60" s="82">
        <f t="shared" si="40"/>
        <v>0</v>
      </c>
      <c r="AG60" s="82">
        <f t="shared" si="40"/>
        <v>0</v>
      </c>
      <c r="AH60" s="82">
        <f t="shared" si="40"/>
        <v>0</v>
      </c>
      <c r="AI60" s="82">
        <f t="shared" si="40"/>
        <v>0</v>
      </c>
      <c r="AJ60" s="82">
        <f t="shared" si="40"/>
        <v>0</v>
      </c>
      <c r="AK60" s="82">
        <f t="shared" si="40"/>
        <v>0</v>
      </c>
      <c r="AL60" s="82">
        <f t="shared" si="40"/>
        <v>0</v>
      </c>
      <c r="AM60" s="82">
        <f t="shared" si="40"/>
        <v>0</v>
      </c>
      <c r="AN60" s="82">
        <f t="shared" si="40"/>
        <v>0</v>
      </c>
      <c r="AO60" s="82">
        <f t="shared" si="40"/>
        <v>0</v>
      </c>
      <c r="AP60" s="82">
        <f t="shared" si="40"/>
        <v>0</v>
      </c>
      <c r="AQ60" s="82">
        <f t="shared" si="40"/>
        <v>0</v>
      </c>
      <c r="AR60" s="82">
        <f t="shared" si="40"/>
        <v>0</v>
      </c>
      <c r="AS60" s="82">
        <f t="shared" si="40"/>
        <v>0</v>
      </c>
      <c r="AT60" s="82">
        <f t="shared" si="40"/>
        <v>0</v>
      </c>
      <c r="AU60" s="82">
        <f t="shared" si="40"/>
        <v>0</v>
      </c>
      <c r="AV60" s="82">
        <f t="shared" si="40"/>
        <v>0</v>
      </c>
      <c r="AW60" s="82">
        <f t="shared" si="40"/>
        <v>0</v>
      </c>
      <c r="AX60" s="82">
        <f t="shared" si="40"/>
        <v>0</v>
      </c>
      <c r="AY60" s="82">
        <f t="shared" si="40"/>
        <v>0</v>
      </c>
      <c r="AZ60" s="82">
        <f t="shared" si="40"/>
        <v>0</v>
      </c>
      <c r="BA60" s="82">
        <f t="shared" si="40"/>
        <v>0</v>
      </c>
      <c r="BB60" s="82">
        <f t="shared" si="40"/>
        <v>0</v>
      </c>
      <c r="BC60" s="82">
        <f t="shared" si="40"/>
        <v>0</v>
      </c>
      <c r="BD60" s="82">
        <f t="shared" si="40"/>
        <v>0</v>
      </c>
      <c r="BE60" s="82">
        <f t="shared" si="40"/>
        <v>0</v>
      </c>
      <c r="BF60" s="82">
        <f t="shared" si="40"/>
        <v>0</v>
      </c>
      <c r="BG60" s="82">
        <f t="shared" si="40"/>
        <v>0</v>
      </c>
      <c r="BH60" s="82">
        <f t="shared" si="40"/>
        <v>0</v>
      </c>
      <c r="BI60" s="82">
        <f t="shared" si="40"/>
        <v>0</v>
      </c>
      <c r="BJ60" s="82">
        <f t="shared" si="40"/>
        <v>0</v>
      </c>
    </row>
    <row r="61" spans="2:62" x14ac:dyDescent="0.35">
      <c r="B61" s="95" t="s">
        <v>47</v>
      </c>
      <c r="C61" s="82">
        <f>C60</f>
        <v>0</v>
      </c>
      <c r="D61" s="82">
        <f t="shared" ref="D61" si="41">C61+D60</f>
        <v>0</v>
      </c>
      <c r="E61" s="82">
        <f t="shared" ref="E61" si="42">D61+E60</f>
        <v>0</v>
      </c>
      <c r="F61" s="82">
        <f t="shared" ref="F61" si="43">E61+F60</f>
        <v>0</v>
      </c>
      <c r="G61" s="82">
        <f t="shared" ref="G61" si="44">F61+G60</f>
        <v>0</v>
      </c>
      <c r="H61" s="82">
        <f t="shared" ref="H61" si="45">G61+H60</f>
        <v>0</v>
      </c>
      <c r="I61" s="82">
        <f t="shared" ref="I61" si="46">H61+I60</f>
        <v>0</v>
      </c>
      <c r="J61" s="82">
        <f t="shared" ref="J61" si="47">I61+J60</f>
        <v>0</v>
      </c>
      <c r="K61" s="82">
        <f t="shared" ref="K61" si="48">J61+K60</f>
        <v>0</v>
      </c>
      <c r="L61" s="82">
        <f t="shared" ref="L61" si="49">K61+L60</f>
        <v>0</v>
      </c>
      <c r="M61" s="82">
        <f t="shared" ref="M61" si="50">L61+M60</f>
        <v>0</v>
      </c>
      <c r="N61" s="99">
        <f t="shared" ref="N61" si="51">M61+N60</f>
        <v>0</v>
      </c>
      <c r="O61" s="82">
        <f>O60</f>
        <v>0</v>
      </c>
      <c r="P61" s="82">
        <f t="shared" ref="P61" si="52">O61+P60</f>
        <v>0</v>
      </c>
      <c r="Q61" s="82">
        <f t="shared" ref="Q61" si="53">P61+Q60</f>
        <v>0</v>
      </c>
      <c r="R61" s="82">
        <f t="shared" ref="R61" si="54">Q61+R60</f>
        <v>0</v>
      </c>
      <c r="S61" s="82">
        <f t="shared" ref="S61" si="55">R61+S60</f>
        <v>0</v>
      </c>
      <c r="T61" s="82">
        <f t="shared" ref="T61" si="56">S61+T60</f>
        <v>0</v>
      </c>
      <c r="U61" s="82">
        <f t="shared" ref="U61" si="57">T61+U60</f>
        <v>0</v>
      </c>
      <c r="V61" s="82">
        <f t="shared" ref="V61" si="58">U61+V60</f>
        <v>0</v>
      </c>
      <c r="W61" s="82">
        <f t="shared" ref="W61" si="59">V61+W60</f>
        <v>0</v>
      </c>
      <c r="X61" s="82">
        <f t="shared" ref="X61" si="60">W61+X60</f>
        <v>0</v>
      </c>
      <c r="Y61" s="82">
        <f t="shared" ref="Y61" si="61">X61+Y60</f>
        <v>0</v>
      </c>
      <c r="Z61" s="99">
        <f t="shared" ref="Z61" si="62">Y61+Z60</f>
        <v>0</v>
      </c>
      <c r="AA61" s="82">
        <f>AA60</f>
        <v>0</v>
      </c>
      <c r="AB61" s="82">
        <f t="shared" ref="AB61" si="63">AA61+AB60</f>
        <v>0</v>
      </c>
      <c r="AC61" s="82">
        <f t="shared" ref="AC61" si="64">AB61+AC60</f>
        <v>0</v>
      </c>
      <c r="AD61" s="82">
        <f t="shared" ref="AD61" si="65">AC61+AD60</f>
        <v>0</v>
      </c>
      <c r="AE61" s="82">
        <f t="shared" ref="AE61" si="66">AD61+AE60</f>
        <v>0</v>
      </c>
      <c r="AF61" s="82">
        <f t="shared" ref="AF61" si="67">AE61+AF60</f>
        <v>0</v>
      </c>
      <c r="AG61" s="82">
        <f t="shared" ref="AG61" si="68">AF61+AG60</f>
        <v>0</v>
      </c>
      <c r="AH61" s="82">
        <f t="shared" ref="AH61" si="69">AG61+AH60</f>
        <v>0</v>
      </c>
      <c r="AI61" s="82">
        <f t="shared" ref="AI61" si="70">AH61+AI60</f>
        <v>0</v>
      </c>
      <c r="AJ61" s="82">
        <f t="shared" ref="AJ61" si="71">AI61+AJ60</f>
        <v>0</v>
      </c>
      <c r="AK61" s="82">
        <f t="shared" ref="AK61" si="72">AJ61+AK60</f>
        <v>0</v>
      </c>
      <c r="AL61" s="99">
        <f t="shared" ref="AL61" si="73">AK61+AL60</f>
        <v>0</v>
      </c>
      <c r="AM61" s="82">
        <f>AM60</f>
        <v>0</v>
      </c>
      <c r="AN61" s="82">
        <f t="shared" ref="AN61" si="74">AM61+AN60</f>
        <v>0</v>
      </c>
      <c r="AO61" s="82">
        <f t="shared" ref="AO61" si="75">AN61+AO60</f>
        <v>0</v>
      </c>
      <c r="AP61" s="82">
        <f t="shared" ref="AP61" si="76">AO61+AP60</f>
        <v>0</v>
      </c>
      <c r="AQ61" s="82">
        <f t="shared" ref="AQ61" si="77">AP61+AQ60</f>
        <v>0</v>
      </c>
      <c r="AR61" s="82">
        <f t="shared" ref="AR61" si="78">AQ61+AR60</f>
        <v>0</v>
      </c>
      <c r="AS61" s="82">
        <f t="shared" ref="AS61" si="79">AR61+AS60</f>
        <v>0</v>
      </c>
      <c r="AT61" s="82">
        <f t="shared" ref="AT61" si="80">AS61+AT60</f>
        <v>0</v>
      </c>
      <c r="AU61" s="82">
        <f t="shared" ref="AU61" si="81">AT61+AU60</f>
        <v>0</v>
      </c>
      <c r="AV61" s="82">
        <f t="shared" ref="AV61" si="82">AU61+AV60</f>
        <v>0</v>
      </c>
      <c r="AW61" s="82">
        <f t="shared" ref="AW61" si="83">AV61+AW60</f>
        <v>0</v>
      </c>
      <c r="AX61" s="99">
        <f t="shared" ref="AX61" si="84">AW61+AX60</f>
        <v>0</v>
      </c>
      <c r="AY61" s="82">
        <f>AY60</f>
        <v>0</v>
      </c>
      <c r="AZ61" s="82">
        <f t="shared" ref="AZ61" si="85">AY61+AZ60</f>
        <v>0</v>
      </c>
      <c r="BA61" s="82">
        <f t="shared" ref="BA61" si="86">AZ61+BA60</f>
        <v>0</v>
      </c>
      <c r="BB61" s="82">
        <f t="shared" ref="BB61" si="87">BA61+BB60</f>
        <v>0</v>
      </c>
      <c r="BC61" s="82">
        <f t="shared" ref="BC61" si="88">BB61+BC60</f>
        <v>0</v>
      </c>
      <c r="BD61" s="82">
        <f t="shared" ref="BD61" si="89">BC61+BD60</f>
        <v>0</v>
      </c>
      <c r="BE61" s="82">
        <f t="shared" ref="BE61" si="90">BD61+BE60</f>
        <v>0</v>
      </c>
      <c r="BF61" s="82">
        <f t="shared" ref="BF61" si="91">BE61+BF60</f>
        <v>0</v>
      </c>
      <c r="BG61" s="82">
        <f t="shared" ref="BG61" si="92">BF61+BG60</f>
        <v>0</v>
      </c>
      <c r="BH61" s="82">
        <f t="shared" ref="BH61" si="93">BG61+BH60</f>
        <v>0</v>
      </c>
      <c r="BI61" s="82">
        <f t="shared" ref="BI61" si="94">BH61+BI60</f>
        <v>0</v>
      </c>
      <c r="BJ61" s="99">
        <f t="shared" ref="BJ61" si="95">BI61+BJ60</f>
        <v>0</v>
      </c>
    </row>
    <row r="63" spans="2:62" x14ac:dyDescent="0.35">
      <c r="B63" s="17"/>
      <c r="C63" s="255" t="s">
        <v>130</v>
      </c>
      <c r="D63" s="255"/>
      <c r="E63" s="255"/>
      <c r="F63" s="255"/>
      <c r="G63" s="255"/>
      <c r="H63" s="255"/>
      <c r="I63" s="255"/>
      <c r="J63" s="255"/>
    </row>
    <row r="64" spans="2:62" x14ac:dyDescent="0.35">
      <c r="B64" s="17"/>
      <c r="C64" s="201" t="s">
        <v>18</v>
      </c>
      <c r="D64" s="201"/>
      <c r="E64" s="201" t="s">
        <v>19</v>
      </c>
      <c r="F64" s="201"/>
      <c r="G64" s="201" t="s">
        <v>31</v>
      </c>
      <c r="H64" s="201"/>
      <c r="I64" s="201" t="s">
        <v>32</v>
      </c>
      <c r="J64" s="201"/>
    </row>
    <row r="65" spans="2:10" ht="58" x14ac:dyDescent="0.35">
      <c r="B65" s="25" t="s">
        <v>33</v>
      </c>
      <c r="C65" s="25" t="s">
        <v>168</v>
      </c>
      <c r="D65" s="25" t="s">
        <v>128</v>
      </c>
      <c r="E65" s="25" t="s">
        <v>168</v>
      </c>
      <c r="F65" s="25" t="s">
        <v>128</v>
      </c>
      <c r="G65" s="25" t="s">
        <v>168</v>
      </c>
      <c r="H65" s="25" t="s">
        <v>128</v>
      </c>
      <c r="I65" s="25" t="s">
        <v>168</v>
      </c>
      <c r="J65" s="25" t="s">
        <v>128</v>
      </c>
    </row>
    <row r="66" spans="2:10" x14ac:dyDescent="0.35">
      <c r="B66" s="30" t="str">
        <f>CONFIG!B14</f>
        <v>Activité / Projet 1</v>
      </c>
      <c r="C66" s="157">
        <f>IF(ISBLANK(CONFIG!C54),CONFIG!C41,CONFIG!C54)</f>
        <v>0</v>
      </c>
      <c r="D66" s="157">
        <f>IF(ISBLANK(CONFIG!D54),CONFIG!D41,CONFIG!D54)</f>
        <v>0</v>
      </c>
      <c r="E66" s="157">
        <f>IF(ISBLANK(CONFIG!E54),C66,CONFIG!E54)</f>
        <v>0</v>
      </c>
      <c r="F66" s="157">
        <f>IF(ISBLANK(CONFIG!F54),D66,CONFIG!F54)</f>
        <v>0</v>
      </c>
      <c r="G66" s="157">
        <f>IF(ISBLANK(CONFIG!G54),E66,CONFIG!G54)</f>
        <v>0</v>
      </c>
      <c r="H66" s="157">
        <f>IF(ISBLANK(CONFIG!H54),F66,CONFIG!H54)</f>
        <v>0</v>
      </c>
      <c r="I66" s="157">
        <f>IF(ISBLANK(CONFIG!I54),G66,CONFIG!I54)</f>
        <v>0</v>
      </c>
      <c r="J66" s="157">
        <f>IF(ISBLANK(CONFIG!J54),H66,CONFIG!J54)</f>
        <v>0</v>
      </c>
    </row>
    <row r="67" spans="2:10" x14ac:dyDescent="0.35">
      <c r="B67" s="30" t="str">
        <f>CONFIG!B15</f>
        <v>Activité / Projet 2</v>
      </c>
      <c r="C67" s="157">
        <f>IF(ISBLANK(CONFIG!C55),CONFIG!C42,CONFIG!C55)</f>
        <v>0</v>
      </c>
      <c r="D67" s="157">
        <f>IF(ISBLANK(CONFIG!D55),CONFIG!D42,CONFIG!D55)</f>
        <v>0</v>
      </c>
      <c r="E67" s="157">
        <f>IF(ISBLANK(CONFIG!E55),C67,CONFIG!E55)</f>
        <v>0</v>
      </c>
      <c r="F67" s="157">
        <f>IF(ISBLANK(CONFIG!F55),D67,CONFIG!F55)</f>
        <v>0</v>
      </c>
      <c r="G67" s="157">
        <f>IF(ISBLANK(CONFIG!G55),E67,CONFIG!G55)</f>
        <v>0</v>
      </c>
      <c r="H67" s="157">
        <f>IF(ISBLANK(CONFIG!H55),F67,CONFIG!H55)</f>
        <v>0</v>
      </c>
      <c r="I67" s="157">
        <f>IF(ISBLANK(CONFIG!I55),G67,CONFIG!I55)</f>
        <v>0</v>
      </c>
      <c r="J67" s="157">
        <f>IF(ISBLANK(CONFIG!J55),H67,CONFIG!J55)</f>
        <v>0</v>
      </c>
    </row>
    <row r="68" spans="2:10" x14ac:dyDescent="0.35">
      <c r="B68" s="30" t="str">
        <f>CONFIG!B16</f>
        <v>…</v>
      </c>
      <c r="C68" s="157">
        <f>IF(ISBLANK(CONFIG!C56),CONFIG!C43,CONFIG!C56)</f>
        <v>0</v>
      </c>
      <c r="D68" s="157">
        <f>IF(ISBLANK(CONFIG!D56),CONFIG!D43,CONFIG!D56)</f>
        <v>0</v>
      </c>
      <c r="E68" s="157">
        <f>IF(ISBLANK(CONFIG!E56),C68,CONFIG!E56)</f>
        <v>0</v>
      </c>
      <c r="F68" s="157">
        <f>IF(ISBLANK(CONFIG!F56),D68,CONFIG!F56)</f>
        <v>0</v>
      </c>
      <c r="G68" s="157">
        <f>IF(ISBLANK(CONFIG!G56),E68,CONFIG!G56)</f>
        <v>0</v>
      </c>
      <c r="H68" s="157">
        <f>IF(ISBLANK(CONFIG!H56),F68,CONFIG!H56)</f>
        <v>0</v>
      </c>
      <c r="I68" s="157">
        <f>IF(ISBLANK(CONFIG!I56),G68,CONFIG!I56)</f>
        <v>0</v>
      </c>
      <c r="J68" s="157">
        <f>IF(ISBLANK(CONFIG!J56),H68,CONFIG!J56)</f>
        <v>0</v>
      </c>
    </row>
    <row r="69" spans="2:10" x14ac:dyDescent="0.35">
      <c r="B69" s="30">
        <f>CONFIG!B17</f>
        <v>0</v>
      </c>
      <c r="C69" s="157">
        <f>IF(ISBLANK(CONFIG!C57),CONFIG!C44,CONFIG!C57)</f>
        <v>0</v>
      </c>
      <c r="D69" s="157">
        <f>IF(ISBLANK(CONFIG!D57),CONFIG!D44,CONFIG!D57)</f>
        <v>0</v>
      </c>
      <c r="E69" s="157">
        <f>IF(ISBLANK(CONFIG!E57),C69,CONFIG!E57)</f>
        <v>0</v>
      </c>
      <c r="F69" s="157">
        <f>IF(ISBLANK(CONFIG!F57),D69,CONFIG!F57)</f>
        <v>0</v>
      </c>
      <c r="G69" s="157">
        <f>IF(ISBLANK(CONFIG!G57),E69,CONFIG!G57)</f>
        <v>0</v>
      </c>
      <c r="H69" s="157">
        <f>IF(ISBLANK(CONFIG!H57),F69,CONFIG!H57)</f>
        <v>0</v>
      </c>
      <c r="I69" s="157">
        <f>IF(ISBLANK(CONFIG!I57),G69,CONFIG!I57)</f>
        <v>0</v>
      </c>
      <c r="J69" s="157">
        <f>IF(ISBLANK(CONFIG!J57),H69,CONFIG!J57)</f>
        <v>0</v>
      </c>
    </row>
    <row r="70" spans="2:10" x14ac:dyDescent="0.35">
      <c r="B70" s="30">
        <f>CONFIG!B18</f>
        <v>0</v>
      </c>
      <c r="C70" s="157">
        <f>IF(ISBLANK(CONFIG!C58),CONFIG!C45,CONFIG!C58)</f>
        <v>0</v>
      </c>
      <c r="D70" s="157">
        <f>IF(ISBLANK(CONFIG!D58),CONFIG!D45,CONFIG!D58)</f>
        <v>0</v>
      </c>
      <c r="E70" s="157">
        <f>IF(ISBLANK(CONFIG!E58),C70,CONFIG!E58)</f>
        <v>0</v>
      </c>
      <c r="F70" s="157">
        <f>IF(ISBLANK(CONFIG!F58),D70,CONFIG!F58)</f>
        <v>0</v>
      </c>
      <c r="G70" s="157">
        <f>IF(ISBLANK(CONFIG!G58),E70,CONFIG!G58)</f>
        <v>0</v>
      </c>
      <c r="H70" s="157">
        <f>IF(ISBLANK(CONFIG!H58),F70,CONFIG!H58)</f>
        <v>0</v>
      </c>
      <c r="I70" s="157">
        <f>IF(ISBLANK(CONFIG!I58),G70,CONFIG!I58)</f>
        <v>0</v>
      </c>
      <c r="J70" s="157">
        <f>IF(ISBLANK(CONFIG!J58),H70,CONFIG!J58)</f>
        <v>0</v>
      </c>
    </row>
    <row r="71" spans="2:10" x14ac:dyDescent="0.35">
      <c r="B71" s="30">
        <f>CONFIG!B19</f>
        <v>0</v>
      </c>
      <c r="C71" s="157">
        <f>IF(ISBLANK(CONFIG!C59),CONFIG!C46,CONFIG!C59)</f>
        <v>0</v>
      </c>
      <c r="D71" s="157">
        <f>IF(ISBLANK(CONFIG!D59),CONFIG!D46,CONFIG!D59)</f>
        <v>0</v>
      </c>
      <c r="E71" s="157">
        <f>IF(ISBLANK(CONFIG!E59),C71,CONFIG!E59)</f>
        <v>0</v>
      </c>
      <c r="F71" s="157">
        <f>IF(ISBLANK(CONFIG!F59),D71,CONFIG!F59)</f>
        <v>0</v>
      </c>
      <c r="G71" s="157">
        <f>IF(ISBLANK(CONFIG!G59),E71,CONFIG!G59)</f>
        <v>0</v>
      </c>
      <c r="H71" s="157">
        <f>IF(ISBLANK(CONFIG!H59),F71,CONFIG!H59)</f>
        <v>0</v>
      </c>
      <c r="I71" s="157">
        <f>IF(ISBLANK(CONFIG!I59),G71,CONFIG!I59)</f>
        <v>0</v>
      </c>
      <c r="J71" s="157">
        <f>IF(ISBLANK(CONFIG!J59),H71,CONFIG!J59)</f>
        <v>0</v>
      </c>
    </row>
    <row r="72" spans="2:10" x14ac:dyDescent="0.35">
      <c r="B72" s="30">
        <f>CONFIG!B20</f>
        <v>0</v>
      </c>
      <c r="C72" s="157">
        <f>IF(ISBLANK(CONFIG!C60),CONFIG!C47,CONFIG!C60)</f>
        <v>0</v>
      </c>
      <c r="D72" s="157">
        <f>IF(ISBLANK(CONFIG!D60),CONFIG!D47,CONFIG!D60)</f>
        <v>0</v>
      </c>
      <c r="E72" s="157">
        <f>IF(ISBLANK(CONFIG!E60),C72,CONFIG!E60)</f>
        <v>0</v>
      </c>
      <c r="F72" s="157">
        <f>IF(ISBLANK(CONFIG!F60),D72,CONFIG!F60)</f>
        <v>0</v>
      </c>
      <c r="G72" s="157">
        <f>IF(ISBLANK(CONFIG!G60),E72,CONFIG!G60)</f>
        <v>0</v>
      </c>
      <c r="H72" s="157">
        <f>IF(ISBLANK(CONFIG!H60),F72,CONFIG!H60)</f>
        <v>0</v>
      </c>
      <c r="I72" s="157">
        <f>IF(ISBLANK(CONFIG!I60),G72,CONFIG!I60)</f>
        <v>0</v>
      </c>
      <c r="J72" s="157">
        <f>IF(ISBLANK(CONFIG!J60),H72,CONFIG!J60)</f>
        <v>0</v>
      </c>
    </row>
    <row r="73" spans="2:10" x14ac:dyDescent="0.35">
      <c r="B73" s="30">
        <f>CONFIG!B21</f>
        <v>0</v>
      </c>
      <c r="C73" s="157">
        <f>IF(ISBLANK(CONFIG!C61),CONFIG!C48,CONFIG!C61)</f>
        <v>0</v>
      </c>
      <c r="D73" s="157">
        <f>IF(ISBLANK(CONFIG!D61),CONFIG!D48,CONFIG!D61)</f>
        <v>0</v>
      </c>
      <c r="E73" s="157">
        <f>IF(ISBLANK(CONFIG!E61),C73,CONFIG!E61)</f>
        <v>0</v>
      </c>
      <c r="F73" s="157">
        <f>IF(ISBLANK(CONFIG!F61),D73,CONFIG!F61)</f>
        <v>0</v>
      </c>
      <c r="G73" s="157">
        <f>IF(ISBLANK(CONFIG!G61),E73,CONFIG!G61)</f>
        <v>0</v>
      </c>
      <c r="H73" s="157">
        <f>IF(ISBLANK(CONFIG!H61),F73,CONFIG!H61)</f>
        <v>0</v>
      </c>
      <c r="I73" s="157">
        <f>IF(ISBLANK(CONFIG!I61),G73,CONFIG!I61)</f>
        <v>0</v>
      </c>
      <c r="J73" s="157">
        <f>IF(ISBLANK(CONFIG!J61),H73,CONFIG!J61)</f>
        <v>0</v>
      </c>
    </row>
  </sheetData>
  <sheetProtection sheet="1" objects="1" scenarios="1"/>
  <mergeCells count="27">
    <mergeCell ref="B2:B3"/>
    <mergeCell ref="AM21:AX21"/>
    <mergeCell ref="E64:F64"/>
    <mergeCell ref="G64:H64"/>
    <mergeCell ref="I64:J64"/>
    <mergeCell ref="C64:D64"/>
    <mergeCell ref="C63:J63"/>
    <mergeCell ref="B5:O5"/>
    <mergeCell ref="AY49:BJ49"/>
    <mergeCell ref="C35:N35"/>
    <mergeCell ref="O35:Z35"/>
    <mergeCell ref="AY35:BJ35"/>
    <mergeCell ref="AA35:AL35"/>
    <mergeCell ref="AN35:AX35"/>
    <mergeCell ref="C49:N49"/>
    <mergeCell ref="O49:Z49"/>
    <mergeCell ref="AA49:AL49"/>
    <mergeCell ref="AN49:AX49"/>
    <mergeCell ref="AY21:BJ21"/>
    <mergeCell ref="O21:Z21"/>
    <mergeCell ref="AA21:AL21"/>
    <mergeCell ref="C7:N7"/>
    <mergeCell ref="O7:Z7"/>
    <mergeCell ref="AA7:AL7"/>
    <mergeCell ref="AY7:BJ7"/>
    <mergeCell ref="C21:N21"/>
    <mergeCell ref="AM7:AX7"/>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9">
    <tabColor rgb="FF008BD0"/>
  </sheetPr>
  <dimension ref="B1:BK51"/>
  <sheetViews>
    <sheetView showGridLines="0" showRowColHeaders="0" zoomScale="85" zoomScaleNormal="85" workbookViewId="0">
      <pane xSplit="2" topLeftCell="C1" activePane="topRight" state="frozen"/>
      <selection pane="topRight" activeCell="D68" sqref="D68"/>
    </sheetView>
  </sheetViews>
  <sheetFormatPr baseColWidth="10" defaultColWidth="11.54296875" defaultRowHeight="14.5" x14ac:dyDescent="0.35"/>
  <cols>
    <col min="1" max="1" width="3.453125" customWidth="1"/>
    <col min="2" max="2" width="35.6328125" style="10" customWidth="1"/>
    <col min="63" max="63" width="3.6328125" customWidth="1"/>
  </cols>
  <sheetData>
    <row r="1" spans="2:63" x14ac:dyDescent="0.35">
      <c r="B1"/>
    </row>
    <row r="2" spans="2:63" x14ac:dyDescent="0.35">
      <c r="B2" s="206" t="s">
        <v>183</v>
      </c>
      <c r="C2" s="146"/>
      <c r="D2" s="146"/>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c r="AK2" s="146"/>
      <c r="AL2" s="146"/>
      <c r="AM2" s="146"/>
      <c r="AN2" s="146"/>
      <c r="AO2" s="146"/>
      <c r="AP2" s="146"/>
      <c r="AQ2" s="146"/>
      <c r="AR2" s="146"/>
      <c r="AS2" s="146"/>
      <c r="AT2" s="146"/>
      <c r="AU2" s="146"/>
      <c r="AV2" s="146"/>
      <c r="AW2" s="146"/>
      <c r="AX2" s="146"/>
      <c r="AY2" s="146"/>
      <c r="AZ2" s="146"/>
      <c r="BA2" s="146"/>
      <c r="BB2" s="146"/>
      <c r="BC2" s="146"/>
      <c r="BD2" s="146"/>
      <c r="BE2" s="146"/>
      <c r="BF2" s="146"/>
      <c r="BG2" s="146"/>
      <c r="BH2" s="146"/>
      <c r="BI2" s="146"/>
      <c r="BJ2" s="146"/>
      <c r="BK2" s="146"/>
    </row>
    <row r="3" spans="2:63" x14ac:dyDescent="0.35">
      <c r="B3" s="207"/>
      <c r="C3" s="169"/>
      <c r="D3" s="169"/>
      <c r="E3" s="146"/>
      <c r="F3" s="146"/>
      <c r="G3" s="146"/>
      <c r="H3" s="146"/>
      <c r="I3" s="263"/>
      <c r="J3" s="263"/>
      <c r="K3" s="263"/>
      <c r="L3" s="146"/>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46"/>
      <c r="AO3" s="146"/>
      <c r="AP3" s="146"/>
      <c r="AQ3" s="146"/>
      <c r="AR3" s="146"/>
      <c r="AS3" s="146"/>
      <c r="AT3" s="146"/>
      <c r="AU3" s="146"/>
      <c r="AV3" s="146"/>
      <c r="AW3" s="146"/>
      <c r="AX3" s="146"/>
      <c r="AY3" s="146"/>
      <c r="AZ3" s="146"/>
      <c r="BA3" s="146"/>
      <c r="BB3" s="146"/>
      <c r="BC3" s="146"/>
      <c r="BD3" s="146"/>
      <c r="BE3" s="146"/>
      <c r="BF3" s="146"/>
      <c r="BG3" s="146"/>
      <c r="BH3" s="146"/>
      <c r="BI3" s="146"/>
      <c r="BJ3" s="146"/>
      <c r="BK3" s="146"/>
    </row>
    <row r="4" spans="2:63" x14ac:dyDescent="0.35">
      <c r="B4" s="170"/>
      <c r="C4" s="146"/>
      <c r="D4" s="146"/>
      <c r="E4" s="146"/>
      <c r="F4" s="146"/>
      <c r="G4" s="146"/>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146"/>
      <c r="AQ4" s="146"/>
      <c r="AR4" s="146"/>
      <c r="AS4" s="146"/>
      <c r="AT4" s="146"/>
      <c r="AU4" s="146"/>
      <c r="AV4" s="146"/>
      <c r="AW4" s="146"/>
      <c r="AX4" s="146"/>
      <c r="AY4" s="146"/>
      <c r="AZ4" s="146"/>
      <c r="BA4" s="146"/>
      <c r="BB4" s="146"/>
      <c r="BC4" s="146"/>
      <c r="BD4" s="146"/>
      <c r="BE4" s="146"/>
      <c r="BF4" s="146"/>
      <c r="BG4" s="146"/>
      <c r="BH4" s="146"/>
      <c r="BI4" s="146"/>
      <c r="BJ4" s="146"/>
      <c r="BK4" s="146"/>
    </row>
    <row r="5" spans="2:63" x14ac:dyDescent="0.35">
      <c r="B5" s="203" t="s">
        <v>194</v>
      </c>
      <c r="C5" s="203"/>
      <c r="D5" s="203"/>
      <c r="E5" s="203"/>
      <c r="F5" s="203"/>
      <c r="G5" s="203"/>
      <c r="H5" s="203"/>
      <c r="I5" s="203"/>
      <c r="J5" s="203"/>
      <c r="K5" s="171"/>
      <c r="L5" s="146"/>
      <c r="M5" s="146"/>
      <c r="N5" s="146"/>
      <c r="O5" s="146"/>
      <c r="P5" s="146"/>
      <c r="Q5" s="146"/>
      <c r="R5" s="146"/>
      <c r="S5" s="146"/>
      <c r="T5" s="146"/>
      <c r="U5" s="146"/>
      <c r="V5" s="146"/>
      <c r="W5" s="146"/>
      <c r="X5" s="146"/>
      <c r="Y5" s="146"/>
      <c r="Z5" s="146"/>
      <c r="AA5" s="146"/>
      <c r="AB5" s="146"/>
      <c r="AC5" s="146"/>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row>
    <row r="6" spans="2:63" x14ac:dyDescent="0.35">
      <c r="B6" s="170"/>
      <c r="C6" s="146"/>
      <c r="D6" s="146"/>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row>
    <row r="7" spans="2:63" x14ac:dyDescent="0.35">
      <c r="B7" s="95" t="s">
        <v>42</v>
      </c>
      <c r="C7" s="146"/>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6"/>
      <c r="AW7" s="146"/>
      <c r="AX7" s="146"/>
      <c r="AY7" s="146"/>
      <c r="AZ7" s="146"/>
      <c r="BA7" s="146"/>
      <c r="BB7" s="146"/>
      <c r="BC7" s="146"/>
      <c r="BD7" s="146"/>
      <c r="BE7" s="146"/>
      <c r="BF7" s="146"/>
      <c r="BG7" s="146"/>
      <c r="BH7" s="146"/>
      <c r="BI7" s="146"/>
      <c r="BJ7" s="146"/>
      <c r="BK7" s="146"/>
    </row>
    <row r="8" spans="2:63" x14ac:dyDescent="0.35">
      <c r="B8" s="170"/>
      <c r="C8" s="146"/>
      <c r="D8" s="146"/>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c r="AE8" s="146"/>
      <c r="AF8" s="146"/>
      <c r="AG8" s="146"/>
      <c r="AH8" s="146"/>
      <c r="AI8" s="146"/>
      <c r="AJ8" s="146"/>
      <c r="AK8" s="146"/>
      <c r="AL8" s="146"/>
      <c r="AM8" s="146"/>
      <c r="AN8" s="146"/>
      <c r="AO8" s="146"/>
      <c r="AP8" s="146"/>
      <c r="AQ8" s="146"/>
      <c r="AR8" s="146"/>
      <c r="AS8" s="146"/>
      <c r="AT8" s="146"/>
      <c r="AU8" s="146"/>
      <c r="AV8" s="146"/>
      <c r="AW8" s="146"/>
      <c r="AX8" s="146"/>
      <c r="AY8" s="146"/>
      <c r="AZ8" s="146"/>
      <c r="BA8" s="146"/>
      <c r="BB8" s="146"/>
      <c r="BC8" s="146"/>
      <c r="BD8" s="146"/>
      <c r="BE8" s="146"/>
      <c r="BF8" s="146"/>
      <c r="BG8" s="146"/>
      <c r="BH8" s="146"/>
      <c r="BI8" s="146"/>
      <c r="BJ8" s="146"/>
      <c r="BK8" s="146"/>
    </row>
    <row r="9" spans="2:63" x14ac:dyDescent="0.35">
      <c r="B9" s="172"/>
      <c r="C9" s="232" t="s">
        <v>17</v>
      </c>
      <c r="D9" s="232"/>
      <c r="E9" s="232"/>
      <c r="F9" s="232"/>
      <c r="G9" s="232"/>
      <c r="H9" s="232"/>
      <c r="I9" s="232"/>
      <c r="J9" s="232"/>
      <c r="K9" s="232"/>
      <c r="L9" s="232"/>
      <c r="M9" s="232"/>
      <c r="N9" s="232"/>
      <c r="O9" s="232" t="s">
        <v>18</v>
      </c>
      <c r="P9" s="232"/>
      <c r="Q9" s="232"/>
      <c r="R9" s="232"/>
      <c r="S9" s="232"/>
      <c r="T9" s="232"/>
      <c r="U9" s="232"/>
      <c r="V9" s="232"/>
      <c r="W9" s="232"/>
      <c r="X9" s="232"/>
      <c r="Y9" s="232"/>
      <c r="Z9" s="232"/>
      <c r="AA9" s="232" t="s">
        <v>19</v>
      </c>
      <c r="AB9" s="232"/>
      <c r="AC9" s="232"/>
      <c r="AD9" s="232"/>
      <c r="AE9" s="232"/>
      <c r="AF9" s="232"/>
      <c r="AG9" s="232"/>
      <c r="AH9" s="232"/>
      <c r="AI9" s="232"/>
      <c r="AJ9" s="232"/>
      <c r="AK9" s="232"/>
      <c r="AL9" s="232"/>
      <c r="AM9" s="232" t="s">
        <v>31</v>
      </c>
      <c r="AN9" s="232"/>
      <c r="AO9" s="232"/>
      <c r="AP9" s="232"/>
      <c r="AQ9" s="232"/>
      <c r="AR9" s="232"/>
      <c r="AS9" s="232"/>
      <c r="AT9" s="232"/>
      <c r="AU9" s="232"/>
      <c r="AV9" s="232"/>
      <c r="AW9" s="232"/>
      <c r="AX9" s="232"/>
      <c r="AY9" s="232" t="s">
        <v>32</v>
      </c>
      <c r="AZ9" s="232"/>
      <c r="BA9" s="232"/>
      <c r="BB9" s="232"/>
      <c r="BC9" s="232"/>
      <c r="BD9" s="232"/>
      <c r="BE9" s="232"/>
      <c r="BF9" s="232"/>
      <c r="BG9" s="232"/>
      <c r="BH9" s="232"/>
      <c r="BI9" s="232"/>
      <c r="BJ9" s="232"/>
      <c r="BK9" s="146"/>
    </row>
    <row r="10" spans="2:63" x14ac:dyDescent="0.35">
      <c r="B10" s="95" t="s">
        <v>35</v>
      </c>
      <c r="C10" s="67">
        <f>CONFIG!$C$7</f>
        <v>43101</v>
      </c>
      <c r="D10" s="67">
        <f>DATE(YEAR(C10),MONTH(C10)+1,DAY(C10))</f>
        <v>43132</v>
      </c>
      <c r="E10" s="67">
        <f t="shared" ref="E10:BJ10" si="0">DATE(YEAR(D10),MONTH(D10)+1,DAY(D10))</f>
        <v>43160</v>
      </c>
      <c r="F10" s="67">
        <f t="shared" si="0"/>
        <v>43191</v>
      </c>
      <c r="G10" s="67">
        <f t="shared" si="0"/>
        <v>43221</v>
      </c>
      <c r="H10" s="67">
        <f t="shared" si="0"/>
        <v>43252</v>
      </c>
      <c r="I10" s="67">
        <f t="shared" si="0"/>
        <v>43282</v>
      </c>
      <c r="J10" s="67">
        <f t="shared" si="0"/>
        <v>43313</v>
      </c>
      <c r="K10" s="67">
        <f t="shared" si="0"/>
        <v>43344</v>
      </c>
      <c r="L10" s="67">
        <f t="shared" si="0"/>
        <v>43374</v>
      </c>
      <c r="M10" s="67">
        <f t="shared" si="0"/>
        <v>43405</v>
      </c>
      <c r="N10" s="67">
        <f t="shared" si="0"/>
        <v>43435</v>
      </c>
      <c r="O10" s="67">
        <f t="shared" si="0"/>
        <v>43466</v>
      </c>
      <c r="P10" s="67">
        <f t="shared" si="0"/>
        <v>43497</v>
      </c>
      <c r="Q10" s="67">
        <f t="shared" si="0"/>
        <v>43525</v>
      </c>
      <c r="R10" s="67">
        <f t="shared" si="0"/>
        <v>43556</v>
      </c>
      <c r="S10" s="67">
        <f t="shared" si="0"/>
        <v>43586</v>
      </c>
      <c r="T10" s="67">
        <f t="shared" si="0"/>
        <v>43617</v>
      </c>
      <c r="U10" s="67">
        <f t="shared" si="0"/>
        <v>43647</v>
      </c>
      <c r="V10" s="67">
        <f t="shared" si="0"/>
        <v>43678</v>
      </c>
      <c r="W10" s="67">
        <f t="shared" si="0"/>
        <v>43709</v>
      </c>
      <c r="X10" s="67">
        <f t="shared" si="0"/>
        <v>43739</v>
      </c>
      <c r="Y10" s="67">
        <f t="shared" si="0"/>
        <v>43770</v>
      </c>
      <c r="Z10" s="67">
        <f t="shared" si="0"/>
        <v>43800</v>
      </c>
      <c r="AA10" s="67">
        <f t="shared" si="0"/>
        <v>43831</v>
      </c>
      <c r="AB10" s="67">
        <f t="shared" si="0"/>
        <v>43862</v>
      </c>
      <c r="AC10" s="67">
        <f t="shared" si="0"/>
        <v>43891</v>
      </c>
      <c r="AD10" s="67">
        <f t="shared" si="0"/>
        <v>43922</v>
      </c>
      <c r="AE10" s="67">
        <f t="shared" si="0"/>
        <v>43952</v>
      </c>
      <c r="AF10" s="67">
        <f t="shared" si="0"/>
        <v>43983</v>
      </c>
      <c r="AG10" s="67">
        <f t="shared" si="0"/>
        <v>44013</v>
      </c>
      <c r="AH10" s="67">
        <f t="shared" si="0"/>
        <v>44044</v>
      </c>
      <c r="AI10" s="67">
        <f t="shared" si="0"/>
        <v>44075</v>
      </c>
      <c r="AJ10" s="67">
        <f t="shared" si="0"/>
        <v>44105</v>
      </c>
      <c r="AK10" s="67">
        <f t="shared" si="0"/>
        <v>44136</v>
      </c>
      <c r="AL10" s="67">
        <f t="shared" si="0"/>
        <v>44166</v>
      </c>
      <c r="AM10" s="67">
        <f t="shared" si="0"/>
        <v>44197</v>
      </c>
      <c r="AN10" s="67">
        <f t="shared" si="0"/>
        <v>44228</v>
      </c>
      <c r="AO10" s="67">
        <f t="shared" si="0"/>
        <v>44256</v>
      </c>
      <c r="AP10" s="67">
        <f t="shared" si="0"/>
        <v>44287</v>
      </c>
      <c r="AQ10" s="67">
        <f t="shared" si="0"/>
        <v>44317</v>
      </c>
      <c r="AR10" s="67">
        <f t="shared" si="0"/>
        <v>44348</v>
      </c>
      <c r="AS10" s="67">
        <f t="shared" si="0"/>
        <v>44378</v>
      </c>
      <c r="AT10" s="67">
        <f t="shared" si="0"/>
        <v>44409</v>
      </c>
      <c r="AU10" s="67">
        <f t="shared" si="0"/>
        <v>44440</v>
      </c>
      <c r="AV10" s="67">
        <f t="shared" si="0"/>
        <v>44470</v>
      </c>
      <c r="AW10" s="67">
        <f t="shared" si="0"/>
        <v>44501</v>
      </c>
      <c r="AX10" s="67">
        <f t="shared" si="0"/>
        <v>44531</v>
      </c>
      <c r="AY10" s="67">
        <f t="shared" si="0"/>
        <v>44562</v>
      </c>
      <c r="AZ10" s="67">
        <f t="shared" si="0"/>
        <v>44593</v>
      </c>
      <c r="BA10" s="67">
        <f t="shared" si="0"/>
        <v>44621</v>
      </c>
      <c r="BB10" s="67">
        <f t="shared" si="0"/>
        <v>44652</v>
      </c>
      <c r="BC10" s="67">
        <f t="shared" si="0"/>
        <v>44682</v>
      </c>
      <c r="BD10" s="67">
        <f t="shared" si="0"/>
        <v>44713</v>
      </c>
      <c r="BE10" s="67">
        <f t="shared" si="0"/>
        <v>44743</v>
      </c>
      <c r="BF10" s="67">
        <f t="shared" si="0"/>
        <v>44774</v>
      </c>
      <c r="BG10" s="67">
        <f t="shared" si="0"/>
        <v>44805</v>
      </c>
      <c r="BH10" s="67">
        <f t="shared" si="0"/>
        <v>44835</v>
      </c>
      <c r="BI10" s="67">
        <f t="shared" si="0"/>
        <v>44866</v>
      </c>
      <c r="BJ10" s="67">
        <f t="shared" si="0"/>
        <v>44896</v>
      </c>
      <c r="BK10" s="146"/>
    </row>
    <row r="11" spans="2:63" x14ac:dyDescent="0.35">
      <c r="B11" s="57" t="str">
        <f>CONFIG!$B$14</f>
        <v>Activité / Projet 1</v>
      </c>
      <c r="C11" s="82">
        <f>CONFIG!$C102*'Charges variables-Calculs auto'!C37</f>
        <v>0</v>
      </c>
      <c r="D11" s="82">
        <f>CONFIG!$C102*'Charges variables-Calculs auto'!D37</f>
        <v>0</v>
      </c>
      <c r="E11" s="82">
        <f>CONFIG!$C102*'Charges variables-Calculs auto'!E37</f>
        <v>0</v>
      </c>
      <c r="F11" s="82">
        <f>CONFIG!$C102*'Charges variables-Calculs auto'!F37</f>
        <v>0</v>
      </c>
      <c r="G11" s="82">
        <f>CONFIG!$C102*'Charges variables-Calculs auto'!G37</f>
        <v>0</v>
      </c>
      <c r="H11" s="82">
        <f>CONFIG!$C102*'Charges variables-Calculs auto'!H37</f>
        <v>0</v>
      </c>
      <c r="I11" s="82">
        <f>CONFIG!$C102*'Charges variables-Calculs auto'!I37</f>
        <v>0</v>
      </c>
      <c r="J11" s="82">
        <f>CONFIG!$C102*'Charges variables-Calculs auto'!J37</f>
        <v>0</v>
      </c>
      <c r="K11" s="82">
        <f>CONFIG!$C102*'Charges variables-Calculs auto'!K37</f>
        <v>0</v>
      </c>
      <c r="L11" s="82">
        <f>CONFIG!$C102*'Charges variables-Calculs auto'!L37</f>
        <v>0</v>
      </c>
      <c r="M11" s="82">
        <f>CONFIG!$C102*'Charges variables-Calculs auto'!M37</f>
        <v>0</v>
      </c>
      <c r="N11" s="82">
        <f>CONFIG!$C102*'Charges variables-Calculs auto'!N37</f>
        <v>0</v>
      </c>
      <c r="O11" s="82">
        <f>CONFIG!$C102*'Charges variables-Calculs auto'!O37</f>
        <v>0</v>
      </c>
      <c r="P11" s="82">
        <f>CONFIG!$C102*'Charges variables-Calculs auto'!P37</f>
        <v>0</v>
      </c>
      <c r="Q11" s="82">
        <f>CONFIG!$C102*'Charges variables-Calculs auto'!Q37</f>
        <v>0</v>
      </c>
      <c r="R11" s="82">
        <f>CONFIG!$C102*'Charges variables-Calculs auto'!R37</f>
        <v>0</v>
      </c>
      <c r="S11" s="82">
        <f>CONFIG!$C102*'Charges variables-Calculs auto'!S37</f>
        <v>0</v>
      </c>
      <c r="T11" s="82">
        <f>CONFIG!$C102*'Charges variables-Calculs auto'!T37</f>
        <v>0</v>
      </c>
      <c r="U11" s="82">
        <f>CONFIG!$C102*'Charges variables-Calculs auto'!U37</f>
        <v>0</v>
      </c>
      <c r="V11" s="82">
        <f>CONFIG!$C102*'Charges variables-Calculs auto'!V37</f>
        <v>0</v>
      </c>
      <c r="W11" s="82">
        <f>CONFIG!$C102*'Charges variables-Calculs auto'!W37</f>
        <v>0</v>
      </c>
      <c r="X11" s="82">
        <f>CONFIG!$C102*'Charges variables-Calculs auto'!X37</f>
        <v>0</v>
      </c>
      <c r="Y11" s="82">
        <f>CONFIG!$C102*'Charges variables-Calculs auto'!Y37</f>
        <v>0</v>
      </c>
      <c r="Z11" s="82">
        <f>CONFIG!$C102*'Charges variables-Calculs auto'!Z37</f>
        <v>0</v>
      </c>
      <c r="AA11" s="82">
        <f>CONFIG!$C102*'Charges variables-Calculs auto'!AA37</f>
        <v>0</v>
      </c>
      <c r="AB11" s="82">
        <f>CONFIG!$C102*'Charges variables-Calculs auto'!AB37</f>
        <v>0</v>
      </c>
      <c r="AC11" s="82">
        <f>CONFIG!$C102*'Charges variables-Calculs auto'!AC37</f>
        <v>0</v>
      </c>
      <c r="AD11" s="82">
        <f>CONFIG!$C102*'Charges variables-Calculs auto'!AD37</f>
        <v>0</v>
      </c>
      <c r="AE11" s="82">
        <f>CONFIG!$C102*'Charges variables-Calculs auto'!AE37</f>
        <v>0</v>
      </c>
      <c r="AF11" s="82">
        <f>CONFIG!$C102*'Charges variables-Calculs auto'!AF37</f>
        <v>0</v>
      </c>
      <c r="AG11" s="82">
        <f>CONFIG!$C102*'Charges variables-Calculs auto'!AG37</f>
        <v>0</v>
      </c>
      <c r="AH11" s="82">
        <f>CONFIG!$C102*'Charges variables-Calculs auto'!AH37</f>
        <v>0</v>
      </c>
      <c r="AI11" s="82">
        <f>CONFIG!$C102*'Charges variables-Calculs auto'!AI37</f>
        <v>0</v>
      </c>
      <c r="AJ11" s="82">
        <f>CONFIG!$C102*'Charges variables-Calculs auto'!AJ37</f>
        <v>0</v>
      </c>
      <c r="AK11" s="82">
        <f>CONFIG!$C102*'Charges variables-Calculs auto'!AK37</f>
        <v>0</v>
      </c>
      <c r="AL11" s="82">
        <f>CONFIG!$C102*'Charges variables-Calculs auto'!AL37</f>
        <v>0</v>
      </c>
      <c r="AM11" s="82">
        <f>CONFIG!$C102*'Charges variables-Calculs auto'!AM37</f>
        <v>0</v>
      </c>
      <c r="AN11" s="82">
        <f>CONFIG!$C102*'Charges variables-Calculs auto'!AN37</f>
        <v>0</v>
      </c>
      <c r="AO11" s="82">
        <f>CONFIG!$C102*'Charges variables-Calculs auto'!AO37</f>
        <v>0</v>
      </c>
      <c r="AP11" s="82">
        <f>CONFIG!$C102*'Charges variables-Calculs auto'!AP37</f>
        <v>0</v>
      </c>
      <c r="AQ11" s="82">
        <f>CONFIG!$C102*'Charges variables-Calculs auto'!AQ37</f>
        <v>0</v>
      </c>
      <c r="AR11" s="82">
        <f>CONFIG!$C102*'Charges variables-Calculs auto'!AR37</f>
        <v>0</v>
      </c>
      <c r="AS11" s="82">
        <f>CONFIG!$C102*'Charges variables-Calculs auto'!AS37</f>
        <v>0</v>
      </c>
      <c r="AT11" s="82">
        <f>CONFIG!$C102*'Charges variables-Calculs auto'!AT37</f>
        <v>0</v>
      </c>
      <c r="AU11" s="82">
        <f>CONFIG!$C102*'Charges variables-Calculs auto'!AU37</f>
        <v>0</v>
      </c>
      <c r="AV11" s="82">
        <f>CONFIG!$C102*'Charges variables-Calculs auto'!AV37</f>
        <v>0</v>
      </c>
      <c r="AW11" s="82">
        <f>CONFIG!$C102*'Charges variables-Calculs auto'!AW37</f>
        <v>0</v>
      </c>
      <c r="AX11" s="82">
        <f>CONFIG!$C102*'Charges variables-Calculs auto'!AX37</f>
        <v>0</v>
      </c>
      <c r="AY11" s="82">
        <f>CONFIG!$C102*'Charges variables-Calculs auto'!AY37</f>
        <v>0</v>
      </c>
      <c r="AZ11" s="82">
        <f>CONFIG!$C102*'Charges variables-Calculs auto'!AZ37</f>
        <v>0</v>
      </c>
      <c r="BA11" s="82">
        <f>CONFIG!$C102*'Charges variables-Calculs auto'!BA37</f>
        <v>0</v>
      </c>
      <c r="BB11" s="82">
        <f>CONFIG!$C102*'Charges variables-Calculs auto'!BB37</f>
        <v>0</v>
      </c>
      <c r="BC11" s="82">
        <f>CONFIG!$C102*'Charges variables-Calculs auto'!BC37</f>
        <v>0</v>
      </c>
      <c r="BD11" s="82">
        <f>CONFIG!$C102*'Charges variables-Calculs auto'!BD37</f>
        <v>0</v>
      </c>
      <c r="BE11" s="82">
        <f>CONFIG!$C102*'Charges variables-Calculs auto'!BE37</f>
        <v>0</v>
      </c>
      <c r="BF11" s="82">
        <f>CONFIG!$C102*'Charges variables-Calculs auto'!BF37</f>
        <v>0</v>
      </c>
      <c r="BG11" s="82">
        <f>CONFIG!$C102*'Charges variables-Calculs auto'!BG37</f>
        <v>0</v>
      </c>
      <c r="BH11" s="82">
        <f>CONFIG!$C102*'Charges variables-Calculs auto'!BH37</f>
        <v>0</v>
      </c>
      <c r="BI11" s="82">
        <f>CONFIG!$C102*'Charges variables-Calculs auto'!BI37</f>
        <v>0</v>
      </c>
      <c r="BJ11" s="82">
        <f>CONFIG!$C102*'Charges variables-Calculs auto'!BJ37</f>
        <v>0</v>
      </c>
      <c r="BK11" s="146"/>
    </row>
    <row r="12" spans="2:63" x14ac:dyDescent="0.35">
      <c r="B12" s="57" t="str">
        <f>CONFIG!$B$15</f>
        <v>Activité / Projet 2</v>
      </c>
      <c r="C12" s="82">
        <f>CONFIG!$C103*'Charges variables-Calculs auto'!C38</f>
        <v>0</v>
      </c>
      <c r="D12" s="82">
        <f>CONFIG!$C103*'Charges variables-Calculs auto'!D38</f>
        <v>0</v>
      </c>
      <c r="E12" s="82">
        <f>CONFIG!$C103*'Charges variables-Calculs auto'!E38</f>
        <v>0</v>
      </c>
      <c r="F12" s="82">
        <f>CONFIG!$C103*'Charges variables-Calculs auto'!F38</f>
        <v>0</v>
      </c>
      <c r="G12" s="82">
        <f>CONFIG!$C103*'Charges variables-Calculs auto'!G38</f>
        <v>0</v>
      </c>
      <c r="H12" s="82">
        <f>CONFIG!$C103*'Charges variables-Calculs auto'!H38</f>
        <v>0</v>
      </c>
      <c r="I12" s="82">
        <f>CONFIG!$C103*'Charges variables-Calculs auto'!I38</f>
        <v>0</v>
      </c>
      <c r="J12" s="82">
        <f>CONFIG!$C103*'Charges variables-Calculs auto'!J38</f>
        <v>0</v>
      </c>
      <c r="K12" s="82">
        <f>CONFIG!$C103*'Charges variables-Calculs auto'!K38</f>
        <v>0</v>
      </c>
      <c r="L12" s="82">
        <f>CONFIG!$C103*'Charges variables-Calculs auto'!L38</f>
        <v>0</v>
      </c>
      <c r="M12" s="82">
        <f>CONFIG!$C103*'Charges variables-Calculs auto'!M38</f>
        <v>0</v>
      </c>
      <c r="N12" s="82">
        <f>CONFIG!$C103*'Charges variables-Calculs auto'!N38</f>
        <v>0</v>
      </c>
      <c r="O12" s="82">
        <f>CONFIG!$C103*'Charges variables-Calculs auto'!O38</f>
        <v>0</v>
      </c>
      <c r="P12" s="82">
        <f>CONFIG!$C103*'Charges variables-Calculs auto'!P38</f>
        <v>0</v>
      </c>
      <c r="Q12" s="82">
        <f>CONFIG!$C103*'Charges variables-Calculs auto'!Q38</f>
        <v>0</v>
      </c>
      <c r="R12" s="82">
        <f>CONFIG!$C103*'Charges variables-Calculs auto'!R38</f>
        <v>0</v>
      </c>
      <c r="S12" s="82">
        <f>CONFIG!$C103*'Charges variables-Calculs auto'!S38</f>
        <v>0</v>
      </c>
      <c r="T12" s="82">
        <f>CONFIG!$C103*'Charges variables-Calculs auto'!T38</f>
        <v>0</v>
      </c>
      <c r="U12" s="82">
        <f>CONFIG!$C103*'Charges variables-Calculs auto'!U38</f>
        <v>0</v>
      </c>
      <c r="V12" s="82">
        <f>CONFIG!$C103*'Charges variables-Calculs auto'!V38</f>
        <v>0</v>
      </c>
      <c r="W12" s="82">
        <f>CONFIG!$C103*'Charges variables-Calculs auto'!W38</f>
        <v>0</v>
      </c>
      <c r="X12" s="82">
        <f>CONFIG!$C103*'Charges variables-Calculs auto'!X38</f>
        <v>0</v>
      </c>
      <c r="Y12" s="82">
        <f>CONFIG!$C103*'Charges variables-Calculs auto'!Y38</f>
        <v>0</v>
      </c>
      <c r="Z12" s="82">
        <f>CONFIG!$C103*'Charges variables-Calculs auto'!Z38</f>
        <v>0</v>
      </c>
      <c r="AA12" s="82">
        <f>CONFIG!$C103*'Charges variables-Calculs auto'!AA38</f>
        <v>0</v>
      </c>
      <c r="AB12" s="82">
        <f>CONFIG!$C103*'Charges variables-Calculs auto'!AB38</f>
        <v>0</v>
      </c>
      <c r="AC12" s="82">
        <f>CONFIG!$C103*'Charges variables-Calculs auto'!AC38</f>
        <v>0</v>
      </c>
      <c r="AD12" s="82">
        <f>CONFIG!$C103*'Charges variables-Calculs auto'!AD38</f>
        <v>0</v>
      </c>
      <c r="AE12" s="82">
        <f>CONFIG!$C103*'Charges variables-Calculs auto'!AE38</f>
        <v>0</v>
      </c>
      <c r="AF12" s="82">
        <f>CONFIG!$C103*'Charges variables-Calculs auto'!AF38</f>
        <v>0</v>
      </c>
      <c r="AG12" s="82">
        <f>CONFIG!$C103*'Charges variables-Calculs auto'!AG38</f>
        <v>0</v>
      </c>
      <c r="AH12" s="82">
        <f>CONFIG!$C103*'Charges variables-Calculs auto'!AH38</f>
        <v>0</v>
      </c>
      <c r="AI12" s="82">
        <f>CONFIG!$C103*'Charges variables-Calculs auto'!AI38</f>
        <v>0</v>
      </c>
      <c r="AJ12" s="82">
        <f>CONFIG!$C103*'Charges variables-Calculs auto'!AJ38</f>
        <v>0</v>
      </c>
      <c r="AK12" s="82">
        <f>CONFIG!$C103*'Charges variables-Calculs auto'!AK38</f>
        <v>0</v>
      </c>
      <c r="AL12" s="82">
        <f>CONFIG!$C103*'Charges variables-Calculs auto'!AL38</f>
        <v>0</v>
      </c>
      <c r="AM12" s="82">
        <f>CONFIG!$C103*'Charges variables-Calculs auto'!AM38</f>
        <v>0</v>
      </c>
      <c r="AN12" s="82">
        <f>CONFIG!$C103*'Charges variables-Calculs auto'!AN38</f>
        <v>0</v>
      </c>
      <c r="AO12" s="82">
        <f>CONFIG!$C103*'Charges variables-Calculs auto'!AO38</f>
        <v>0</v>
      </c>
      <c r="AP12" s="82">
        <f>CONFIG!$C103*'Charges variables-Calculs auto'!AP38</f>
        <v>0</v>
      </c>
      <c r="AQ12" s="82">
        <f>CONFIG!$C103*'Charges variables-Calculs auto'!AQ38</f>
        <v>0</v>
      </c>
      <c r="AR12" s="82">
        <f>CONFIG!$C103*'Charges variables-Calculs auto'!AR38</f>
        <v>0</v>
      </c>
      <c r="AS12" s="82">
        <f>CONFIG!$C103*'Charges variables-Calculs auto'!AS38</f>
        <v>0</v>
      </c>
      <c r="AT12" s="82">
        <f>CONFIG!$C103*'Charges variables-Calculs auto'!AT38</f>
        <v>0</v>
      </c>
      <c r="AU12" s="82">
        <f>CONFIG!$C103*'Charges variables-Calculs auto'!AU38</f>
        <v>0</v>
      </c>
      <c r="AV12" s="82">
        <f>CONFIG!$C103*'Charges variables-Calculs auto'!AV38</f>
        <v>0</v>
      </c>
      <c r="AW12" s="82">
        <f>CONFIG!$C103*'Charges variables-Calculs auto'!AW38</f>
        <v>0</v>
      </c>
      <c r="AX12" s="82">
        <f>CONFIG!$C103*'Charges variables-Calculs auto'!AX38</f>
        <v>0</v>
      </c>
      <c r="AY12" s="82">
        <f>CONFIG!$C103*'Charges variables-Calculs auto'!AY38</f>
        <v>0</v>
      </c>
      <c r="AZ12" s="82">
        <f>CONFIG!$C103*'Charges variables-Calculs auto'!AZ38</f>
        <v>0</v>
      </c>
      <c r="BA12" s="82">
        <f>CONFIG!$C103*'Charges variables-Calculs auto'!BA38</f>
        <v>0</v>
      </c>
      <c r="BB12" s="82">
        <f>CONFIG!$C103*'Charges variables-Calculs auto'!BB38</f>
        <v>0</v>
      </c>
      <c r="BC12" s="82">
        <f>CONFIG!$C103*'Charges variables-Calculs auto'!BC38</f>
        <v>0</v>
      </c>
      <c r="BD12" s="82">
        <f>CONFIG!$C103*'Charges variables-Calculs auto'!BD38</f>
        <v>0</v>
      </c>
      <c r="BE12" s="82">
        <f>CONFIG!$C103*'Charges variables-Calculs auto'!BE38</f>
        <v>0</v>
      </c>
      <c r="BF12" s="82">
        <f>CONFIG!$C103*'Charges variables-Calculs auto'!BF38</f>
        <v>0</v>
      </c>
      <c r="BG12" s="82">
        <f>CONFIG!$C103*'Charges variables-Calculs auto'!BG38</f>
        <v>0</v>
      </c>
      <c r="BH12" s="82">
        <f>CONFIG!$C103*'Charges variables-Calculs auto'!BH38</f>
        <v>0</v>
      </c>
      <c r="BI12" s="82">
        <f>CONFIG!$C103*'Charges variables-Calculs auto'!BI38</f>
        <v>0</v>
      </c>
      <c r="BJ12" s="82">
        <f>CONFIG!$C103*'Charges variables-Calculs auto'!BJ38</f>
        <v>0</v>
      </c>
      <c r="BK12" s="146"/>
    </row>
    <row r="13" spans="2:63" x14ac:dyDescent="0.35">
      <c r="B13" s="57" t="str">
        <f>CONFIG!$B$16</f>
        <v>…</v>
      </c>
      <c r="C13" s="82">
        <f>CONFIG!$C104*'Charges variables-Calculs auto'!C39</f>
        <v>0</v>
      </c>
      <c r="D13" s="82">
        <f>CONFIG!$C104*'Charges variables-Calculs auto'!D39</f>
        <v>0</v>
      </c>
      <c r="E13" s="82">
        <f>CONFIG!$C104*'Charges variables-Calculs auto'!E39</f>
        <v>0</v>
      </c>
      <c r="F13" s="82">
        <f>CONFIG!$C104*'Charges variables-Calculs auto'!F39</f>
        <v>0</v>
      </c>
      <c r="G13" s="82">
        <f>CONFIG!$C104*'Charges variables-Calculs auto'!G39</f>
        <v>0</v>
      </c>
      <c r="H13" s="82">
        <f>CONFIG!$C104*'Charges variables-Calculs auto'!H39</f>
        <v>0</v>
      </c>
      <c r="I13" s="82">
        <f>CONFIG!$C104*'Charges variables-Calculs auto'!I39</f>
        <v>0</v>
      </c>
      <c r="J13" s="82">
        <f>CONFIG!$C104*'Charges variables-Calculs auto'!J39</f>
        <v>0</v>
      </c>
      <c r="K13" s="82">
        <f>CONFIG!$C104*'Charges variables-Calculs auto'!K39</f>
        <v>0</v>
      </c>
      <c r="L13" s="82">
        <f>CONFIG!$C104*'Charges variables-Calculs auto'!L39</f>
        <v>0</v>
      </c>
      <c r="M13" s="82">
        <f>CONFIG!$C104*'Charges variables-Calculs auto'!M39</f>
        <v>0</v>
      </c>
      <c r="N13" s="82">
        <f>CONFIG!$C104*'Charges variables-Calculs auto'!N39</f>
        <v>0</v>
      </c>
      <c r="O13" s="82">
        <f>CONFIG!$C104*'Charges variables-Calculs auto'!O39</f>
        <v>0</v>
      </c>
      <c r="P13" s="82">
        <f>CONFIG!$C104*'Charges variables-Calculs auto'!P39</f>
        <v>0</v>
      </c>
      <c r="Q13" s="82">
        <f>CONFIG!$C104*'Charges variables-Calculs auto'!Q39</f>
        <v>0</v>
      </c>
      <c r="R13" s="82">
        <f>CONFIG!$C104*'Charges variables-Calculs auto'!R39</f>
        <v>0</v>
      </c>
      <c r="S13" s="82">
        <f>CONFIG!$C104*'Charges variables-Calculs auto'!S39</f>
        <v>0</v>
      </c>
      <c r="T13" s="82">
        <f>CONFIG!$C104*'Charges variables-Calculs auto'!T39</f>
        <v>0</v>
      </c>
      <c r="U13" s="82">
        <f>CONFIG!$C104*'Charges variables-Calculs auto'!U39</f>
        <v>0</v>
      </c>
      <c r="V13" s="82">
        <f>CONFIG!$C104*'Charges variables-Calculs auto'!V39</f>
        <v>0</v>
      </c>
      <c r="W13" s="82">
        <f>CONFIG!$C104*'Charges variables-Calculs auto'!W39</f>
        <v>0</v>
      </c>
      <c r="X13" s="82">
        <f>CONFIG!$C104*'Charges variables-Calculs auto'!X39</f>
        <v>0</v>
      </c>
      <c r="Y13" s="82">
        <f>CONFIG!$C104*'Charges variables-Calculs auto'!Y39</f>
        <v>0</v>
      </c>
      <c r="Z13" s="82">
        <f>CONFIG!$C104*'Charges variables-Calculs auto'!Z39</f>
        <v>0</v>
      </c>
      <c r="AA13" s="82">
        <f>CONFIG!$C104*'Charges variables-Calculs auto'!AA39</f>
        <v>0</v>
      </c>
      <c r="AB13" s="82">
        <f>CONFIG!$C104*'Charges variables-Calculs auto'!AB39</f>
        <v>0</v>
      </c>
      <c r="AC13" s="82">
        <f>CONFIG!$C104*'Charges variables-Calculs auto'!AC39</f>
        <v>0</v>
      </c>
      <c r="AD13" s="82">
        <f>CONFIG!$C104*'Charges variables-Calculs auto'!AD39</f>
        <v>0</v>
      </c>
      <c r="AE13" s="82">
        <f>CONFIG!$C104*'Charges variables-Calculs auto'!AE39</f>
        <v>0</v>
      </c>
      <c r="AF13" s="82">
        <f>CONFIG!$C104*'Charges variables-Calculs auto'!AF39</f>
        <v>0</v>
      </c>
      <c r="AG13" s="82">
        <f>CONFIG!$C104*'Charges variables-Calculs auto'!AG39</f>
        <v>0</v>
      </c>
      <c r="AH13" s="82">
        <f>CONFIG!$C104*'Charges variables-Calculs auto'!AH39</f>
        <v>0</v>
      </c>
      <c r="AI13" s="82">
        <f>CONFIG!$C104*'Charges variables-Calculs auto'!AI39</f>
        <v>0</v>
      </c>
      <c r="AJ13" s="82">
        <f>CONFIG!$C104*'Charges variables-Calculs auto'!AJ39</f>
        <v>0</v>
      </c>
      <c r="AK13" s="82">
        <f>CONFIG!$C104*'Charges variables-Calculs auto'!AK39</f>
        <v>0</v>
      </c>
      <c r="AL13" s="82">
        <f>CONFIG!$C104*'Charges variables-Calculs auto'!AL39</f>
        <v>0</v>
      </c>
      <c r="AM13" s="82">
        <f>CONFIG!$C104*'Charges variables-Calculs auto'!AM39</f>
        <v>0</v>
      </c>
      <c r="AN13" s="82">
        <f>CONFIG!$C104*'Charges variables-Calculs auto'!AN39</f>
        <v>0</v>
      </c>
      <c r="AO13" s="82">
        <f>CONFIG!$C104*'Charges variables-Calculs auto'!AO39</f>
        <v>0</v>
      </c>
      <c r="AP13" s="82">
        <f>CONFIG!$C104*'Charges variables-Calculs auto'!AP39</f>
        <v>0</v>
      </c>
      <c r="AQ13" s="82">
        <f>CONFIG!$C104*'Charges variables-Calculs auto'!AQ39</f>
        <v>0</v>
      </c>
      <c r="AR13" s="82">
        <f>CONFIG!$C104*'Charges variables-Calculs auto'!AR39</f>
        <v>0</v>
      </c>
      <c r="AS13" s="82">
        <f>CONFIG!$C104*'Charges variables-Calculs auto'!AS39</f>
        <v>0</v>
      </c>
      <c r="AT13" s="82">
        <f>CONFIG!$C104*'Charges variables-Calculs auto'!AT39</f>
        <v>0</v>
      </c>
      <c r="AU13" s="82">
        <f>CONFIG!$C104*'Charges variables-Calculs auto'!AU39</f>
        <v>0</v>
      </c>
      <c r="AV13" s="82">
        <f>CONFIG!$C104*'Charges variables-Calculs auto'!AV39</f>
        <v>0</v>
      </c>
      <c r="AW13" s="82">
        <f>CONFIG!$C104*'Charges variables-Calculs auto'!AW39</f>
        <v>0</v>
      </c>
      <c r="AX13" s="82">
        <f>CONFIG!$C104*'Charges variables-Calculs auto'!AX39</f>
        <v>0</v>
      </c>
      <c r="AY13" s="82">
        <f>CONFIG!$C104*'Charges variables-Calculs auto'!AY39</f>
        <v>0</v>
      </c>
      <c r="AZ13" s="82">
        <f>CONFIG!$C104*'Charges variables-Calculs auto'!AZ39</f>
        <v>0</v>
      </c>
      <c r="BA13" s="82">
        <f>CONFIG!$C104*'Charges variables-Calculs auto'!BA39</f>
        <v>0</v>
      </c>
      <c r="BB13" s="82">
        <f>CONFIG!$C104*'Charges variables-Calculs auto'!BB39</f>
        <v>0</v>
      </c>
      <c r="BC13" s="82">
        <f>CONFIG!$C104*'Charges variables-Calculs auto'!BC39</f>
        <v>0</v>
      </c>
      <c r="BD13" s="82">
        <f>CONFIG!$C104*'Charges variables-Calculs auto'!BD39</f>
        <v>0</v>
      </c>
      <c r="BE13" s="82">
        <f>CONFIG!$C104*'Charges variables-Calculs auto'!BE39</f>
        <v>0</v>
      </c>
      <c r="BF13" s="82">
        <f>CONFIG!$C104*'Charges variables-Calculs auto'!BF39</f>
        <v>0</v>
      </c>
      <c r="BG13" s="82">
        <f>CONFIG!$C104*'Charges variables-Calculs auto'!BG39</f>
        <v>0</v>
      </c>
      <c r="BH13" s="82">
        <f>CONFIG!$C104*'Charges variables-Calculs auto'!BH39</f>
        <v>0</v>
      </c>
      <c r="BI13" s="82">
        <f>CONFIG!$C104*'Charges variables-Calculs auto'!BI39</f>
        <v>0</v>
      </c>
      <c r="BJ13" s="82">
        <f>CONFIG!$C104*'Charges variables-Calculs auto'!BJ39</f>
        <v>0</v>
      </c>
      <c r="BK13" s="146"/>
    </row>
    <row r="14" spans="2:63" x14ac:dyDescent="0.35">
      <c r="B14" s="57">
        <f>CONFIG!$B$17</f>
        <v>0</v>
      </c>
      <c r="C14" s="82">
        <f>CONFIG!$C105*'Charges variables-Calculs auto'!C40</f>
        <v>0</v>
      </c>
      <c r="D14" s="82">
        <f>CONFIG!$C105*'Charges variables-Calculs auto'!D40</f>
        <v>0</v>
      </c>
      <c r="E14" s="82">
        <f>CONFIG!$C105*'Charges variables-Calculs auto'!E40</f>
        <v>0</v>
      </c>
      <c r="F14" s="82">
        <f>CONFIG!$C105*'Charges variables-Calculs auto'!F40</f>
        <v>0</v>
      </c>
      <c r="G14" s="82">
        <f>CONFIG!$C105*'Charges variables-Calculs auto'!G40</f>
        <v>0</v>
      </c>
      <c r="H14" s="82">
        <f>CONFIG!$C105*'Charges variables-Calculs auto'!H40</f>
        <v>0</v>
      </c>
      <c r="I14" s="82">
        <f>CONFIG!$C105*'Charges variables-Calculs auto'!I40</f>
        <v>0</v>
      </c>
      <c r="J14" s="82">
        <f>CONFIG!$C105*'Charges variables-Calculs auto'!J40</f>
        <v>0</v>
      </c>
      <c r="K14" s="82">
        <f>CONFIG!$C105*'Charges variables-Calculs auto'!K40</f>
        <v>0</v>
      </c>
      <c r="L14" s="82">
        <f>CONFIG!$C105*'Charges variables-Calculs auto'!L40</f>
        <v>0</v>
      </c>
      <c r="M14" s="82">
        <f>CONFIG!$C105*'Charges variables-Calculs auto'!M40</f>
        <v>0</v>
      </c>
      <c r="N14" s="82">
        <f>CONFIG!$C105*'Charges variables-Calculs auto'!N40</f>
        <v>0</v>
      </c>
      <c r="O14" s="82">
        <f>CONFIG!$C105*'Charges variables-Calculs auto'!O40</f>
        <v>0</v>
      </c>
      <c r="P14" s="82">
        <f>CONFIG!$C105*'Charges variables-Calculs auto'!P40</f>
        <v>0</v>
      </c>
      <c r="Q14" s="82">
        <f>CONFIG!$C105*'Charges variables-Calculs auto'!Q40</f>
        <v>0</v>
      </c>
      <c r="R14" s="82">
        <f>CONFIG!$C105*'Charges variables-Calculs auto'!R40</f>
        <v>0</v>
      </c>
      <c r="S14" s="82">
        <f>CONFIG!$C105*'Charges variables-Calculs auto'!S40</f>
        <v>0</v>
      </c>
      <c r="T14" s="82">
        <f>CONFIG!$C105*'Charges variables-Calculs auto'!T40</f>
        <v>0</v>
      </c>
      <c r="U14" s="82">
        <f>CONFIG!$C105*'Charges variables-Calculs auto'!U40</f>
        <v>0</v>
      </c>
      <c r="V14" s="82">
        <f>CONFIG!$C105*'Charges variables-Calculs auto'!V40</f>
        <v>0</v>
      </c>
      <c r="W14" s="82">
        <f>CONFIG!$C105*'Charges variables-Calculs auto'!W40</f>
        <v>0</v>
      </c>
      <c r="X14" s="82">
        <f>CONFIG!$C105*'Charges variables-Calculs auto'!X40</f>
        <v>0</v>
      </c>
      <c r="Y14" s="82">
        <f>CONFIG!$C105*'Charges variables-Calculs auto'!Y40</f>
        <v>0</v>
      </c>
      <c r="Z14" s="82">
        <f>CONFIG!$C105*'Charges variables-Calculs auto'!Z40</f>
        <v>0</v>
      </c>
      <c r="AA14" s="82">
        <f>CONFIG!$C105*'Charges variables-Calculs auto'!AA40</f>
        <v>0</v>
      </c>
      <c r="AB14" s="82">
        <f>CONFIG!$C105*'Charges variables-Calculs auto'!AB40</f>
        <v>0</v>
      </c>
      <c r="AC14" s="82">
        <f>CONFIG!$C105*'Charges variables-Calculs auto'!AC40</f>
        <v>0</v>
      </c>
      <c r="AD14" s="82">
        <f>CONFIG!$C105*'Charges variables-Calculs auto'!AD40</f>
        <v>0</v>
      </c>
      <c r="AE14" s="82">
        <f>CONFIG!$C105*'Charges variables-Calculs auto'!AE40</f>
        <v>0</v>
      </c>
      <c r="AF14" s="82">
        <f>CONFIG!$C105*'Charges variables-Calculs auto'!AF40</f>
        <v>0</v>
      </c>
      <c r="AG14" s="82">
        <f>CONFIG!$C105*'Charges variables-Calculs auto'!AG40</f>
        <v>0</v>
      </c>
      <c r="AH14" s="82">
        <f>CONFIG!$C105*'Charges variables-Calculs auto'!AH40</f>
        <v>0</v>
      </c>
      <c r="AI14" s="82">
        <f>CONFIG!$C105*'Charges variables-Calculs auto'!AI40</f>
        <v>0</v>
      </c>
      <c r="AJ14" s="82">
        <f>CONFIG!$C105*'Charges variables-Calculs auto'!AJ40</f>
        <v>0</v>
      </c>
      <c r="AK14" s="82">
        <f>CONFIG!$C105*'Charges variables-Calculs auto'!AK40</f>
        <v>0</v>
      </c>
      <c r="AL14" s="82">
        <f>CONFIG!$C105*'Charges variables-Calculs auto'!AL40</f>
        <v>0</v>
      </c>
      <c r="AM14" s="82">
        <f>CONFIG!$C105*'Charges variables-Calculs auto'!AM40</f>
        <v>0</v>
      </c>
      <c r="AN14" s="82">
        <f>CONFIG!$C105*'Charges variables-Calculs auto'!AN40</f>
        <v>0</v>
      </c>
      <c r="AO14" s="82">
        <f>CONFIG!$C105*'Charges variables-Calculs auto'!AO40</f>
        <v>0</v>
      </c>
      <c r="AP14" s="82">
        <f>CONFIG!$C105*'Charges variables-Calculs auto'!AP40</f>
        <v>0</v>
      </c>
      <c r="AQ14" s="82">
        <f>CONFIG!$C105*'Charges variables-Calculs auto'!AQ40</f>
        <v>0</v>
      </c>
      <c r="AR14" s="82">
        <f>CONFIG!$C105*'Charges variables-Calculs auto'!AR40</f>
        <v>0</v>
      </c>
      <c r="AS14" s="82">
        <f>CONFIG!$C105*'Charges variables-Calculs auto'!AS40</f>
        <v>0</v>
      </c>
      <c r="AT14" s="82">
        <f>CONFIG!$C105*'Charges variables-Calculs auto'!AT40</f>
        <v>0</v>
      </c>
      <c r="AU14" s="82">
        <f>CONFIG!$C105*'Charges variables-Calculs auto'!AU40</f>
        <v>0</v>
      </c>
      <c r="AV14" s="82">
        <f>CONFIG!$C105*'Charges variables-Calculs auto'!AV40</f>
        <v>0</v>
      </c>
      <c r="AW14" s="82">
        <f>CONFIG!$C105*'Charges variables-Calculs auto'!AW40</f>
        <v>0</v>
      </c>
      <c r="AX14" s="82">
        <f>CONFIG!$C105*'Charges variables-Calculs auto'!AX40</f>
        <v>0</v>
      </c>
      <c r="AY14" s="82">
        <f>CONFIG!$C105*'Charges variables-Calculs auto'!AY40</f>
        <v>0</v>
      </c>
      <c r="AZ14" s="82">
        <f>CONFIG!$C105*'Charges variables-Calculs auto'!AZ40</f>
        <v>0</v>
      </c>
      <c r="BA14" s="82">
        <f>CONFIG!$C105*'Charges variables-Calculs auto'!BA40</f>
        <v>0</v>
      </c>
      <c r="BB14" s="82">
        <f>CONFIG!$C105*'Charges variables-Calculs auto'!BB40</f>
        <v>0</v>
      </c>
      <c r="BC14" s="82">
        <f>CONFIG!$C105*'Charges variables-Calculs auto'!BC40</f>
        <v>0</v>
      </c>
      <c r="BD14" s="82">
        <f>CONFIG!$C105*'Charges variables-Calculs auto'!BD40</f>
        <v>0</v>
      </c>
      <c r="BE14" s="82">
        <f>CONFIG!$C105*'Charges variables-Calculs auto'!BE40</f>
        <v>0</v>
      </c>
      <c r="BF14" s="82">
        <f>CONFIG!$C105*'Charges variables-Calculs auto'!BF40</f>
        <v>0</v>
      </c>
      <c r="BG14" s="82">
        <f>CONFIG!$C105*'Charges variables-Calculs auto'!BG40</f>
        <v>0</v>
      </c>
      <c r="BH14" s="82">
        <f>CONFIG!$C105*'Charges variables-Calculs auto'!BH40</f>
        <v>0</v>
      </c>
      <c r="BI14" s="82">
        <f>CONFIG!$C105*'Charges variables-Calculs auto'!BI40</f>
        <v>0</v>
      </c>
      <c r="BJ14" s="82">
        <f>CONFIG!$C105*'Charges variables-Calculs auto'!BJ40</f>
        <v>0</v>
      </c>
      <c r="BK14" s="146"/>
    </row>
    <row r="15" spans="2:63" x14ac:dyDescent="0.35">
      <c r="B15" s="57">
        <f>CONFIG!$B$18</f>
        <v>0</v>
      </c>
      <c r="C15" s="82">
        <f>CONFIG!$C106*'Charges variables-Calculs auto'!C41</f>
        <v>0</v>
      </c>
      <c r="D15" s="82">
        <f>CONFIG!$C106*'Charges variables-Calculs auto'!D41</f>
        <v>0</v>
      </c>
      <c r="E15" s="82">
        <f>CONFIG!$C106*'Charges variables-Calculs auto'!E41</f>
        <v>0</v>
      </c>
      <c r="F15" s="82">
        <f>CONFIG!$C106*'Charges variables-Calculs auto'!F41</f>
        <v>0</v>
      </c>
      <c r="G15" s="82">
        <f>CONFIG!$C106*'Charges variables-Calculs auto'!G41</f>
        <v>0</v>
      </c>
      <c r="H15" s="82">
        <f>CONFIG!$C106*'Charges variables-Calculs auto'!H41</f>
        <v>0</v>
      </c>
      <c r="I15" s="82">
        <f>CONFIG!$C106*'Charges variables-Calculs auto'!I41</f>
        <v>0</v>
      </c>
      <c r="J15" s="82">
        <f>CONFIG!$C106*'Charges variables-Calculs auto'!J41</f>
        <v>0</v>
      </c>
      <c r="K15" s="82">
        <f>CONFIG!$C106*'Charges variables-Calculs auto'!K41</f>
        <v>0</v>
      </c>
      <c r="L15" s="82">
        <f>CONFIG!$C106*'Charges variables-Calculs auto'!L41</f>
        <v>0</v>
      </c>
      <c r="M15" s="82">
        <f>CONFIG!$C106*'Charges variables-Calculs auto'!M41</f>
        <v>0</v>
      </c>
      <c r="N15" s="82">
        <f>CONFIG!$C106*'Charges variables-Calculs auto'!N41</f>
        <v>0</v>
      </c>
      <c r="O15" s="82">
        <f>CONFIG!$C106*'Charges variables-Calculs auto'!O41</f>
        <v>0</v>
      </c>
      <c r="P15" s="82">
        <f>CONFIG!$C106*'Charges variables-Calculs auto'!P41</f>
        <v>0</v>
      </c>
      <c r="Q15" s="82">
        <f>CONFIG!$C106*'Charges variables-Calculs auto'!Q41</f>
        <v>0</v>
      </c>
      <c r="R15" s="82">
        <f>CONFIG!$C106*'Charges variables-Calculs auto'!R41</f>
        <v>0</v>
      </c>
      <c r="S15" s="82">
        <f>CONFIG!$C106*'Charges variables-Calculs auto'!S41</f>
        <v>0</v>
      </c>
      <c r="T15" s="82">
        <f>CONFIG!$C106*'Charges variables-Calculs auto'!T41</f>
        <v>0</v>
      </c>
      <c r="U15" s="82">
        <f>CONFIG!$C106*'Charges variables-Calculs auto'!U41</f>
        <v>0</v>
      </c>
      <c r="V15" s="82">
        <f>CONFIG!$C106*'Charges variables-Calculs auto'!V41</f>
        <v>0</v>
      </c>
      <c r="W15" s="82">
        <f>CONFIG!$C106*'Charges variables-Calculs auto'!W41</f>
        <v>0</v>
      </c>
      <c r="X15" s="82">
        <f>CONFIG!$C106*'Charges variables-Calculs auto'!X41</f>
        <v>0</v>
      </c>
      <c r="Y15" s="82">
        <f>CONFIG!$C106*'Charges variables-Calculs auto'!Y41</f>
        <v>0</v>
      </c>
      <c r="Z15" s="82">
        <f>CONFIG!$C106*'Charges variables-Calculs auto'!Z41</f>
        <v>0</v>
      </c>
      <c r="AA15" s="82">
        <f>CONFIG!$C106*'Charges variables-Calculs auto'!AA41</f>
        <v>0</v>
      </c>
      <c r="AB15" s="82">
        <f>CONFIG!$C106*'Charges variables-Calculs auto'!AB41</f>
        <v>0</v>
      </c>
      <c r="AC15" s="82">
        <f>CONFIG!$C106*'Charges variables-Calculs auto'!AC41</f>
        <v>0</v>
      </c>
      <c r="AD15" s="82">
        <f>CONFIG!$C106*'Charges variables-Calculs auto'!AD41</f>
        <v>0</v>
      </c>
      <c r="AE15" s="82">
        <f>CONFIG!$C106*'Charges variables-Calculs auto'!AE41</f>
        <v>0</v>
      </c>
      <c r="AF15" s="82">
        <f>CONFIG!$C106*'Charges variables-Calculs auto'!AF41</f>
        <v>0</v>
      </c>
      <c r="AG15" s="82">
        <f>CONFIG!$C106*'Charges variables-Calculs auto'!AG41</f>
        <v>0</v>
      </c>
      <c r="AH15" s="82">
        <f>CONFIG!$C106*'Charges variables-Calculs auto'!AH41</f>
        <v>0</v>
      </c>
      <c r="AI15" s="82">
        <f>CONFIG!$C106*'Charges variables-Calculs auto'!AI41</f>
        <v>0</v>
      </c>
      <c r="AJ15" s="82">
        <f>CONFIG!$C106*'Charges variables-Calculs auto'!AJ41</f>
        <v>0</v>
      </c>
      <c r="AK15" s="82">
        <f>CONFIG!$C106*'Charges variables-Calculs auto'!AK41</f>
        <v>0</v>
      </c>
      <c r="AL15" s="82">
        <f>CONFIG!$C106*'Charges variables-Calculs auto'!AL41</f>
        <v>0</v>
      </c>
      <c r="AM15" s="82">
        <f>CONFIG!$C106*'Charges variables-Calculs auto'!AM41</f>
        <v>0</v>
      </c>
      <c r="AN15" s="82">
        <f>CONFIG!$C106*'Charges variables-Calculs auto'!AN41</f>
        <v>0</v>
      </c>
      <c r="AO15" s="82">
        <f>CONFIG!$C106*'Charges variables-Calculs auto'!AO41</f>
        <v>0</v>
      </c>
      <c r="AP15" s="82">
        <f>CONFIG!$C106*'Charges variables-Calculs auto'!AP41</f>
        <v>0</v>
      </c>
      <c r="AQ15" s="82">
        <f>CONFIG!$C106*'Charges variables-Calculs auto'!AQ41</f>
        <v>0</v>
      </c>
      <c r="AR15" s="82">
        <f>CONFIG!$C106*'Charges variables-Calculs auto'!AR41</f>
        <v>0</v>
      </c>
      <c r="AS15" s="82">
        <f>CONFIG!$C106*'Charges variables-Calculs auto'!AS41</f>
        <v>0</v>
      </c>
      <c r="AT15" s="82">
        <f>CONFIG!$C106*'Charges variables-Calculs auto'!AT41</f>
        <v>0</v>
      </c>
      <c r="AU15" s="82">
        <f>CONFIG!$C106*'Charges variables-Calculs auto'!AU41</f>
        <v>0</v>
      </c>
      <c r="AV15" s="82">
        <f>CONFIG!$C106*'Charges variables-Calculs auto'!AV41</f>
        <v>0</v>
      </c>
      <c r="AW15" s="82">
        <f>CONFIG!$C106*'Charges variables-Calculs auto'!AW41</f>
        <v>0</v>
      </c>
      <c r="AX15" s="82">
        <f>CONFIG!$C106*'Charges variables-Calculs auto'!AX41</f>
        <v>0</v>
      </c>
      <c r="AY15" s="82">
        <f>CONFIG!$C106*'Charges variables-Calculs auto'!AY41</f>
        <v>0</v>
      </c>
      <c r="AZ15" s="82">
        <f>CONFIG!$C106*'Charges variables-Calculs auto'!AZ41</f>
        <v>0</v>
      </c>
      <c r="BA15" s="82">
        <f>CONFIG!$C106*'Charges variables-Calculs auto'!BA41</f>
        <v>0</v>
      </c>
      <c r="BB15" s="82">
        <f>CONFIG!$C106*'Charges variables-Calculs auto'!BB41</f>
        <v>0</v>
      </c>
      <c r="BC15" s="82">
        <f>CONFIG!$C106*'Charges variables-Calculs auto'!BC41</f>
        <v>0</v>
      </c>
      <c r="BD15" s="82">
        <f>CONFIG!$C106*'Charges variables-Calculs auto'!BD41</f>
        <v>0</v>
      </c>
      <c r="BE15" s="82">
        <f>CONFIG!$C106*'Charges variables-Calculs auto'!BE41</f>
        <v>0</v>
      </c>
      <c r="BF15" s="82">
        <f>CONFIG!$C106*'Charges variables-Calculs auto'!BF41</f>
        <v>0</v>
      </c>
      <c r="BG15" s="82">
        <f>CONFIG!$C106*'Charges variables-Calculs auto'!BG41</f>
        <v>0</v>
      </c>
      <c r="BH15" s="82">
        <f>CONFIG!$C106*'Charges variables-Calculs auto'!BH41</f>
        <v>0</v>
      </c>
      <c r="BI15" s="82">
        <f>CONFIG!$C106*'Charges variables-Calculs auto'!BI41</f>
        <v>0</v>
      </c>
      <c r="BJ15" s="82">
        <f>CONFIG!$C106*'Charges variables-Calculs auto'!BJ41</f>
        <v>0</v>
      </c>
      <c r="BK15" s="146"/>
    </row>
    <row r="16" spans="2:63" x14ac:dyDescent="0.35">
      <c r="B16" s="57">
        <f>CONFIG!$B$19</f>
        <v>0</v>
      </c>
      <c r="C16" s="82">
        <f>CONFIG!$C107*'Charges variables-Calculs auto'!C42</f>
        <v>0</v>
      </c>
      <c r="D16" s="82">
        <f>CONFIG!$C107*'Charges variables-Calculs auto'!D42</f>
        <v>0</v>
      </c>
      <c r="E16" s="82">
        <f>CONFIG!$C107*'Charges variables-Calculs auto'!E42</f>
        <v>0</v>
      </c>
      <c r="F16" s="82">
        <f>CONFIG!$C107*'Charges variables-Calculs auto'!F42</f>
        <v>0</v>
      </c>
      <c r="G16" s="82">
        <f>CONFIG!$C107*'Charges variables-Calculs auto'!G42</f>
        <v>0</v>
      </c>
      <c r="H16" s="82">
        <f>CONFIG!$C107*'Charges variables-Calculs auto'!H42</f>
        <v>0</v>
      </c>
      <c r="I16" s="82">
        <f>CONFIG!$C107*'Charges variables-Calculs auto'!I42</f>
        <v>0</v>
      </c>
      <c r="J16" s="82">
        <f>CONFIG!$C107*'Charges variables-Calculs auto'!J42</f>
        <v>0</v>
      </c>
      <c r="K16" s="82">
        <f>CONFIG!$C107*'Charges variables-Calculs auto'!K42</f>
        <v>0</v>
      </c>
      <c r="L16" s="82">
        <f>CONFIG!$C107*'Charges variables-Calculs auto'!L42</f>
        <v>0</v>
      </c>
      <c r="M16" s="82">
        <f>CONFIG!$C107*'Charges variables-Calculs auto'!M42</f>
        <v>0</v>
      </c>
      <c r="N16" s="82">
        <f>CONFIG!$C107*'Charges variables-Calculs auto'!N42</f>
        <v>0</v>
      </c>
      <c r="O16" s="82">
        <f>CONFIG!$C107*'Charges variables-Calculs auto'!O42</f>
        <v>0</v>
      </c>
      <c r="P16" s="82">
        <f>CONFIG!$C107*'Charges variables-Calculs auto'!P42</f>
        <v>0</v>
      </c>
      <c r="Q16" s="82">
        <f>CONFIG!$C107*'Charges variables-Calculs auto'!Q42</f>
        <v>0</v>
      </c>
      <c r="R16" s="82">
        <f>CONFIG!$C107*'Charges variables-Calculs auto'!R42</f>
        <v>0</v>
      </c>
      <c r="S16" s="82">
        <f>CONFIG!$C107*'Charges variables-Calculs auto'!S42</f>
        <v>0</v>
      </c>
      <c r="T16" s="82">
        <f>CONFIG!$C107*'Charges variables-Calculs auto'!T42</f>
        <v>0</v>
      </c>
      <c r="U16" s="82">
        <f>CONFIG!$C107*'Charges variables-Calculs auto'!U42</f>
        <v>0</v>
      </c>
      <c r="V16" s="82">
        <f>CONFIG!$C107*'Charges variables-Calculs auto'!V42</f>
        <v>0</v>
      </c>
      <c r="W16" s="82">
        <f>CONFIG!$C107*'Charges variables-Calculs auto'!W42</f>
        <v>0</v>
      </c>
      <c r="X16" s="82">
        <f>CONFIG!$C107*'Charges variables-Calculs auto'!X42</f>
        <v>0</v>
      </c>
      <c r="Y16" s="82">
        <f>CONFIG!$C107*'Charges variables-Calculs auto'!Y42</f>
        <v>0</v>
      </c>
      <c r="Z16" s="82">
        <f>CONFIG!$C107*'Charges variables-Calculs auto'!Z42</f>
        <v>0</v>
      </c>
      <c r="AA16" s="82">
        <f>CONFIG!$C107*'Charges variables-Calculs auto'!AA42</f>
        <v>0</v>
      </c>
      <c r="AB16" s="82">
        <f>CONFIG!$C107*'Charges variables-Calculs auto'!AB42</f>
        <v>0</v>
      </c>
      <c r="AC16" s="82">
        <f>CONFIG!$C107*'Charges variables-Calculs auto'!AC42</f>
        <v>0</v>
      </c>
      <c r="AD16" s="82">
        <f>CONFIG!$C107*'Charges variables-Calculs auto'!AD42</f>
        <v>0</v>
      </c>
      <c r="AE16" s="82">
        <f>CONFIG!$C107*'Charges variables-Calculs auto'!AE42</f>
        <v>0</v>
      </c>
      <c r="AF16" s="82">
        <f>CONFIG!$C107*'Charges variables-Calculs auto'!AF42</f>
        <v>0</v>
      </c>
      <c r="AG16" s="82">
        <f>CONFIG!$C107*'Charges variables-Calculs auto'!AG42</f>
        <v>0</v>
      </c>
      <c r="AH16" s="82">
        <f>CONFIG!$C107*'Charges variables-Calculs auto'!AH42</f>
        <v>0</v>
      </c>
      <c r="AI16" s="82">
        <f>CONFIG!$C107*'Charges variables-Calculs auto'!AI42</f>
        <v>0</v>
      </c>
      <c r="AJ16" s="82">
        <f>CONFIG!$C107*'Charges variables-Calculs auto'!AJ42</f>
        <v>0</v>
      </c>
      <c r="AK16" s="82">
        <f>CONFIG!$C107*'Charges variables-Calculs auto'!AK42</f>
        <v>0</v>
      </c>
      <c r="AL16" s="82">
        <f>CONFIG!$C107*'Charges variables-Calculs auto'!AL42</f>
        <v>0</v>
      </c>
      <c r="AM16" s="82">
        <f>CONFIG!$C107*'Charges variables-Calculs auto'!AM42</f>
        <v>0</v>
      </c>
      <c r="AN16" s="82">
        <f>CONFIG!$C107*'Charges variables-Calculs auto'!AN42</f>
        <v>0</v>
      </c>
      <c r="AO16" s="82">
        <f>CONFIG!$C107*'Charges variables-Calculs auto'!AO42</f>
        <v>0</v>
      </c>
      <c r="AP16" s="82">
        <f>CONFIG!$C107*'Charges variables-Calculs auto'!AP42</f>
        <v>0</v>
      </c>
      <c r="AQ16" s="82">
        <f>CONFIG!$C107*'Charges variables-Calculs auto'!AQ42</f>
        <v>0</v>
      </c>
      <c r="AR16" s="82">
        <f>CONFIG!$C107*'Charges variables-Calculs auto'!AR42</f>
        <v>0</v>
      </c>
      <c r="AS16" s="82">
        <f>CONFIG!$C107*'Charges variables-Calculs auto'!AS42</f>
        <v>0</v>
      </c>
      <c r="AT16" s="82">
        <f>CONFIG!$C107*'Charges variables-Calculs auto'!AT42</f>
        <v>0</v>
      </c>
      <c r="AU16" s="82">
        <f>CONFIG!$C107*'Charges variables-Calculs auto'!AU42</f>
        <v>0</v>
      </c>
      <c r="AV16" s="82">
        <f>CONFIG!$C107*'Charges variables-Calculs auto'!AV42</f>
        <v>0</v>
      </c>
      <c r="AW16" s="82">
        <f>CONFIG!$C107*'Charges variables-Calculs auto'!AW42</f>
        <v>0</v>
      </c>
      <c r="AX16" s="82">
        <f>CONFIG!$C107*'Charges variables-Calculs auto'!AX42</f>
        <v>0</v>
      </c>
      <c r="AY16" s="82">
        <f>CONFIG!$C107*'Charges variables-Calculs auto'!AY42</f>
        <v>0</v>
      </c>
      <c r="AZ16" s="82">
        <f>CONFIG!$C107*'Charges variables-Calculs auto'!AZ42</f>
        <v>0</v>
      </c>
      <c r="BA16" s="82">
        <f>CONFIG!$C107*'Charges variables-Calculs auto'!BA42</f>
        <v>0</v>
      </c>
      <c r="BB16" s="82">
        <f>CONFIG!$C107*'Charges variables-Calculs auto'!BB42</f>
        <v>0</v>
      </c>
      <c r="BC16" s="82">
        <f>CONFIG!$C107*'Charges variables-Calculs auto'!BC42</f>
        <v>0</v>
      </c>
      <c r="BD16" s="82">
        <f>CONFIG!$C107*'Charges variables-Calculs auto'!BD42</f>
        <v>0</v>
      </c>
      <c r="BE16" s="82">
        <f>CONFIG!$C107*'Charges variables-Calculs auto'!BE42</f>
        <v>0</v>
      </c>
      <c r="BF16" s="82">
        <f>CONFIG!$C107*'Charges variables-Calculs auto'!BF42</f>
        <v>0</v>
      </c>
      <c r="BG16" s="82">
        <f>CONFIG!$C107*'Charges variables-Calculs auto'!BG42</f>
        <v>0</v>
      </c>
      <c r="BH16" s="82">
        <f>CONFIG!$C107*'Charges variables-Calculs auto'!BH42</f>
        <v>0</v>
      </c>
      <c r="BI16" s="82">
        <f>CONFIG!$C107*'Charges variables-Calculs auto'!BI42</f>
        <v>0</v>
      </c>
      <c r="BJ16" s="82">
        <f>CONFIG!$C107*'Charges variables-Calculs auto'!BJ42</f>
        <v>0</v>
      </c>
      <c r="BK16" s="146"/>
    </row>
    <row r="17" spans="2:63" x14ac:dyDescent="0.35">
      <c r="B17" s="57">
        <f>CONFIG!$B$20</f>
        <v>0</v>
      </c>
      <c r="C17" s="82">
        <f>CONFIG!$C108*'Charges variables-Calculs auto'!C43</f>
        <v>0</v>
      </c>
      <c r="D17" s="82">
        <f>CONFIG!$C108*'Charges variables-Calculs auto'!D43</f>
        <v>0</v>
      </c>
      <c r="E17" s="82">
        <f>CONFIG!$C108*'Charges variables-Calculs auto'!E43</f>
        <v>0</v>
      </c>
      <c r="F17" s="82">
        <f>CONFIG!$C108*'Charges variables-Calculs auto'!F43</f>
        <v>0</v>
      </c>
      <c r="G17" s="82">
        <f>CONFIG!$C108*'Charges variables-Calculs auto'!G43</f>
        <v>0</v>
      </c>
      <c r="H17" s="82">
        <f>CONFIG!$C108*'Charges variables-Calculs auto'!H43</f>
        <v>0</v>
      </c>
      <c r="I17" s="82">
        <f>CONFIG!$C108*'Charges variables-Calculs auto'!I43</f>
        <v>0</v>
      </c>
      <c r="J17" s="82">
        <f>CONFIG!$C108*'Charges variables-Calculs auto'!J43</f>
        <v>0</v>
      </c>
      <c r="K17" s="82">
        <f>CONFIG!$C108*'Charges variables-Calculs auto'!K43</f>
        <v>0</v>
      </c>
      <c r="L17" s="82">
        <f>CONFIG!$C108*'Charges variables-Calculs auto'!L43</f>
        <v>0</v>
      </c>
      <c r="M17" s="82">
        <f>CONFIG!$C108*'Charges variables-Calculs auto'!M43</f>
        <v>0</v>
      </c>
      <c r="N17" s="82">
        <f>CONFIG!$C108*'Charges variables-Calculs auto'!N43</f>
        <v>0</v>
      </c>
      <c r="O17" s="82">
        <f>CONFIG!$C108*'Charges variables-Calculs auto'!O43</f>
        <v>0</v>
      </c>
      <c r="P17" s="82">
        <f>CONFIG!$C108*'Charges variables-Calculs auto'!P43</f>
        <v>0</v>
      </c>
      <c r="Q17" s="82">
        <f>CONFIG!$C108*'Charges variables-Calculs auto'!Q43</f>
        <v>0</v>
      </c>
      <c r="R17" s="82">
        <f>CONFIG!$C108*'Charges variables-Calculs auto'!R43</f>
        <v>0</v>
      </c>
      <c r="S17" s="82">
        <f>CONFIG!$C108*'Charges variables-Calculs auto'!S43</f>
        <v>0</v>
      </c>
      <c r="T17" s="82">
        <f>CONFIG!$C108*'Charges variables-Calculs auto'!T43</f>
        <v>0</v>
      </c>
      <c r="U17" s="82">
        <f>CONFIG!$C108*'Charges variables-Calculs auto'!U43</f>
        <v>0</v>
      </c>
      <c r="V17" s="82">
        <f>CONFIG!$C108*'Charges variables-Calculs auto'!V43</f>
        <v>0</v>
      </c>
      <c r="W17" s="82">
        <f>CONFIG!$C108*'Charges variables-Calculs auto'!W43</f>
        <v>0</v>
      </c>
      <c r="X17" s="82">
        <f>CONFIG!$C108*'Charges variables-Calculs auto'!X43</f>
        <v>0</v>
      </c>
      <c r="Y17" s="82">
        <f>CONFIG!$C108*'Charges variables-Calculs auto'!Y43</f>
        <v>0</v>
      </c>
      <c r="Z17" s="82">
        <f>CONFIG!$C108*'Charges variables-Calculs auto'!Z43</f>
        <v>0</v>
      </c>
      <c r="AA17" s="82">
        <f>CONFIG!$C108*'Charges variables-Calculs auto'!AA43</f>
        <v>0</v>
      </c>
      <c r="AB17" s="82">
        <f>CONFIG!$C108*'Charges variables-Calculs auto'!AB43</f>
        <v>0</v>
      </c>
      <c r="AC17" s="82">
        <f>CONFIG!$C108*'Charges variables-Calculs auto'!AC43</f>
        <v>0</v>
      </c>
      <c r="AD17" s="82">
        <f>CONFIG!$C108*'Charges variables-Calculs auto'!AD43</f>
        <v>0</v>
      </c>
      <c r="AE17" s="82">
        <f>CONFIG!$C108*'Charges variables-Calculs auto'!AE43</f>
        <v>0</v>
      </c>
      <c r="AF17" s="82">
        <f>CONFIG!$C108*'Charges variables-Calculs auto'!AF43</f>
        <v>0</v>
      </c>
      <c r="AG17" s="82">
        <f>CONFIG!$C108*'Charges variables-Calculs auto'!AG43</f>
        <v>0</v>
      </c>
      <c r="AH17" s="82">
        <f>CONFIG!$C108*'Charges variables-Calculs auto'!AH43</f>
        <v>0</v>
      </c>
      <c r="AI17" s="82">
        <f>CONFIG!$C108*'Charges variables-Calculs auto'!AI43</f>
        <v>0</v>
      </c>
      <c r="AJ17" s="82">
        <f>CONFIG!$C108*'Charges variables-Calculs auto'!AJ43</f>
        <v>0</v>
      </c>
      <c r="AK17" s="82">
        <f>CONFIG!$C108*'Charges variables-Calculs auto'!AK43</f>
        <v>0</v>
      </c>
      <c r="AL17" s="82">
        <f>CONFIG!$C108*'Charges variables-Calculs auto'!AL43</f>
        <v>0</v>
      </c>
      <c r="AM17" s="82">
        <f>CONFIG!$C108*'Charges variables-Calculs auto'!AM43</f>
        <v>0</v>
      </c>
      <c r="AN17" s="82">
        <f>CONFIG!$C108*'Charges variables-Calculs auto'!AN43</f>
        <v>0</v>
      </c>
      <c r="AO17" s="82">
        <f>CONFIG!$C108*'Charges variables-Calculs auto'!AO43</f>
        <v>0</v>
      </c>
      <c r="AP17" s="82">
        <f>CONFIG!$C108*'Charges variables-Calculs auto'!AP43</f>
        <v>0</v>
      </c>
      <c r="AQ17" s="82">
        <f>CONFIG!$C108*'Charges variables-Calculs auto'!AQ43</f>
        <v>0</v>
      </c>
      <c r="AR17" s="82">
        <f>CONFIG!$C108*'Charges variables-Calculs auto'!AR43</f>
        <v>0</v>
      </c>
      <c r="AS17" s="82">
        <f>CONFIG!$C108*'Charges variables-Calculs auto'!AS43</f>
        <v>0</v>
      </c>
      <c r="AT17" s="82">
        <f>CONFIG!$C108*'Charges variables-Calculs auto'!AT43</f>
        <v>0</v>
      </c>
      <c r="AU17" s="82">
        <f>CONFIG!$C108*'Charges variables-Calculs auto'!AU43</f>
        <v>0</v>
      </c>
      <c r="AV17" s="82">
        <f>CONFIG!$C108*'Charges variables-Calculs auto'!AV43</f>
        <v>0</v>
      </c>
      <c r="AW17" s="82">
        <f>CONFIG!$C108*'Charges variables-Calculs auto'!AW43</f>
        <v>0</v>
      </c>
      <c r="AX17" s="82">
        <f>CONFIG!$C108*'Charges variables-Calculs auto'!AX43</f>
        <v>0</v>
      </c>
      <c r="AY17" s="82">
        <f>CONFIG!$C108*'Charges variables-Calculs auto'!AY43</f>
        <v>0</v>
      </c>
      <c r="AZ17" s="82">
        <f>CONFIG!$C108*'Charges variables-Calculs auto'!AZ43</f>
        <v>0</v>
      </c>
      <c r="BA17" s="82">
        <f>CONFIG!$C108*'Charges variables-Calculs auto'!BA43</f>
        <v>0</v>
      </c>
      <c r="BB17" s="82">
        <f>CONFIG!$C108*'Charges variables-Calculs auto'!BB43</f>
        <v>0</v>
      </c>
      <c r="BC17" s="82">
        <f>CONFIG!$C108*'Charges variables-Calculs auto'!BC43</f>
        <v>0</v>
      </c>
      <c r="BD17" s="82">
        <f>CONFIG!$C108*'Charges variables-Calculs auto'!BD43</f>
        <v>0</v>
      </c>
      <c r="BE17" s="82">
        <f>CONFIG!$C108*'Charges variables-Calculs auto'!BE43</f>
        <v>0</v>
      </c>
      <c r="BF17" s="82">
        <f>CONFIG!$C108*'Charges variables-Calculs auto'!BF43</f>
        <v>0</v>
      </c>
      <c r="BG17" s="82">
        <f>CONFIG!$C108*'Charges variables-Calculs auto'!BG43</f>
        <v>0</v>
      </c>
      <c r="BH17" s="82">
        <f>CONFIG!$C108*'Charges variables-Calculs auto'!BH43</f>
        <v>0</v>
      </c>
      <c r="BI17" s="82">
        <f>CONFIG!$C108*'Charges variables-Calculs auto'!BI43</f>
        <v>0</v>
      </c>
      <c r="BJ17" s="82">
        <f>CONFIG!$C108*'Charges variables-Calculs auto'!BJ43</f>
        <v>0</v>
      </c>
      <c r="BK17" s="146"/>
    </row>
    <row r="18" spans="2:63" x14ac:dyDescent="0.35">
      <c r="B18" s="57">
        <f>CONFIG!$B$21</f>
        <v>0</v>
      </c>
      <c r="C18" s="82">
        <f>CONFIG!$C109*'Charges variables-Calculs auto'!C44</f>
        <v>0</v>
      </c>
      <c r="D18" s="82">
        <f>CONFIG!$C109*'Charges variables-Calculs auto'!D44</f>
        <v>0</v>
      </c>
      <c r="E18" s="82">
        <f>CONFIG!$C109*'Charges variables-Calculs auto'!E44</f>
        <v>0</v>
      </c>
      <c r="F18" s="82">
        <f>CONFIG!$C109*'Charges variables-Calculs auto'!F44</f>
        <v>0</v>
      </c>
      <c r="G18" s="82">
        <f>CONFIG!$C109*'Charges variables-Calculs auto'!G44</f>
        <v>0</v>
      </c>
      <c r="H18" s="82">
        <f>CONFIG!$C109*'Charges variables-Calculs auto'!H44</f>
        <v>0</v>
      </c>
      <c r="I18" s="82">
        <f>CONFIG!$C109*'Charges variables-Calculs auto'!I44</f>
        <v>0</v>
      </c>
      <c r="J18" s="82">
        <f>CONFIG!$C109*'Charges variables-Calculs auto'!J44</f>
        <v>0</v>
      </c>
      <c r="K18" s="82">
        <f>CONFIG!$C109*'Charges variables-Calculs auto'!K44</f>
        <v>0</v>
      </c>
      <c r="L18" s="82">
        <f>CONFIG!$C109*'Charges variables-Calculs auto'!L44</f>
        <v>0</v>
      </c>
      <c r="M18" s="82">
        <f>CONFIG!$C109*'Charges variables-Calculs auto'!M44</f>
        <v>0</v>
      </c>
      <c r="N18" s="82">
        <f>CONFIG!$C109*'Charges variables-Calculs auto'!N44</f>
        <v>0</v>
      </c>
      <c r="O18" s="82">
        <f>CONFIG!$C109*'Charges variables-Calculs auto'!O44</f>
        <v>0</v>
      </c>
      <c r="P18" s="82">
        <f>CONFIG!$C109*'Charges variables-Calculs auto'!P44</f>
        <v>0</v>
      </c>
      <c r="Q18" s="82">
        <f>CONFIG!$C109*'Charges variables-Calculs auto'!Q44</f>
        <v>0</v>
      </c>
      <c r="R18" s="82">
        <f>CONFIG!$C109*'Charges variables-Calculs auto'!R44</f>
        <v>0</v>
      </c>
      <c r="S18" s="82">
        <f>CONFIG!$C109*'Charges variables-Calculs auto'!S44</f>
        <v>0</v>
      </c>
      <c r="T18" s="82">
        <f>CONFIG!$C109*'Charges variables-Calculs auto'!T44</f>
        <v>0</v>
      </c>
      <c r="U18" s="82">
        <f>CONFIG!$C109*'Charges variables-Calculs auto'!U44</f>
        <v>0</v>
      </c>
      <c r="V18" s="82">
        <f>CONFIG!$C109*'Charges variables-Calculs auto'!V44</f>
        <v>0</v>
      </c>
      <c r="W18" s="82">
        <f>CONFIG!$C109*'Charges variables-Calculs auto'!W44</f>
        <v>0</v>
      </c>
      <c r="X18" s="82">
        <f>CONFIG!$C109*'Charges variables-Calculs auto'!X44</f>
        <v>0</v>
      </c>
      <c r="Y18" s="82">
        <f>CONFIG!$C109*'Charges variables-Calculs auto'!Y44</f>
        <v>0</v>
      </c>
      <c r="Z18" s="82">
        <f>CONFIG!$C109*'Charges variables-Calculs auto'!Z44</f>
        <v>0</v>
      </c>
      <c r="AA18" s="82">
        <f>CONFIG!$C109*'Charges variables-Calculs auto'!AA44</f>
        <v>0</v>
      </c>
      <c r="AB18" s="82">
        <f>CONFIG!$C109*'Charges variables-Calculs auto'!AB44</f>
        <v>0</v>
      </c>
      <c r="AC18" s="82">
        <f>CONFIG!$C109*'Charges variables-Calculs auto'!AC44</f>
        <v>0</v>
      </c>
      <c r="AD18" s="82">
        <f>CONFIG!$C109*'Charges variables-Calculs auto'!AD44</f>
        <v>0</v>
      </c>
      <c r="AE18" s="82">
        <f>CONFIG!$C109*'Charges variables-Calculs auto'!AE44</f>
        <v>0</v>
      </c>
      <c r="AF18" s="82">
        <f>CONFIG!$C109*'Charges variables-Calculs auto'!AF44</f>
        <v>0</v>
      </c>
      <c r="AG18" s="82">
        <f>CONFIG!$C109*'Charges variables-Calculs auto'!AG44</f>
        <v>0</v>
      </c>
      <c r="AH18" s="82">
        <f>CONFIG!$C109*'Charges variables-Calculs auto'!AH44</f>
        <v>0</v>
      </c>
      <c r="AI18" s="82">
        <f>CONFIG!$C109*'Charges variables-Calculs auto'!AI44</f>
        <v>0</v>
      </c>
      <c r="AJ18" s="82">
        <f>CONFIG!$C109*'Charges variables-Calculs auto'!AJ44</f>
        <v>0</v>
      </c>
      <c r="AK18" s="82">
        <f>CONFIG!$C109*'Charges variables-Calculs auto'!AK44</f>
        <v>0</v>
      </c>
      <c r="AL18" s="82">
        <f>CONFIG!$C109*'Charges variables-Calculs auto'!AL44</f>
        <v>0</v>
      </c>
      <c r="AM18" s="82">
        <f>CONFIG!$C109*'Charges variables-Calculs auto'!AM44</f>
        <v>0</v>
      </c>
      <c r="AN18" s="82">
        <f>CONFIG!$C109*'Charges variables-Calculs auto'!AN44</f>
        <v>0</v>
      </c>
      <c r="AO18" s="82">
        <f>CONFIG!$C109*'Charges variables-Calculs auto'!AO44</f>
        <v>0</v>
      </c>
      <c r="AP18" s="82">
        <f>CONFIG!$C109*'Charges variables-Calculs auto'!AP44</f>
        <v>0</v>
      </c>
      <c r="AQ18" s="82">
        <f>CONFIG!$C109*'Charges variables-Calculs auto'!AQ44</f>
        <v>0</v>
      </c>
      <c r="AR18" s="82">
        <f>CONFIG!$C109*'Charges variables-Calculs auto'!AR44</f>
        <v>0</v>
      </c>
      <c r="AS18" s="82">
        <f>CONFIG!$C109*'Charges variables-Calculs auto'!AS44</f>
        <v>0</v>
      </c>
      <c r="AT18" s="82">
        <f>CONFIG!$C109*'Charges variables-Calculs auto'!AT44</f>
        <v>0</v>
      </c>
      <c r="AU18" s="82">
        <f>CONFIG!$C109*'Charges variables-Calculs auto'!AU44</f>
        <v>0</v>
      </c>
      <c r="AV18" s="82">
        <f>CONFIG!$C109*'Charges variables-Calculs auto'!AV44</f>
        <v>0</v>
      </c>
      <c r="AW18" s="82">
        <f>CONFIG!$C109*'Charges variables-Calculs auto'!AW44</f>
        <v>0</v>
      </c>
      <c r="AX18" s="82">
        <f>CONFIG!$C109*'Charges variables-Calculs auto'!AX44</f>
        <v>0</v>
      </c>
      <c r="AY18" s="82">
        <f>CONFIG!$C109*'Charges variables-Calculs auto'!AY44</f>
        <v>0</v>
      </c>
      <c r="AZ18" s="82">
        <f>CONFIG!$C109*'Charges variables-Calculs auto'!AZ44</f>
        <v>0</v>
      </c>
      <c r="BA18" s="82">
        <f>CONFIG!$C109*'Charges variables-Calculs auto'!BA44</f>
        <v>0</v>
      </c>
      <c r="BB18" s="82">
        <f>CONFIG!$C109*'Charges variables-Calculs auto'!BB44</f>
        <v>0</v>
      </c>
      <c r="BC18" s="82">
        <f>CONFIG!$C109*'Charges variables-Calculs auto'!BC44</f>
        <v>0</v>
      </c>
      <c r="BD18" s="82">
        <f>CONFIG!$C109*'Charges variables-Calculs auto'!BD44</f>
        <v>0</v>
      </c>
      <c r="BE18" s="82">
        <f>CONFIG!$C109*'Charges variables-Calculs auto'!BE44</f>
        <v>0</v>
      </c>
      <c r="BF18" s="82">
        <f>CONFIG!$C109*'Charges variables-Calculs auto'!BF44</f>
        <v>0</v>
      </c>
      <c r="BG18" s="82">
        <f>CONFIG!$C109*'Charges variables-Calculs auto'!BG44</f>
        <v>0</v>
      </c>
      <c r="BH18" s="82">
        <f>CONFIG!$C109*'Charges variables-Calculs auto'!BH44</f>
        <v>0</v>
      </c>
      <c r="BI18" s="82">
        <f>CONFIG!$C109*'Charges variables-Calculs auto'!BI44</f>
        <v>0</v>
      </c>
      <c r="BJ18" s="82">
        <f>CONFIG!$C109*'Charges variables-Calculs auto'!BJ44</f>
        <v>0</v>
      </c>
      <c r="BK18" s="146"/>
    </row>
    <row r="19" spans="2:63" x14ac:dyDescent="0.35">
      <c r="B19" s="170"/>
      <c r="C19" s="146"/>
      <c r="D19" s="146"/>
      <c r="E19" s="146"/>
      <c r="F19" s="146"/>
      <c r="G19" s="146"/>
      <c r="H19" s="146"/>
      <c r="I19" s="146"/>
      <c r="J19" s="146"/>
      <c r="K19" s="146"/>
      <c r="L19" s="146"/>
      <c r="M19" s="146"/>
      <c r="N19" s="146"/>
      <c r="O19" s="146"/>
      <c r="P19" s="146"/>
      <c r="Q19" s="146"/>
      <c r="R19" s="146"/>
      <c r="S19" s="146"/>
      <c r="T19" s="146"/>
      <c r="U19" s="146"/>
      <c r="V19" s="146"/>
      <c r="W19" s="146"/>
      <c r="X19" s="146"/>
      <c r="Y19" s="146"/>
      <c r="Z19" s="146"/>
      <c r="AA19" s="146"/>
      <c r="AB19" s="146"/>
      <c r="AC19" s="146"/>
      <c r="AD19" s="146"/>
      <c r="AE19" s="146"/>
      <c r="AF19" s="146"/>
      <c r="AG19" s="146"/>
      <c r="AH19" s="146"/>
      <c r="AI19" s="146"/>
      <c r="AJ19" s="146"/>
      <c r="AK19" s="146"/>
      <c r="AL19" s="146"/>
      <c r="AM19" s="146"/>
      <c r="AN19" s="146"/>
      <c r="AO19" s="146"/>
      <c r="AP19" s="146"/>
      <c r="AQ19" s="146"/>
      <c r="AR19" s="146"/>
      <c r="AS19" s="146"/>
      <c r="AT19" s="146"/>
      <c r="AU19" s="146"/>
      <c r="AV19" s="146"/>
      <c r="AW19" s="146"/>
      <c r="AX19" s="146"/>
      <c r="AY19" s="146"/>
      <c r="AZ19" s="146"/>
      <c r="BA19" s="146"/>
      <c r="BB19" s="146"/>
      <c r="BC19" s="146"/>
      <c r="BD19" s="146"/>
      <c r="BE19" s="146"/>
      <c r="BF19" s="146"/>
      <c r="BG19" s="146"/>
      <c r="BH19" s="146"/>
      <c r="BI19" s="146"/>
      <c r="BJ19" s="146"/>
      <c r="BK19" s="146"/>
    </row>
    <row r="20" spans="2:63" x14ac:dyDescent="0.35">
      <c r="B20" s="95" t="s">
        <v>20</v>
      </c>
      <c r="C20" s="82">
        <f>SUM(C11:C18)+(Investissements!C30-Investissements!C9+'Sous-traitances'!C30+'Charges externes'!I29)*CONFIG!$C$111</f>
        <v>450</v>
      </c>
      <c r="D20" s="82">
        <f>SUM(D11:D18)+(Investissements!D30-Investissements!D9+'Sous-traitances'!D30+'Charges externes'!J29)*CONFIG!$C$111</f>
        <v>450</v>
      </c>
      <c r="E20" s="82">
        <f>SUM(E11:E18)+(Investissements!E30-Investissements!E9+'Sous-traitances'!E30+'Charges externes'!K29)*CONFIG!$C$111</f>
        <v>450</v>
      </c>
      <c r="F20" s="82">
        <f>SUM(F11:F18)+(Investissements!F30-Investissements!F9+'Sous-traitances'!F30+'Charges externes'!L29)*CONFIG!$C$111</f>
        <v>450</v>
      </c>
      <c r="G20" s="82">
        <f>SUM(G11:G18)+(Investissements!G30-Investissements!G9+'Sous-traitances'!G30+'Charges externes'!M29)*CONFIG!$C$111</f>
        <v>450</v>
      </c>
      <c r="H20" s="82">
        <f>SUM(H11:H18)+(Investissements!H30-Investissements!H9+'Sous-traitances'!H30+'Charges externes'!N29)*CONFIG!$C$111</f>
        <v>450</v>
      </c>
      <c r="I20" s="82">
        <f>SUM(I11:I18)+(Investissements!I30-Investissements!I9+'Sous-traitances'!I30+'Charges externes'!O29)*CONFIG!$C$111</f>
        <v>450</v>
      </c>
      <c r="J20" s="82">
        <f>SUM(J11:J18)+(Investissements!J30-Investissements!J9+'Sous-traitances'!J30+'Charges externes'!P29)*CONFIG!$C$111</f>
        <v>450</v>
      </c>
      <c r="K20" s="82">
        <f>SUM(K11:K18)+(Investissements!K30-Investissements!K9+'Sous-traitances'!K30+'Charges externes'!Q29)*CONFIG!$C$111</f>
        <v>450</v>
      </c>
      <c r="L20" s="82">
        <f>SUM(L11:L18)+(Investissements!L30-Investissements!L9+'Sous-traitances'!L30+'Charges externes'!R29)*CONFIG!$C$111</f>
        <v>450</v>
      </c>
      <c r="M20" s="82">
        <f>SUM(M11:M18)+(Investissements!M30-Investissements!M9+'Sous-traitances'!M30+'Charges externes'!S29)*CONFIG!$C$111</f>
        <v>450</v>
      </c>
      <c r="N20" s="82">
        <f>SUM(N11:N18)+(Investissements!N30-Investissements!N9+'Sous-traitances'!N30+'Charges externes'!T29)*CONFIG!$C$111</f>
        <v>450</v>
      </c>
      <c r="O20" s="82">
        <f>SUM(O11:O18)+(Investissements!P30-Investissements!P9+'Sous-traitances'!P30+'Charges externes'!U29)*CONFIG!$C$111</f>
        <v>450</v>
      </c>
      <c r="P20" s="82">
        <f>SUM(P11:P18)+(Investissements!Q30-Investissements!Q9+'Sous-traitances'!Q30+'Charges externes'!V29)*CONFIG!$C$111</f>
        <v>450</v>
      </c>
      <c r="Q20" s="82">
        <f>SUM(Q11:Q18)+(Investissements!R30-Investissements!R9+'Sous-traitances'!R30+'Charges externes'!W29)*CONFIG!$C$111</f>
        <v>450</v>
      </c>
      <c r="R20" s="82">
        <f>SUM(R11:R18)+(Investissements!S30-Investissements!S9+'Sous-traitances'!S30+'Charges externes'!X29)*CONFIG!$C$111</f>
        <v>450</v>
      </c>
      <c r="S20" s="82">
        <f>SUM(S11:S18)+(Investissements!T30-Investissements!T9+'Sous-traitances'!T30+'Charges externes'!Y29)*CONFIG!$C$111</f>
        <v>450</v>
      </c>
      <c r="T20" s="82">
        <f>SUM(T11:T18)+(Investissements!U30-Investissements!U9+'Sous-traitances'!U30+'Charges externes'!Z29)*CONFIG!$C$111</f>
        <v>450</v>
      </c>
      <c r="U20" s="82">
        <f>SUM(U11:U18)+(Investissements!V30-Investissements!V9+'Sous-traitances'!V30+'Charges externes'!AA29)*CONFIG!$C$111</f>
        <v>450</v>
      </c>
      <c r="V20" s="82">
        <f>SUM(V11:V18)+(Investissements!W30-Investissements!W9+'Sous-traitances'!W30+'Charges externes'!AB29)*CONFIG!$C$111</f>
        <v>450</v>
      </c>
      <c r="W20" s="82">
        <f>SUM(W11:W18)+(Investissements!X30-Investissements!X9+'Sous-traitances'!X30+'Charges externes'!AC29)*CONFIG!$C$111</f>
        <v>450</v>
      </c>
      <c r="X20" s="82">
        <f>SUM(X11:X18)+(Investissements!Y30-Investissements!Y9+'Sous-traitances'!Y30+'Charges externes'!AD29)*CONFIG!$C$111</f>
        <v>450</v>
      </c>
      <c r="Y20" s="82">
        <f>SUM(Y11:Y18)+(Investissements!Z30-Investissements!Z9+'Sous-traitances'!Z30+'Charges externes'!AE29)*CONFIG!$C$111</f>
        <v>450</v>
      </c>
      <c r="Z20" s="82">
        <f>SUM(Z11:Z18)+(Investissements!AA30-Investissements!AA9+'Sous-traitances'!AA30+'Charges externes'!AF29)*CONFIG!$C$111</f>
        <v>450</v>
      </c>
      <c r="AA20" s="82">
        <f>SUM(AA11:AA18)+(Investissements!$AC30-Investissements!$AC9+'Sous-traitances'!$AC30+'Charges externes'!AG29)*CONFIG!$C$111</f>
        <v>450</v>
      </c>
      <c r="AB20" s="82">
        <f>SUM(AB11:AB18)+('Charges externes'!AH29)*CONFIG!$C$111</f>
        <v>450</v>
      </c>
      <c r="AC20" s="82">
        <f>SUM(AC11:AC18)+('Charges externes'!AI29)*CONFIG!$C$111</f>
        <v>450</v>
      </c>
      <c r="AD20" s="82">
        <f>SUM(AD11:AD18)+('Charges externes'!AJ29)*CONFIG!$C$111</f>
        <v>450</v>
      </c>
      <c r="AE20" s="82">
        <f>SUM(AE11:AE18)+('Charges externes'!AK29)*CONFIG!$C$111</f>
        <v>450</v>
      </c>
      <c r="AF20" s="82">
        <f>SUM(AF11:AF18)+('Charges externes'!AL29)*CONFIG!$C$111</f>
        <v>450</v>
      </c>
      <c r="AG20" s="82">
        <f>SUM(AG11:AG18)+(Investissements!$AD30-Investissements!$AD9+'Sous-traitances'!$AD30+'Charges externes'!AM29)*CONFIG!$C$111</f>
        <v>450</v>
      </c>
      <c r="AH20" s="82">
        <f>SUM(AH11:AH18)+('Charges externes'!AN29)*CONFIG!$C$111</f>
        <v>450</v>
      </c>
      <c r="AI20" s="82">
        <f>SUM(AI11:AI18)+('Charges externes'!AO29)*CONFIG!$C$111</f>
        <v>450</v>
      </c>
      <c r="AJ20" s="82">
        <f>SUM(AJ11:AJ18)+('Charges externes'!AP29)*CONFIG!$C$111</f>
        <v>450</v>
      </c>
      <c r="AK20" s="82">
        <f>SUM(AK11:AK18)+('Charges externes'!AQ29)*CONFIG!$C$111</f>
        <v>450</v>
      </c>
      <c r="AL20" s="82">
        <f>SUM(AL11:AL18)+('Charges externes'!AR29)*CONFIG!$C$111</f>
        <v>450</v>
      </c>
      <c r="AM20" s="82">
        <f>SUM(AM11:AM18)+(Investissements!$AF30-Investissements!$AF9+'Sous-traitances'!$AF30+'Charges externes'!AS29)*CONFIG!$C$111</f>
        <v>450</v>
      </c>
      <c r="AN20" s="82">
        <f>SUM(AN11:AN18)+('Charges externes'!AT29)*CONFIG!$C$111</f>
        <v>450</v>
      </c>
      <c r="AO20" s="82">
        <f>SUM(AO11:AO18)+('Charges externes'!AU29)*CONFIG!$C$111</f>
        <v>450</v>
      </c>
      <c r="AP20" s="82">
        <f>SUM(AP11:AP18)+('Charges externes'!AV29)*CONFIG!$C$111</f>
        <v>450</v>
      </c>
      <c r="AQ20" s="82">
        <f>SUM(AQ11:AQ18)+('Charges externes'!AW29)*CONFIG!$C$111</f>
        <v>450</v>
      </c>
      <c r="AR20" s="82">
        <f>SUM(AR11:AR18)+('Charges externes'!AX29)*CONFIG!$C$111</f>
        <v>450</v>
      </c>
      <c r="AS20" s="82">
        <f>SUM(AS11:AS18)+(Investissements!$AG30-Investissements!$AG9+'Sous-traitances'!$AG30+'Charges externes'!AY29)*CONFIG!$C$111</f>
        <v>450</v>
      </c>
      <c r="AT20" s="82">
        <f>SUM(AT11:AT18)+('Charges externes'!AZ29)*CONFIG!$C$111</f>
        <v>450</v>
      </c>
      <c r="AU20" s="82">
        <f>SUM(AU11:AU18)+('Charges externes'!BA29)*CONFIG!$C$111</f>
        <v>450</v>
      </c>
      <c r="AV20" s="82">
        <f>SUM(AV11:AV18)+('Charges externes'!BB29)*CONFIG!$C$111</f>
        <v>450</v>
      </c>
      <c r="AW20" s="82">
        <f>SUM(AW11:AW18)+('Charges externes'!BC29)*CONFIG!$C$111</f>
        <v>450</v>
      </c>
      <c r="AX20" s="82">
        <f>SUM(AX11:AX18)+('Charges externes'!BD29)*CONFIG!$C$111</f>
        <v>450</v>
      </c>
      <c r="AY20" s="82">
        <f>SUM(AY11:AY18)+(Investissements!$AI30-Investissements!$AI9+'Sous-traitances'!$AI30+'Charges externes'!BE29)*CONFIG!$C$111</f>
        <v>450</v>
      </c>
      <c r="AZ20" s="82">
        <f>SUM(AZ11:AZ18)+('Charges externes'!BF29)*CONFIG!$C$111</f>
        <v>450</v>
      </c>
      <c r="BA20" s="82">
        <f>SUM(BA11:BA18)+('Charges externes'!BG29)*CONFIG!$C$111</f>
        <v>450</v>
      </c>
      <c r="BB20" s="82">
        <f>SUM(BB11:BB18)+('Charges externes'!BH29)*CONFIG!$C$111</f>
        <v>450</v>
      </c>
      <c r="BC20" s="82">
        <f>SUM(BC11:BC18)+('Charges externes'!BI29)*CONFIG!$C$111</f>
        <v>450</v>
      </c>
      <c r="BD20" s="82">
        <f>SUM(BD11:BD18)+('Charges externes'!BJ29)*CONFIG!$C$111</f>
        <v>450</v>
      </c>
      <c r="BE20" s="82">
        <f>SUM(BE11:BE18)+(Investissements!$AJ30-Investissements!$AJ9+'Sous-traitances'!$AJ30+'Charges externes'!BK29)*CONFIG!$C$111</f>
        <v>450</v>
      </c>
      <c r="BF20" s="82">
        <f>SUM(BF11:BF18)+('Charges externes'!BL29)*CONFIG!$C$111</f>
        <v>450</v>
      </c>
      <c r="BG20" s="82">
        <f>SUM(BG11:BG18)+('Charges externes'!BM29)*CONFIG!$C$111</f>
        <v>450</v>
      </c>
      <c r="BH20" s="82">
        <f>SUM(BH11:BH18)+('Charges externes'!BN29)*CONFIG!$C$111</f>
        <v>450</v>
      </c>
      <c r="BI20" s="82">
        <f>SUM(BI11:BI18)+('Charges externes'!BO29)*CONFIG!$C$111</f>
        <v>450</v>
      </c>
      <c r="BJ20" s="82">
        <f>SUM(BJ11:BJ18)+('Charges externes'!BP29)*CONFIG!$C$111</f>
        <v>450</v>
      </c>
      <c r="BK20" s="146"/>
    </row>
    <row r="21" spans="2:63" x14ac:dyDescent="0.35">
      <c r="B21" s="170"/>
      <c r="C21" s="146"/>
      <c r="D21" s="146"/>
      <c r="E21" s="146"/>
      <c r="F21" s="146"/>
      <c r="G21" s="146"/>
      <c r="H21" s="146"/>
      <c r="I21" s="146"/>
      <c r="J21" s="146"/>
      <c r="K21" s="146"/>
      <c r="L21" s="146"/>
      <c r="M21" s="146"/>
      <c r="N21" s="146"/>
      <c r="O21" s="146"/>
      <c r="P21" s="146"/>
      <c r="Q21" s="146"/>
      <c r="R21" s="146"/>
      <c r="S21" s="146"/>
      <c r="T21" s="146"/>
      <c r="U21" s="146"/>
      <c r="V21" s="146"/>
      <c r="W21" s="146"/>
      <c r="X21" s="146"/>
      <c r="Y21" s="146"/>
      <c r="Z21" s="146"/>
      <c r="AA21" s="146"/>
      <c r="AB21" s="146"/>
      <c r="AC21" s="146"/>
      <c r="AD21" s="146"/>
      <c r="AE21" s="146"/>
      <c r="AF21" s="146"/>
      <c r="AG21" s="146"/>
      <c r="AH21" s="146"/>
      <c r="AI21" s="146"/>
      <c r="AJ21" s="146"/>
      <c r="AK21" s="146"/>
      <c r="AL21" s="146"/>
      <c r="AM21" s="146"/>
      <c r="AN21" s="146"/>
      <c r="AO21" s="146"/>
      <c r="AP21" s="146"/>
      <c r="AQ21" s="146"/>
      <c r="AR21" s="146"/>
      <c r="AS21" s="146"/>
      <c r="AT21" s="146"/>
      <c r="AU21" s="146"/>
      <c r="AV21" s="146"/>
      <c r="AW21" s="146"/>
      <c r="AX21" s="146"/>
      <c r="AY21" s="146"/>
      <c r="AZ21" s="146"/>
      <c r="BA21" s="146"/>
      <c r="BB21" s="146"/>
      <c r="BC21" s="146"/>
      <c r="BD21" s="146"/>
      <c r="BE21" s="146"/>
      <c r="BF21" s="146"/>
      <c r="BG21" s="146"/>
      <c r="BH21" s="146"/>
      <c r="BI21" s="146"/>
      <c r="BJ21" s="146"/>
      <c r="BK21" s="146"/>
    </row>
    <row r="22" spans="2:63" x14ac:dyDescent="0.35">
      <c r="B22" s="95" t="s">
        <v>43</v>
      </c>
      <c r="C22" s="146"/>
      <c r="D22" s="146"/>
      <c r="E22" s="146"/>
      <c r="F22" s="146"/>
      <c r="G22" s="146"/>
      <c r="H22" s="146"/>
      <c r="I22" s="146"/>
      <c r="J22" s="146"/>
      <c r="K22" s="146"/>
      <c r="L22" s="146"/>
      <c r="M22" s="146"/>
      <c r="N22" s="146"/>
      <c r="O22" s="146"/>
      <c r="P22" s="146"/>
      <c r="Q22" s="146"/>
      <c r="R22" s="146"/>
      <c r="S22" s="146"/>
      <c r="T22" s="146"/>
      <c r="U22" s="146"/>
      <c r="V22" s="146"/>
      <c r="W22" s="146"/>
      <c r="X22" s="146"/>
      <c r="Y22" s="146"/>
      <c r="Z22" s="146"/>
      <c r="AA22" s="146"/>
      <c r="AB22" s="146"/>
      <c r="AC22" s="146"/>
      <c r="AD22" s="146"/>
      <c r="AE22" s="146"/>
      <c r="AF22" s="146"/>
      <c r="AG22" s="146"/>
      <c r="AH22" s="146"/>
      <c r="AI22" s="146"/>
      <c r="AJ22" s="146"/>
      <c r="AK22" s="146"/>
      <c r="AL22" s="146"/>
      <c r="AM22" s="146"/>
      <c r="AN22" s="146"/>
      <c r="AO22" s="146"/>
      <c r="AP22" s="146"/>
      <c r="AQ22" s="146"/>
      <c r="AR22" s="146"/>
      <c r="AS22" s="146"/>
      <c r="AT22" s="146"/>
      <c r="AU22" s="146"/>
      <c r="AV22" s="146"/>
      <c r="AW22" s="146"/>
      <c r="AX22" s="146"/>
      <c r="AY22" s="146"/>
      <c r="AZ22" s="146"/>
      <c r="BA22" s="146"/>
      <c r="BB22" s="146"/>
      <c r="BC22" s="146"/>
      <c r="BD22" s="146"/>
      <c r="BE22" s="146"/>
      <c r="BF22" s="146"/>
      <c r="BG22" s="146"/>
      <c r="BH22" s="146"/>
      <c r="BI22" s="146"/>
      <c r="BJ22" s="146"/>
      <c r="BK22" s="146"/>
    </row>
    <row r="23" spans="2:63" x14ac:dyDescent="0.35">
      <c r="B23" s="170"/>
      <c r="C23" s="146"/>
      <c r="D23" s="146"/>
      <c r="E23" s="146"/>
      <c r="F23" s="146"/>
      <c r="G23" s="146"/>
      <c r="H23" s="146"/>
      <c r="I23" s="146"/>
      <c r="J23" s="146"/>
      <c r="K23" s="146"/>
      <c r="L23" s="146"/>
      <c r="M23" s="146"/>
      <c r="N23" s="146"/>
      <c r="O23" s="146"/>
      <c r="P23" s="146"/>
      <c r="Q23" s="146"/>
      <c r="R23" s="146"/>
      <c r="S23" s="146"/>
      <c r="T23" s="146"/>
      <c r="U23" s="146"/>
      <c r="V23" s="146"/>
      <c r="W23" s="146"/>
      <c r="X23" s="146"/>
      <c r="Y23" s="146"/>
      <c r="Z23" s="146"/>
      <c r="AA23" s="146"/>
      <c r="AB23" s="146"/>
      <c r="AC23" s="146"/>
      <c r="AD23" s="146"/>
      <c r="AE23" s="146"/>
      <c r="AF23" s="146"/>
      <c r="AG23" s="146"/>
      <c r="AH23" s="146"/>
      <c r="AI23" s="146"/>
      <c r="AJ23" s="146"/>
      <c r="AK23" s="146"/>
      <c r="AL23" s="146"/>
      <c r="AM23" s="146"/>
      <c r="AN23" s="146"/>
      <c r="AO23" s="146"/>
      <c r="AP23" s="146"/>
      <c r="AQ23" s="146"/>
      <c r="AR23" s="146"/>
      <c r="AS23" s="146"/>
      <c r="AT23" s="146"/>
      <c r="AU23" s="146"/>
      <c r="AV23" s="146"/>
      <c r="AW23" s="146"/>
      <c r="AX23" s="146"/>
      <c r="AY23" s="146"/>
      <c r="AZ23" s="146"/>
      <c r="BA23" s="146"/>
      <c r="BB23" s="146"/>
      <c r="BC23" s="146"/>
      <c r="BD23" s="146"/>
      <c r="BE23" s="146"/>
      <c r="BF23" s="146"/>
      <c r="BG23" s="146"/>
      <c r="BH23" s="146"/>
      <c r="BI23" s="146"/>
      <c r="BJ23" s="146"/>
      <c r="BK23" s="146"/>
    </row>
    <row r="24" spans="2:63" x14ac:dyDescent="0.35">
      <c r="B24" s="172"/>
      <c r="C24" s="232" t="s">
        <v>17</v>
      </c>
      <c r="D24" s="232"/>
      <c r="E24" s="232"/>
      <c r="F24" s="232"/>
      <c r="G24" s="232"/>
      <c r="H24" s="232"/>
      <c r="I24" s="232"/>
      <c r="J24" s="232"/>
      <c r="K24" s="232"/>
      <c r="L24" s="232"/>
      <c r="M24" s="232"/>
      <c r="N24" s="232"/>
      <c r="O24" s="232" t="s">
        <v>18</v>
      </c>
      <c r="P24" s="232"/>
      <c r="Q24" s="232"/>
      <c r="R24" s="232"/>
      <c r="S24" s="232"/>
      <c r="T24" s="232"/>
      <c r="U24" s="232"/>
      <c r="V24" s="232"/>
      <c r="W24" s="232"/>
      <c r="X24" s="232"/>
      <c r="Y24" s="232"/>
      <c r="Z24" s="232"/>
      <c r="AA24" s="232" t="s">
        <v>19</v>
      </c>
      <c r="AB24" s="232"/>
      <c r="AC24" s="232"/>
      <c r="AD24" s="232"/>
      <c r="AE24" s="232"/>
      <c r="AF24" s="232"/>
      <c r="AG24" s="232"/>
      <c r="AH24" s="232"/>
      <c r="AI24" s="232"/>
      <c r="AJ24" s="232"/>
      <c r="AK24" s="232"/>
      <c r="AL24" s="232"/>
      <c r="AM24" s="232" t="s">
        <v>31</v>
      </c>
      <c r="AN24" s="232"/>
      <c r="AO24" s="232"/>
      <c r="AP24" s="232"/>
      <c r="AQ24" s="232"/>
      <c r="AR24" s="232"/>
      <c r="AS24" s="232"/>
      <c r="AT24" s="232"/>
      <c r="AU24" s="232"/>
      <c r="AV24" s="232"/>
      <c r="AW24" s="232"/>
      <c r="AX24" s="232"/>
      <c r="AY24" s="232" t="s">
        <v>32</v>
      </c>
      <c r="AZ24" s="232"/>
      <c r="BA24" s="232"/>
      <c r="BB24" s="232"/>
      <c r="BC24" s="232"/>
      <c r="BD24" s="232"/>
      <c r="BE24" s="232"/>
      <c r="BF24" s="232"/>
      <c r="BG24" s="232"/>
      <c r="BH24" s="232"/>
      <c r="BI24" s="232"/>
      <c r="BJ24" s="232"/>
      <c r="BK24" s="146"/>
    </row>
    <row r="25" spans="2:63" x14ac:dyDescent="0.35">
      <c r="B25" s="95" t="s">
        <v>35</v>
      </c>
      <c r="C25" s="67">
        <f>CONFIG!$C$7</f>
        <v>43101</v>
      </c>
      <c r="D25" s="67">
        <f>DATE(YEAR(C25),MONTH(C25)+1,DAY(C25))</f>
        <v>43132</v>
      </c>
      <c r="E25" s="67">
        <f t="shared" ref="E25:BJ25" si="1">DATE(YEAR(D25),MONTH(D25)+1,DAY(D25))</f>
        <v>43160</v>
      </c>
      <c r="F25" s="67">
        <f t="shared" si="1"/>
        <v>43191</v>
      </c>
      <c r="G25" s="67">
        <f t="shared" si="1"/>
        <v>43221</v>
      </c>
      <c r="H25" s="67">
        <f t="shared" si="1"/>
        <v>43252</v>
      </c>
      <c r="I25" s="67">
        <f t="shared" si="1"/>
        <v>43282</v>
      </c>
      <c r="J25" s="67">
        <f t="shared" si="1"/>
        <v>43313</v>
      </c>
      <c r="K25" s="67">
        <f t="shared" si="1"/>
        <v>43344</v>
      </c>
      <c r="L25" s="67">
        <f t="shared" si="1"/>
        <v>43374</v>
      </c>
      <c r="M25" s="67">
        <f t="shared" si="1"/>
        <v>43405</v>
      </c>
      <c r="N25" s="67">
        <f t="shared" si="1"/>
        <v>43435</v>
      </c>
      <c r="O25" s="67">
        <f t="shared" si="1"/>
        <v>43466</v>
      </c>
      <c r="P25" s="67">
        <f t="shared" si="1"/>
        <v>43497</v>
      </c>
      <c r="Q25" s="67">
        <f t="shared" si="1"/>
        <v>43525</v>
      </c>
      <c r="R25" s="67">
        <f t="shared" si="1"/>
        <v>43556</v>
      </c>
      <c r="S25" s="67">
        <f t="shared" si="1"/>
        <v>43586</v>
      </c>
      <c r="T25" s="67">
        <f t="shared" si="1"/>
        <v>43617</v>
      </c>
      <c r="U25" s="67">
        <f t="shared" si="1"/>
        <v>43647</v>
      </c>
      <c r="V25" s="67">
        <f t="shared" si="1"/>
        <v>43678</v>
      </c>
      <c r="W25" s="67">
        <f t="shared" si="1"/>
        <v>43709</v>
      </c>
      <c r="X25" s="67">
        <f t="shared" si="1"/>
        <v>43739</v>
      </c>
      <c r="Y25" s="67">
        <f t="shared" si="1"/>
        <v>43770</v>
      </c>
      <c r="Z25" s="67">
        <f t="shared" si="1"/>
        <v>43800</v>
      </c>
      <c r="AA25" s="67">
        <f t="shared" si="1"/>
        <v>43831</v>
      </c>
      <c r="AB25" s="67">
        <f t="shared" si="1"/>
        <v>43862</v>
      </c>
      <c r="AC25" s="67">
        <f t="shared" si="1"/>
        <v>43891</v>
      </c>
      <c r="AD25" s="67">
        <f t="shared" si="1"/>
        <v>43922</v>
      </c>
      <c r="AE25" s="67">
        <f t="shared" si="1"/>
        <v>43952</v>
      </c>
      <c r="AF25" s="67">
        <f t="shared" si="1"/>
        <v>43983</v>
      </c>
      <c r="AG25" s="67">
        <f t="shared" si="1"/>
        <v>44013</v>
      </c>
      <c r="AH25" s="67">
        <f t="shared" si="1"/>
        <v>44044</v>
      </c>
      <c r="AI25" s="67">
        <f t="shared" si="1"/>
        <v>44075</v>
      </c>
      <c r="AJ25" s="67">
        <f t="shared" si="1"/>
        <v>44105</v>
      </c>
      <c r="AK25" s="67">
        <f t="shared" si="1"/>
        <v>44136</v>
      </c>
      <c r="AL25" s="67">
        <f t="shared" si="1"/>
        <v>44166</v>
      </c>
      <c r="AM25" s="67">
        <f t="shared" si="1"/>
        <v>44197</v>
      </c>
      <c r="AN25" s="67">
        <f t="shared" si="1"/>
        <v>44228</v>
      </c>
      <c r="AO25" s="67">
        <f t="shared" si="1"/>
        <v>44256</v>
      </c>
      <c r="AP25" s="67">
        <f t="shared" si="1"/>
        <v>44287</v>
      </c>
      <c r="AQ25" s="67">
        <f t="shared" si="1"/>
        <v>44317</v>
      </c>
      <c r="AR25" s="67">
        <f t="shared" si="1"/>
        <v>44348</v>
      </c>
      <c r="AS25" s="67">
        <f t="shared" si="1"/>
        <v>44378</v>
      </c>
      <c r="AT25" s="67">
        <f t="shared" si="1"/>
        <v>44409</v>
      </c>
      <c r="AU25" s="67">
        <f t="shared" si="1"/>
        <v>44440</v>
      </c>
      <c r="AV25" s="67">
        <f t="shared" si="1"/>
        <v>44470</v>
      </c>
      <c r="AW25" s="67">
        <f t="shared" si="1"/>
        <v>44501</v>
      </c>
      <c r="AX25" s="67">
        <f t="shared" si="1"/>
        <v>44531</v>
      </c>
      <c r="AY25" s="67">
        <f t="shared" si="1"/>
        <v>44562</v>
      </c>
      <c r="AZ25" s="67">
        <f t="shared" si="1"/>
        <v>44593</v>
      </c>
      <c r="BA25" s="67">
        <f t="shared" si="1"/>
        <v>44621</v>
      </c>
      <c r="BB25" s="67">
        <f t="shared" si="1"/>
        <v>44652</v>
      </c>
      <c r="BC25" s="67">
        <f t="shared" si="1"/>
        <v>44682</v>
      </c>
      <c r="BD25" s="67">
        <f t="shared" si="1"/>
        <v>44713</v>
      </c>
      <c r="BE25" s="67">
        <f t="shared" si="1"/>
        <v>44743</v>
      </c>
      <c r="BF25" s="67">
        <f t="shared" si="1"/>
        <v>44774</v>
      </c>
      <c r="BG25" s="67">
        <f t="shared" si="1"/>
        <v>44805</v>
      </c>
      <c r="BH25" s="67">
        <f t="shared" si="1"/>
        <v>44835</v>
      </c>
      <c r="BI25" s="67">
        <f t="shared" si="1"/>
        <v>44866</v>
      </c>
      <c r="BJ25" s="67">
        <f t="shared" si="1"/>
        <v>44896</v>
      </c>
      <c r="BK25" s="146"/>
    </row>
    <row r="26" spans="2:63" x14ac:dyDescent="0.35">
      <c r="B26" s="57" t="str">
        <f>CONFIG!$B$14</f>
        <v>Activité / Projet 1</v>
      </c>
      <c r="C26" s="82">
        <f>CONFIG!$D102*'Commandes - Calculs Auto'!C64</f>
        <v>0</v>
      </c>
      <c r="D26" s="82">
        <f>CONFIG!$D102*'Commandes - Calculs Auto'!D64</f>
        <v>0</v>
      </c>
      <c r="E26" s="82">
        <f>CONFIG!$D102*'Commandes - Calculs Auto'!E64</f>
        <v>0</v>
      </c>
      <c r="F26" s="82">
        <f>CONFIG!$D102*'Commandes - Calculs Auto'!F64</f>
        <v>0</v>
      </c>
      <c r="G26" s="82">
        <f>CONFIG!$D102*'Commandes - Calculs Auto'!G64</f>
        <v>0</v>
      </c>
      <c r="H26" s="82">
        <f>CONFIG!$D102*'Commandes - Calculs Auto'!H64</f>
        <v>0</v>
      </c>
      <c r="I26" s="82">
        <f>CONFIG!$D102*'Commandes - Calculs Auto'!I64</f>
        <v>0</v>
      </c>
      <c r="J26" s="82">
        <f>CONFIG!$D102*'Commandes - Calculs Auto'!J64</f>
        <v>0</v>
      </c>
      <c r="K26" s="82">
        <f>CONFIG!$D102*'Commandes - Calculs Auto'!K64</f>
        <v>0</v>
      </c>
      <c r="L26" s="82">
        <f>CONFIG!$D102*'Commandes - Calculs Auto'!L64</f>
        <v>0</v>
      </c>
      <c r="M26" s="82">
        <f>CONFIG!$D102*'Commandes - Calculs Auto'!M64</f>
        <v>0</v>
      </c>
      <c r="N26" s="82">
        <f>CONFIG!$D102*'Commandes - Calculs Auto'!N64</f>
        <v>0</v>
      </c>
      <c r="O26" s="82">
        <f>CONFIG!$D102*'Commandes - Calculs Auto'!O64</f>
        <v>0</v>
      </c>
      <c r="P26" s="82">
        <f>CONFIG!$D102*'Commandes - Calculs Auto'!P64</f>
        <v>0</v>
      </c>
      <c r="Q26" s="82">
        <f>CONFIG!$D102*'Commandes - Calculs Auto'!Q64</f>
        <v>0</v>
      </c>
      <c r="R26" s="82">
        <f>CONFIG!$D102*'Commandes - Calculs Auto'!R64</f>
        <v>0</v>
      </c>
      <c r="S26" s="82">
        <f>CONFIG!$D102*'Commandes - Calculs Auto'!S64</f>
        <v>0</v>
      </c>
      <c r="T26" s="82">
        <f>CONFIG!$D102*'Commandes - Calculs Auto'!T64</f>
        <v>0</v>
      </c>
      <c r="U26" s="82">
        <f>CONFIG!$D102*'Commandes - Calculs Auto'!U64</f>
        <v>0</v>
      </c>
      <c r="V26" s="82">
        <f>CONFIG!$D102*'Commandes - Calculs Auto'!V64</f>
        <v>0</v>
      </c>
      <c r="W26" s="82">
        <f>CONFIG!$D102*'Commandes - Calculs Auto'!W64</f>
        <v>0</v>
      </c>
      <c r="X26" s="82">
        <f>CONFIG!$D102*'Commandes - Calculs Auto'!X64</f>
        <v>0</v>
      </c>
      <c r="Y26" s="82">
        <f>CONFIG!$D102*'Commandes - Calculs Auto'!Y64</f>
        <v>0</v>
      </c>
      <c r="Z26" s="82">
        <f>CONFIG!$D102*'Commandes - Calculs Auto'!Z64</f>
        <v>0</v>
      </c>
      <c r="AA26" s="82">
        <f>CONFIG!$D102*'Commandes - Calculs Auto'!AA64</f>
        <v>0</v>
      </c>
      <c r="AB26" s="82">
        <f>CONFIG!$D102*'Commandes - Calculs Auto'!AB64</f>
        <v>0</v>
      </c>
      <c r="AC26" s="82">
        <f>CONFIG!$D102*'Commandes - Calculs Auto'!AC64</f>
        <v>0</v>
      </c>
      <c r="AD26" s="82">
        <f>CONFIG!$D102*'Commandes - Calculs Auto'!AD64</f>
        <v>0</v>
      </c>
      <c r="AE26" s="82">
        <f>CONFIG!$D102*'Commandes - Calculs Auto'!AE64</f>
        <v>0</v>
      </c>
      <c r="AF26" s="82">
        <f>CONFIG!$D102*'Commandes - Calculs Auto'!AF64</f>
        <v>0</v>
      </c>
      <c r="AG26" s="82">
        <f>CONFIG!$D102*'Commandes - Calculs Auto'!AG64</f>
        <v>0</v>
      </c>
      <c r="AH26" s="82">
        <f>CONFIG!$D102*'Commandes - Calculs Auto'!AH64</f>
        <v>0</v>
      </c>
      <c r="AI26" s="82">
        <f>CONFIG!$D102*'Commandes - Calculs Auto'!AI64</f>
        <v>0</v>
      </c>
      <c r="AJ26" s="82">
        <f>CONFIG!$D102*'Commandes - Calculs Auto'!AJ64</f>
        <v>0</v>
      </c>
      <c r="AK26" s="82">
        <f>CONFIG!$D102*'Commandes - Calculs Auto'!AK64</f>
        <v>0</v>
      </c>
      <c r="AL26" s="82">
        <f>CONFIG!$D102*'Commandes - Calculs Auto'!AL64</f>
        <v>0</v>
      </c>
      <c r="AM26" s="82">
        <f>CONFIG!$D102*'Commandes - Calculs Auto'!AM64</f>
        <v>0</v>
      </c>
      <c r="AN26" s="82">
        <f>CONFIG!$D102*'Commandes - Calculs Auto'!AN64</f>
        <v>0</v>
      </c>
      <c r="AO26" s="82">
        <f>CONFIG!$D102*'Commandes - Calculs Auto'!AO64</f>
        <v>0</v>
      </c>
      <c r="AP26" s="82">
        <f>CONFIG!$D102*'Commandes - Calculs Auto'!AP64</f>
        <v>0</v>
      </c>
      <c r="AQ26" s="82">
        <f>CONFIG!$D102*'Commandes - Calculs Auto'!AQ64</f>
        <v>0</v>
      </c>
      <c r="AR26" s="82">
        <f>CONFIG!$D102*'Commandes - Calculs Auto'!AR64</f>
        <v>0</v>
      </c>
      <c r="AS26" s="82">
        <f>CONFIG!$D102*'Commandes - Calculs Auto'!AS64</f>
        <v>0</v>
      </c>
      <c r="AT26" s="82">
        <f>CONFIG!$D102*'Commandes - Calculs Auto'!AT64</f>
        <v>0</v>
      </c>
      <c r="AU26" s="82">
        <f>CONFIG!$D102*'Commandes - Calculs Auto'!AU64</f>
        <v>0</v>
      </c>
      <c r="AV26" s="82">
        <f>CONFIG!$D102*'Commandes - Calculs Auto'!AV64</f>
        <v>0</v>
      </c>
      <c r="AW26" s="82">
        <f>CONFIG!$D102*'Commandes - Calculs Auto'!AW64</f>
        <v>0</v>
      </c>
      <c r="AX26" s="82">
        <f>CONFIG!$D102*'Commandes - Calculs Auto'!AX64</f>
        <v>0</v>
      </c>
      <c r="AY26" s="82">
        <f>CONFIG!$D102*'Commandes - Calculs Auto'!AY64</f>
        <v>0</v>
      </c>
      <c r="AZ26" s="82">
        <f>CONFIG!$D102*'Commandes - Calculs Auto'!AZ64</f>
        <v>0</v>
      </c>
      <c r="BA26" s="82">
        <f>CONFIG!$D102*'Commandes - Calculs Auto'!BA64</f>
        <v>0</v>
      </c>
      <c r="BB26" s="82">
        <f>CONFIG!$D102*'Commandes - Calculs Auto'!BB64</f>
        <v>0</v>
      </c>
      <c r="BC26" s="82">
        <f>CONFIG!$D102*'Commandes - Calculs Auto'!BC64</f>
        <v>0</v>
      </c>
      <c r="BD26" s="82">
        <f>CONFIG!$D102*'Commandes - Calculs Auto'!BD64</f>
        <v>0</v>
      </c>
      <c r="BE26" s="82">
        <f>CONFIG!$D102*'Commandes - Calculs Auto'!BE64</f>
        <v>0</v>
      </c>
      <c r="BF26" s="82">
        <f>CONFIG!$D102*'Commandes - Calculs Auto'!BF64</f>
        <v>0</v>
      </c>
      <c r="BG26" s="82">
        <f>CONFIG!$D102*'Commandes - Calculs Auto'!BG64</f>
        <v>0</v>
      </c>
      <c r="BH26" s="82">
        <f>CONFIG!$D102*'Commandes - Calculs Auto'!BH64</f>
        <v>0</v>
      </c>
      <c r="BI26" s="82">
        <f>CONFIG!$D102*'Commandes - Calculs Auto'!BI64</f>
        <v>0</v>
      </c>
      <c r="BJ26" s="82">
        <f>CONFIG!$D102*'Commandes - Calculs Auto'!BJ64</f>
        <v>0</v>
      </c>
      <c r="BK26" s="146"/>
    </row>
    <row r="27" spans="2:63" x14ac:dyDescent="0.35">
      <c r="B27" s="57" t="str">
        <f>CONFIG!$B$15</f>
        <v>Activité / Projet 2</v>
      </c>
      <c r="C27" s="82">
        <f>CONFIG!$D103*'Commandes - Calculs Auto'!C65</f>
        <v>0</v>
      </c>
      <c r="D27" s="82">
        <f>CONFIG!$D103*'Commandes - Calculs Auto'!D65</f>
        <v>0</v>
      </c>
      <c r="E27" s="82">
        <f>CONFIG!$D103*'Commandes - Calculs Auto'!E65</f>
        <v>0</v>
      </c>
      <c r="F27" s="82">
        <f>CONFIG!$D103*'Commandes - Calculs Auto'!F65</f>
        <v>0</v>
      </c>
      <c r="G27" s="82">
        <f>CONFIG!$D103*'Commandes - Calculs Auto'!G65</f>
        <v>0</v>
      </c>
      <c r="H27" s="82">
        <f>CONFIG!$D103*'Commandes - Calculs Auto'!H65</f>
        <v>0</v>
      </c>
      <c r="I27" s="82">
        <f>CONFIG!$D103*'Commandes - Calculs Auto'!I65</f>
        <v>0</v>
      </c>
      <c r="J27" s="82">
        <f>CONFIG!$D103*'Commandes - Calculs Auto'!J65</f>
        <v>0</v>
      </c>
      <c r="K27" s="82">
        <f>CONFIG!$D103*'Commandes - Calculs Auto'!K65</f>
        <v>0</v>
      </c>
      <c r="L27" s="82">
        <f>CONFIG!$D103*'Commandes - Calculs Auto'!L65</f>
        <v>0</v>
      </c>
      <c r="M27" s="82">
        <f>CONFIG!$D103*'Commandes - Calculs Auto'!M65</f>
        <v>0</v>
      </c>
      <c r="N27" s="82">
        <f>CONFIG!$D103*'Commandes - Calculs Auto'!N65</f>
        <v>0</v>
      </c>
      <c r="O27" s="82">
        <f>CONFIG!$D103*'Commandes - Calculs Auto'!O65</f>
        <v>0</v>
      </c>
      <c r="P27" s="82">
        <f>CONFIG!$D103*'Commandes - Calculs Auto'!P65</f>
        <v>0</v>
      </c>
      <c r="Q27" s="82">
        <f>CONFIG!$D103*'Commandes - Calculs Auto'!Q65</f>
        <v>0</v>
      </c>
      <c r="R27" s="82">
        <f>CONFIG!$D103*'Commandes - Calculs Auto'!R65</f>
        <v>0</v>
      </c>
      <c r="S27" s="82">
        <f>CONFIG!$D103*'Commandes - Calculs Auto'!S65</f>
        <v>0</v>
      </c>
      <c r="T27" s="82">
        <f>CONFIG!$D103*'Commandes - Calculs Auto'!T65</f>
        <v>0</v>
      </c>
      <c r="U27" s="82">
        <f>CONFIG!$D103*'Commandes - Calculs Auto'!U65</f>
        <v>0</v>
      </c>
      <c r="V27" s="82">
        <f>CONFIG!$D103*'Commandes - Calculs Auto'!V65</f>
        <v>0</v>
      </c>
      <c r="W27" s="82">
        <f>CONFIG!$D103*'Commandes - Calculs Auto'!W65</f>
        <v>0</v>
      </c>
      <c r="X27" s="82">
        <f>CONFIG!$D103*'Commandes - Calculs Auto'!X65</f>
        <v>0</v>
      </c>
      <c r="Y27" s="82">
        <f>CONFIG!$D103*'Commandes - Calculs Auto'!Y65</f>
        <v>0</v>
      </c>
      <c r="Z27" s="82">
        <f>CONFIG!$D103*'Commandes - Calculs Auto'!Z65</f>
        <v>0</v>
      </c>
      <c r="AA27" s="82">
        <f>CONFIG!$D103*'Commandes - Calculs Auto'!AA65</f>
        <v>0</v>
      </c>
      <c r="AB27" s="82">
        <f>CONFIG!$D103*'Commandes - Calculs Auto'!AB65</f>
        <v>0</v>
      </c>
      <c r="AC27" s="82">
        <f>CONFIG!$D103*'Commandes - Calculs Auto'!AC65</f>
        <v>0</v>
      </c>
      <c r="AD27" s="82">
        <f>CONFIG!$D103*'Commandes - Calculs Auto'!AD65</f>
        <v>0</v>
      </c>
      <c r="AE27" s="82">
        <f>CONFIG!$D103*'Commandes - Calculs Auto'!AE65</f>
        <v>0</v>
      </c>
      <c r="AF27" s="82">
        <f>CONFIG!$D103*'Commandes - Calculs Auto'!AF65</f>
        <v>0</v>
      </c>
      <c r="AG27" s="82">
        <f>CONFIG!$D103*'Commandes - Calculs Auto'!AG65</f>
        <v>0</v>
      </c>
      <c r="AH27" s="82">
        <f>CONFIG!$D103*'Commandes - Calculs Auto'!AH65</f>
        <v>0</v>
      </c>
      <c r="AI27" s="82">
        <f>CONFIG!$D103*'Commandes - Calculs Auto'!AI65</f>
        <v>0</v>
      </c>
      <c r="AJ27" s="82">
        <f>CONFIG!$D103*'Commandes - Calculs Auto'!AJ65</f>
        <v>0</v>
      </c>
      <c r="AK27" s="82">
        <f>CONFIG!$D103*'Commandes - Calculs Auto'!AK65</f>
        <v>0</v>
      </c>
      <c r="AL27" s="82">
        <f>CONFIG!$D103*'Commandes - Calculs Auto'!AL65</f>
        <v>0</v>
      </c>
      <c r="AM27" s="82">
        <f>CONFIG!$D103*'Commandes - Calculs Auto'!AM65</f>
        <v>0</v>
      </c>
      <c r="AN27" s="82">
        <f>CONFIG!$D103*'Commandes - Calculs Auto'!AN65</f>
        <v>0</v>
      </c>
      <c r="AO27" s="82">
        <f>CONFIG!$D103*'Commandes - Calculs Auto'!AO65</f>
        <v>0</v>
      </c>
      <c r="AP27" s="82">
        <f>CONFIG!$D103*'Commandes - Calculs Auto'!AP65</f>
        <v>0</v>
      </c>
      <c r="AQ27" s="82">
        <f>CONFIG!$D103*'Commandes - Calculs Auto'!AQ65</f>
        <v>0</v>
      </c>
      <c r="AR27" s="82">
        <f>CONFIG!$D103*'Commandes - Calculs Auto'!AR65</f>
        <v>0</v>
      </c>
      <c r="AS27" s="82">
        <f>CONFIG!$D103*'Commandes - Calculs Auto'!AS65</f>
        <v>0</v>
      </c>
      <c r="AT27" s="82">
        <f>CONFIG!$D103*'Commandes - Calculs Auto'!AT65</f>
        <v>0</v>
      </c>
      <c r="AU27" s="82">
        <f>CONFIG!$D103*'Commandes - Calculs Auto'!AU65</f>
        <v>0</v>
      </c>
      <c r="AV27" s="82">
        <f>CONFIG!$D103*'Commandes - Calculs Auto'!AV65</f>
        <v>0</v>
      </c>
      <c r="AW27" s="82">
        <f>CONFIG!$D103*'Commandes - Calculs Auto'!AW65</f>
        <v>0</v>
      </c>
      <c r="AX27" s="82">
        <f>CONFIG!$D103*'Commandes - Calculs Auto'!AX65</f>
        <v>0</v>
      </c>
      <c r="AY27" s="82">
        <f>CONFIG!$D103*'Commandes - Calculs Auto'!AY65</f>
        <v>0</v>
      </c>
      <c r="AZ27" s="82">
        <f>CONFIG!$D103*'Commandes - Calculs Auto'!AZ65</f>
        <v>0</v>
      </c>
      <c r="BA27" s="82">
        <f>CONFIG!$D103*'Commandes - Calculs Auto'!BA65</f>
        <v>0</v>
      </c>
      <c r="BB27" s="82">
        <f>CONFIG!$D103*'Commandes - Calculs Auto'!BB65</f>
        <v>0</v>
      </c>
      <c r="BC27" s="82">
        <f>CONFIG!$D103*'Commandes - Calculs Auto'!BC65</f>
        <v>0</v>
      </c>
      <c r="BD27" s="82">
        <f>CONFIG!$D103*'Commandes - Calculs Auto'!BD65</f>
        <v>0</v>
      </c>
      <c r="BE27" s="82">
        <f>CONFIG!$D103*'Commandes - Calculs Auto'!BE65</f>
        <v>0</v>
      </c>
      <c r="BF27" s="82">
        <f>CONFIG!$D103*'Commandes - Calculs Auto'!BF65</f>
        <v>0</v>
      </c>
      <c r="BG27" s="82">
        <f>CONFIG!$D103*'Commandes - Calculs Auto'!BG65</f>
        <v>0</v>
      </c>
      <c r="BH27" s="82">
        <f>CONFIG!$D103*'Commandes - Calculs Auto'!BH65</f>
        <v>0</v>
      </c>
      <c r="BI27" s="82">
        <f>CONFIG!$D103*'Commandes - Calculs Auto'!BI65</f>
        <v>0</v>
      </c>
      <c r="BJ27" s="82">
        <f>CONFIG!$D103*'Commandes - Calculs Auto'!BJ65</f>
        <v>0</v>
      </c>
      <c r="BK27" s="146"/>
    </row>
    <row r="28" spans="2:63" x14ac:dyDescent="0.35">
      <c r="B28" s="57" t="str">
        <f>CONFIG!$B$16</f>
        <v>…</v>
      </c>
      <c r="C28" s="82">
        <f>CONFIG!$D104*'Commandes - Calculs Auto'!C66</f>
        <v>0</v>
      </c>
      <c r="D28" s="82">
        <f>CONFIG!$D104*'Commandes - Calculs Auto'!D66</f>
        <v>0</v>
      </c>
      <c r="E28" s="82">
        <f>CONFIG!$D104*'Commandes - Calculs Auto'!E66</f>
        <v>0</v>
      </c>
      <c r="F28" s="82">
        <f>CONFIG!$D104*'Commandes - Calculs Auto'!F66</f>
        <v>0</v>
      </c>
      <c r="G28" s="82">
        <f>CONFIG!$D104*'Commandes - Calculs Auto'!G66</f>
        <v>0</v>
      </c>
      <c r="H28" s="82">
        <f>CONFIG!$D104*'Commandes - Calculs Auto'!H66</f>
        <v>0</v>
      </c>
      <c r="I28" s="82">
        <f>CONFIG!$D104*'Commandes - Calculs Auto'!I66</f>
        <v>0</v>
      </c>
      <c r="J28" s="82">
        <f>CONFIG!$D104*'Commandes - Calculs Auto'!J66</f>
        <v>0</v>
      </c>
      <c r="K28" s="82">
        <f>CONFIG!$D104*'Commandes - Calculs Auto'!K66</f>
        <v>0</v>
      </c>
      <c r="L28" s="82">
        <f>CONFIG!$D104*'Commandes - Calculs Auto'!L66</f>
        <v>0</v>
      </c>
      <c r="M28" s="82">
        <f>CONFIG!$D104*'Commandes - Calculs Auto'!M66</f>
        <v>0</v>
      </c>
      <c r="N28" s="82">
        <f>CONFIG!$D104*'Commandes - Calculs Auto'!N66</f>
        <v>0</v>
      </c>
      <c r="O28" s="82">
        <f>CONFIG!$D104*'Commandes - Calculs Auto'!O66</f>
        <v>0</v>
      </c>
      <c r="P28" s="82">
        <f>CONFIG!$D104*'Commandes - Calculs Auto'!P66</f>
        <v>0</v>
      </c>
      <c r="Q28" s="82">
        <f>CONFIG!$D104*'Commandes - Calculs Auto'!Q66</f>
        <v>0</v>
      </c>
      <c r="R28" s="82">
        <f>CONFIG!$D104*'Commandes - Calculs Auto'!R66</f>
        <v>0</v>
      </c>
      <c r="S28" s="82">
        <f>CONFIG!$D104*'Commandes - Calculs Auto'!S66</f>
        <v>0</v>
      </c>
      <c r="T28" s="82">
        <f>CONFIG!$D104*'Commandes - Calculs Auto'!T66</f>
        <v>0</v>
      </c>
      <c r="U28" s="82">
        <f>CONFIG!$D104*'Commandes - Calculs Auto'!U66</f>
        <v>0</v>
      </c>
      <c r="V28" s="82">
        <f>CONFIG!$D104*'Commandes - Calculs Auto'!V66</f>
        <v>0</v>
      </c>
      <c r="W28" s="82">
        <f>CONFIG!$D104*'Commandes - Calculs Auto'!W66</f>
        <v>0</v>
      </c>
      <c r="X28" s="82">
        <f>CONFIG!$D104*'Commandes - Calculs Auto'!X66</f>
        <v>0</v>
      </c>
      <c r="Y28" s="82">
        <f>CONFIG!$D104*'Commandes - Calculs Auto'!Y66</f>
        <v>0</v>
      </c>
      <c r="Z28" s="82">
        <f>CONFIG!$D104*'Commandes - Calculs Auto'!Z66</f>
        <v>0</v>
      </c>
      <c r="AA28" s="82">
        <f>CONFIG!$D104*'Commandes - Calculs Auto'!AA66</f>
        <v>0</v>
      </c>
      <c r="AB28" s="82">
        <f>CONFIG!$D104*'Commandes - Calculs Auto'!AB66</f>
        <v>0</v>
      </c>
      <c r="AC28" s="82">
        <f>CONFIG!$D104*'Commandes - Calculs Auto'!AC66</f>
        <v>0</v>
      </c>
      <c r="AD28" s="82">
        <f>CONFIG!$D104*'Commandes - Calculs Auto'!AD66</f>
        <v>0</v>
      </c>
      <c r="AE28" s="82">
        <f>CONFIG!$D104*'Commandes - Calculs Auto'!AE66</f>
        <v>0</v>
      </c>
      <c r="AF28" s="82">
        <f>CONFIG!$D104*'Commandes - Calculs Auto'!AF66</f>
        <v>0</v>
      </c>
      <c r="AG28" s="82">
        <f>CONFIG!$D104*'Commandes - Calculs Auto'!AG66</f>
        <v>0</v>
      </c>
      <c r="AH28" s="82">
        <f>CONFIG!$D104*'Commandes - Calculs Auto'!AH66</f>
        <v>0</v>
      </c>
      <c r="AI28" s="82">
        <f>CONFIG!$D104*'Commandes - Calculs Auto'!AI66</f>
        <v>0</v>
      </c>
      <c r="AJ28" s="82">
        <f>CONFIG!$D104*'Commandes - Calculs Auto'!AJ66</f>
        <v>0</v>
      </c>
      <c r="AK28" s="82">
        <f>CONFIG!$D104*'Commandes - Calculs Auto'!AK66</f>
        <v>0</v>
      </c>
      <c r="AL28" s="82">
        <f>CONFIG!$D104*'Commandes - Calculs Auto'!AL66</f>
        <v>0</v>
      </c>
      <c r="AM28" s="82">
        <f>CONFIG!$D104*'Commandes - Calculs Auto'!AM66</f>
        <v>0</v>
      </c>
      <c r="AN28" s="82">
        <f>CONFIG!$D104*'Commandes - Calculs Auto'!AN66</f>
        <v>0</v>
      </c>
      <c r="AO28" s="82">
        <f>CONFIG!$D104*'Commandes - Calculs Auto'!AO66</f>
        <v>0</v>
      </c>
      <c r="AP28" s="82">
        <f>CONFIG!$D104*'Commandes - Calculs Auto'!AP66</f>
        <v>0</v>
      </c>
      <c r="AQ28" s="82">
        <f>CONFIG!$D104*'Commandes - Calculs Auto'!AQ66</f>
        <v>0</v>
      </c>
      <c r="AR28" s="82">
        <f>CONFIG!$D104*'Commandes - Calculs Auto'!AR66</f>
        <v>0</v>
      </c>
      <c r="AS28" s="82">
        <f>CONFIG!$D104*'Commandes - Calculs Auto'!AS66</f>
        <v>0</v>
      </c>
      <c r="AT28" s="82">
        <f>CONFIG!$D104*'Commandes - Calculs Auto'!AT66</f>
        <v>0</v>
      </c>
      <c r="AU28" s="82">
        <f>CONFIG!$D104*'Commandes - Calculs Auto'!AU66</f>
        <v>0</v>
      </c>
      <c r="AV28" s="82">
        <f>CONFIG!$D104*'Commandes - Calculs Auto'!AV66</f>
        <v>0</v>
      </c>
      <c r="AW28" s="82">
        <f>CONFIG!$D104*'Commandes - Calculs Auto'!AW66</f>
        <v>0</v>
      </c>
      <c r="AX28" s="82">
        <f>CONFIG!$D104*'Commandes - Calculs Auto'!AX66</f>
        <v>0</v>
      </c>
      <c r="AY28" s="82">
        <f>CONFIG!$D104*'Commandes - Calculs Auto'!AY66</f>
        <v>0</v>
      </c>
      <c r="AZ28" s="82">
        <f>CONFIG!$D104*'Commandes - Calculs Auto'!AZ66</f>
        <v>0</v>
      </c>
      <c r="BA28" s="82">
        <f>CONFIG!$D104*'Commandes - Calculs Auto'!BA66</f>
        <v>0</v>
      </c>
      <c r="BB28" s="82">
        <f>CONFIG!$D104*'Commandes - Calculs Auto'!BB66</f>
        <v>0</v>
      </c>
      <c r="BC28" s="82">
        <f>CONFIG!$D104*'Commandes - Calculs Auto'!BC66</f>
        <v>0</v>
      </c>
      <c r="BD28" s="82">
        <f>CONFIG!$D104*'Commandes - Calculs Auto'!BD66</f>
        <v>0</v>
      </c>
      <c r="BE28" s="82">
        <f>CONFIG!$D104*'Commandes - Calculs Auto'!BE66</f>
        <v>0</v>
      </c>
      <c r="BF28" s="82">
        <f>CONFIG!$D104*'Commandes - Calculs Auto'!BF66</f>
        <v>0</v>
      </c>
      <c r="BG28" s="82">
        <f>CONFIG!$D104*'Commandes - Calculs Auto'!BG66</f>
        <v>0</v>
      </c>
      <c r="BH28" s="82">
        <f>CONFIG!$D104*'Commandes - Calculs Auto'!BH66</f>
        <v>0</v>
      </c>
      <c r="BI28" s="82">
        <f>CONFIG!$D104*'Commandes - Calculs Auto'!BI66</f>
        <v>0</v>
      </c>
      <c r="BJ28" s="82">
        <f>CONFIG!$D104*'Commandes - Calculs Auto'!BJ66</f>
        <v>0</v>
      </c>
      <c r="BK28" s="146"/>
    </row>
    <row r="29" spans="2:63" x14ac:dyDescent="0.35">
      <c r="B29" s="57">
        <f>CONFIG!$B$17</f>
        <v>0</v>
      </c>
      <c r="C29" s="82">
        <f>CONFIG!$D105*'Commandes - Calculs Auto'!C67</f>
        <v>0</v>
      </c>
      <c r="D29" s="82">
        <f>CONFIG!$D105*'Commandes - Calculs Auto'!D67</f>
        <v>0</v>
      </c>
      <c r="E29" s="82">
        <f>CONFIG!$D105*'Commandes - Calculs Auto'!E67</f>
        <v>0</v>
      </c>
      <c r="F29" s="82">
        <f>CONFIG!$D105*'Commandes - Calculs Auto'!F67</f>
        <v>0</v>
      </c>
      <c r="G29" s="82">
        <f>CONFIG!$D105*'Commandes - Calculs Auto'!G67</f>
        <v>0</v>
      </c>
      <c r="H29" s="82">
        <f>CONFIG!$D105*'Commandes - Calculs Auto'!H67</f>
        <v>0</v>
      </c>
      <c r="I29" s="82">
        <f>CONFIG!$D105*'Commandes - Calculs Auto'!I67</f>
        <v>0</v>
      </c>
      <c r="J29" s="82">
        <f>CONFIG!$D105*'Commandes - Calculs Auto'!J67</f>
        <v>0</v>
      </c>
      <c r="K29" s="82">
        <f>CONFIG!$D105*'Commandes - Calculs Auto'!K67</f>
        <v>0</v>
      </c>
      <c r="L29" s="82">
        <f>CONFIG!$D105*'Commandes - Calculs Auto'!L67</f>
        <v>0</v>
      </c>
      <c r="M29" s="82">
        <f>CONFIG!$D105*'Commandes - Calculs Auto'!M67</f>
        <v>0</v>
      </c>
      <c r="N29" s="82">
        <f>CONFIG!$D105*'Commandes - Calculs Auto'!N67</f>
        <v>0</v>
      </c>
      <c r="O29" s="82">
        <f>CONFIG!$D105*'Commandes - Calculs Auto'!O67</f>
        <v>0</v>
      </c>
      <c r="P29" s="82">
        <f>CONFIG!$D105*'Commandes - Calculs Auto'!P67</f>
        <v>0</v>
      </c>
      <c r="Q29" s="82">
        <f>CONFIG!$D105*'Commandes - Calculs Auto'!Q67</f>
        <v>0</v>
      </c>
      <c r="R29" s="82">
        <f>CONFIG!$D105*'Commandes - Calculs Auto'!R67</f>
        <v>0</v>
      </c>
      <c r="S29" s="82">
        <f>CONFIG!$D105*'Commandes - Calculs Auto'!S67</f>
        <v>0</v>
      </c>
      <c r="T29" s="82">
        <f>CONFIG!$D105*'Commandes - Calculs Auto'!T67</f>
        <v>0</v>
      </c>
      <c r="U29" s="82">
        <f>CONFIG!$D105*'Commandes - Calculs Auto'!U67</f>
        <v>0</v>
      </c>
      <c r="V29" s="82">
        <f>CONFIG!$D105*'Commandes - Calculs Auto'!V67</f>
        <v>0</v>
      </c>
      <c r="W29" s="82">
        <f>CONFIG!$D105*'Commandes - Calculs Auto'!W67</f>
        <v>0</v>
      </c>
      <c r="X29" s="82">
        <f>CONFIG!$D105*'Commandes - Calculs Auto'!X67</f>
        <v>0</v>
      </c>
      <c r="Y29" s="82">
        <f>CONFIG!$D105*'Commandes - Calculs Auto'!Y67</f>
        <v>0</v>
      </c>
      <c r="Z29" s="82">
        <f>CONFIG!$D105*'Commandes - Calculs Auto'!Z67</f>
        <v>0</v>
      </c>
      <c r="AA29" s="82">
        <f>CONFIG!$D105*'Commandes - Calculs Auto'!AA67</f>
        <v>0</v>
      </c>
      <c r="AB29" s="82">
        <f>CONFIG!$D105*'Commandes - Calculs Auto'!AB67</f>
        <v>0</v>
      </c>
      <c r="AC29" s="82">
        <f>CONFIG!$D105*'Commandes - Calculs Auto'!AC67</f>
        <v>0</v>
      </c>
      <c r="AD29" s="82">
        <f>CONFIG!$D105*'Commandes - Calculs Auto'!AD67</f>
        <v>0</v>
      </c>
      <c r="AE29" s="82">
        <f>CONFIG!$D105*'Commandes - Calculs Auto'!AE67</f>
        <v>0</v>
      </c>
      <c r="AF29" s="82">
        <f>CONFIG!$D105*'Commandes - Calculs Auto'!AF67</f>
        <v>0</v>
      </c>
      <c r="AG29" s="82">
        <f>CONFIG!$D105*'Commandes - Calculs Auto'!AG67</f>
        <v>0</v>
      </c>
      <c r="AH29" s="82">
        <f>CONFIG!$D105*'Commandes - Calculs Auto'!AH67</f>
        <v>0</v>
      </c>
      <c r="AI29" s="82">
        <f>CONFIG!$D105*'Commandes - Calculs Auto'!AI67</f>
        <v>0</v>
      </c>
      <c r="AJ29" s="82">
        <f>CONFIG!$D105*'Commandes - Calculs Auto'!AJ67</f>
        <v>0</v>
      </c>
      <c r="AK29" s="82">
        <f>CONFIG!$D105*'Commandes - Calculs Auto'!AK67</f>
        <v>0</v>
      </c>
      <c r="AL29" s="82">
        <f>CONFIG!$D105*'Commandes - Calculs Auto'!AL67</f>
        <v>0</v>
      </c>
      <c r="AM29" s="82">
        <f>CONFIG!$D105*'Commandes - Calculs Auto'!AM67</f>
        <v>0</v>
      </c>
      <c r="AN29" s="82">
        <f>CONFIG!$D105*'Commandes - Calculs Auto'!AN67</f>
        <v>0</v>
      </c>
      <c r="AO29" s="82">
        <f>CONFIG!$D105*'Commandes - Calculs Auto'!AO67</f>
        <v>0</v>
      </c>
      <c r="AP29" s="82">
        <f>CONFIG!$D105*'Commandes - Calculs Auto'!AP67</f>
        <v>0</v>
      </c>
      <c r="AQ29" s="82">
        <f>CONFIG!$D105*'Commandes - Calculs Auto'!AQ67</f>
        <v>0</v>
      </c>
      <c r="AR29" s="82">
        <f>CONFIG!$D105*'Commandes - Calculs Auto'!AR67</f>
        <v>0</v>
      </c>
      <c r="AS29" s="82">
        <f>CONFIG!$D105*'Commandes - Calculs Auto'!AS67</f>
        <v>0</v>
      </c>
      <c r="AT29" s="82">
        <f>CONFIG!$D105*'Commandes - Calculs Auto'!AT67</f>
        <v>0</v>
      </c>
      <c r="AU29" s="82">
        <f>CONFIG!$D105*'Commandes - Calculs Auto'!AU67</f>
        <v>0</v>
      </c>
      <c r="AV29" s="82">
        <f>CONFIG!$D105*'Commandes - Calculs Auto'!AV67</f>
        <v>0</v>
      </c>
      <c r="AW29" s="82">
        <f>CONFIG!$D105*'Commandes - Calculs Auto'!AW67</f>
        <v>0</v>
      </c>
      <c r="AX29" s="82">
        <f>CONFIG!$D105*'Commandes - Calculs Auto'!AX67</f>
        <v>0</v>
      </c>
      <c r="AY29" s="82">
        <f>CONFIG!$D105*'Commandes - Calculs Auto'!AY67</f>
        <v>0</v>
      </c>
      <c r="AZ29" s="82">
        <f>CONFIG!$D105*'Commandes - Calculs Auto'!AZ67</f>
        <v>0</v>
      </c>
      <c r="BA29" s="82">
        <f>CONFIG!$D105*'Commandes - Calculs Auto'!BA67</f>
        <v>0</v>
      </c>
      <c r="BB29" s="82">
        <f>CONFIG!$D105*'Commandes - Calculs Auto'!BB67</f>
        <v>0</v>
      </c>
      <c r="BC29" s="82">
        <f>CONFIG!$D105*'Commandes - Calculs Auto'!BC67</f>
        <v>0</v>
      </c>
      <c r="BD29" s="82">
        <f>CONFIG!$D105*'Commandes - Calculs Auto'!BD67</f>
        <v>0</v>
      </c>
      <c r="BE29" s="82">
        <f>CONFIG!$D105*'Commandes - Calculs Auto'!BE67</f>
        <v>0</v>
      </c>
      <c r="BF29" s="82">
        <f>CONFIG!$D105*'Commandes - Calculs Auto'!BF67</f>
        <v>0</v>
      </c>
      <c r="BG29" s="82">
        <f>CONFIG!$D105*'Commandes - Calculs Auto'!BG67</f>
        <v>0</v>
      </c>
      <c r="BH29" s="82">
        <f>CONFIG!$D105*'Commandes - Calculs Auto'!BH67</f>
        <v>0</v>
      </c>
      <c r="BI29" s="82">
        <f>CONFIG!$D105*'Commandes - Calculs Auto'!BI67</f>
        <v>0</v>
      </c>
      <c r="BJ29" s="82">
        <f>CONFIG!$D105*'Commandes - Calculs Auto'!BJ67</f>
        <v>0</v>
      </c>
      <c r="BK29" s="146"/>
    </row>
    <row r="30" spans="2:63" x14ac:dyDescent="0.35">
      <c r="B30" s="57">
        <f>CONFIG!$B$18</f>
        <v>0</v>
      </c>
      <c r="C30" s="82">
        <f>CONFIG!$D106*'Commandes - Calculs Auto'!C68</f>
        <v>0</v>
      </c>
      <c r="D30" s="82">
        <f>CONFIG!$D106*'Commandes - Calculs Auto'!D68</f>
        <v>0</v>
      </c>
      <c r="E30" s="82">
        <f>CONFIG!$D106*'Commandes - Calculs Auto'!E68</f>
        <v>0</v>
      </c>
      <c r="F30" s="82">
        <f>CONFIG!$D106*'Commandes - Calculs Auto'!F68</f>
        <v>0</v>
      </c>
      <c r="G30" s="82">
        <f>CONFIG!$D106*'Commandes - Calculs Auto'!G68</f>
        <v>0</v>
      </c>
      <c r="H30" s="82">
        <f>CONFIG!$D106*'Commandes - Calculs Auto'!H68</f>
        <v>0</v>
      </c>
      <c r="I30" s="82">
        <f>CONFIG!$D106*'Commandes - Calculs Auto'!I68</f>
        <v>0</v>
      </c>
      <c r="J30" s="82">
        <f>CONFIG!$D106*'Commandes - Calculs Auto'!J68</f>
        <v>0</v>
      </c>
      <c r="K30" s="82">
        <f>CONFIG!$D106*'Commandes - Calculs Auto'!K68</f>
        <v>0</v>
      </c>
      <c r="L30" s="82">
        <f>CONFIG!$D106*'Commandes - Calculs Auto'!L68</f>
        <v>0</v>
      </c>
      <c r="M30" s="82">
        <f>CONFIG!$D106*'Commandes - Calculs Auto'!M68</f>
        <v>0</v>
      </c>
      <c r="N30" s="82">
        <f>CONFIG!$D106*'Commandes - Calculs Auto'!N68</f>
        <v>0</v>
      </c>
      <c r="O30" s="82">
        <f>CONFIG!$D106*'Commandes - Calculs Auto'!O68</f>
        <v>0</v>
      </c>
      <c r="P30" s="82">
        <f>CONFIG!$D106*'Commandes - Calculs Auto'!P68</f>
        <v>0</v>
      </c>
      <c r="Q30" s="82">
        <f>CONFIG!$D106*'Commandes - Calculs Auto'!Q68</f>
        <v>0</v>
      </c>
      <c r="R30" s="82">
        <f>CONFIG!$D106*'Commandes - Calculs Auto'!R68</f>
        <v>0</v>
      </c>
      <c r="S30" s="82">
        <f>CONFIG!$D106*'Commandes - Calculs Auto'!S68</f>
        <v>0</v>
      </c>
      <c r="T30" s="82">
        <f>CONFIG!$D106*'Commandes - Calculs Auto'!T68</f>
        <v>0</v>
      </c>
      <c r="U30" s="82">
        <f>CONFIG!$D106*'Commandes - Calculs Auto'!U68</f>
        <v>0</v>
      </c>
      <c r="V30" s="82">
        <f>CONFIG!$D106*'Commandes - Calculs Auto'!V68</f>
        <v>0</v>
      </c>
      <c r="W30" s="82">
        <f>CONFIG!$D106*'Commandes - Calculs Auto'!W68</f>
        <v>0</v>
      </c>
      <c r="X30" s="82">
        <f>CONFIG!$D106*'Commandes - Calculs Auto'!X68</f>
        <v>0</v>
      </c>
      <c r="Y30" s="82">
        <f>CONFIG!$D106*'Commandes - Calculs Auto'!Y68</f>
        <v>0</v>
      </c>
      <c r="Z30" s="82">
        <f>CONFIG!$D106*'Commandes - Calculs Auto'!Z68</f>
        <v>0</v>
      </c>
      <c r="AA30" s="82">
        <f>CONFIG!$D106*'Commandes - Calculs Auto'!AA68</f>
        <v>0</v>
      </c>
      <c r="AB30" s="82">
        <f>CONFIG!$D106*'Commandes - Calculs Auto'!AB68</f>
        <v>0</v>
      </c>
      <c r="AC30" s="82">
        <f>CONFIG!$D106*'Commandes - Calculs Auto'!AC68</f>
        <v>0</v>
      </c>
      <c r="AD30" s="82">
        <f>CONFIG!$D106*'Commandes - Calculs Auto'!AD68</f>
        <v>0</v>
      </c>
      <c r="AE30" s="82">
        <f>CONFIG!$D106*'Commandes - Calculs Auto'!AE68</f>
        <v>0</v>
      </c>
      <c r="AF30" s="82">
        <f>CONFIG!$D106*'Commandes - Calculs Auto'!AF68</f>
        <v>0</v>
      </c>
      <c r="AG30" s="82">
        <f>CONFIG!$D106*'Commandes - Calculs Auto'!AG68</f>
        <v>0</v>
      </c>
      <c r="AH30" s="82">
        <f>CONFIG!$D106*'Commandes - Calculs Auto'!AH68</f>
        <v>0</v>
      </c>
      <c r="AI30" s="82">
        <f>CONFIG!$D106*'Commandes - Calculs Auto'!AI68</f>
        <v>0</v>
      </c>
      <c r="AJ30" s="82">
        <f>CONFIG!$D106*'Commandes - Calculs Auto'!AJ68</f>
        <v>0</v>
      </c>
      <c r="AK30" s="82">
        <f>CONFIG!$D106*'Commandes - Calculs Auto'!AK68</f>
        <v>0</v>
      </c>
      <c r="AL30" s="82">
        <f>CONFIG!$D106*'Commandes - Calculs Auto'!AL68</f>
        <v>0</v>
      </c>
      <c r="AM30" s="82">
        <f>CONFIG!$D106*'Commandes - Calculs Auto'!AM68</f>
        <v>0</v>
      </c>
      <c r="AN30" s="82">
        <f>CONFIG!$D106*'Commandes - Calculs Auto'!AN68</f>
        <v>0</v>
      </c>
      <c r="AO30" s="82">
        <f>CONFIG!$D106*'Commandes - Calculs Auto'!AO68</f>
        <v>0</v>
      </c>
      <c r="AP30" s="82">
        <f>CONFIG!$D106*'Commandes - Calculs Auto'!AP68</f>
        <v>0</v>
      </c>
      <c r="AQ30" s="82">
        <f>CONFIG!$D106*'Commandes - Calculs Auto'!AQ68</f>
        <v>0</v>
      </c>
      <c r="AR30" s="82">
        <f>CONFIG!$D106*'Commandes - Calculs Auto'!AR68</f>
        <v>0</v>
      </c>
      <c r="AS30" s="82">
        <f>CONFIG!$D106*'Commandes - Calculs Auto'!AS68</f>
        <v>0</v>
      </c>
      <c r="AT30" s="82">
        <f>CONFIG!$D106*'Commandes - Calculs Auto'!AT68</f>
        <v>0</v>
      </c>
      <c r="AU30" s="82">
        <f>CONFIG!$D106*'Commandes - Calculs Auto'!AU68</f>
        <v>0</v>
      </c>
      <c r="AV30" s="82">
        <f>CONFIG!$D106*'Commandes - Calculs Auto'!AV68</f>
        <v>0</v>
      </c>
      <c r="AW30" s="82">
        <f>CONFIG!$D106*'Commandes - Calculs Auto'!AW68</f>
        <v>0</v>
      </c>
      <c r="AX30" s="82">
        <f>CONFIG!$D106*'Commandes - Calculs Auto'!AX68</f>
        <v>0</v>
      </c>
      <c r="AY30" s="82">
        <f>CONFIG!$D106*'Commandes - Calculs Auto'!AY68</f>
        <v>0</v>
      </c>
      <c r="AZ30" s="82">
        <f>CONFIG!$D106*'Commandes - Calculs Auto'!AZ68</f>
        <v>0</v>
      </c>
      <c r="BA30" s="82">
        <f>CONFIG!$D106*'Commandes - Calculs Auto'!BA68</f>
        <v>0</v>
      </c>
      <c r="BB30" s="82">
        <f>CONFIG!$D106*'Commandes - Calculs Auto'!BB68</f>
        <v>0</v>
      </c>
      <c r="BC30" s="82">
        <f>CONFIG!$D106*'Commandes - Calculs Auto'!BC68</f>
        <v>0</v>
      </c>
      <c r="BD30" s="82">
        <f>CONFIG!$D106*'Commandes - Calculs Auto'!BD68</f>
        <v>0</v>
      </c>
      <c r="BE30" s="82">
        <f>CONFIG!$D106*'Commandes - Calculs Auto'!BE68</f>
        <v>0</v>
      </c>
      <c r="BF30" s="82">
        <f>CONFIG!$D106*'Commandes - Calculs Auto'!BF68</f>
        <v>0</v>
      </c>
      <c r="BG30" s="82">
        <f>CONFIG!$D106*'Commandes - Calculs Auto'!BG68</f>
        <v>0</v>
      </c>
      <c r="BH30" s="82">
        <f>CONFIG!$D106*'Commandes - Calculs Auto'!BH68</f>
        <v>0</v>
      </c>
      <c r="BI30" s="82">
        <f>CONFIG!$D106*'Commandes - Calculs Auto'!BI68</f>
        <v>0</v>
      </c>
      <c r="BJ30" s="82">
        <f>CONFIG!$D106*'Commandes - Calculs Auto'!BJ68</f>
        <v>0</v>
      </c>
      <c r="BK30" s="146"/>
    </row>
    <row r="31" spans="2:63" x14ac:dyDescent="0.35">
      <c r="B31" s="57">
        <f>CONFIG!$B$19</f>
        <v>0</v>
      </c>
      <c r="C31" s="82">
        <f>CONFIG!$D107*'Commandes - Calculs Auto'!C69</f>
        <v>0</v>
      </c>
      <c r="D31" s="82">
        <f>CONFIG!$D107*'Commandes - Calculs Auto'!D69</f>
        <v>0</v>
      </c>
      <c r="E31" s="82">
        <f>CONFIG!$D107*'Commandes - Calculs Auto'!E69</f>
        <v>0</v>
      </c>
      <c r="F31" s="82">
        <f>CONFIG!$D107*'Commandes - Calculs Auto'!F69</f>
        <v>0</v>
      </c>
      <c r="G31" s="82">
        <f>CONFIG!$D107*'Commandes - Calculs Auto'!G69</f>
        <v>0</v>
      </c>
      <c r="H31" s="82">
        <f>CONFIG!$D107*'Commandes - Calculs Auto'!H69</f>
        <v>0</v>
      </c>
      <c r="I31" s="82">
        <f>CONFIG!$D107*'Commandes - Calculs Auto'!I69</f>
        <v>0</v>
      </c>
      <c r="J31" s="82">
        <f>CONFIG!$D107*'Commandes - Calculs Auto'!J69</f>
        <v>0</v>
      </c>
      <c r="K31" s="82">
        <f>CONFIG!$D107*'Commandes - Calculs Auto'!K69</f>
        <v>0</v>
      </c>
      <c r="L31" s="82">
        <f>CONFIG!$D107*'Commandes - Calculs Auto'!L69</f>
        <v>0</v>
      </c>
      <c r="M31" s="82">
        <f>CONFIG!$D107*'Commandes - Calculs Auto'!M69</f>
        <v>0</v>
      </c>
      <c r="N31" s="82">
        <f>CONFIG!$D107*'Commandes - Calculs Auto'!N69</f>
        <v>0</v>
      </c>
      <c r="O31" s="82">
        <f>CONFIG!$D107*'Commandes - Calculs Auto'!O69</f>
        <v>0</v>
      </c>
      <c r="P31" s="82">
        <f>CONFIG!$D107*'Commandes - Calculs Auto'!P69</f>
        <v>0</v>
      </c>
      <c r="Q31" s="82">
        <f>CONFIG!$D107*'Commandes - Calculs Auto'!Q69</f>
        <v>0</v>
      </c>
      <c r="R31" s="82">
        <f>CONFIG!$D107*'Commandes - Calculs Auto'!R69</f>
        <v>0</v>
      </c>
      <c r="S31" s="82">
        <f>CONFIG!$D107*'Commandes - Calculs Auto'!S69</f>
        <v>0</v>
      </c>
      <c r="T31" s="82">
        <f>CONFIG!$D107*'Commandes - Calculs Auto'!T69</f>
        <v>0</v>
      </c>
      <c r="U31" s="82">
        <f>CONFIG!$D107*'Commandes - Calculs Auto'!U69</f>
        <v>0</v>
      </c>
      <c r="V31" s="82">
        <f>CONFIG!$D107*'Commandes - Calculs Auto'!V69</f>
        <v>0</v>
      </c>
      <c r="W31" s="82">
        <f>CONFIG!$D107*'Commandes - Calculs Auto'!W69</f>
        <v>0</v>
      </c>
      <c r="X31" s="82">
        <f>CONFIG!$D107*'Commandes - Calculs Auto'!X69</f>
        <v>0</v>
      </c>
      <c r="Y31" s="82">
        <f>CONFIG!$D107*'Commandes - Calculs Auto'!Y69</f>
        <v>0</v>
      </c>
      <c r="Z31" s="82">
        <f>CONFIG!$D107*'Commandes - Calculs Auto'!Z69</f>
        <v>0</v>
      </c>
      <c r="AA31" s="82">
        <f>CONFIG!$D107*'Commandes - Calculs Auto'!AA69</f>
        <v>0</v>
      </c>
      <c r="AB31" s="82">
        <f>CONFIG!$D107*'Commandes - Calculs Auto'!AB69</f>
        <v>0</v>
      </c>
      <c r="AC31" s="82">
        <f>CONFIG!$D107*'Commandes - Calculs Auto'!AC69</f>
        <v>0</v>
      </c>
      <c r="AD31" s="82">
        <f>CONFIG!$D107*'Commandes - Calculs Auto'!AD69</f>
        <v>0</v>
      </c>
      <c r="AE31" s="82">
        <f>CONFIG!$D107*'Commandes - Calculs Auto'!AE69</f>
        <v>0</v>
      </c>
      <c r="AF31" s="82">
        <f>CONFIG!$D107*'Commandes - Calculs Auto'!AF69</f>
        <v>0</v>
      </c>
      <c r="AG31" s="82">
        <f>CONFIG!$D107*'Commandes - Calculs Auto'!AG69</f>
        <v>0</v>
      </c>
      <c r="AH31" s="82">
        <f>CONFIG!$D107*'Commandes - Calculs Auto'!AH69</f>
        <v>0</v>
      </c>
      <c r="AI31" s="82">
        <f>CONFIG!$D107*'Commandes - Calculs Auto'!AI69</f>
        <v>0</v>
      </c>
      <c r="AJ31" s="82">
        <f>CONFIG!$D107*'Commandes - Calculs Auto'!AJ69</f>
        <v>0</v>
      </c>
      <c r="AK31" s="82">
        <f>CONFIG!$D107*'Commandes - Calculs Auto'!AK69</f>
        <v>0</v>
      </c>
      <c r="AL31" s="82">
        <f>CONFIG!$D107*'Commandes - Calculs Auto'!AL69</f>
        <v>0</v>
      </c>
      <c r="AM31" s="82">
        <f>CONFIG!$D107*'Commandes - Calculs Auto'!AM69</f>
        <v>0</v>
      </c>
      <c r="AN31" s="82">
        <f>CONFIG!$D107*'Commandes - Calculs Auto'!AN69</f>
        <v>0</v>
      </c>
      <c r="AO31" s="82">
        <f>CONFIG!$D107*'Commandes - Calculs Auto'!AO69</f>
        <v>0</v>
      </c>
      <c r="AP31" s="82">
        <f>CONFIG!$D107*'Commandes - Calculs Auto'!AP69</f>
        <v>0</v>
      </c>
      <c r="AQ31" s="82">
        <f>CONFIG!$D107*'Commandes - Calculs Auto'!AQ69</f>
        <v>0</v>
      </c>
      <c r="AR31" s="82">
        <f>CONFIG!$D107*'Commandes - Calculs Auto'!AR69</f>
        <v>0</v>
      </c>
      <c r="AS31" s="82">
        <f>CONFIG!$D107*'Commandes - Calculs Auto'!AS69</f>
        <v>0</v>
      </c>
      <c r="AT31" s="82">
        <f>CONFIG!$D107*'Commandes - Calculs Auto'!AT69</f>
        <v>0</v>
      </c>
      <c r="AU31" s="82">
        <f>CONFIG!$D107*'Commandes - Calculs Auto'!AU69</f>
        <v>0</v>
      </c>
      <c r="AV31" s="82">
        <f>CONFIG!$D107*'Commandes - Calculs Auto'!AV69</f>
        <v>0</v>
      </c>
      <c r="AW31" s="82">
        <f>CONFIG!$D107*'Commandes - Calculs Auto'!AW69</f>
        <v>0</v>
      </c>
      <c r="AX31" s="82">
        <f>CONFIG!$D107*'Commandes - Calculs Auto'!AX69</f>
        <v>0</v>
      </c>
      <c r="AY31" s="82">
        <f>CONFIG!$D107*'Commandes - Calculs Auto'!AY69</f>
        <v>0</v>
      </c>
      <c r="AZ31" s="82">
        <f>CONFIG!$D107*'Commandes - Calculs Auto'!AZ69</f>
        <v>0</v>
      </c>
      <c r="BA31" s="82">
        <f>CONFIG!$D107*'Commandes - Calculs Auto'!BA69</f>
        <v>0</v>
      </c>
      <c r="BB31" s="82">
        <f>CONFIG!$D107*'Commandes - Calculs Auto'!BB69</f>
        <v>0</v>
      </c>
      <c r="BC31" s="82">
        <f>CONFIG!$D107*'Commandes - Calculs Auto'!BC69</f>
        <v>0</v>
      </c>
      <c r="BD31" s="82">
        <f>CONFIG!$D107*'Commandes - Calculs Auto'!BD69</f>
        <v>0</v>
      </c>
      <c r="BE31" s="82">
        <f>CONFIG!$D107*'Commandes - Calculs Auto'!BE69</f>
        <v>0</v>
      </c>
      <c r="BF31" s="82">
        <f>CONFIG!$D107*'Commandes - Calculs Auto'!BF69</f>
        <v>0</v>
      </c>
      <c r="BG31" s="82">
        <f>CONFIG!$D107*'Commandes - Calculs Auto'!BG69</f>
        <v>0</v>
      </c>
      <c r="BH31" s="82">
        <f>CONFIG!$D107*'Commandes - Calculs Auto'!BH69</f>
        <v>0</v>
      </c>
      <c r="BI31" s="82">
        <f>CONFIG!$D107*'Commandes - Calculs Auto'!BI69</f>
        <v>0</v>
      </c>
      <c r="BJ31" s="82">
        <f>CONFIG!$D107*'Commandes - Calculs Auto'!BJ69</f>
        <v>0</v>
      </c>
      <c r="BK31" s="146"/>
    </row>
    <row r="32" spans="2:63" x14ac:dyDescent="0.35">
      <c r="B32" s="57">
        <f>CONFIG!$B$20</f>
        <v>0</v>
      </c>
      <c r="C32" s="82">
        <f>CONFIG!$D108*'Commandes - Calculs Auto'!C70</f>
        <v>0</v>
      </c>
      <c r="D32" s="82">
        <f>CONFIG!$D108*'Commandes - Calculs Auto'!D70</f>
        <v>0</v>
      </c>
      <c r="E32" s="82">
        <f>CONFIG!$D108*'Commandes - Calculs Auto'!E70</f>
        <v>0</v>
      </c>
      <c r="F32" s="82">
        <f>CONFIG!$D108*'Commandes - Calculs Auto'!F70</f>
        <v>0</v>
      </c>
      <c r="G32" s="82">
        <f>CONFIG!$D108*'Commandes - Calculs Auto'!G70</f>
        <v>0</v>
      </c>
      <c r="H32" s="82">
        <f>CONFIG!$D108*'Commandes - Calculs Auto'!H70</f>
        <v>0</v>
      </c>
      <c r="I32" s="82">
        <f>CONFIG!$D108*'Commandes - Calculs Auto'!I70</f>
        <v>0</v>
      </c>
      <c r="J32" s="82">
        <f>CONFIG!$D108*'Commandes - Calculs Auto'!J70</f>
        <v>0</v>
      </c>
      <c r="K32" s="82">
        <f>CONFIG!$D108*'Commandes - Calculs Auto'!K70</f>
        <v>0</v>
      </c>
      <c r="L32" s="82">
        <f>CONFIG!$D108*'Commandes - Calculs Auto'!L70</f>
        <v>0</v>
      </c>
      <c r="M32" s="82">
        <f>CONFIG!$D108*'Commandes - Calculs Auto'!M70</f>
        <v>0</v>
      </c>
      <c r="N32" s="82">
        <f>CONFIG!$D108*'Commandes - Calculs Auto'!N70</f>
        <v>0</v>
      </c>
      <c r="O32" s="82">
        <f>CONFIG!$D108*'Commandes - Calculs Auto'!O70</f>
        <v>0</v>
      </c>
      <c r="P32" s="82">
        <f>CONFIG!$D108*'Commandes - Calculs Auto'!P70</f>
        <v>0</v>
      </c>
      <c r="Q32" s="82">
        <f>CONFIG!$D108*'Commandes - Calculs Auto'!Q70</f>
        <v>0</v>
      </c>
      <c r="R32" s="82">
        <f>CONFIG!$D108*'Commandes - Calculs Auto'!R70</f>
        <v>0</v>
      </c>
      <c r="S32" s="82">
        <f>CONFIG!$D108*'Commandes - Calculs Auto'!S70</f>
        <v>0</v>
      </c>
      <c r="T32" s="82">
        <f>CONFIG!$D108*'Commandes - Calculs Auto'!T70</f>
        <v>0</v>
      </c>
      <c r="U32" s="82">
        <f>CONFIG!$D108*'Commandes - Calculs Auto'!U70</f>
        <v>0</v>
      </c>
      <c r="V32" s="82">
        <f>CONFIG!$D108*'Commandes - Calculs Auto'!V70</f>
        <v>0</v>
      </c>
      <c r="W32" s="82">
        <f>CONFIG!$D108*'Commandes - Calculs Auto'!W70</f>
        <v>0</v>
      </c>
      <c r="X32" s="82">
        <f>CONFIG!$D108*'Commandes - Calculs Auto'!X70</f>
        <v>0</v>
      </c>
      <c r="Y32" s="82">
        <f>CONFIG!$D108*'Commandes - Calculs Auto'!Y70</f>
        <v>0</v>
      </c>
      <c r="Z32" s="82">
        <f>CONFIG!$D108*'Commandes - Calculs Auto'!Z70</f>
        <v>0</v>
      </c>
      <c r="AA32" s="82">
        <f>CONFIG!$D108*'Commandes - Calculs Auto'!AA70</f>
        <v>0</v>
      </c>
      <c r="AB32" s="82">
        <f>CONFIG!$D108*'Commandes - Calculs Auto'!AB70</f>
        <v>0</v>
      </c>
      <c r="AC32" s="82">
        <f>CONFIG!$D108*'Commandes - Calculs Auto'!AC70</f>
        <v>0</v>
      </c>
      <c r="AD32" s="82">
        <f>CONFIG!$D108*'Commandes - Calculs Auto'!AD70</f>
        <v>0</v>
      </c>
      <c r="AE32" s="82">
        <f>CONFIG!$D108*'Commandes - Calculs Auto'!AE70</f>
        <v>0</v>
      </c>
      <c r="AF32" s="82">
        <f>CONFIG!$D108*'Commandes - Calculs Auto'!AF70</f>
        <v>0</v>
      </c>
      <c r="AG32" s="82">
        <f>CONFIG!$D108*'Commandes - Calculs Auto'!AG70</f>
        <v>0</v>
      </c>
      <c r="AH32" s="82">
        <f>CONFIG!$D108*'Commandes - Calculs Auto'!AH70</f>
        <v>0</v>
      </c>
      <c r="AI32" s="82">
        <f>CONFIG!$D108*'Commandes - Calculs Auto'!AI70</f>
        <v>0</v>
      </c>
      <c r="AJ32" s="82">
        <f>CONFIG!$D108*'Commandes - Calculs Auto'!AJ70</f>
        <v>0</v>
      </c>
      <c r="AK32" s="82">
        <f>CONFIG!$D108*'Commandes - Calculs Auto'!AK70</f>
        <v>0</v>
      </c>
      <c r="AL32" s="82">
        <f>CONFIG!$D108*'Commandes - Calculs Auto'!AL70</f>
        <v>0</v>
      </c>
      <c r="AM32" s="82">
        <f>CONFIG!$D108*'Commandes - Calculs Auto'!AM70</f>
        <v>0</v>
      </c>
      <c r="AN32" s="82">
        <f>CONFIG!$D108*'Commandes - Calculs Auto'!AN70</f>
        <v>0</v>
      </c>
      <c r="AO32" s="82">
        <f>CONFIG!$D108*'Commandes - Calculs Auto'!AO70</f>
        <v>0</v>
      </c>
      <c r="AP32" s="82">
        <f>CONFIG!$D108*'Commandes - Calculs Auto'!AP70</f>
        <v>0</v>
      </c>
      <c r="AQ32" s="82">
        <f>CONFIG!$D108*'Commandes - Calculs Auto'!AQ70</f>
        <v>0</v>
      </c>
      <c r="AR32" s="82">
        <f>CONFIG!$D108*'Commandes - Calculs Auto'!AR70</f>
        <v>0</v>
      </c>
      <c r="AS32" s="82">
        <f>CONFIG!$D108*'Commandes - Calculs Auto'!AS70</f>
        <v>0</v>
      </c>
      <c r="AT32" s="82">
        <f>CONFIG!$D108*'Commandes - Calculs Auto'!AT70</f>
        <v>0</v>
      </c>
      <c r="AU32" s="82">
        <f>CONFIG!$D108*'Commandes - Calculs Auto'!AU70</f>
        <v>0</v>
      </c>
      <c r="AV32" s="82">
        <f>CONFIG!$D108*'Commandes - Calculs Auto'!AV70</f>
        <v>0</v>
      </c>
      <c r="AW32" s="82">
        <f>CONFIG!$D108*'Commandes - Calculs Auto'!AW70</f>
        <v>0</v>
      </c>
      <c r="AX32" s="82">
        <f>CONFIG!$D108*'Commandes - Calculs Auto'!AX70</f>
        <v>0</v>
      </c>
      <c r="AY32" s="82">
        <f>CONFIG!$D108*'Commandes - Calculs Auto'!AY70</f>
        <v>0</v>
      </c>
      <c r="AZ32" s="82">
        <f>CONFIG!$D108*'Commandes - Calculs Auto'!AZ70</f>
        <v>0</v>
      </c>
      <c r="BA32" s="82">
        <f>CONFIG!$D108*'Commandes - Calculs Auto'!BA70</f>
        <v>0</v>
      </c>
      <c r="BB32" s="82">
        <f>CONFIG!$D108*'Commandes - Calculs Auto'!BB70</f>
        <v>0</v>
      </c>
      <c r="BC32" s="82">
        <f>CONFIG!$D108*'Commandes - Calculs Auto'!BC70</f>
        <v>0</v>
      </c>
      <c r="BD32" s="82">
        <f>CONFIG!$D108*'Commandes - Calculs Auto'!BD70</f>
        <v>0</v>
      </c>
      <c r="BE32" s="82">
        <f>CONFIG!$D108*'Commandes - Calculs Auto'!BE70</f>
        <v>0</v>
      </c>
      <c r="BF32" s="82">
        <f>CONFIG!$D108*'Commandes - Calculs Auto'!BF70</f>
        <v>0</v>
      </c>
      <c r="BG32" s="82">
        <f>CONFIG!$D108*'Commandes - Calculs Auto'!BG70</f>
        <v>0</v>
      </c>
      <c r="BH32" s="82">
        <f>CONFIG!$D108*'Commandes - Calculs Auto'!BH70</f>
        <v>0</v>
      </c>
      <c r="BI32" s="82">
        <f>CONFIG!$D108*'Commandes - Calculs Auto'!BI70</f>
        <v>0</v>
      </c>
      <c r="BJ32" s="82">
        <f>CONFIG!$D108*'Commandes - Calculs Auto'!BJ70</f>
        <v>0</v>
      </c>
      <c r="BK32" s="146"/>
    </row>
    <row r="33" spans="2:63" x14ac:dyDescent="0.35">
      <c r="B33" s="57">
        <f>CONFIG!$B$21</f>
        <v>0</v>
      </c>
      <c r="C33" s="82">
        <f>CONFIG!$D109*'Commandes - Calculs Auto'!C71</f>
        <v>0</v>
      </c>
      <c r="D33" s="82">
        <f>CONFIG!$D109*'Commandes - Calculs Auto'!D71</f>
        <v>0</v>
      </c>
      <c r="E33" s="82">
        <f>CONFIG!$D109*'Commandes - Calculs Auto'!E71</f>
        <v>0</v>
      </c>
      <c r="F33" s="82">
        <f>CONFIG!$D109*'Commandes - Calculs Auto'!F71</f>
        <v>0</v>
      </c>
      <c r="G33" s="82">
        <f>CONFIG!$D109*'Commandes - Calculs Auto'!G71</f>
        <v>0</v>
      </c>
      <c r="H33" s="82">
        <f>CONFIG!$D109*'Commandes - Calculs Auto'!H71</f>
        <v>0</v>
      </c>
      <c r="I33" s="82">
        <f>CONFIG!$D109*'Commandes - Calculs Auto'!I71</f>
        <v>0</v>
      </c>
      <c r="J33" s="82">
        <f>CONFIG!$D109*'Commandes - Calculs Auto'!J71</f>
        <v>0</v>
      </c>
      <c r="K33" s="82">
        <f>CONFIG!$D109*'Commandes - Calculs Auto'!K71</f>
        <v>0</v>
      </c>
      <c r="L33" s="82">
        <f>CONFIG!$D109*'Commandes - Calculs Auto'!L71</f>
        <v>0</v>
      </c>
      <c r="M33" s="82">
        <f>CONFIG!$D109*'Commandes - Calculs Auto'!M71</f>
        <v>0</v>
      </c>
      <c r="N33" s="82">
        <f>CONFIG!$D109*'Commandes - Calculs Auto'!N71</f>
        <v>0</v>
      </c>
      <c r="O33" s="82">
        <f>CONFIG!$D109*'Commandes - Calculs Auto'!O71</f>
        <v>0</v>
      </c>
      <c r="P33" s="82">
        <f>CONFIG!$D109*'Commandes - Calculs Auto'!P71</f>
        <v>0</v>
      </c>
      <c r="Q33" s="82">
        <f>CONFIG!$D109*'Commandes - Calculs Auto'!Q71</f>
        <v>0</v>
      </c>
      <c r="R33" s="82">
        <f>CONFIG!$D109*'Commandes - Calculs Auto'!R71</f>
        <v>0</v>
      </c>
      <c r="S33" s="82">
        <f>CONFIG!$D109*'Commandes - Calculs Auto'!S71</f>
        <v>0</v>
      </c>
      <c r="T33" s="82">
        <f>CONFIG!$D109*'Commandes - Calculs Auto'!T71</f>
        <v>0</v>
      </c>
      <c r="U33" s="82">
        <f>CONFIG!$D109*'Commandes - Calculs Auto'!U71</f>
        <v>0</v>
      </c>
      <c r="V33" s="82">
        <f>CONFIG!$D109*'Commandes - Calculs Auto'!V71</f>
        <v>0</v>
      </c>
      <c r="W33" s="82">
        <f>CONFIG!$D109*'Commandes - Calculs Auto'!W71</f>
        <v>0</v>
      </c>
      <c r="X33" s="82">
        <f>CONFIG!$D109*'Commandes - Calculs Auto'!X71</f>
        <v>0</v>
      </c>
      <c r="Y33" s="82">
        <f>CONFIG!$D109*'Commandes - Calculs Auto'!Y71</f>
        <v>0</v>
      </c>
      <c r="Z33" s="82">
        <f>CONFIG!$D109*'Commandes - Calculs Auto'!Z71</f>
        <v>0</v>
      </c>
      <c r="AA33" s="82">
        <f>CONFIG!$D109*'Commandes - Calculs Auto'!AA71</f>
        <v>0</v>
      </c>
      <c r="AB33" s="82">
        <f>CONFIG!$D109*'Commandes - Calculs Auto'!AB71</f>
        <v>0</v>
      </c>
      <c r="AC33" s="82">
        <f>CONFIG!$D109*'Commandes - Calculs Auto'!AC71</f>
        <v>0</v>
      </c>
      <c r="AD33" s="82">
        <f>CONFIG!$D109*'Commandes - Calculs Auto'!AD71</f>
        <v>0</v>
      </c>
      <c r="AE33" s="82">
        <f>CONFIG!$D109*'Commandes - Calculs Auto'!AE71</f>
        <v>0</v>
      </c>
      <c r="AF33" s="82">
        <f>CONFIG!$D109*'Commandes - Calculs Auto'!AF71</f>
        <v>0</v>
      </c>
      <c r="AG33" s="82">
        <f>CONFIG!$D109*'Commandes - Calculs Auto'!AG71</f>
        <v>0</v>
      </c>
      <c r="AH33" s="82">
        <f>CONFIG!$D109*'Commandes - Calculs Auto'!AH71</f>
        <v>0</v>
      </c>
      <c r="AI33" s="82">
        <f>CONFIG!$D109*'Commandes - Calculs Auto'!AI71</f>
        <v>0</v>
      </c>
      <c r="AJ33" s="82">
        <f>CONFIG!$D109*'Commandes - Calculs Auto'!AJ71</f>
        <v>0</v>
      </c>
      <c r="AK33" s="82">
        <f>CONFIG!$D109*'Commandes - Calculs Auto'!AK71</f>
        <v>0</v>
      </c>
      <c r="AL33" s="82">
        <f>CONFIG!$D109*'Commandes - Calculs Auto'!AL71</f>
        <v>0</v>
      </c>
      <c r="AM33" s="82">
        <f>CONFIG!$D109*'Commandes - Calculs Auto'!AM71</f>
        <v>0</v>
      </c>
      <c r="AN33" s="82">
        <f>CONFIG!$D109*'Commandes - Calculs Auto'!AN71</f>
        <v>0</v>
      </c>
      <c r="AO33" s="82">
        <f>CONFIG!$D109*'Commandes - Calculs Auto'!AO71</f>
        <v>0</v>
      </c>
      <c r="AP33" s="82">
        <f>CONFIG!$D109*'Commandes - Calculs Auto'!AP71</f>
        <v>0</v>
      </c>
      <c r="AQ33" s="82">
        <f>CONFIG!$D109*'Commandes - Calculs Auto'!AQ71</f>
        <v>0</v>
      </c>
      <c r="AR33" s="82">
        <f>CONFIG!$D109*'Commandes - Calculs Auto'!AR71</f>
        <v>0</v>
      </c>
      <c r="AS33" s="82">
        <f>CONFIG!$D109*'Commandes - Calculs Auto'!AS71</f>
        <v>0</v>
      </c>
      <c r="AT33" s="82">
        <f>CONFIG!$D109*'Commandes - Calculs Auto'!AT71</f>
        <v>0</v>
      </c>
      <c r="AU33" s="82">
        <f>CONFIG!$D109*'Commandes - Calculs Auto'!AU71</f>
        <v>0</v>
      </c>
      <c r="AV33" s="82">
        <f>CONFIG!$D109*'Commandes - Calculs Auto'!AV71</f>
        <v>0</v>
      </c>
      <c r="AW33" s="82">
        <f>CONFIG!$D109*'Commandes - Calculs Auto'!AW71</f>
        <v>0</v>
      </c>
      <c r="AX33" s="82">
        <f>CONFIG!$D109*'Commandes - Calculs Auto'!AX71</f>
        <v>0</v>
      </c>
      <c r="AY33" s="82">
        <f>CONFIG!$D109*'Commandes - Calculs Auto'!AY71</f>
        <v>0</v>
      </c>
      <c r="AZ33" s="82">
        <f>CONFIG!$D109*'Commandes - Calculs Auto'!AZ71</f>
        <v>0</v>
      </c>
      <c r="BA33" s="82">
        <f>CONFIG!$D109*'Commandes - Calculs Auto'!BA71</f>
        <v>0</v>
      </c>
      <c r="BB33" s="82">
        <f>CONFIG!$D109*'Commandes - Calculs Auto'!BB71</f>
        <v>0</v>
      </c>
      <c r="BC33" s="82">
        <f>CONFIG!$D109*'Commandes - Calculs Auto'!BC71</f>
        <v>0</v>
      </c>
      <c r="BD33" s="82">
        <f>CONFIG!$D109*'Commandes - Calculs Auto'!BD71</f>
        <v>0</v>
      </c>
      <c r="BE33" s="82">
        <f>CONFIG!$D109*'Commandes - Calculs Auto'!BE71</f>
        <v>0</v>
      </c>
      <c r="BF33" s="82">
        <f>CONFIG!$D109*'Commandes - Calculs Auto'!BF71</f>
        <v>0</v>
      </c>
      <c r="BG33" s="82">
        <f>CONFIG!$D109*'Commandes - Calculs Auto'!BG71</f>
        <v>0</v>
      </c>
      <c r="BH33" s="82">
        <f>CONFIG!$D109*'Commandes - Calculs Auto'!BH71</f>
        <v>0</v>
      </c>
      <c r="BI33" s="82">
        <f>CONFIG!$D109*'Commandes - Calculs Auto'!BI71</f>
        <v>0</v>
      </c>
      <c r="BJ33" s="82">
        <f>CONFIG!$D109*'Commandes - Calculs Auto'!BJ71</f>
        <v>0</v>
      </c>
      <c r="BK33" s="146"/>
    </row>
    <row r="34" spans="2:63" x14ac:dyDescent="0.35">
      <c r="B34" s="170"/>
      <c r="C34" s="146"/>
      <c r="D34" s="146"/>
      <c r="E34" s="146"/>
      <c r="F34" s="146"/>
      <c r="G34" s="146"/>
      <c r="H34" s="146"/>
      <c r="I34" s="146"/>
      <c r="J34" s="146"/>
      <c r="K34" s="146"/>
      <c r="L34" s="146"/>
      <c r="M34" s="146"/>
      <c r="N34" s="146"/>
      <c r="O34" s="146"/>
      <c r="P34" s="146"/>
      <c r="Q34" s="146"/>
      <c r="R34" s="146"/>
      <c r="S34" s="146"/>
      <c r="T34" s="146"/>
      <c r="U34" s="146"/>
      <c r="V34" s="146"/>
      <c r="W34" s="146"/>
      <c r="X34" s="146"/>
      <c r="Y34" s="146"/>
      <c r="Z34" s="146"/>
      <c r="AA34" s="146"/>
      <c r="AB34" s="146"/>
      <c r="AC34" s="146"/>
      <c r="AD34" s="146"/>
      <c r="AE34" s="146"/>
      <c r="AF34" s="146"/>
      <c r="AG34" s="146"/>
      <c r="AH34" s="146"/>
      <c r="AI34" s="146"/>
      <c r="AJ34" s="146"/>
      <c r="AK34" s="146"/>
      <c r="AL34" s="146"/>
      <c r="AM34" s="146"/>
      <c r="AN34" s="146"/>
      <c r="AO34" s="146"/>
      <c r="AP34" s="146"/>
      <c r="AQ34" s="146"/>
      <c r="AR34" s="146"/>
      <c r="AS34" s="146"/>
      <c r="AT34" s="146"/>
      <c r="AU34" s="146"/>
      <c r="AV34" s="146"/>
      <c r="AW34" s="146"/>
      <c r="AX34" s="146"/>
      <c r="AY34" s="146"/>
      <c r="AZ34" s="146"/>
      <c r="BA34" s="146"/>
      <c r="BB34" s="146"/>
      <c r="BC34" s="146"/>
      <c r="BD34" s="146"/>
      <c r="BE34" s="146"/>
      <c r="BF34" s="146"/>
      <c r="BG34" s="146"/>
      <c r="BH34" s="146"/>
      <c r="BI34" s="146"/>
      <c r="BJ34" s="146"/>
      <c r="BK34" s="146"/>
    </row>
    <row r="35" spans="2:63" x14ac:dyDescent="0.35">
      <c r="B35" s="95" t="s">
        <v>20</v>
      </c>
      <c r="C35" s="82">
        <f>SUM(C26:C33)</f>
        <v>0</v>
      </c>
      <c r="D35" s="82">
        <f t="shared" ref="D35:BJ35" si="2">SUM(D26:D33)</f>
        <v>0</v>
      </c>
      <c r="E35" s="82">
        <f t="shared" si="2"/>
        <v>0</v>
      </c>
      <c r="F35" s="82">
        <f t="shared" si="2"/>
        <v>0</v>
      </c>
      <c r="G35" s="82">
        <f t="shared" si="2"/>
        <v>0</v>
      </c>
      <c r="H35" s="82">
        <f t="shared" si="2"/>
        <v>0</v>
      </c>
      <c r="I35" s="82">
        <f t="shared" si="2"/>
        <v>0</v>
      </c>
      <c r="J35" s="82">
        <f t="shared" si="2"/>
        <v>0</v>
      </c>
      <c r="K35" s="82">
        <f t="shared" si="2"/>
        <v>0</v>
      </c>
      <c r="L35" s="82">
        <f t="shared" si="2"/>
        <v>0</v>
      </c>
      <c r="M35" s="82">
        <f t="shared" si="2"/>
        <v>0</v>
      </c>
      <c r="N35" s="82">
        <f t="shared" si="2"/>
        <v>0</v>
      </c>
      <c r="O35" s="82">
        <f t="shared" si="2"/>
        <v>0</v>
      </c>
      <c r="P35" s="82">
        <f t="shared" si="2"/>
        <v>0</v>
      </c>
      <c r="Q35" s="82">
        <f t="shared" si="2"/>
        <v>0</v>
      </c>
      <c r="R35" s="82">
        <f t="shared" si="2"/>
        <v>0</v>
      </c>
      <c r="S35" s="82">
        <f t="shared" si="2"/>
        <v>0</v>
      </c>
      <c r="T35" s="82">
        <f t="shared" si="2"/>
        <v>0</v>
      </c>
      <c r="U35" s="82">
        <f t="shared" si="2"/>
        <v>0</v>
      </c>
      <c r="V35" s="82">
        <f t="shared" si="2"/>
        <v>0</v>
      </c>
      <c r="W35" s="82">
        <f t="shared" si="2"/>
        <v>0</v>
      </c>
      <c r="X35" s="82">
        <f t="shared" si="2"/>
        <v>0</v>
      </c>
      <c r="Y35" s="82">
        <f t="shared" si="2"/>
        <v>0</v>
      </c>
      <c r="Z35" s="82">
        <f t="shared" si="2"/>
        <v>0</v>
      </c>
      <c r="AA35" s="82">
        <f t="shared" si="2"/>
        <v>0</v>
      </c>
      <c r="AB35" s="82">
        <f t="shared" si="2"/>
        <v>0</v>
      </c>
      <c r="AC35" s="82">
        <f t="shared" si="2"/>
        <v>0</v>
      </c>
      <c r="AD35" s="82">
        <f t="shared" si="2"/>
        <v>0</v>
      </c>
      <c r="AE35" s="82">
        <f t="shared" si="2"/>
        <v>0</v>
      </c>
      <c r="AF35" s="82">
        <f t="shared" si="2"/>
        <v>0</v>
      </c>
      <c r="AG35" s="82">
        <f t="shared" si="2"/>
        <v>0</v>
      </c>
      <c r="AH35" s="82">
        <f t="shared" si="2"/>
        <v>0</v>
      </c>
      <c r="AI35" s="82">
        <f t="shared" si="2"/>
        <v>0</v>
      </c>
      <c r="AJ35" s="82">
        <f t="shared" si="2"/>
        <v>0</v>
      </c>
      <c r="AK35" s="82">
        <f t="shared" si="2"/>
        <v>0</v>
      </c>
      <c r="AL35" s="82">
        <f t="shared" si="2"/>
        <v>0</v>
      </c>
      <c r="AM35" s="82">
        <f t="shared" si="2"/>
        <v>0</v>
      </c>
      <c r="AN35" s="82">
        <f t="shared" si="2"/>
        <v>0</v>
      </c>
      <c r="AO35" s="82">
        <f t="shared" si="2"/>
        <v>0</v>
      </c>
      <c r="AP35" s="82">
        <f t="shared" si="2"/>
        <v>0</v>
      </c>
      <c r="AQ35" s="82">
        <f t="shared" si="2"/>
        <v>0</v>
      </c>
      <c r="AR35" s="82">
        <f t="shared" si="2"/>
        <v>0</v>
      </c>
      <c r="AS35" s="82">
        <f t="shared" si="2"/>
        <v>0</v>
      </c>
      <c r="AT35" s="82">
        <f t="shared" si="2"/>
        <v>0</v>
      </c>
      <c r="AU35" s="82">
        <f t="shared" si="2"/>
        <v>0</v>
      </c>
      <c r="AV35" s="82">
        <f t="shared" si="2"/>
        <v>0</v>
      </c>
      <c r="AW35" s="82">
        <f t="shared" si="2"/>
        <v>0</v>
      </c>
      <c r="AX35" s="82">
        <f t="shared" si="2"/>
        <v>0</v>
      </c>
      <c r="AY35" s="82">
        <f t="shared" si="2"/>
        <v>0</v>
      </c>
      <c r="AZ35" s="82">
        <f t="shared" si="2"/>
        <v>0</v>
      </c>
      <c r="BA35" s="82">
        <f t="shared" si="2"/>
        <v>0</v>
      </c>
      <c r="BB35" s="82">
        <f t="shared" si="2"/>
        <v>0</v>
      </c>
      <c r="BC35" s="82">
        <f t="shared" si="2"/>
        <v>0</v>
      </c>
      <c r="BD35" s="82">
        <f t="shared" si="2"/>
        <v>0</v>
      </c>
      <c r="BE35" s="82">
        <f t="shared" si="2"/>
        <v>0</v>
      </c>
      <c r="BF35" s="82">
        <f t="shared" si="2"/>
        <v>0</v>
      </c>
      <c r="BG35" s="82">
        <f t="shared" si="2"/>
        <v>0</v>
      </c>
      <c r="BH35" s="82">
        <f t="shared" si="2"/>
        <v>0</v>
      </c>
      <c r="BI35" s="82">
        <f t="shared" si="2"/>
        <v>0</v>
      </c>
      <c r="BJ35" s="82">
        <f t="shared" si="2"/>
        <v>0</v>
      </c>
      <c r="BK35" s="146"/>
    </row>
    <row r="36" spans="2:63" x14ac:dyDescent="0.35">
      <c r="B36" s="170"/>
      <c r="C36" s="146"/>
      <c r="D36" s="146"/>
      <c r="E36" s="146"/>
      <c r="F36" s="146"/>
      <c r="G36" s="146"/>
      <c r="H36" s="146"/>
      <c r="I36" s="146"/>
      <c r="J36" s="146"/>
      <c r="K36" s="146"/>
      <c r="L36" s="146"/>
      <c r="M36" s="146"/>
      <c r="N36" s="146"/>
      <c r="O36" s="146"/>
      <c r="P36" s="146"/>
      <c r="Q36" s="146"/>
      <c r="R36" s="146"/>
      <c r="S36" s="146"/>
      <c r="T36" s="146"/>
      <c r="U36" s="146"/>
      <c r="V36" s="146"/>
      <c r="W36" s="146"/>
      <c r="X36" s="146"/>
      <c r="Y36" s="146"/>
      <c r="Z36" s="146"/>
      <c r="AA36" s="146"/>
      <c r="AB36" s="146"/>
      <c r="AC36" s="146"/>
      <c r="AD36" s="146"/>
      <c r="AE36" s="146"/>
      <c r="AF36" s="146"/>
      <c r="AG36" s="146"/>
      <c r="AH36" s="146"/>
      <c r="AI36" s="146"/>
      <c r="AJ36" s="146"/>
      <c r="AK36" s="146"/>
      <c r="AL36" s="146"/>
      <c r="AM36" s="146"/>
      <c r="AN36" s="146"/>
      <c r="AO36" s="146"/>
      <c r="AP36" s="146"/>
      <c r="AQ36" s="146"/>
      <c r="AR36" s="146"/>
      <c r="AS36" s="146"/>
      <c r="AT36" s="146"/>
      <c r="AU36" s="146"/>
      <c r="AV36" s="146"/>
      <c r="AW36" s="146"/>
      <c r="AX36" s="146"/>
      <c r="AY36" s="146"/>
      <c r="AZ36" s="146"/>
      <c r="BA36" s="146"/>
      <c r="BB36" s="146"/>
      <c r="BC36" s="146"/>
      <c r="BD36" s="146"/>
      <c r="BE36" s="146"/>
      <c r="BF36" s="146"/>
      <c r="BG36" s="146"/>
      <c r="BH36" s="146"/>
      <c r="BI36" s="146"/>
      <c r="BJ36" s="146"/>
      <c r="BK36" s="146"/>
    </row>
    <row r="37" spans="2:63" x14ac:dyDescent="0.35">
      <c r="B37" s="95" t="s">
        <v>44</v>
      </c>
      <c r="C37" s="146"/>
      <c r="D37" s="146"/>
      <c r="E37" s="146"/>
      <c r="F37" s="146"/>
      <c r="G37" s="146"/>
      <c r="H37" s="146"/>
      <c r="I37" s="146"/>
      <c r="J37" s="146"/>
      <c r="K37" s="146"/>
      <c r="L37" s="146"/>
      <c r="M37" s="146"/>
      <c r="N37" s="146"/>
      <c r="O37" s="146"/>
      <c r="P37" s="146"/>
      <c r="Q37" s="146"/>
      <c r="R37" s="146"/>
      <c r="S37" s="146"/>
      <c r="T37" s="146"/>
      <c r="U37" s="146"/>
      <c r="V37" s="146"/>
      <c r="W37" s="146"/>
      <c r="X37" s="146"/>
      <c r="Y37" s="146"/>
      <c r="Z37" s="146"/>
      <c r="AA37" s="146"/>
      <c r="AB37" s="146"/>
      <c r="AC37" s="146"/>
      <c r="AD37" s="146"/>
      <c r="AE37" s="146"/>
      <c r="AF37" s="146"/>
      <c r="AG37" s="146"/>
      <c r="AH37" s="146"/>
      <c r="AI37" s="146"/>
      <c r="AJ37" s="146"/>
      <c r="AK37" s="146"/>
      <c r="AL37" s="146"/>
      <c r="AM37" s="146"/>
      <c r="AN37" s="146"/>
      <c r="AO37" s="146"/>
      <c r="AP37" s="146"/>
      <c r="AQ37" s="146"/>
      <c r="AR37" s="146"/>
      <c r="AS37" s="146"/>
      <c r="AT37" s="146"/>
      <c r="AU37" s="146"/>
      <c r="AV37" s="146"/>
      <c r="AW37" s="146"/>
      <c r="AX37" s="146"/>
      <c r="AY37" s="146"/>
      <c r="AZ37" s="146"/>
      <c r="BA37" s="146"/>
      <c r="BB37" s="146"/>
      <c r="BC37" s="146"/>
      <c r="BD37" s="146"/>
      <c r="BE37" s="146"/>
      <c r="BF37" s="146"/>
      <c r="BG37" s="146"/>
      <c r="BH37" s="146"/>
      <c r="BI37" s="146"/>
      <c r="BJ37" s="146"/>
      <c r="BK37" s="146"/>
    </row>
    <row r="38" spans="2:63" x14ac:dyDescent="0.35">
      <c r="B38" s="170"/>
      <c r="C38" s="146"/>
      <c r="D38" s="146"/>
      <c r="E38" s="146"/>
      <c r="F38" s="146"/>
      <c r="G38" s="146"/>
      <c r="H38" s="146"/>
      <c r="I38" s="146"/>
      <c r="J38" s="146"/>
      <c r="K38" s="146"/>
      <c r="L38" s="146"/>
      <c r="M38" s="146"/>
      <c r="N38" s="146"/>
      <c r="O38" s="146"/>
      <c r="P38" s="146"/>
      <c r="Q38" s="146"/>
      <c r="R38" s="146"/>
      <c r="S38" s="146"/>
      <c r="T38" s="146"/>
      <c r="U38" s="146"/>
      <c r="V38" s="146"/>
      <c r="W38" s="146"/>
      <c r="X38" s="146"/>
      <c r="Y38" s="146"/>
      <c r="Z38" s="146"/>
      <c r="AA38" s="146"/>
      <c r="AB38" s="146"/>
      <c r="AC38" s="146"/>
      <c r="AD38" s="146"/>
      <c r="AE38" s="146"/>
      <c r="AF38" s="146"/>
      <c r="AG38" s="146"/>
      <c r="AH38" s="146"/>
      <c r="AI38" s="146"/>
      <c r="AJ38" s="146"/>
      <c r="AK38" s="146"/>
      <c r="AL38" s="146"/>
      <c r="AM38" s="146"/>
      <c r="AN38" s="146"/>
      <c r="AO38" s="146"/>
      <c r="AP38" s="146"/>
      <c r="AQ38" s="146"/>
      <c r="AR38" s="146"/>
      <c r="AS38" s="146"/>
      <c r="AT38" s="146"/>
      <c r="AU38" s="146"/>
      <c r="AV38" s="146"/>
      <c r="AW38" s="146"/>
      <c r="AX38" s="146"/>
      <c r="AY38" s="146"/>
      <c r="AZ38" s="146"/>
      <c r="BA38" s="146"/>
      <c r="BB38" s="146"/>
      <c r="BC38" s="146"/>
      <c r="BD38" s="146"/>
      <c r="BE38" s="146"/>
      <c r="BF38" s="146"/>
      <c r="BG38" s="146"/>
      <c r="BH38" s="146"/>
      <c r="BI38" s="146"/>
      <c r="BJ38" s="146"/>
      <c r="BK38" s="146"/>
    </row>
    <row r="39" spans="2:63" x14ac:dyDescent="0.35">
      <c r="B39" s="172"/>
      <c r="C39" s="232" t="s">
        <v>17</v>
      </c>
      <c r="D39" s="232"/>
      <c r="E39" s="232"/>
      <c r="F39" s="232"/>
      <c r="G39" s="232"/>
      <c r="H39" s="232"/>
      <c r="I39" s="232"/>
      <c r="J39" s="232"/>
      <c r="K39" s="232"/>
      <c r="L39" s="232"/>
      <c r="M39" s="232"/>
      <c r="N39" s="232"/>
      <c r="O39" s="232" t="s">
        <v>18</v>
      </c>
      <c r="P39" s="232"/>
      <c r="Q39" s="232"/>
      <c r="R39" s="232"/>
      <c r="S39" s="232"/>
      <c r="T39" s="232"/>
      <c r="U39" s="232"/>
      <c r="V39" s="232"/>
      <c r="W39" s="232"/>
      <c r="X39" s="232"/>
      <c r="Y39" s="232"/>
      <c r="Z39" s="232"/>
      <c r="AA39" s="232" t="s">
        <v>19</v>
      </c>
      <c r="AB39" s="232"/>
      <c r="AC39" s="232"/>
      <c r="AD39" s="232"/>
      <c r="AE39" s="232"/>
      <c r="AF39" s="232"/>
      <c r="AG39" s="232"/>
      <c r="AH39" s="232"/>
      <c r="AI39" s="232"/>
      <c r="AJ39" s="232"/>
      <c r="AK39" s="232"/>
      <c r="AL39" s="232"/>
      <c r="AM39" s="232" t="s">
        <v>31</v>
      </c>
      <c r="AN39" s="232"/>
      <c r="AO39" s="232"/>
      <c r="AP39" s="232"/>
      <c r="AQ39" s="232"/>
      <c r="AR39" s="232"/>
      <c r="AS39" s="232"/>
      <c r="AT39" s="232"/>
      <c r="AU39" s="232"/>
      <c r="AV39" s="232"/>
      <c r="AW39" s="232"/>
      <c r="AX39" s="232"/>
      <c r="AY39" s="232" t="s">
        <v>32</v>
      </c>
      <c r="AZ39" s="232"/>
      <c r="BA39" s="232"/>
      <c r="BB39" s="232"/>
      <c r="BC39" s="232"/>
      <c r="BD39" s="232"/>
      <c r="BE39" s="232"/>
      <c r="BF39" s="232"/>
      <c r="BG39" s="232"/>
      <c r="BH39" s="232"/>
      <c r="BI39" s="232"/>
      <c r="BJ39" s="232"/>
      <c r="BK39" s="146"/>
    </row>
    <row r="40" spans="2:63" x14ac:dyDescent="0.35">
      <c r="B40" s="95" t="s">
        <v>35</v>
      </c>
      <c r="C40" s="67">
        <f>CONFIG!$C$7</f>
        <v>43101</v>
      </c>
      <c r="D40" s="67">
        <f>DATE(YEAR(C40),MONTH(C40)+1,DAY(C40))</f>
        <v>43132</v>
      </c>
      <c r="E40" s="67">
        <f t="shared" ref="E40:BJ40" si="3">DATE(YEAR(D40),MONTH(D40)+1,DAY(D40))</f>
        <v>43160</v>
      </c>
      <c r="F40" s="67">
        <f t="shared" si="3"/>
        <v>43191</v>
      </c>
      <c r="G40" s="67">
        <f t="shared" si="3"/>
        <v>43221</v>
      </c>
      <c r="H40" s="67">
        <f t="shared" si="3"/>
        <v>43252</v>
      </c>
      <c r="I40" s="67">
        <f t="shared" si="3"/>
        <v>43282</v>
      </c>
      <c r="J40" s="67">
        <f t="shared" si="3"/>
        <v>43313</v>
      </c>
      <c r="K40" s="67">
        <f t="shared" si="3"/>
        <v>43344</v>
      </c>
      <c r="L40" s="67">
        <f t="shared" si="3"/>
        <v>43374</v>
      </c>
      <c r="M40" s="67">
        <f t="shared" si="3"/>
        <v>43405</v>
      </c>
      <c r="N40" s="67">
        <f t="shared" si="3"/>
        <v>43435</v>
      </c>
      <c r="O40" s="67">
        <f t="shared" si="3"/>
        <v>43466</v>
      </c>
      <c r="P40" s="67">
        <f t="shared" si="3"/>
        <v>43497</v>
      </c>
      <c r="Q40" s="67">
        <f t="shared" si="3"/>
        <v>43525</v>
      </c>
      <c r="R40" s="67">
        <f t="shared" si="3"/>
        <v>43556</v>
      </c>
      <c r="S40" s="67">
        <f t="shared" si="3"/>
        <v>43586</v>
      </c>
      <c r="T40" s="67">
        <f t="shared" si="3"/>
        <v>43617</v>
      </c>
      <c r="U40" s="67">
        <f t="shared" si="3"/>
        <v>43647</v>
      </c>
      <c r="V40" s="67">
        <f t="shared" si="3"/>
        <v>43678</v>
      </c>
      <c r="W40" s="67">
        <f t="shared" si="3"/>
        <v>43709</v>
      </c>
      <c r="X40" s="67">
        <f t="shared" si="3"/>
        <v>43739</v>
      </c>
      <c r="Y40" s="67">
        <f t="shared" si="3"/>
        <v>43770</v>
      </c>
      <c r="Z40" s="67">
        <f t="shared" si="3"/>
        <v>43800</v>
      </c>
      <c r="AA40" s="67">
        <f t="shared" si="3"/>
        <v>43831</v>
      </c>
      <c r="AB40" s="67">
        <f t="shared" si="3"/>
        <v>43862</v>
      </c>
      <c r="AC40" s="67">
        <f t="shared" si="3"/>
        <v>43891</v>
      </c>
      <c r="AD40" s="67">
        <f t="shared" si="3"/>
        <v>43922</v>
      </c>
      <c r="AE40" s="67">
        <f t="shared" si="3"/>
        <v>43952</v>
      </c>
      <c r="AF40" s="67">
        <f t="shared" si="3"/>
        <v>43983</v>
      </c>
      <c r="AG40" s="67">
        <f t="shared" si="3"/>
        <v>44013</v>
      </c>
      <c r="AH40" s="67">
        <f t="shared" si="3"/>
        <v>44044</v>
      </c>
      <c r="AI40" s="67">
        <f t="shared" si="3"/>
        <v>44075</v>
      </c>
      <c r="AJ40" s="67">
        <f t="shared" si="3"/>
        <v>44105</v>
      </c>
      <c r="AK40" s="67">
        <f t="shared" si="3"/>
        <v>44136</v>
      </c>
      <c r="AL40" s="67">
        <f t="shared" si="3"/>
        <v>44166</v>
      </c>
      <c r="AM40" s="67">
        <f t="shared" si="3"/>
        <v>44197</v>
      </c>
      <c r="AN40" s="67">
        <f t="shared" si="3"/>
        <v>44228</v>
      </c>
      <c r="AO40" s="67">
        <f t="shared" si="3"/>
        <v>44256</v>
      </c>
      <c r="AP40" s="67">
        <f t="shared" si="3"/>
        <v>44287</v>
      </c>
      <c r="AQ40" s="67">
        <f t="shared" si="3"/>
        <v>44317</v>
      </c>
      <c r="AR40" s="67">
        <f t="shared" si="3"/>
        <v>44348</v>
      </c>
      <c r="AS40" s="67">
        <f t="shared" si="3"/>
        <v>44378</v>
      </c>
      <c r="AT40" s="67">
        <f t="shared" si="3"/>
        <v>44409</v>
      </c>
      <c r="AU40" s="67">
        <f t="shared" si="3"/>
        <v>44440</v>
      </c>
      <c r="AV40" s="67">
        <f t="shared" si="3"/>
        <v>44470</v>
      </c>
      <c r="AW40" s="67">
        <f t="shared" si="3"/>
        <v>44501</v>
      </c>
      <c r="AX40" s="67">
        <f t="shared" si="3"/>
        <v>44531</v>
      </c>
      <c r="AY40" s="67">
        <f t="shared" si="3"/>
        <v>44562</v>
      </c>
      <c r="AZ40" s="67">
        <f t="shared" si="3"/>
        <v>44593</v>
      </c>
      <c r="BA40" s="67">
        <f t="shared" si="3"/>
        <v>44621</v>
      </c>
      <c r="BB40" s="67">
        <f t="shared" si="3"/>
        <v>44652</v>
      </c>
      <c r="BC40" s="67">
        <f t="shared" si="3"/>
        <v>44682</v>
      </c>
      <c r="BD40" s="67">
        <f t="shared" si="3"/>
        <v>44713</v>
      </c>
      <c r="BE40" s="67">
        <f t="shared" si="3"/>
        <v>44743</v>
      </c>
      <c r="BF40" s="67">
        <f t="shared" si="3"/>
        <v>44774</v>
      </c>
      <c r="BG40" s="67">
        <f t="shared" si="3"/>
        <v>44805</v>
      </c>
      <c r="BH40" s="67">
        <f t="shared" si="3"/>
        <v>44835</v>
      </c>
      <c r="BI40" s="67">
        <f t="shared" si="3"/>
        <v>44866</v>
      </c>
      <c r="BJ40" s="67">
        <f t="shared" si="3"/>
        <v>44896</v>
      </c>
      <c r="BK40" s="146"/>
    </row>
    <row r="41" spans="2:63" x14ac:dyDescent="0.35">
      <c r="B41" s="57" t="str">
        <f>CONFIG!$B$14</f>
        <v>Activité / Projet 1</v>
      </c>
      <c r="C41" s="82">
        <f t="shared" ref="C41:AH41" si="4">C11-C26</f>
        <v>0</v>
      </c>
      <c r="D41" s="82">
        <f t="shared" si="4"/>
        <v>0</v>
      </c>
      <c r="E41" s="82">
        <f t="shared" si="4"/>
        <v>0</v>
      </c>
      <c r="F41" s="82">
        <f t="shared" si="4"/>
        <v>0</v>
      </c>
      <c r="G41" s="82">
        <f t="shared" si="4"/>
        <v>0</v>
      </c>
      <c r="H41" s="82">
        <f t="shared" si="4"/>
        <v>0</v>
      </c>
      <c r="I41" s="82">
        <f t="shared" si="4"/>
        <v>0</v>
      </c>
      <c r="J41" s="82">
        <f t="shared" si="4"/>
        <v>0</v>
      </c>
      <c r="K41" s="82">
        <f t="shared" si="4"/>
        <v>0</v>
      </c>
      <c r="L41" s="82">
        <f t="shared" si="4"/>
        <v>0</v>
      </c>
      <c r="M41" s="82">
        <f t="shared" si="4"/>
        <v>0</v>
      </c>
      <c r="N41" s="82">
        <f t="shared" si="4"/>
        <v>0</v>
      </c>
      <c r="O41" s="82">
        <f t="shared" si="4"/>
        <v>0</v>
      </c>
      <c r="P41" s="82">
        <f t="shared" si="4"/>
        <v>0</v>
      </c>
      <c r="Q41" s="82">
        <f t="shared" si="4"/>
        <v>0</v>
      </c>
      <c r="R41" s="82">
        <f t="shared" si="4"/>
        <v>0</v>
      </c>
      <c r="S41" s="82">
        <f t="shared" si="4"/>
        <v>0</v>
      </c>
      <c r="T41" s="82">
        <f t="shared" si="4"/>
        <v>0</v>
      </c>
      <c r="U41" s="82">
        <f t="shared" si="4"/>
        <v>0</v>
      </c>
      <c r="V41" s="82">
        <f t="shared" si="4"/>
        <v>0</v>
      </c>
      <c r="W41" s="82">
        <f t="shared" si="4"/>
        <v>0</v>
      </c>
      <c r="X41" s="82">
        <f t="shared" si="4"/>
        <v>0</v>
      </c>
      <c r="Y41" s="82">
        <f t="shared" si="4"/>
        <v>0</v>
      </c>
      <c r="Z41" s="82">
        <f t="shared" si="4"/>
        <v>0</v>
      </c>
      <c r="AA41" s="82">
        <f t="shared" si="4"/>
        <v>0</v>
      </c>
      <c r="AB41" s="82">
        <f t="shared" si="4"/>
        <v>0</v>
      </c>
      <c r="AC41" s="82">
        <f t="shared" si="4"/>
        <v>0</v>
      </c>
      <c r="AD41" s="82">
        <f t="shared" si="4"/>
        <v>0</v>
      </c>
      <c r="AE41" s="82">
        <f t="shared" si="4"/>
        <v>0</v>
      </c>
      <c r="AF41" s="82">
        <f t="shared" si="4"/>
        <v>0</v>
      </c>
      <c r="AG41" s="82">
        <f t="shared" si="4"/>
        <v>0</v>
      </c>
      <c r="AH41" s="82">
        <f t="shared" si="4"/>
        <v>0</v>
      </c>
      <c r="AI41" s="82">
        <f t="shared" ref="AI41:BJ41" si="5">AI11-AI26</f>
        <v>0</v>
      </c>
      <c r="AJ41" s="82">
        <f t="shared" si="5"/>
        <v>0</v>
      </c>
      <c r="AK41" s="82">
        <f t="shared" si="5"/>
        <v>0</v>
      </c>
      <c r="AL41" s="82">
        <f t="shared" si="5"/>
        <v>0</v>
      </c>
      <c r="AM41" s="82">
        <f t="shared" si="5"/>
        <v>0</v>
      </c>
      <c r="AN41" s="82">
        <f t="shared" si="5"/>
        <v>0</v>
      </c>
      <c r="AO41" s="82">
        <f t="shared" si="5"/>
        <v>0</v>
      </c>
      <c r="AP41" s="82">
        <f t="shared" si="5"/>
        <v>0</v>
      </c>
      <c r="AQ41" s="82">
        <f t="shared" si="5"/>
        <v>0</v>
      </c>
      <c r="AR41" s="82">
        <f t="shared" si="5"/>
        <v>0</v>
      </c>
      <c r="AS41" s="82">
        <f t="shared" si="5"/>
        <v>0</v>
      </c>
      <c r="AT41" s="82">
        <f t="shared" si="5"/>
        <v>0</v>
      </c>
      <c r="AU41" s="82">
        <f t="shared" si="5"/>
        <v>0</v>
      </c>
      <c r="AV41" s="82">
        <f t="shared" si="5"/>
        <v>0</v>
      </c>
      <c r="AW41" s="82">
        <f t="shared" si="5"/>
        <v>0</v>
      </c>
      <c r="AX41" s="82">
        <f t="shared" si="5"/>
        <v>0</v>
      </c>
      <c r="AY41" s="82">
        <f t="shared" si="5"/>
        <v>0</v>
      </c>
      <c r="AZ41" s="82">
        <f t="shared" si="5"/>
        <v>0</v>
      </c>
      <c r="BA41" s="82">
        <f t="shared" si="5"/>
        <v>0</v>
      </c>
      <c r="BB41" s="82">
        <f t="shared" si="5"/>
        <v>0</v>
      </c>
      <c r="BC41" s="82">
        <f t="shared" si="5"/>
        <v>0</v>
      </c>
      <c r="BD41" s="82">
        <f t="shared" si="5"/>
        <v>0</v>
      </c>
      <c r="BE41" s="82">
        <f t="shared" si="5"/>
        <v>0</v>
      </c>
      <c r="BF41" s="82">
        <f t="shared" si="5"/>
        <v>0</v>
      </c>
      <c r="BG41" s="82">
        <f t="shared" si="5"/>
        <v>0</v>
      </c>
      <c r="BH41" s="82">
        <f t="shared" si="5"/>
        <v>0</v>
      </c>
      <c r="BI41" s="82">
        <f t="shared" si="5"/>
        <v>0</v>
      </c>
      <c r="BJ41" s="82">
        <f t="shared" si="5"/>
        <v>0</v>
      </c>
      <c r="BK41" s="146"/>
    </row>
    <row r="42" spans="2:63" x14ac:dyDescent="0.35">
      <c r="B42" s="57" t="str">
        <f>CONFIG!$B$15</f>
        <v>Activité / Projet 2</v>
      </c>
      <c r="C42" s="82">
        <f t="shared" ref="C42:AH42" si="6">C12-C27</f>
        <v>0</v>
      </c>
      <c r="D42" s="82">
        <f t="shared" si="6"/>
        <v>0</v>
      </c>
      <c r="E42" s="82">
        <f t="shared" si="6"/>
        <v>0</v>
      </c>
      <c r="F42" s="82">
        <f t="shared" si="6"/>
        <v>0</v>
      </c>
      <c r="G42" s="82">
        <f t="shared" si="6"/>
        <v>0</v>
      </c>
      <c r="H42" s="82">
        <f t="shared" si="6"/>
        <v>0</v>
      </c>
      <c r="I42" s="82">
        <f t="shared" si="6"/>
        <v>0</v>
      </c>
      <c r="J42" s="82">
        <f t="shared" si="6"/>
        <v>0</v>
      </c>
      <c r="K42" s="82">
        <f t="shared" si="6"/>
        <v>0</v>
      </c>
      <c r="L42" s="82">
        <f t="shared" si="6"/>
        <v>0</v>
      </c>
      <c r="M42" s="82">
        <f t="shared" si="6"/>
        <v>0</v>
      </c>
      <c r="N42" s="82">
        <f t="shared" si="6"/>
        <v>0</v>
      </c>
      <c r="O42" s="82">
        <f t="shared" si="6"/>
        <v>0</v>
      </c>
      <c r="P42" s="82">
        <f t="shared" si="6"/>
        <v>0</v>
      </c>
      <c r="Q42" s="82">
        <f t="shared" si="6"/>
        <v>0</v>
      </c>
      <c r="R42" s="82">
        <f t="shared" si="6"/>
        <v>0</v>
      </c>
      <c r="S42" s="82">
        <f t="shared" si="6"/>
        <v>0</v>
      </c>
      <c r="T42" s="82">
        <f t="shared" si="6"/>
        <v>0</v>
      </c>
      <c r="U42" s="82">
        <f t="shared" si="6"/>
        <v>0</v>
      </c>
      <c r="V42" s="82">
        <f t="shared" si="6"/>
        <v>0</v>
      </c>
      <c r="W42" s="82">
        <f t="shared" si="6"/>
        <v>0</v>
      </c>
      <c r="X42" s="82">
        <f t="shared" si="6"/>
        <v>0</v>
      </c>
      <c r="Y42" s="82">
        <f t="shared" si="6"/>
        <v>0</v>
      </c>
      <c r="Z42" s="82">
        <f t="shared" si="6"/>
        <v>0</v>
      </c>
      <c r="AA42" s="82">
        <f t="shared" si="6"/>
        <v>0</v>
      </c>
      <c r="AB42" s="82">
        <f t="shared" si="6"/>
        <v>0</v>
      </c>
      <c r="AC42" s="82">
        <f t="shared" si="6"/>
        <v>0</v>
      </c>
      <c r="AD42" s="82">
        <f t="shared" si="6"/>
        <v>0</v>
      </c>
      <c r="AE42" s="82">
        <f t="shared" si="6"/>
        <v>0</v>
      </c>
      <c r="AF42" s="82">
        <f t="shared" si="6"/>
        <v>0</v>
      </c>
      <c r="AG42" s="82">
        <f t="shared" si="6"/>
        <v>0</v>
      </c>
      <c r="AH42" s="82">
        <f t="shared" si="6"/>
        <v>0</v>
      </c>
      <c r="AI42" s="82">
        <f t="shared" ref="AI42:BJ42" si="7">AI12-AI27</f>
        <v>0</v>
      </c>
      <c r="AJ42" s="82">
        <f t="shared" si="7"/>
        <v>0</v>
      </c>
      <c r="AK42" s="82">
        <f t="shared" si="7"/>
        <v>0</v>
      </c>
      <c r="AL42" s="82">
        <f t="shared" si="7"/>
        <v>0</v>
      </c>
      <c r="AM42" s="82">
        <f t="shared" si="7"/>
        <v>0</v>
      </c>
      <c r="AN42" s="82">
        <f t="shared" si="7"/>
        <v>0</v>
      </c>
      <c r="AO42" s="82">
        <f t="shared" si="7"/>
        <v>0</v>
      </c>
      <c r="AP42" s="82">
        <f t="shared" si="7"/>
        <v>0</v>
      </c>
      <c r="AQ42" s="82">
        <f t="shared" si="7"/>
        <v>0</v>
      </c>
      <c r="AR42" s="82">
        <f t="shared" si="7"/>
        <v>0</v>
      </c>
      <c r="AS42" s="82">
        <f t="shared" si="7"/>
        <v>0</v>
      </c>
      <c r="AT42" s="82">
        <f t="shared" si="7"/>
        <v>0</v>
      </c>
      <c r="AU42" s="82">
        <f t="shared" si="7"/>
        <v>0</v>
      </c>
      <c r="AV42" s="82">
        <f t="shared" si="7"/>
        <v>0</v>
      </c>
      <c r="AW42" s="82">
        <f t="shared" si="7"/>
        <v>0</v>
      </c>
      <c r="AX42" s="82">
        <f t="shared" si="7"/>
        <v>0</v>
      </c>
      <c r="AY42" s="82">
        <f t="shared" si="7"/>
        <v>0</v>
      </c>
      <c r="AZ42" s="82">
        <f t="shared" si="7"/>
        <v>0</v>
      </c>
      <c r="BA42" s="82">
        <f t="shared" si="7"/>
        <v>0</v>
      </c>
      <c r="BB42" s="82">
        <f t="shared" si="7"/>
        <v>0</v>
      </c>
      <c r="BC42" s="82">
        <f t="shared" si="7"/>
        <v>0</v>
      </c>
      <c r="BD42" s="82">
        <f t="shared" si="7"/>
        <v>0</v>
      </c>
      <c r="BE42" s="82">
        <f t="shared" si="7"/>
        <v>0</v>
      </c>
      <c r="BF42" s="82">
        <f t="shared" si="7"/>
        <v>0</v>
      </c>
      <c r="BG42" s="82">
        <f t="shared" si="7"/>
        <v>0</v>
      </c>
      <c r="BH42" s="82">
        <f t="shared" si="7"/>
        <v>0</v>
      </c>
      <c r="BI42" s="82">
        <f t="shared" si="7"/>
        <v>0</v>
      </c>
      <c r="BJ42" s="82">
        <f t="shared" si="7"/>
        <v>0</v>
      </c>
      <c r="BK42" s="146"/>
    </row>
    <row r="43" spans="2:63" x14ac:dyDescent="0.35">
      <c r="B43" s="57" t="str">
        <f>CONFIG!$B$16</f>
        <v>…</v>
      </c>
      <c r="C43" s="82">
        <f t="shared" ref="C43:AH43" si="8">C13-C28</f>
        <v>0</v>
      </c>
      <c r="D43" s="82">
        <f t="shared" si="8"/>
        <v>0</v>
      </c>
      <c r="E43" s="82">
        <f t="shared" si="8"/>
        <v>0</v>
      </c>
      <c r="F43" s="82">
        <f t="shared" si="8"/>
        <v>0</v>
      </c>
      <c r="G43" s="82">
        <f t="shared" si="8"/>
        <v>0</v>
      </c>
      <c r="H43" s="82">
        <f t="shared" si="8"/>
        <v>0</v>
      </c>
      <c r="I43" s="82">
        <f t="shared" si="8"/>
        <v>0</v>
      </c>
      <c r="J43" s="82">
        <f t="shared" si="8"/>
        <v>0</v>
      </c>
      <c r="K43" s="82">
        <f t="shared" si="8"/>
        <v>0</v>
      </c>
      <c r="L43" s="82">
        <f t="shared" si="8"/>
        <v>0</v>
      </c>
      <c r="M43" s="82">
        <f t="shared" si="8"/>
        <v>0</v>
      </c>
      <c r="N43" s="82">
        <f t="shared" si="8"/>
        <v>0</v>
      </c>
      <c r="O43" s="82">
        <f t="shared" si="8"/>
        <v>0</v>
      </c>
      <c r="P43" s="82">
        <f t="shared" si="8"/>
        <v>0</v>
      </c>
      <c r="Q43" s="82">
        <f t="shared" si="8"/>
        <v>0</v>
      </c>
      <c r="R43" s="82">
        <f t="shared" si="8"/>
        <v>0</v>
      </c>
      <c r="S43" s="82">
        <f t="shared" si="8"/>
        <v>0</v>
      </c>
      <c r="T43" s="82">
        <f t="shared" si="8"/>
        <v>0</v>
      </c>
      <c r="U43" s="82">
        <f t="shared" si="8"/>
        <v>0</v>
      </c>
      <c r="V43" s="82">
        <f t="shared" si="8"/>
        <v>0</v>
      </c>
      <c r="W43" s="82">
        <f t="shared" si="8"/>
        <v>0</v>
      </c>
      <c r="X43" s="82">
        <f t="shared" si="8"/>
        <v>0</v>
      </c>
      <c r="Y43" s="82">
        <f t="shared" si="8"/>
        <v>0</v>
      </c>
      <c r="Z43" s="82">
        <f t="shared" si="8"/>
        <v>0</v>
      </c>
      <c r="AA43" s="82">
        <f t="shared" si="8"/>
        <v>0</v>
      </c>
      <c r="AB43" s="82">
        <f t="shared" si="8"/>
        <v>0</v>
      </c>
      <c r="AC43" s="82">
        <f t="shared" si="8"/>
        <v>0</v>
      </c>
      <c r="AD43" s="82">
        <f t="shared" si="8"/>
        <v>0</v>
      </c>
      <c r="AE43" s="82">
        <f t="shared" si="8"/>
        <v>0</v>
      </c>
      <c r="AF43" s="82">
        <f t="shared" si="8"/>
        <v>0</v>
      </c>
      <c r="AG43" s="82">
        <f t="shared" si="8"/>
        <v>0</v>
      </c>
      <c r="AH43" s="82">
        <f t="shared" si="8"/>
        <v>0</v>
      </c>
      <c r="AI43" s="82">
        <f t="shared" ref="AI43:BJ43" si="9">AI13-AI28</f>
        <v>0</v>
      </c>
      <c r="AJ43" s="82">
        <f t="shared" si="9"/>
        <v>0</v>
      </c>
      <c r="AK43" s="82">
        <f t="shared" si="9"/>
        <v>0</v>
      </c>
      <c r="AL43" s="82">
        <f t="shared" si="9"/>
        <v>0</v>
      </c>
      <c r="AM43" s="82">
        <f t="shared" si="9"/>
        <v>0</v>
      </c>
      <c r="AN43" s="82">
        <f t="shared" si="9"/>
        <v>0</v>
      </c>
      <c r="AO43" s="82">
        <f t="shared" si="9"/>
        <v>0</v>
      </c>
      <c r="AP43" s="82">
        <f t="shared" si="9"/>
        <v>0</v>
      </c>
      <c r="AQ43" s="82">
        <f t="shared" si="9"/>
        <v>0</v>
      </c>
      <c r="AR43" s="82">
        <f t="shared" si="9"/>
        <v>0</v>
      </c>
      <c r="AS43" s="82">
        <f t="shared" si="9"/>
        <v>0</v>
      </c>
      <c r="AT43" s="82">
        <f t="shared" si="9"/>
        <v>0</v>
      </c>
      <c r="AU43" s="82">
        <f t="shared" si="9"/>
        <v>0</v>
      </c>
      <c r="AV43" s="82">
        <f t="shared" si="9"/>
        <v>0</v>
      </c>
      <c r="AW43" s="82">
        <f t="shared" si="9"/>
        <v>0</v>
      </c>
      <c r="AX43" s="82">
        <f t="shared" si="9"/>
        <v>0</v>
      </c>
      <c r="AY43" s="82">
        <f t="shared" si="9"/>
        <v>0</v>
      </c>
      <c r="AZ43" s="82">
        <f t="shared" si="9"/>
        <v>0</v>
      </c>
      <c r="BA43" s="82">
        <f t="shared" si="9"/>
        <v>0</v>
      </c>
      <c r="BB43" s="82">
        <f t="shared" si="9"/>
        <v>0</v>
      </c>
      <c r="BC43" s="82">
        <f t="shared" si="9"/>
        <v>0</v>
      </c>
      <c r="BD43" s="82">
        <f t="shared" si="9"/>
        <v>0</v>
      </c>
      <c r="BE43" s="82">
        <f t="shared" si="9"/>
        <v>0</v>
      </c>
      <c r="BF43" s="82">
        <f t="shared" si="9"/>
        <v>0</v>
      </c>
      <c r="BG43" s="82">
        <f t="shared" si="9"/>
        <v>0</v>
      </c>
      <c r="BH43" s="82">
        <f t="shared" si="9"/>
        <v>0</v>
      </c>
      <c r="BI43" s="82">
        <f t="shared" si="9"/>
        <v>0</v>
      </c>
      <c r="BJ43" s="82">
        <f t="shared" si="9"/>
        <v>0</v>
      </c>
      <c r="BK43" s="146"/>
    </row>
    <row r="44" spans="2:63" x14ac:dyDescent="0.35">
      <c r="B44" s="57">
        <f>CONFIG!$B$17</f>
        <v>0</v>
      </c>
      <c r="C44" s="82">
        <f t="shared" ref="C44:AH44" si="10">C14-C29</f>
        <v>0</v>
      </c>
      <c r="D44" s="82">
        <f t="shared" si="10"/>
        <v>0</v>
      </c>
      <c r="E44" s="82">
        <f t="shared" si="10"/>
        <v>0</v>
      </c>
      <c r="F44" s="82">
        <f t="shared" si="10"/>
        <v>0</v>
      </c>
      <c r="G44" s="82">
        <f t="shared" si="10"/>
        <v>0</v>
      </c>
      <c r="H44" s="82">
        <f t="shared" si="10"/>
        <v>0</v>
      </c>
      <c r="I44" s="82">
        <f t="shared" si="10"/>
        <v>0</v>
      </c>
      <c r="J44" s="82">
        <f t="shared" si="10"/>
        <v>0</v>
      </c>
      <c r="K44" s="82">
        <f t="shared" si="10"/>
        <v>0</v>
      </c>
      <c r="L44" s="82">
        <f t="shared" si="10"/>
        <v>0</v>
      </c>
      <c r="M44" s="82">
        <f t="shared" si="10"/>
        <v>0</v>
      </c>
      <c r="N44" s="82">
        <f t="shared" si="10"/>
        <v>0</v>
      </c>
      <c r="O44" s="82">
        <f t="shared" si="10"/>
        <v>0</v>
      </c>
      <c r="P44" s="82">
        <f t="shared" si="10"/>
        <v>0</v>
      </c>
      <c r="Q44" s="82">
        <f t="shared" si="10"/>
        <v>0</v>
      </c>
      <c r="R44" s="82">
        <f t="shared" si="10"/>
        <v>0</v>
      </c>
      <c r="S44" s="82">
        <f t="shared" si="10"/>
        <v>0</v>
      </c>
      <c r="T44" s="82">
        <f t="shared" si="10"/>
        <v>0</v>
      </c>
      <c r="U44" s="82">
        <f t="shared" si="10"/>
        <v>0</v>
      </c>
      <c r="V44" s="82">
        <f t="shared" si="10"/>
        <v>0</v>
      </c>
      <c r="W44" s="82">
        <f t="shared" si="10"/>
        <v>0</v>
      </c>
      <c r="X44" s="82">
        <f t="shared" si="10"/>
        <v>0</v>
      </c>
      <c r="Y44" s="82">
        <f t="shared" si="10"/>
        <v>0</v>
      </c>
      <c r="Z44" s="82">
        <f t="shared" si="10"/>
        <v>0</v>
      </c>
      <c r="AA44" s="82">
        <f t="shared" si="10"/>
        <v>0</v>
      </c>
      <c r="AB44" s="82">
        <f t="shared" si="10"/>
        <v>0</v>
      </c>
      <c r="AC44" s="82">
        <f t="shared" si="10"/>
        <v>0</v>
      </c>
      <c r="AD44" s="82">
        <f t="shared" si="10"/>
        <v>0</v>
      </c>
      <c r="AE44" s="82">
        <f t="shared" si="10"/>
        <v>0</v>
      </c>
      <c r="AF44" s="82">
        <f t="shared" si="10"/>
        <v>0</v>
      </c>
      <c r="AG44" s="82">
        <f t="shared" si="10"/>
        <v>0</v>
      </c>
      <c r="AH44" s="82">
        <f t="shared" si="10"/>
        <v>0</v>
      </c>
      <c r="AI44" s="82">
        <f t="shared" ref="AI44:BJ44" si="11">AI14-AI29</f>
        <v>0</v>
      </c>
      <c r="AJ44" s="82">
        <f t="shared" si="11"/>
        <v>0</v>
      </c>
      <c r="AK44" s="82">
        <f t="shared" si="11"/>
        <v>0</v>
      </c>
      <c r="AL44" s="82">
        <f t="shared" si="11"/>
        <v>0</v>
      </c>
      <c r="AM44" s="82">
        <f t="shared" si="11"/>
        <v>0</v>
      </c>
      <c r="AN44" s="82">
        <f t="shared" si="11"/>
        <v>0</v>
      </c>
      <c r="AO44" s="82">
        <f t="shared" si="11"/>
        <v>0</v>
      </c>
      <c r="AP44" s="82">
        <f t="shared" si="11"/>
        <v>0</v>
      </c>
      <c r="AQ44" s="82">
        <f t="shared" si="11"/>
        <v>0</v>
      </c>
      <c r="AR44" s="82">
        <f t="shared" si="11"/>
        <v>0</v>
      </c>
      <c r="AS44" s="82">
        <f t="shared" si="11"/>
        <v>0</v>
      </c>
      <c r="AT44" s="82">
        <f t="shared" si="11"/>
        <v>0</v>
      </c>
      <c r="AU44" s="82">
        <f t="shared" si="11"/>
        <v>0</v>
      </c>
      <c r="AV44" s="82">
        <f t="shared" si="11"/>
        <v>0</v>
      </c>
      <c r="AW44" s="82">
        <f t="shared" si="11"/>
        <v>0</v>
      </c>
      <c r="AX44" s="82">
        <f t="shared" si="11"/>
        <v>0</v>
      </c>
      <c r="AY44" s="82">
        <f t="shared" si="11"/>
        <v>0</v>
      </c>
      <c r="AZ44" s="82">
        <f t="shared" si="11"/>
        <v>0</v>
      </c>
      <c r="BA44" s="82">
        <f t="shared" si="11"/>
        <v>0</v>
      </c>
      <c r="BB44" s="82">
        <f t="shared" si="11"/>
        <v>0</v>
      </c>
      <c r="BC44" s="82">
        <f t="shared" si="11"/>
        <v>0</v>
      </c>
      <c r="BD44" s="82">
        <f t="shared" si="11"/>
        <v>0</v>
      </c>
      <c r="BE44" s="82">
        <f t="shared" si="11"/>
        <v>0</v>
      </c>
      <c r="BF44" s="82">
        <f t="shared" si="11"/>
        <v>0</v>
      </c>
      <c r="BG44" s="82">
        <f t="shared" si="11"/>
        <v>0</v>
      </c>
      <c r="BH44" s="82">
        <f t="shared" si="11"/>
        <v>0</v>
      </c>
      <c r="BI44" s="82">
        <f t="shared" si="11"/>
        <v>0</v>
      </c>
      <c r="BJ44" s="82">
        <f t="shared" si="11"/>
        <v>0</v>
      </c>
      <c r="BK44" s="146"/>
    </row>
    <row r="45" spans="2:63" x14ac:dyDescent="0.35">
      <c r="B45" s="57">
        <f>CONFIG!$B$18</f>
        <v>0</v>
      </c>
      <c r="C45" s="82">
        <f t="shared" ref="C45:AH45" si="12">C15-C30</f>
        <v>0</v>
      </c>
      <c r="D45" s="82">
        <f t="shared" si="12"/>
        <v>0</v>
      </c>
      <c r="E45" s="82">
        <f t="shared" si="12"/>
        <v>0</v>
      </c>
      <c r="F45" s="82">
        <f t="shared" si="12"/>
        <v>0</v>
      </c>
      <c r="G45" s="82">
        <f t="shared" si="12"/>
        <v>0</v>
      </c>
      <c r="H45" s="82">
        <f t="shared" si="12"/>
        <v>0</v>
      </c>
      <c r="I45" s="82">
        <f t="shared" si="12"/>
        <v>0</v>
      </c>
      <c r="J45" s="82">
        <f t="shared" si="12"/>
        <v>0</v>
      </c>
      <c r="K45" s="82">
        <f t="shared" si="12"/>
        <v>0</v>
      </c>
      <c r="L45" s="82">
        <f t="shared" si="12"/>
        <v>0</v>
      </c>
      <c r="M45" s="82">
        <f t="shared" si="12"/>
        <v>0</v>
      </c>
      <c r="N45" s="82">
        <f t="shared" si="12"/>
        <v>0</v>
      </c>
      <c r="O45" s="82">
        <f t="shared" si="12"/>
        <v>0</v>
      </c>
      <c r="P45" s="82">
        <f t="shared" si="12"/>
        <v>0</v>
      </c>
      <c r="Q45" s="82">
        <f t="shared" si="12"/>
        <v>0</v>
      </c>
      <c r="R45" s="82">
        <f t="shared" si="12"/>
        <v>0</v>
      </c>
      <c r="S45" s="82">
        <f t="shared" si="12"/>
        <v>0</v>
      </c>
      <c r="T45" s="82">
        <f t="shared" si="12"/>
        <v>0</v>
      </c>
      <c r="U45" s="82">
        <f t="shared" si="12"/>
        <v>0</v>
      </c>
      <c r="V45" s="82">
        <f t="shared" si="12"/>
        <v>0</v>
      </c>
      <c r="W45" s="82">
        <f t="shared" si="12"/>
        <v>0</v>
      </c>
      <c r="X45" s="82">
        <f t="shared" si="12"/>
        <v>0</v>
      </c>
      <c r="Y45" s="82">
        <f t="shared" si="12"/>
        <v>0</v>
      </c>
      <c r="Z45" s="82">
        <f t="shared" si="12"/>
        <v>0</v>
      </c>
      <c r="AA45" s="82">
        <f t="shared" si="12"/>
        <v>0</v>
      </c>
      <c r="AB45" s="82">
        <f t="shared" si="12"/>
        <v>0</v>
      </c>
      <c r="AC45" s="82">
        <f t="shared" si="12"/>
        <v>0</v>
      </c>
      <c r="AD45" s="82">
        <f t="shared" si="12"/>
        <v>0</v>
      </c>
      <c r="AE45" s="82">
        <f t="shared" si="12"/>
        <v>0</v>
      </c>
      <c r="AF45" s="82">
        <f t="shared" si="12"/>
        <v>0</v>
      </c>
      <c r="AG45" s="82">
        <f t="shared" si="12"/>
        <v>0</v>
      </c>
      <c r="AH45" s="82">
        <f t="shared" si="12"/>
        <v>0</v>
      </c>
      <c r="AI45" s="82">
        <f t="shared" ref="AI45:BJ45" si="13">AI15-AI30</f>
        <v>0</v>
      </c>
      <c r="AJ45" s="82">
        <f t="shared" si="13"/>
        <v>0</v>
      </c>
      <c r="AK45" s="82">
        <f t="shared" si="13"/>
        <v>0</v>
      </c>
      <c r="AL45" s="82">
        <f t="shared" si="13"/>
        <v>0</v>
      </c>
      <c r="AM45" s="82">
        <f t="shared" si="13"/>
        <v>0</v>
      </c>
      <c r="AN45" s="82">
        <f t="shared" si="13"/>
        <v>0</v>
      </c>
      <c r="AO45" s="82">
        <f t="shared" si="13"/>
        <v>0</v>
      </c>
      <c r="AP45" s="82">
        <f t="shared" si="13"/>
        <v>0</v>
      </c>
      <c r="AQ45" s="82">
        <f t="shared" si="13"/>
        <v>0</v>
      </c>
      <c r="AR45" s="82">
        <f t="shared" si="13"/>
        <v>0</v>
      </c>
      <c r="AS45" s="82">
        <f t="shared" si="13"/>
        <v>0</v>
      </c>
      <c r="AT45" s="82">
        <f t="shared" si="13"/>
        <v>0</v>
      </c>
      <c r="AU45" s="82">
        <f t="shared" si="13"/>
        <v>0</v>
      </c>
      <c r="AV45" s="82">
        <f t="shared" si="13"/>
        <v>0</v>
      </c>
      <c r="AW45" s="82">
        <f t="shared" si="13"/>
        <v>0</v>
      </c>
      <c r="AX45" s="82">
        <f t="shared" si="13"/>
        <v>0</v>
      </c>
      <c r="AY45" s="82">
        <f t="shared" si="13"/>
        <v>0</v>
      </c>
      <c r="AZ45" s="82">
        <f t="shared" si="13"/>
        <v>0</v>
      </c>
      <c r="BA45" s="82">
        <f t="shared" si="13"/>
        <v>0</v>
      </c>
      <c r="BB45" s="82">
        <f t="shared" si="13"/>
        <v>0</v>
      </c>
      <c r="BC45" s="82">
        <f t="shared" si="13"/>
        <v>0</v>
      </c>
      <c r="BD45" s="82">
        <f t="shared" si="13"/>
        <v>0</v>
      </c>
      <c r="BE45" s="82">
        <f t="shared" si="13"/>
        <v>0</v>
      </c>
      <c r="BF45" s="82">
        <f t="shared" si="13"/>
        <v>0</v>
      </c>
      <c r="BG45" s="82">
        <f t="shared" si="13"/>
        <v>0</v>
      </c>
      <c r="BH45" s="82">
        <f t="shared" si="13"/>
        <v>0</v>
      </c>
      <c r="BI45" s="82">
        <f t="shared" si="13"/>
        <v>0</v>
      </c>
      <c r="BJ45" s="82">
        <f t="shared" si="13"/>
        <v>0</v>
      </c>
      <c r="BK45" s="146"/>
    </row>
    <row r="46" spans="2:63" x14ac:dyDescent="0.35">
      <c r="B46" s="57">
        <f>CONFIG!$B$19</f>
        <v>0</v>
      </c>
      <c r="C46" s="82">
        <f t="shared" ref="C46:AH46" si="14">C16-C31</f>
        <v>0</v>
      </c>
      <c r="D46" s="82">
        <f t="shared" si="14"/>
        <v>0</v>
      </c>
      <c r="E46" s="82">
        <f t="shared" si="14"/>
        <v>0</v>
      </c>
      <c r="F46" s="82">
        <f t="shared" si="14"/>
        <v>0</v>
      </c>
      <c r="G46" s="82">
        <f t="shared" si="14"/>
        <v>0</v>
      </c>
      <c r="H46" s="82">
        <f t="shared" si="14"/>
        <v>0</v>
      </c>
      <c r="I46" s="82">
        <f t="shared" si="14"/>
        <v>0</v>
      </c>
      <c r="J46" s="82">
        <f t="shared" si="14"/>
        <v>0</v>
      </c>
      <c r="K46" s="82">
        <f t="shared" si="14"/>
        <v>0</v>
      </c>
      <c r="L46" s="82">
        <f t="shared" si="14"/>
        <v>0</v>
      </c>
      <c r="M46" s="82">
        <f t="shared" si="14"/>
        <v>0</v>
      </c>
      <c r="N46" s="82">
        <f t="shared" si="14"/>
        <v>0</v>
      </c>
      <c r="O46" s="82">
        <f t="shared" si="14"/>
        <v>0</v>
      </c>
      <c r="P46" s="82">
        <f t="shared" si="14"/>
        <v>0</v>
      </c>
      <c r="Q46" s="82">
        <f t="shared" si="14"/>
        <v>0</v>
      </c>
      <c r="R46" s="82">
        <f t="shared" si="14"/>
        <v>0</v>
      </c>
      <c r="S46" s="82">
        <f t="shared" si="14"/>
        <v>0</v>
      </c>
      <c r="T46" s="82">
        <f t="shared" si="14"/>
        <v>0</v>
      </c>
      <c r="U46" s="82">
        <f t="shared" si="14"/>
        <v>0</v>
      </c>
      <c r="V46" s="82">
        <f t="shared" si="14"/>
        <v>0</v>
      </c>
      <c r="W46" s="82">
        <f t="shared" si="14"/>
        <v>0</v>
      </c>
      <c r="X46" s="82">
        <f t="shared" si="14"/>
        <v>0</v>
      </c>
      <c r="Y46" s="82">
        <f t="shared" si="14"/>
        <v>0</v>
      </c>
      <c r="Z46" s="82">
        <f t="shared" si="14"/>
        <v>0</v>
      </c>
      <c r="AA46" s="82">
        <f t="shared" si="14"/>
        <v>0</v>
      </c>
      <c r="AB46" s="82">
        <f t="shared" si="14"/>
        <v>0</v>
      </c>
      <c r="AC46" s="82">
        <f t="shared" si="14"/>
        <v>0</v>
      </c>
      <c r="AD46" s="82">
        <f t="shared" si="14"/>
        <v>0</v>
      </c>
      <c r="AE46" s="82">
        <f t="shared" si="14"/>
        <v>0</v>
      </c>
      <c r="AF46" s="82">
        <f t="shared" si="14"/>
        <v>0</v>
      </c>
      <c r="AG46" s="82">
        <f t="shared" si="14"/>
        <v>0</v>
      </c>
      <c r="AH46" s="82">
        <f t="shared" si="14"/>
        <v>0</v>
      </c>
      <c r="AI46" s="82">
        <f t="shared" ref="AI46:BJ46" si="15">AI16-AI31</f>
        <v>0</v>
      </c>
      <c r="AJ46" s="82">
        <f t="shared" si="15"/>
        <v>0</v>
      </c>
      <c r="AK46" s="82">
        <f t="shared" si="15"/>
        <v>0</v>
      </c>
      <c r="AL46" s="82">
        <f t="shared" si="15"/>
        <v>0</v>
      </c>
      <c r="AM46" s="82">
        <f t="shared" si="15"/>
        <v>0</v>
      </c>
      <c r="AN46" s="82">
        <f t="shared" si="15"/>
        <v>0</v>
      </c>
      <c r="AO46" s="82">
        <f t="shared" si="15"/>
        <v>0</v>
      </c>
      <c r="AP46" s="82">
        <f t="shared" si="15"/>
        <v>0</v>
      </c>
      <c r="AQ46" s="82">
        <f t="shared" si="15"/>
        <v>0</v>
      </c>
      <c r="AR46" s="82">
        <f t="shared" si="15"/>
        <v>0</v>
      </c>
      <c r="AS46" s="82">
        <f t="shared" si="15"/>
        <v>0</v>
      </c>
      <c r="AT46" s="82">
        <f t="shared" si="15"/>
        <v>0</v>
      </c>
      <c r="AU46" s="82">
        <f t="shared" si="15"/>
        <v>0</v>
      </c>
      <c r="AV46" s="82">
        <f t="shared" si="15"/>
        <v>0</v>
      </c>
      <c r="AW46" s="82">
        <f t="shared" si="15"/>
        <v>0</v>
      </c>
      <c r="AX46" s="82">
        <f t="shared" si="15"/>
        <v>0</v>
      </c>
      <c r="AY46" s="82">
        <f t="shared" si="15"/>
        <v>0</v>
      </c>
      <c r="AZ46" s="82">
        <f t="shared" si="15"/>
        <v>0</v>
      </c>
      <c r="BA46" s="82">
        <f t="shared" si="15"/>
        <v>0</v>
      </c>
      <c r="BB46" s="82">
        <f t="shared" si="15"/>
        <v>0</v>
      </c>
      <c r="BC46" s="82">
        <f t="shared" si="15"/>
        <v>0</v>
      </c>
      <c r="BD46" s="82">
        <f t="shared" si="15"/>
        <v>0</v>
      </c>
      <c r="BE46" s="82">
        <f t="shared" si="15"/>
        <v>0</v>
      </c>
      <c r="BF46" s="82">
        <f t="shared" si="15"/>
        <v>0</v>
      </c>
      <c r="BG46" s="82">
        <f t="shared" si="15"/>
        <v>0</v>
      </c>
      <c r="BH46" s="82">
        <f t="shared" si="15"/>
        <v>0</v>
      </c>
      <c r="BI46" s="82">
        <f t="shared" si="15"/>
        <v>0</v>
      </c>
      <c r="BJ46" s="82">
        <f t="shared" si="15"/>
        <v>0</v>
      </c>
      <c r="BK46" s="146"/>
    </row>
    <row r="47" spans="2:63" x14ac:dyDescent="0.35">
      <c r="B47" s="57">
        <f>CONFIG!$B$20</f>
        <v>0</v>
      </c>
      <c r="C47" s="82">
        <f t="shared" ref="C47:AH47" si="16">C17-C32</f>
        <v>0</v>
      </c>
      <c r="D47" s="82">
        <f t="shared" si="16"/>
        <v>0</v>
      </c>
      <c r="E47" s="82">
        <f t="shared" si="16"/>
        <v>0</v>
      </c>
      <c r="F47" s="82">
        <f t="shared" si="16"/>
        <v>0</v>
      </c>
      <c r="G47" s="82">
        <f t="shared" si="16"/>
        <v>0</v>
      </c>
      <c r="H47" s="82">
        <f t="shared" si="16"/>
        <v>0</v>
      </c>
      <c r="I47" s="82">
        <f t="shared" si="16"/>
        <v>0</v>
      </c>
      <c r="J47" s="82">
        <f t="shared" si="16"/>
        <v>0</v>
      </c>
      <c r="K47" s="82">
        <f t="shared" si="16"/>
        <v>0</v>
      </c>
      <c r="L47" s="82">
        <f t="shared" si="16"/>
        <v>0</v>
      </c>
      <c r="M47" s="82">
        <f t="shared" si="16"/>
        <v>0</v>
      </c>
      <c r="N47" s="82">
        <f t="shared" si="16"/>
        <v>0</v>
      </c>
      <c r="O47" s="82">
        <f t="shared" si="16"/>
        <v>0</v>
      </c>
      <c r="P47" s="82">
        <f t="shared" si="16"/>
        <v>0</v>
      </c>
      <c r="Q47" s="82">
        <f t="shared" si="16"/>
        <v>0</v>
      </c>
      <c r="R47" s="82">
        <f t="shared" si="16"/>
        <v>0</v>
      </c>
      <c r="S47" s="82">
        <f t="shared" si="16"/>
        <v>0</v>
      </c>
      <c r="T47" s="82">
        <f t="shared" si="16"/>
        <v>0</v>
      </c>
      <c r="U47" s="82">
        <f t="shared" si="16"/>
        <v>0</v>
      </c>
      <c r="V47" s="82">
        <f t="shared" si="16"/>
        <v>0</v>
      </c>
      <c r="W47" s="82">
        <f t="shared" si="16"/>
        <v>0</v>
      </c>
      <c r="X47" s="82">
        <f t="shared" si="16"/>
        <v>0</v>
      </c>
      <c r="Y47" s="82">
        <f t="shared" si="16"/>
        <v>0</v>
      </c>
      <c r="Z47" s="82">
        <f t="shared" si="16"/>
        <v>0</v>
      </c>
      <c r="AA47" s="82">
        <f t="shared" si="16"/>
        <v>0</v>
      </c>
      <c r="AB47" s="82">
        <f t="shared" si="16"/>
        <v>0</v>
      </c>
      <c r="AC47" s="82">
        <f t="shared" si="16"/>
        <v>0</v>
      </c>
      <c r="AD47" s="82">
        <f t="shared" si="16"/>
        <v>0</v>
      </c>
      <c r="AE47" s="82">
        <f t="shared" si="16"/>
        <v>0</v>
      </c>
      <c r="AF47" s="82">
        <f t="shared" si="16"/>
        <v>0</v>
      </c>
      <c r="AG47" s="82">
        <f t="shared" si="16"/>
        <v>0</v>
      </c>
      <c r="AH47" s="82">
        <f t="shared" si="16"/>
        <v>0</v>
      </c>
      <c r="AI47" s="82">
        <f t="shared" ref="AI47:BJ47" si="17">AI17-AI32</f>
        <v>0</v>
      </c>
      <c r="AJ47" s="82">
        <f t="shared" si="17"/>
        <v>0</v>
      </c>
      <c r="AK47" s="82">
        <f t="shared" si="17"/>
        <v>0</v>
      </c>
      <c r="AL47" s="82">
        <f t="shared" si="17"/>
        <v>0</v>
      </c>
      <c r="AM47" s="82">
        <f t="shared" si="17"/>
        <v>0</v>
      </c>
      <c r="AN47" s="82">
        <f t="shared" si="17"/>
        <v>0</v>
      </c>
      <c r="AO47" s="82">
        <f t="shared" si="17"/>
        <v>0</v>
      </c>
      <c r="AP47" s="82">
        <f t="shared" si="17"/>
        <v>0</v>
      </c>
      <c r="AQ47" s="82">
        <f t="shared" si="17"/>
        <v>0</v>
      </c>
      <c r="AR47" s="82">
        <f t="shared" si="17"/>
        <v>0</v>
      </c>
      <c r="AS47" s="82">
        <f t="shared" si="17"/>
        <v>0</v>
      </c>
      <c r="AT47" s="82">
        <f t="shared" si="17"/>
        <v>0</v>
      </c>
      <c r="AU47" s="82">
        <f t="shared" si="17"/>
        <v>0</v>
      </c>
      <c r="AV47" s="82">
        <f t="shared" si="17"/>
        <v>0</v>
      </c>
      <c r="AW47" s="82">
        <f t="shared" si="17"/>
        <v>0</v>
      </c>
      <c r="AX47" s="82">
        <f t="shared" si="17"/>
        <v>0</v>
      </c>
      <c r="AY47" s="82">
        <f t="shared" si="17"/>
        <v>0</v>
      </c>
      <c r="AZ47" s="82">
        <f t="shared" si="17"/>
        <v>0</v>
      </c>
      <c r="BA47" s="82">
        <f t="shared" si="17"/>
        <v>0</v>
      </c>
      <c r="BB47" s="82">
        <f t="shared" si="17"/>
        <v>0</v>
      </c>
      <c r="BC47" s="82">
        <f t="shared" si="17"/>
        <v>0</v>
      </c>
      <c r="BD47" s="82">
        <f t="shared" si="17"/>
        <v>0</v>
      </c>
      <c r="BE47" s="82">
        <f t="shared" si="17"/>
        <v>0</v>
      </c>
      <c r="BF47" s="82">
        <f t="shared" si="17"/>
        <v>0</v>
      </c>
      <c r="BG47" s="82">
        <f t="shared" si="17"/>
        <v>0</v>
      </c>
      <c r="BH47" s="82">
        <f t="shared" si="17"/>
        <v>0</v>
      </c>
      <c r="BI47" s="82">
        <f t="shared" si="17"/>
        <v>0</v>
      </c>
      <c r="BJ47" s="82">
        <f t="shared" si="17"/>
        <v>0</v>
      </c>
      <c r="BK47" s="146"/>
    </row>
    <row r="48" spans="2:63" x14ac:dyDescent="0.35">
      <c r="B48" s="57">
        <f>CONFIG!$B$21</f>
        <v>0</v>
      </c>
      <c r="C48" s="82">
        <f t="shared" ref="C48:AH48" si="18">C18-C33</f>
        <v>0</v>
      </c>
      <c r="D48" s="82">
        <f t="shared" si="18"/>
        <v>0</v>
      </c>
      <c r="E48" s="82">
        <f t="shared" si="18"/>
        <v>0</v>
      </c>
      <c r="F48" s="82">
        <f t="shared" si="18"/>
        <v>0</v>
      </c>
      <c r="G48" s="82">
        <f t="shared" si="18"/>
        <v>0</v>
      </c>
      <c r="H48" s="82">
        <f t="shared" si="18"/>
        <v>0</v>
      </c>
      <c r="I48" s="82">
        <f t="shared" si="18"/>
        <v>0</v>
      </c>
      <c r="J48" s="82">
        <f t="shared" si="18"/>
        <v>0</v>
      </c>
      <c r="K48" s="82">
        <f t="shared" si="18"/>
        <v>0</v>
      </c>
      <c r="L48" s="82">
        <f t="shared" si="18"/>
        <v>0</v>
      </c>
      <c r="M48" s="82">
        <f t="shared" si="18"/>
        <v>0</v>
      </c>
      <c r="N48" s="82">
        <f t="shared" si="18"/>
        <v>0</v>
      </c>
      <c r="O48" s="82">
        <f t="shared" si="18"/>
        <v>0</v>
      </c>
      <c r="P48" s="82">
        <f t="shared" si="18"/>
        <v>0</v>
      </c>
      <c r="Q48" s="82">
        <f t="shared" si="18"/>
        <v>0</v>
      </c>
      <c r="R48" s="82">
        <f t="shared" si="18"/>
        <v>0</v>
      </c>
      <c r="S48" s="82">
        <f t="shared" si="18"/>
        <v>0</v>
      </c>
      <c r="T48" s="82">
        <f t="shared" si="18"/>
        <v>0</v>
      </c>
      <c r="U48" s="82">
        <f t="shared" si="18"/>
        <v>0</v>
      </c>
      <c r="V48" s="82">
        <f t="shared" si="18"/>
        <v>0</v>
      </c>
      <c r="W48" s="82">
        <f t="shared" si="18"/>
        <v>0</v>
      </c>
      <c r="X48" s="82">
        <f t="shared" si="18"/>
        <v>0</v>
      </c>
      <c r="Y48" s="82">
        <f t="shared" si="18"/>
        <v>0</v>
      </c>
      <c r="Z48" s="82">
        <f t="shared" si="18"/>
        <v>0</v>
      </c>
      <c r="AA48" s="82">
        <f t="shared" si="18"/>
        <v>0</v>
      </c>
      <c r="AB48" s="82">
        <f t="shared" si="18"/>
        <v>0</v>
      </c>
      <c r="AC48" s="82">
        <f t="shared" si="18"/>
        <v>0</v>
      </c>
      <c r="AD48" s="82">
        <f t="shared" si="18"/>
        <v>0</v>
      </c>
      <c r="AE48" s="82">
        <f t="shared" si="18"/>
        <v>0</v>
      </c>
      <c r="AF48" s="82">
        <f t="shared" si="18"/>
        <v>0</v>
      </c>
      <c r="AG48" s="82">
        <f t="shared" si="18"/>
        <v>0</v>
      </c>
      <c r="AH48" s="82">
        <f t="shared" si="18"/>
        <v>0</v>
      </c>
      <c r="AI48" s="82">
        <f t="shared" ref="AI48:BJ48" si="19">AI18-AI33</f>
        <v>0</v>
      </c>
      <c r="AJ48" s="82">
        <f t="shared" si="19"/>
        <v>0</v>
      </c>
      <c r="AK48" s="82">
        <f t="shared" si="19"/>
        <v>0</v>
      </c>
      <c r="AL48" s="82">
        <f t="shared" si="19"/>
        <v>0</v>
      </c>
      <c r="AM48" s="82">
        <f t="shared" si="19"/>
        <v>0</v>
      </c>
      <c r="AN48" s="82">
        <f t="shared" si="19"/>
        <v>0</v>
      </c>
      <c r="AO48" s="82">
        <f t="shared" si="19"/>
        <v>0</v>
      </c>
      <c r="AP48" s="82">
        <f t="shared" si="19"/>
        <v>0</v>
      </c>
      <c r="AQ48" s="82">
        <f t="shared" si="19"/>
        <v>0</v>
      </c>
      <c r="AR48" s="82">
        <f t="shared" si="19"/>
        <v>0</v>
      </c>
      <c r="AS48" s="82">
        <f t="shared" si="19"/>
        <v>0</v>
      </c>
      <c r="AT48" s="82">
        <f t="shared" si="19"/>
        <v>0</v>
      </c>
      <c r="AU48" s="82">
        <f t="shared" si="19"/>
        <v>0</v>
      </c>
      <c r="AV48" s="82">
        <f t="shared" si="19"/>
        <v>0</v>
      </c>
      <c r="AW48" s="82">
        <f t="shared" si="19"/>
        <v>0</v>
      </c>
      <c r="AX48" s="82">
        <f t="shared" si="19"/>
        <v>0</v>
      </c>
      <c r="AY48" s="82">
        <f t="shared" si="19"/>
        <v>0</v>
      </c>
      <c r="AZ48" s="82">
        <f t="shared" si="19"/>
        <v>0</v>
      </c>
      <c r="BA48" s="82">
        <f t="shared" si="19"/>
        <v>0</v>
      </c>
      <c r="BB48" s="82">
        <f t="shared" si="19"/>
        <v>0</v>
      </c>
      <c r="BC48" s="82">
        <f t="shared" si="19"/>
        <v>0</v>
      </c>
      <c r="BD48" s="82">
        <f t="shared" si="19"/>
        <v>0</v>
      </c>
      <c r="BE48" s="82">
        <f t="shared" si="19"/>
        <v>0</v>
      </c>
      <c r="BF48" s="82">
        <f t="shared" si="19"/>
        <v>0</v>
      </c>
      <c r="BG48" s="82">
        <f t="shared" si="19"/>
        <v>0</v>
      </c>
      <c r="BH48" s="82">
        <f t="shared" si="19"/>
        <v>0</v>
      </c>
      <c r="BI48" s="82">
        <f t="shared" si="19"/>
        <v>0</v>
      </c>
      <c r="BJ48" s="82">
        <f t="shared" si="19"/>
        <v>0</v>
      </c>
      <c r="BK48" s="146"/>
    </row>
    <row r="49" spans="2:63" x14ac:dyDescent="0.35">
      <c r="B49" s="170"/>
      <c r="C49" s="146"/>
      <c r="D49" s="146"/>
      <c r="E49" s="146"/>
      <c r="F49" s="146"/>
      <c r="G49" s="146"/>
      <c r="H49" s="146"/>
      <c r="I49" s="146"/>
      <c r="J49" s="146"/>
      <c r="K49" s="146"/>
      <c r="L49" s="146"/>
      <c r="M49" s="146"/>
      <c r="N49" s="146"/>
      <c r="O49" s="146"/>
      <c r="P49" s="146"/>
      <c r="Q49" s="146"/>
      <c r="R49" s="146"/>
      <c r="S49" s="146"/>
      <c r="T49" s="146"/>
      <c r="U49" s="146"/>
      <c r="V49" s="146"/>
      <c r="W49" s="146"/>
      <c r="X49" s="146"/>
      <c r="Y49" s="146"/>
      <c r="Z49" s="146"/>
      <c r="AA49" s="146"/>
      <c r="AB49" s="146"/>
      <c r="AC49" s="146"/>
      <c r="AD49" s="146"/>
      <c r="AE49" s="146"/>
      <c r="AF49" s="146"/>
      <c r="AG49" s="146"/>
      <c r="AH49" s="146"/>
      <c r="AI49" s="146"/>
      <c r="AJ49" s="146"/>
      <c r="AK49" s="146"/>
      <c r="AL49" s="146"/>
      <c r="AM49" s="146"/>
      <c r="AN49" s="146"/>
      <c r="AO49" s="146"/>
      <c r="AP49" s="146"/>
      <c r="AQ49" s="146"/>
      <c r="AR49" s="146"/>
      <c r="AS49" s="146"/>
      <c r="AT49" s="146"/>
      <c r="AU49" s="146"/>
      <c r="AV49" s="146"/>
      <c r="AW49" s="146"/>
      <c r="AX49" s="146"/>
      <c r="AY49" s="146"/>
      <c r="AZ49" s="146"/>
      <c r="BA49" s="146"/>
      <c r="BB49" s="146"/>
      <c r="BC49" s="146"/>
      <c r="BD49" s="146"/>
      <c r="BE49" s="146"/>
      <c r="BF49" s="146"/>
      <c r="BG49" s="146"/>
      <c r="BH49" s="146"/>
      <c r="BI49" s="146"/>
      <c r="BJ49" s="146"/>
      <c r="BK49" s="146"/>
    </row>
    <row r="50" spans="2:63" x14ac:dyDescent="0.35">
      <c r="B50" s="95" t="s">
        <v>20</v>
      </c>
      <c r="C50" s="82">
        <f>SUM(C41:C48)</f>
        <v>0</v>
      </c>
      <c r="D50" s="82">
        <f t="shared" ref="D50:BJ50" si="20">SUM(D41:D48)</f>
        <v>0</v>
      </c>
      <c r="E50" s="82">
        <f t="shared" si="20"/>
        <v>0</v>
      </c>
      <c r="F50" s="82">
        <f t="shared" si="20"/>
        <v>0</v>
      </c>
      <c r="G50" s="82">
        <f t="shared" si="20"/>
        <v>0</v>
      </c>
      <c r="H50" s="82">
        <f t="shared" si="20"/>
        <v>0</v>
      </c>
      <c r="I50" s="82">
        <f t="shared" si="20"/>
        <v>0</v>
      </c>
      <c r="J50" s="82">
        <f t="shared" si="20"/>
        <v>0</v>
      </c>
      <c r="K50" s="82">
        <f t="shared" si="20"/>
        <v>0</v>
      </c>
      <c r="L50" s="82">
        <f t="shared" si="20"/>
        <v>0</v>
      </c>
      <c r="M50" s="82">
        <f t="shared" si="20"/>
        <v>0</v>
      </c>
      <c r="N50" s="82">
        <f t="shared" si="20"/>
        <v>0</v>
      </c>
      <c r="O50" s="82">
        <f t="shared" si="20"/>
        <v>0</v>
      </c>
      <c r="P50" s="82">
        <f t="shared" si="20"/>
        <v>0</v>
      </c>
      <c r="Q50" s="82">
        <f t="shared" si="20"/>
        <v>0</v>
      </c>
      <c r="R50" s="82">
        <f t="shared" si="20"/>
        <v>0</v>
      </c>
      <c r="S50" s="82">
        <f t="shared" si="20"/>
        <v>0</v>
      </c>
      <c r="T50" s="82">
        <f t="shared" si="20"/>
        <v>0</v>
      </c>
      <c r="U50" s="82">
        <f t="shared" si="20"/>
        <v>0</v>
      </c>
      <c r="V50" s="82">
        <f t="shared" si="20"/>
        <v>0</v>
      </c>
      <c r="W50" s="82">
        <f t="shared" si="20"/>
        <v>0</v>
      </c>
      <c r="X50" s="82">
        <f t="shared" si="20"/>
        <v>0</v>
      </c>
      <c r="Y50" s="82">
        <f t="shared" si="20"/>
        <v>0</v>
      </c>
      <c r="Z50" s="82">
        <f t="shared" si="20"/>
        <v>0</v>
      </c>
      <c r="AA50" s="82">
        <f t="shared" si="20"/>
        <v>0</v>
      </c>
      <c r="AB50" s="82">
        <f t="shared" si="20"/>
        <v>0</v>
      </c>
      <c r="AC50" s="82">
        <f t="shared" si="20"/>
        <v>0</v>
      </c>
      <c r="AD50" s="82">
        <f t="shared" si="20"/>
        <v>0</v>
      </c>
      <c r="AE50" s="82">
        <f t="shared" si="20"/>
        <v>0</v>
      </c>
      <c r="AF50" s="82">
        <f t="shared" si="20"/>
        <v>0</v>
      </c>
      <c r="AG50" s="82">
        <f t="shared" si="20"/>
        <v>0</v>
      </c>
      <c r="AH50" s="82">
        <f t="shared" si="20"/>
        <v>0</v>
      </c>
      <c r="AI50" s="82">
        <f t="shared" si="20"/>
        <v>0</v>
      </c>
      <c r="AJ50" s="82">
        <f t="shared" si="20"/>
        <v>0</v>
      </c>
      <c r="AK50" s="82">
        <f t="shared" si="20"/>
        <v>0</v>
      </c>
      <c r="AL50" s="82">
        <f t="shared" si="20"/>
        <v>0</v>
      </c>
      <c r="AM50" s="82">
        <f t="shared" si="20"/>
        <v>0</v>
      </c>
      <c r="AN50" s="82">
        <f t="shared" si="20"/>
        <v>0</v>
      </c>
      <c r="AO50" s="82">
        <f t="shared" si="20"/>
        <v>0</v>
      </c>
      <c r="AP50" s="82">
        <f t="shared" si="20"/>
        <v>0</v>
      </c>
      <c r="AQ50" s="82">
        <f t="shared" si="20"/>
        <v>0</v>
      </c>
      <c r="AR50" s="82">
        <f t="shared" si="20"/>
        <v>0</v>
      </c>
      <c r="AS50" s="82">
        <f t="shared" si="20"/>
        <v>0</v>
      </c>
      <c r="AT50" s="82">
        <f t="shared" si="20"/>
        <v>0</v>
      </c>
      <c r="AU50" s="82">
        <f t="shared" si="20"/>
        <v>0</v>
      </c>
      <c r="AV50" s="82">
        <f t="shared" si="20"/>
        <v>0</v>
      </c>
      <c r="AW50" s="82">
        <f t="shared" si="20"/>
        <v>0</v>
      </c>
      <c r="AX50" s="82">
        <f t="shared" si="20"/>
        <v>0</v>
      </c>
      <c r="AY50" s="82">
        <f t="shared" si="20"/>
        <v>0</v>
      </c>
      <c r="AZ50" s="82">
        <f t="shared" si="20"/>
        <v>0</v>
      </c>
      <c r="BA50" s="82">
        <f t="shared" si="20"/>
        <v>0</v>
      </c>
      <c r="BB50" s="82">
        <f t="shared" si="20"/>
        <v>0</v>
      </c>
      <c r="BC50" s="82">
        <f t="shared" si="20"/>
        <v>0</v>
      </c>
      <c r="BD50" s="82">
        <f t="shared" si="20"/>
        <v>0</v>
      </c>
      <c r="BE50" s="82">
        <f t="shared" si="20"/>
        <v>0</v>
      </c>
      <c r="BF50" s="82">
        <f t="shared" si="20"/>
        <v>0</v>
      </c>
      <c r="BG50" s="82">
        <f t="shared" si="20"/>
        <v>0</v>
      </c>
      <c r="BH50" s="82">
        <f t="shared" si="20"/>
        <v>0</v>
      </c>
      <c r="BI50" s="82">
        <f t="shared" si="20"/>
        <v>0</v>
      </c>
      <c r="BJ50" s="82">
        <f t="shared" si="20"/>
        <v>0</v>
      </c>
      <c r="BK50" s="146"/>
    </row>
    <row r="51" spans="2:63" x14ac:dyDescent="0.35">
      <c r="B51" s="170"/>
      <c r="C51" s="146"/>
      <c r="D51" s="146"/>
      <c r="E51" s="146"/>
      <c r="F51" s="146"/>
      <c r="G51" s="146"/>
      <c r="H51" s="146"/>
      <c r="I51" s="146"/>
      <c r="J51" s="146"/>
      <c r="K51" s="146"/>
      <c r="L51" s="146"/>
      <c r="M51" s="146"/>
      <c r="N51" s="146"/>
      <c r="O51" s="146"/>
      <c r="P51" s="146"/>
      <c r="Q51" s="146"/>
      <c r="R51" s="146"/>
      <c r="S51" s="146"/>
      <c r="T51" s="146"/>
      <c r="U51" s="146"/>
      <c r="V51" s="146"/>
      <c r="W51" s="146"/>
      <c r="X51" s="146"/>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c r="AW51" s="146"/>
      <c r="AX51" s="146"/>
      <c r="AY51" s="146"/>
      <c r="AZ51" s="146"/>
      <c r="BA51" s="146"/>
      <c r="BB51" s="146"/>
      <c r="BC51" s="146"/>
      <c r="BD51" s="146"/>
      <c r="BE51" s="146"/>
      <c r="BF51" s="146"/>
      <c r="BG51" s="146"/>
      <c r="BH51" s="146"/>
      <c r="BI51" s="146"/>
      <c r="BJ51" s="146"/>
      <c r="BK51" s="146"/>
    </row>
  </sheetData>
  <sheetProtection sheet="1" objects="1" scenarios="1"/>
  <mergeCells count="18">
    <mergeCell ref="B2:B3"/>
    <mergeCell ref="I3:K3"/>
    <mergeCell ref="B5:J5"/>
    <mergeCell ref="AY39:BJ39"/>
    <mergeCell ref="AA39:AL39"/>
    <mergeCell ref="C39:N39"/>
    <mergeCell ref="O39:Z39"/>
    <mergeCell ref="AM39:AX39"/>
    <mergeCell ref="AY9:BJ9"/>
    <mergeCell ref="O24:Z24"/>
    <mergeCell ref="AA24:AL24"/>
    <mergeCell ref="AY24:BJ24"/>
    <mergeCell ref="C24:N24"/>
    <mergeCell ref="AM24:AX24"/>
    <mergeCell ref="C9:N9"/>
    <mergeCell ref="O9:Z9"/>
    <mergeCell ref="AA9:AL9"/>
    <mergeCell ref="AM9:AX9"/>
  </mergeCells>
  <pageMargins left="0.7" right="0.7" top="0.75" bottom="0.75" header="0.3" footer="0.3"/>
  <pageSetup paperSize="9" orientation="portrait" horizontalDpi="300" verticalDpi="30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10">
    <tabColor rgb="FF008BD0"/>
  </sheetPr>
  <dimension ref="B2:BJ64"/>
  <sheetViews>
    <sheetView showGridLines="0" showRowColHeaders="0" zoomScale="70" zoomScaleNormal="70" workbookViewId="0">
      <pane xSplit="2" topLeftCell="C1" activePane="topRight" state="frozen"/>
      <selection pane="topRight" activeCell="B2" sqref="B2:B3"/>
    </sheetView>
  </sheetViews>
  <sheetFormatPr baseColWidth="10" defaultColWidth="11.54296875" defaultRowHeight="14.5" x14ac:dyDescent="0.35"/>
  <cols>
    <col min="1" max="1" width="3.36328125" customWidth="1"/>
    <col min="2" max="2" width="35.6328125" style="10" customWidth="1"/>
  </cols>
  <sheetData>
    <row r="2" spans="2:62" x14ac:dyDescent="0.35">
      <c r="B2" s="217" t="s">
        <v>52</v>
      </c>
    </row>
    <row r="3" spans="2:62" x14ac:dyDescent="0.35">
      <c r="B3" s="217"/>
      <c r="C3" s="4"/>
    </row>
    <row r="4" spans="2:62" x14ac:dyDescent="0.35">
      <c r="B4" s="173"/>
      <c r="C4" s="4"/>
    </row>
    <row r="5" spans="2:62" x14ac:dyDescent="0.35">
      <c r="B5" s="230" t="s">
        <v>122</v>
      </c>
      <c r="C5" s="230"/>
      <c r="D5" s="230"/>
      <c r="E5" s="230"/>
      <c r="F5" s="230"/>
      <c r="G5" s="230"/>
      <c r="H5" s="230"/>
      <c r="I5" s="230"/>
      <c r="J5" s="230"/>
      <c r="K5" s="230"/>
      <c r="L5" s="230"/>
      <c r="M5" s="230"/>
      <c r="N5" s="230"/>
    </row>
    <row r="7" spans="2:62" x14ac:dyDescent="0.35">
      <c r="B7" s="11"/>
      <c r="C7" s="232" t="s">
        <v>17</v>
      </c>
      <c r="D7" s="232"/>
      <c r="E7" s="232"/>
      <c r="F7" s="232"/>
      <c r="G7" s="232"/>
      <c r="H7" s="232"/>
      <c r="I7" s="232"/>
      <c r="J7" s="232"/>
      <c r="K7" s="232"/>
      <c r="L7" s="232"/>
      <c r="M7" s="232"/>
      <c r="N7" s="232"/>
      <c r="O7" s="232" t="s">
        <v>18</v>
      </c>
      <c r="P7" s="232"/>
      <c r="Q7" s="232"/>
      <c r="R7" s="232"/>
      <c r="S7" s="232"/>
      <c r="T7" s="232"/>
      <c r="U7" s="232"/>
      <c r="V7" s="232"/>
      <c r="W7" s="232"/>
      <c r="X7" s="232"/>
      <c r="Y7" s="232"/>
      <c r="Z7" s="232"/>
      <c r="AA7" s="232" t="s">
        <v>19</v>
      </c>
      <c r="AB7" s="232"/>
      <c r="AC7" s="232"/>
      <c r="AD7" s="232"/>
      <c r="AE7" s="232"/>
      <c r="AF7" s="232"/>
      <c r="AG7" s="232"/>
      <c r="AH7" s="232"/>
      <c r="AI7" s="232"/>
      <c r="AJ7" s="232"/>
      <c r="AK7" s="232"/>
      <c r="AL7" s="232"/>
      <c r="AM7" s="232" t="s">
        <v>31</v>
      </c>
      <c r="AN7" s="232"/>
      <c r="AO7" s="232"/>
      <c r="AP7" s="232"/>
      <c r="AQ7" s="232"/>
      <c r="AR7" s="232"/>
      <c r="AS7" s="232"/>
      <c r="AT7" s="232"/>
      <c r="AU7" s="232"/>
      <c r="AV7" s="232"/>
      <c r="AW7" s="232"/>
      <c r="AX7" s="232"/>
      <c r="AY7" s="232" t="s">
        <v>32</v>
      </c>
      <c r="AZ7" s="232"/>
      <c r="BA7" s="232"/>
      <c r="BB7" s="232"/>
      <c r="BC7" s="232"/>
      <c r="BD7" s="232"/>
      <c r="BE7" s="232"/>
      <c r="BF7" s="232"/>
      <c r="BG7" s="232"/>
      <c r="BH7" s="232"/>
      <c r="BI7" s="232"/>
      <c r="BJ7" s="232"/>
    </row>
    <row r="8" spans="2:62" x14ac:dyDescent="0.35">
      <c r="B8" s="95" t="s">
        <v>53</v>
      </c>
      <c r="C8" s="67">
        <f>CONFIG!$C$7</f>
        <v>43101</v>
      </c>
      <c r="D8" s="67">
        <f>DATE(YEAR(C8),MONTH(C8)+1,DAY(C8))</f>
        <v>43132</v>
      </c>
      <c r="E8" s="67">
        <f t="shared" ref="E8:BJ8" si="0">DATE(YEAR(D8),MONTH(D8)+1,DAY(D8))</f>
        <v>43160</v>
      </c>
      <c r="F8" s="67">
        <f t="shared" si="0"/>
        <v>43191</v>
      </c>
      <c r="G8" s="67">
        <f t="shared" si="0"/>
        <v>43221</v>
      </c>
      <c r="H8" s="67">
        <f t="shared" si="0"/>
        <v>43252</v>
      </c>
      <c r="I8" s="67">
        <f t="shared" si="0"/>
        <v>43282</v>
      </c>
      <c r="J8" s="67">
        <f t="shared" si="0"/>
        <v>43313</v>
      </c>
      <c r="K8" s="67">
        <f t="shared" si="0"/>
        <v>43344</v>
      </c>
      <c r="L8" s="67">
        <f t="shared" si="0"/>
        <v>43374</v>
      </c>
      <c r="M8" s="67">
        <f t="shared" si="0"/>
        <v>43405</v>
      </c>
      <c r="N8" s="67">
        <f t="shared" si="0"/>
        <v>43435</v>
      </c>
      <c r="O8" s="67">
        <f t="shared" si="0"/>
        <v>43466</v>
      </c>
      <c r="P8" s="67">
        <f t="shared" si="0"/>
        <v>43497</v>
      </c>
      <c r="Q8" s="67">
        <f t="shared" si="0"/>
        <v>43525</v>
      </c>
      <c r="R8" s="67">
        <f t="shared" si="0"/>
        <v>43556</v>
      </c>
      <c r="S8" s="67">
        <f t="shared" si="0"/>
        <v>43586</v>
      </c>
      <c r="T8" s="67">
        <f t="shared" si="0"/>
        <v>43617</v>
      </c>
      <c r="U8" s="67">
        <f t="shared" si="0"/>
        <v>43647</v>
      </c>
      <c r="V8" s="67">
        <f t="shared" si="0"/>
        <v>43678</v>
      </c>
      <c r="W8" s="67">
        <f t="shared" si="0"/>
        <v>43709</v>
      </c>
      <c r="X8" s="67">
        <f t="shared" si="0"/>
        <v>43739</v>
      </c>
      <c r="Y8" s="67">
        <f t="shared" si="0"/>
        <v>43770</v>
      </c>
      <c r="Z8" s="67">
        <f t="shared" si="0"/>
        <v>43800</v>
      </c>
      <c r="AA8" s="67">
        <f t="shared" si="0"/>
        <v>43831</v>
      </c>
      <c r="AB8" s="67">
        <f t="shared" si="0"/>
        <v>43862</v>
      </c>
      <c r="AC8" s="67">
        <f t="shared" si="0"/>
        <v>43891</v>
      </c>
      <c r="AD8" s="67">
        <f t="shared" si="0"/>
        <v>43922</v>
      </c>
      <c r="AE8" s="67">
        <f t="shared" si="0"/>
        <v>43952</v>
      </c>
      <c r="AF8" s="67">
        <f t="shared" si="0"/>
        <v>43983</v>
      </c>
      <c r="AG8" s="67">
        <f t="shared" si="0"/>
        <v>44013</v>
      </c>
      <c r="AH8" s="67">
        <f t="shared" si="0"/>
        <v>44044</v>
      </c>
      <c r="AI8" s="67">
        <f t="shared" si="0"/>
        <v>44075</v>
      </c>
      <c r="AJ8" s="67">
        <f t="shared" si="0"/>
        <v>44105</v>
      </c>
      <c r="AK8" s="67">
        <f t="shared" si="0"/>
        <v>44136</v>
      </c>
      <c r="AL8" s="67">
        <f t="shared" si="0"/>
        <v>44166</v>
      </c>
      <c r="AM8" s="67">
        <f t="shared" si="0"/>
        <v>44197</v>
      </c>
      <c r="AN8" s="67">
        <f t="shared" si="0"/>
        <v>44228</v>
      </c>
      <c r="AO8" s="67">
        <f t="shared" si="0"/>
        <v>44256</v>
      </c>
      <c r="AP8" s="67">
        <f t="shared" si="0"/>
        <v>44287</v>
      </c>
      <c r="AQ8" s="67">
        <f t="shared" si="0"/>
        <v>44317</v>
      </c>
      <c r="AR8" s="67">
        <f t="shared" si="0"/>
        <v>44348</v>
      </c>
      <c r="AS8" s="67">
        <f t="shared" si="0"/>
        <v>44378</v>
      </c>
      <c r="AT8" s="67">
        <f t="shared" si="0"/>
        <v>44409</v>
      </c>
      <c r="AU8" s="67">
        <f t="shared" si="0"/>
        <v>44440</v>
      </c>
      <c r="AV8" s="67">
        <f t="shared" si="0"/>
        <v>44470</v>
      </c>
      <c r="AW8" s="67">
        <f t="shared" si="0"/>
        <v>44501</v>
      </c>
      <c r="AX8" s="67">
        <f t="shared" si="0"/>
        <v>44531</v>
      </c>
      <c r="AY8" s="67">
        <f t="shared" si="0"/>
        <v>44562</v>
      </c>
      <c r="AZ8" s="67">
        <f t="shared" si="0"/>
        <v>44593</v>
      </c>
      <c r="BA8" s="67">
        <f t="shared" si="0"/>
        <v>44621</v>
      </c>
      <c r="BB8" s="67">
        <f t="shared" si="0"/>
        <v>44652</v>
      </c>
      <c r="BC8" s="67">
        <f t="shared" si="0"/>
        <v>44682</v>
      </c>
      <c r="BD8" s="67">
        <f t="shared" si="0"/>
        <v>44713</v>
      </c>
      <c r="BE8" s="67">
        <f t="shared" si="0"/>
        <v>44743</v>
      </c>
      <c r="BF8" s="67">
        <f t="shared" si="0"/>
        <v>44774</v>
      </c>
      <c r="BG8" s="67">
        <f t="shared" si="0"/>
        <v>44805</v>
      </c>
      <c r="BH8" s="67">
        <f t="shared" si="0"/>
        <v>44835</v>
      </c>
      <c r="BI8" s="67">
        <f t="shared" si="0"/>
        <v>44866</v>
      </c>
      <c r="BJ8" s="67">
        <f t="shared" si="0"/>
        <v>44896</v>
      </c>
    </row>
    <row r="9" spans="2:62" x14ac:dyDescent="0.35">
      <c r="B9" s="57" t="str">
        <f>CONFIG!$B$14</f>
        <v>Activité / Projet 1</v>
      </c>
      <c r="C9" s="82">
        <f>C25+C55-C40+TVA!C41</f>
        <v>0</v>
      </c>
      <c r="D9" s="82">
        <f>D25+D55-D40+TVA!D41</f>
        <v>0</v>
      </c>
      <c r="E9" s="82">
        <f>E25+E55-E40+TVA!E41</f>
        <v>0</v>
      </c>
      <c r="F9" s="82">
        <f>F25+F55-F40+TVA!F41</f>
        <v>0</v>
      </c>
      <c r="G9" s="82">
        <f>G25+G55-G40+TVA!G41</f>
        <v>0</v>
      </c>
      <c r="H9" s="82">
        <f>H25+H55-H40+TVA!H41</f>
        <v>0</v>
      </c>
      <c r="I9" s="82">
        <f>I25+I55-I40+TVA!I41</f>
        <v>0</v>
      </c>
      <c r="J9" s="82">
        <f>J25+J55-J40+TVA!J41</f>
        <v>0</v>
      </c>
      <c r="K9" s="82">
        <f>K25+K55-K40+TVA!K41</f>
        <v>0</v>
      </c>
      <c r="L9" s="82">
        <f>L25+L55-L40+TVA!L41</f>
        <v>0</v>
      </c>
      <c r="M9" s="82">
        <f>M25+M55-M40+TVA!M41</f>
        <v>0</v>
      </c>
      <c r="N9" s="82">
        <f>N25+N55-N40+TVA!N41</f>
        <v>0</v>
      </c>
      <c r="O9" s="82">
        <f>O25+O55-O40+TVA!O41</f>
        <v>0</v>
      </c>
      <c r="P9" s="82">
        <f>P25+P55-P40+TVA!P41</f>
        <v>0</v>
      </c>
      <c r="Q9" s="82">
        <f>Q25+Q55-Q40+TVA!Q41</f>
        <v>0</v>
      </c>
      <c r="R9" s="82">
        <f>R25+R55-R40+TVA!R41</f>
        <v>0</v>
      </c>
      <c r="S9" s="82">
        <f>S25+S55-S40+TVA!S41</f>
        <v>0</v>
      </c>
      <c r="T9" s="82">
        <f>T25+T55-T40+TVA!T41</f>
        <v>0</v>
      </c>
      <c r="U9" s="82">
        <f>U25+U55-U40+TVA!U41</f>
        <v>0</v>
      </c>
      <c r="V9" s="82">
        <f>V25+V55-V40+TVA!V41</f>
        <v>0</v>
      </c>
      <c r="W9" s="82">
        <f>W25+W55-W40+TVA!W41</f>
        <v>0</v>
      </c>
      <c r="X9" s="82">
        <f>X25+X55-X40+TVA!X41</f>
        <v>0</v>
      </c>
      <c r="Y9" s="82">
        <f>Y25+Y55-Y40+TVA!Y41</f>
        <v>0</v>
      </c>
      <c r="Z9" s="82">
        <f>Z25+Z55-Z40+TVA!Z41</f>
        <v>0</v>
      </c>
      <c r="AA9" s="82">
        <f>AA25+AA55-AA40+TVA!AA41</f>
        <v>0</v>
      </c>
      <c r="AB9" s="82">
        <f>AB25+AB55-AB40+TVA!AB41</f>
        <v>0</v>
      </c>
      <c r="AC9" s="82">
        <f>AC25+AC55-AC40+TVA!AC41</f>
        <v>0</v>
      </c>
      <c r="AD9" s="82">
        <f>AD25+AD55-AD40+TVA!AD41</f>
        <v>0</v>
      </c>
      <c r="AE9" s="82">
        <f>AE25+AE55-AE40+TVA!AE41</f>
        <v>0</v>
      </c>
      <c r="AF9" s="82">
        <f>AF25+AF55-AF40+TVA!AF41</f>
        <v>0</v>
      </c>
      <c r="AG9" s="82">
        <f>AG25+AG55-AG40+TVA!AG41</f>
        <v>0</v>
      </c>
      <c r="AH9" s="82">
        <f>AH25+AH55-AH40+TVA!AH41</f>
        <v>0</v>
      </c>
      <c r="AI9" s="82">
        <f>AI25+AI55-AI40+TVA!AI41</f>
        <v>0</v>
      </c>
      <c r="AJ9" s="82">
        <f>AJ25+AJ55-AJ40+TVA!AJ41</f>
        <v>0</v>
      </c>
      <c r="AK9" s="82">
        <f>AK25+AK55-AK40+TVA!AK41</f>
        <v>0</v>
      </c>
      <c r="AL9" s="82">
        <f>AL25+AL55-AL40+TVA!AL41</f>
        <v>0</v>
      </c>
      <c r="AM9" s="82">
        <f>AM25+AM55-AM40+TVA!AM41</f>
        <v>0</v>
      </c>
      <c r="AN9" s="82">
        <f>AN25+AN55-AN40+TVA!AN41</f>
        <v>0</v>
      </c>
      <c r="AO9" s="82">
        <f>AO25+AO55-AO40+TVA!AO41</f>
        <v>0</v>
      </c>
      <c r="AP9" s="82">
        <f>AP25+AP55-AP40+TVA!AP41</f>
        <v>0</v>
      </c>
      <c r="AQ9" s="82">
        <f>AQ25+AQ55-AQ40+TVA!AQ41</f>
        <v>0</v>
      </c>
      <c r="AR9" s="82">
        <f>AR25+AR55-AR40+TVA!AR41</f>
        <v>0</v>
      </c>
      <c r="AS9" s="82">
        <f>AS25+AS55-AS40+TVA!AS41</f>
        <v>0</v>
      </c>
      <c r="AT9" s="82">
        <f>AT25+AT55-AT40+TVA!AT41</f>
        <v>0</v>
      </c>
      <c r="AU9" s="82">
        <f>AU25+AU55-AU40+TVA!AU41</f>
        <v>0</v>
      </c>
      <c r="AV9" s="82">
        <f>AV25+AV55-AV40+TVA!AV41</f>
        <v>0</v>
      </c>
      <c r="AW9" s="82">
        <f>AW25+AW55-AW40+TVA!AW41</f>
        <v>0</v>
      </c>
      <c r="AX9" s="82">
        <f>AX25+AX55-AX40+TVA!AX41</f>
        <v>0</v>
      </c>
      <c r="AY9" s="82">
        <f>AY25+AY55-AY40+TVA!AY41</f>
        <v>0</v>
      </c>
      <c r="AZ9" s="82">
        <f>AZ25+AZ55-AZ40+TVA!AZ41</f>
        <v>0</v>
      </c>
      <c r="BA9" s="82">
        <f>BA25+BA55-BA40+TVA!BA41</f>
        <v>0</v>
      </c>
      <c r="BB9" s="82">
        <f>BB25+BB55-BB40+TVA!BB41</f>
        <v>0</v>
      </c>
      <c r="BC9" s="82">
        <f>BC25+BC55-BC40+TVA!BC41</f>
        <v>0</v>
      </c>
      <c r="BD9" s="82">
        <f>BD25+BD55-BD40+TVA!BD41</f>
        <v>0</v>
      </c>
      <c r="BE9" s="82">
        <f>BE25+BE55-BE40+TVA!BE41</f>
        <v>0</v>
      </c>
      <c r="BF9" s="82">
        <f>BF25+BF55-BF40+TVA!BF41</f>
        <v>0</v>
      </c>
      <c r="BG9" s="82">
        <f>BG25+BG55-BG40+TVA!BG41</f>
        <v>0</v>
      </c>
      <c r="BH9" s="82">
        <f>BH25+BH55-BH40+TVA!BH41</f>
        <v>0</v>
      </c>
      <c r="BI9" s="82">
        <f>BI25+BI55-BI40+TVA!BI41</f>
        <v>0</v>
      </c>
      <c r="BJ9" s="82">
        <f>BJ25+BJ55-BJ40+TVA!BJ41</f>
        <v>0</v>
      </c>
    </row>
    <row r="10" spans="2:62" x14ac:dyDescent="0.35">
      <c r="B10" s="57" t="str">
        <f>CONFIG!$B$15</f>
        <v>Activité / Projet 2</v>
      </c>
      <c r="C10" s="82">
        <f>C26+C56-C41+TVA!C42</f>
        <v>0</v>
      </c>
      <c r="D10" s="82">
        <f>D26+D56-D41+TVA!D42</f>
        <v>0</v>
      </c>
      <c r="E10" s="82">
        <f>E26+E56-E41+TVA!E42</f>
        <v>0</v>
      </c>
      <c r="F10" s="82">
        <f>F26+F56-F41+TVA!F42</f>
        <v>0</v>
      </c>
      <c r="G10" s="82">
        <f>G26+G56-G41+TVA!G42</f>
        <v>0</v>
      </c>
      <c r="H10" s="82">
        <f>H26+H56-H41+TVA!H42</f>
        <v>0</v>
      </c>
      <c r="I10" s="82">
        <f>I26+I56-I41+TVA!I42</f>
        <v>0</v>
      </c>
      <c r="J10" s="82">
        <f>J26+J56-J41+TVA!J42</f>
        <v>0</v>
      </c>
      <c r="K10" s="82">
        <f>K26+K56-K41+TVA!K42</f>
        <v>0</v>
      </c>
      <c r="L10" s="82">
        <f>L26+L56-L41+TVA!L42</f>
        <v>0</v>
      </c>
      <c r="M10" s="82">
        <f>M26+M56-M41+TVA!M42</f>
        <v>0</v>
      </c>
      <c r="N10" s="82">
        <f>N26+N56-N41+TVA!N42</f>
        <v>0</v>
      </c>
      <c r="O10" s="82">
        <f>O26+O56-O41+TVA!O42</f>
        <v>0</v>
      </c>
      <c r="P10" s="82">
        <f>P26+P56-P41+TVA!P42</f>
        <v>0</v>
      </c>
      <c r="Q10" s="82">
        <f>Q26+Q56-Q41+TVA!Q42</f>
        <v>0</v>
      </c>
      <c r="R10" s="82">
        <f>R26+R56-R41+TVA!R42</f>
        <v>0</v>
      </c>
      <c r="S10" s="82">
        <f>S26+S56-S41+TVA!S42</f>
        <v>0</v>
      </c>
      <c r="T10" s="82">
        <f>T26+T56-T41+TVA!T42</f>
        <v>0</v>
      </c>
      <c r="U10" s="82">
        <f>U26+U56-U41+TVA!U42</f>
        <v>0</v>
      </c>
      <c r="V10" s="82">
        <f>V26+V56-V41+TVA!V42</f>
        <v>0</v>
      </c>
      <c r="W10" s="82">
        <f>W26+W56-W41+TVA!W42</f>
        <v>0</v>
      </c>
      <c r="X10" s="82">
        <f>X26+X56-X41+TVA!X42</f>
        <v>0</v>
      </c>
      <c r="Y10" s="82">
        <f>Y26+Y56-Y41+TVA!Y42</f>
        <v>0</v>
      </c>
      <c r="Z10" s="82">
        <f>Z26+Z56-Z41+TVA!Z42</f>
        <v>0</v>
      </c>
      <c r="AA10" s="82">
        <f>AA26+AA56-AA41+TVA!AA42</f>
        <v>0</v>
      </c>
      <c r="AB10" s="82">
        <f>AB26+AB56-AB41+TVA!AB42</f>
        <v>0</v>
      </c>
      <c r="AC10" s="82">
        <f>AC26+AC56-AC41+TVA!AC42</f>
        <v>0</v>
      </c>
      <c r="AD10" s="82">
        <f>AD26+AD56-AD41+TVA!AD42</f>
        <v>0</v>
      </c>
      <c r="AE10" s="82">
        <f>AE26+AE56-AE41+TVA!AE42</f>
        <v>0</v>
      </c>
      <c r="AF10" s="82">
        <f>AF26+AF56-AF41+TVA!AF42</f>
        <v>0</v>
      </c>
      <c r="AG10" s="82">
        <f>AG26+AG56-AG41+TVA!AG42</f>
        <v>0</v>
      </c>
      <c r="AH10" s="82">
        <f>AH26+AH56-AH41+TVA!AH42</f>
        <v>0</v>
      </c>
      <c r="AI10" s="82">
        <f>AI26+AI56-AI41+TVA!AI42</f>
        <v>0</v>
      </c>
      <c r="AJ10" s="82">
        <f>AJ26+AJ56-AJ41+TVA!AJ42</f>
        <v>0</v>
      </c>
      <c r="AK10" s="82">
        <f>AK26+AK56-AK41+TVA!AK42</f>
        <v>0</v>
      </c>
      <c r="AL10" s="82">
        <f>AL26+AL56-AL41+TVA!AL42</f>
        <v>0</v>
      </c>
      <c r="AM10" s="82">
        <f>AM26+AM56-AM41+TVA!AM42</f>
        <v>0</v>
      </c>
      <c r="AN10" s="82">
        <f>AN26+AN56-AN41+TVA!AN42</f>
        <v>0</v>
      </c>
      <c r="AO10" s="82">
        <f>AO26+AO56-AO41+TVA!AO42</f>
        <v>0</v>
      </c>
      <c r="AP10" s="82">
        <f>AP26+AP56-AP41+TVA!AP42</f>
        <v>0</v>
      </c>
      <c r="AQ10" s="82">
        <f>AQ26+AQ56-AQ41+TVA!AQ42</f>
        <v>0</v>
      </c>
      <c r="AR10" s="82">
        <f>AR26+AR56-AR41+TVA!AR42</f>
        <v>0</v>
      </c>
      <c r="AS10" s="82">
        <f>AS26+AS56-AS41+TVA!AS42</f>
        <v>0</v>
      </c>
      <c r="AT10" s="82">
        <f>AT26+AT56-AT41+TVA!AT42</f>
        <v>0</v>
      </c>
      <c r="AU10" s="82">
        <f>AU26+AU56-AU41+TVA!AU42</f>
        <v>0</v>
      </c>
      <c r="AV10" s="82">
        <f>AV26+AV56-AV41+TVA!AV42</f>
        <v>0</v>
      </c>
      <c r="AW10" s="82">
        <f>AW26+AW56-AW41+TVA!AW42</f>
        <v>0</v>
      </c>
      <c r="AX10" s="82">
        <f>AX26+AX56-AX41+TVA!AX42</f>
        <v>0</v>
      </c>
      <c r="AY10" s="82">
        <f>AY26+AY56-AY41+TVA!AY42</f>
        <v>0</v>
      </c>
      <c r="AZ10" s="82">
        <f>AZ26+AZ56-AZ41+TVA!AZ42</f>
        <v>0</v>
      </c>
      <c r="BA10" s="82">
        <f>BA26+BA56-BA41+TVA!BA42</f>
        <v>0</v>
      </c>
      <c r="BB10" s="82">
        <f>BB26+BB56-BB41+TVA!BB42</f>
        <v>0</v>
      </c>
      <c r="BC10" s="82">
        <f>BC26+BC56-BC41+TVA!BC42</f>
        <v>0</v>
      </c>
      <c r="BD10" s="82">
        <f>BD26+BD56-BD41+TVA!BD42</f>
        <v>0</v>
      </c>
      <c r="BE10" s="82">
        <f>BE26+BE56-BE41+TVA!BE42</f>
        <v>0</v>
      </c>
      <c r="BF10" s="82">
        <f>BF26+BF56-BF41+TVA!BF42</f>
        <v>0</v>
      </c>
      <c r="BG10" s="82">
        <f>BG26+BG56-BG41+TVA!BG42</f>
        <v>0</v>
      </c>
      <c r="BH10" s="82">
        <f>BH26+BH56-BH41+TVA!BH42</f>
        <v>0</v>
      </c>
      <c r="BI10" s="82">
        <f>BI26+BI56-BI41+TVA!BI42</f>
        <v>0</v>
      </c>
      <c r="BJ10" s="82">
        <f>BJ26+BJ56-BJ41+TVA!BJ42</f>
        <v>0</v>
      </c>
    </row>
    <row r="11" spans="2:62" x14ac:dyDescent="0.35">
      <c r="B11" s="57" t="str">
        <f>CONFIG!$B$16</f>
        <v>…</v>
      </c>
      <c r="C11" s="82">
        <f>C27+C57-C42+TVA!C43</f>
        <v>0</v>
      </c>
      <c r="D11" s="82">
        <f>D27+D57-D42+TVA!D43</f>
        <v>0</v>
      </c>
      <c r="E11" s="82">
        <f>E27+E57-E42+TVA!E43</f>
        <v>0</v>
      </c>
      <c r="F11" s="82">
        <f>F27+F57-F42+TVA!F43</f>
        <v>0</v>
      </c>
      <c r="G11" s="82">
        <f>G27+G57-G42+TVA!G43</f>
        <v>0</v>
      </c>
      <c r="H11" s="82">
        <f>H27+H57-H42+TVA!H43</f>
        <v>0</v>
      </c>
      <c r="I11" s="82">
        <f>I27+I57-I42+TVA!I43</f>
        <v>0</v>
      </c>
      <c r="J11" s="82">
        <f>J27+J57-J42+TVA!J43</f>
        <v>0</v>
      </c>
      <c r="K11" s="82">
        <f>K27+K57-K42+TVA!K43</f>
        <v>0</v>
      </c>
      <c r="L11" s="82">
        <f>L27+L57-L42+TVA!L43</f>
        <v>0</v>
      </c>
      <c r="M11" s="82">
        <f>M27+M57-M42+TVA!M43</f>
        <v>0</v>
      </c>
      <c r="N11" s="82">
        <f>N27+N57-N42+TVA!N43</f>
        <v>0</v>
      </c>
      <c r="O11" s="82">
        <f>O27+O57-O42+TVA!O43</f>
        <v>0</v>
      </c>
      <c r="P11" s="82">
        <f>P27+P57-P42+TVA!P43</f>
        <v>0</v>
      </c>
      <c r="Q11" s="82">
        <f>Q27+Q57-Q42+TVA!Q43</f>
        <v>0</v>
      </c>
      <c r="R11" s="82">
        <f>R27+R57-R42+TVA!R43</f>
        <v>0</v>
      </c>
      <c r="S11" s="82">
        <f>S27+S57-S42+TVA!S43</f>
        <v>0</v>
      </c>
      <c r="T11" s="82">
        <f>T27+T57-T42+TVA!T43</f>
        <v>0</v>
      </c>
      <c r="U11" s="82">
        <f>U27+U57-U42+TVA!U43</f>
        <v>0</v>
      </c>
      <c r="V11" s="82">
        <f>V27+V57-V42+TVA!V43</f>
        <v>0</v>
      </c>
      <c r="W11" s="82">
        <f>W27+W57-W42+TVA!W43</f>
        <v>0</v>
      </c>
      <c r="X11" s="82">
        <f>X27+X57-X42+TVA!X43</f>
        <v>0</v>
      </c>
      <c r="Y11" s="82">
        <f>Y27+Y57-Y42+TVA!Y43</f>
        <v>0</v>
      </c>
      <c r="Z11" s="82">
        <f>Z27+Z57-Z42+TVA!Z43</f>
        <v>0</v>
      </c>
      <c r="AA11" s="82">
        <f>AA27+AA57-AA42+TVA!AA43</f>
        <v>0</v>
      </c>
      <c r="AB11" s="82">
        <f>AB27+AB57-AB42+TVA!AB43</f>
        <v>0</v>
      </c>
      <c r="AC11" s="82">
        <f>AC27+AC57-AC42+TVA!AC43</f>
        <v>0</v>
      </c>
      <c r="AD11" s="82">
        <f>AD27+AD57-AD42+TVA!AD43</f>
        <v>0</v>
      </c>
      <c r="AE11" s="82">
        <f>AE27+AE57-AE42+TVA!AE43</f>
        <v>0</v>
      </c>
      <c r="AF11" s="82">
        <f>AF27+AF57-AF42+TVA!AF43</f>
        <v>0</v>
      </c>
      <c r="AG11" s="82">
        <f>AG27+AG57-AG42+TVA!AG43</f>
        <v>0</v>
      </c>
      <c r="AH11" s="82">
        <f>AH27+AH57-AH42+TVA!AH43</f>
        <v>0</v>
      </c>
      <c r="AI11" s="82">
        <f>AI27+AI57-AI42+TVA!AI43</f>
        <v>0</v>
      </c>
      <c r="AJ11" s="82">
        <f>AJ27+AJ57-AJ42+TVA!AJ43</f>
        <v>0</v>
      </c>
      <c r="AK11" s="82">
        <f>AK27+AK57-AK42+TVA!AK43</f>
        <v>0</v>
      </c>
      <c r="AL11" s="82">
        <f>AL27+AL57-AL42+TVA!AL43</f>
        <v>0</v>
      </c>
      <c r="AM11" s="82">
        <f>AM27+AM57-AM42+TVA!AM43</f>
        <v>0</v>
      </c>
      <c r="AN11" s="82">
        <f>AN27+AN57-AN42+TVA!AN43</f>
        <v>0</v>
      </c>
      <c r="AO11" s="82">
        <f>AO27+AO57-AO42+TVA!AO43</f>
        <v>0</v>
      </c>
      <c r="AP11" s="82">
        <f>AP27+AP57-AP42+TVA!AP43</f>
        <v>0</v>
      </c>
      <c r="AQ11" s="82">
        <f>AQ27+AQ57-AQ42+TVA!AQ43</f>
        <v>0</v>
      </c>
      <c r="AR11" s="82">
        <f>AR27+AR57-AR42+TVA!AR43</f>
        <v>0</v>
      </c>
      <c r="AS11" s="82">
        <f>AS27+AS57-AS42+TVA!AS43</f>
        <v>0</v>
      </c>
      <c r="AT11" s="82">
        <f>AT27+AT57-AT42+TVA!AT43</f>
        <v>0</v>
      </c>
      <c r="AU11" s="82">
        <f>AU27+AU57-AU42+TVA!AU43</f>
        <v>0</v>
      </c>
      <c r="AV11" s="82">
        <f>AV27+AV57-AV42+TVA!AV43</f>
        <v>0</v>
      </c>
      <c r="AW11" s="82">
        <f>AW27+AW57-AW42+TVA!AW43</f>
        <v>0</v>
      </c>
      <c r="AX11" s="82">
        <f>AX27+AX57-AX42+TVA!AX43</f>
        <v>0</v>
      </c>
      <c r="AY11" s="82">
        <f>AY27+AY57-AY42+TVA!AY43</f>
        <v>0</v>
      </c>
      <c r="AZ11" s="82">
        <f>AZ27+AZ57-AZ42+TVA!AZ43</f>
        <v>0</v>
      </c>
      <c r="BA11" s="82">
        <f>BA27+BA57-BA42+TVA!BA43</f>
        <v>0</v>
      </c>
      <c r="BB11" s="82">
        <f>BB27+BB57-BB42+TVA!BB43</f>
        <v>0</v>
      </c>
      <c r="BC11" s="82">
        <f>BC27+BC57-BC42+TVA!BC43</f>
        <v>0</v>
      </c>
      <c r="BD11" s="82">
        <f>BD27+BD57-BD42+TVA!BD43</f>
        <v>0</v>
      </c>
      <c r="BE11" s="82">
        <f>BE27+BE57-BE42+TVA!BE43</f>
        <v>0</v>
      </c>
      <c r="BF11" s="82">
        <f>BF27+BF57-BF42+TVA!BF43</f>
        <v>0</v>
      </c>
      <c r="BG11" s="82">
        <f>BG27+BG57-BG42+TVA!BG43</f>
        <v>0</v>
      </c>
      <c r="BH11" s="82">
        <f>BH27+BH57-BH42+TVA!BH43</f>
        <v>0</v>
      </c>
      <c r="BI11" s="82">
        <f>BI27+BI57-BI42+TVA!BI43</f>
        <v>0</v>
      </c>
      <c r="BJ11" s="82">
        <f>BJ27+BJ57-BJ42+TVA!BJ43</f>
        <v>0</v>
      </c>
    </row>
    <row r="12" spans="2:62" x14ac:dyDescent="0.35">
      <c r="B12" s="57">
        <f>CONFIG!$B$17</f>
        <v>0</v>
      </c>
      <c r="C12" s="82">
        <f>C28+C58-C43+TVA!C44</f>
        <v>0</v>
      </c>
      <c r="D12" s="82">
        <f>D28+D58-D43+TVA!D44</f>
        <v>0</v>
      </c>
      <c r="E12" s="82">
        <f>E28+E58-E43+TVA!E44</f>
        <v>0</v>
      </c>
      <c r="F12" s="82">
        <f>F28+F58-F43+TVA!F44</f>
        <v>0</v>
      </c>
      <c r="G12" s="82">
        <f>G28+G58-G43+TVA!G44</f>
        <v>0</v>
      </c>
      <c r="H12" s="82">
        <f>H28+H58-H43+TVA!H44</f>
        <v>0</v>
      </c>
      <c r="I12" s="82">
        <f>I28+I58-I43+TVA!I44</f>
        <v>0</v>
      </c>
      <c r="J12" s="82">
        <f>J28+J58-J43+TVA!J44</f>
        <v>0</v>
      </c>
      <c r="K12" s="82">
        <f>K28+K58-K43+TVA!K44</f>
        <v>0</v>
      </c>
      <c r="L12" s="82">
        <f>L28+L58-L43+TVA!L44</f>
        <v>0</v>
      </c>
      <c r="M12" s="82">
        <f>M28+M58-M43+TVA!M44</f>
        <v>0</v>
      </c>
      <c r="N12" s="82">
        <f>N28+N58-N43+TVA!N44</f>
        <v>0</v>
      </c>
      <c r="O12" s="82">
        <f>O28+O58-O43+TVA!O44</f>
        <v>0</v>
      </c>
      <c r="P12" s="82">
        <f>P28+P58-P43+TVA!P44</f>
        <v>0</v>
      </c>
      <c r="Q12" s="82">
        <f>Q28+Q58-Q43+TVA!Q44</f>
        <v>0</v>
      </c>
      <c r="R12" s="82">
        <f>R28+R58-R43+TVA!R44</f>
        <v>0</v>
      </c>
      <c r="S12" s="82">
        <f>S28+S58-S43+TVA!S44</f>
        <v>0</v>
      </c>
      <c r="T12" s="82">
        <f>T28+T58-T43+TVA!T44</f>
        <v>0</v>
      </c>
      <c r="U12" s="82">
        <f>U28+U58-U43+TVA!U44</f>
        <v>0</v>
      </c>
      <c r="V12" s="82">
        <f>V28+V58-V43+TVA!V44</f>
        <v>0</v>
      </c>
      <c r="W12" s="82">
        <f>W28+W58-W43+TVA!W44</f>
        <v>0</v>
      </c>
      <c r="X12" s="82">
        <f>X28+X58-X43+TVA!X44</f>
        <v>0</v>
      </c>
      <c r="Y12" s="82">
        <f>Y28+Y58-Y43+TVA!Y44</f>
        <v>0</v>
      </c>
      <c r="Z12" s="82">
        <f>Z28+Z58-Z43+TVA!Z44</f>
        <v>0</v>
      </c>
      <c r="AA12" s="82">
        <f>AA28+AA58-AA43+TVA!AA44</f>
        <v>0</v>
      </c>
      <c r="AB12" s="82">
        <f>AB28+AB58-AB43+TVA!AB44</f>
        <v>0</v>
      </c>
      <c r="AC12" s="82">
        <f>AC28+AC58-AC43+TVA!AC44</f>
        <v>0</v>
      </c>
      <c r="AD12" s="82">
        <f>AD28+AD58-AD43+TVA!AD44</f>
        <v>0</v>
      </c>
      <c r="AE12" s="82">
        <f>AE28+AE58-AE43+TVA!AE44</f>
        <v>0</v>
      </c>
      <c r="AF12" s="82">
        <f>AF28+AF58-AF43+TVA!AF44</f>
        <v>0</v>
      </c>
      <c r="AG12" s="82">
        <f>AG28+AG58-AG43+TVA!AG44</f>
        <v>0</v>
      </c>
      <c r="AH12" s="82">
        <f>AH28+AH58-AH43+TVA!AH44</f>
        <v>0</v>
      </c>
      <c r="AI12" s="82">
        <f>AI28+AI58-AI43+TVA!AI44</f>
        <v>0</v>
      </c>
      <c r="AJ12" s="82">
        <f>AJ28+AJ58-AJ43+TVA!AJ44</f>
        <v>0</v>
      </c>
      <c r="AK12" s="82">
        <f>AK28+AK58-AK43+TVA!AK44</f>
        <v>0</v>
      </c>
      <c r="AL12" s="82">
        <f>AL28+AL58-AL43+TVA!AL44</f>
        <v>0</v>
      </c>
      <c r="AM12" s="82">
        <f>AM28+AM58-AM43+TVA!AM44</f>
        <v>0</v>
      </c>
      <c r="AN12" s="82">
        <f>AN28+AN58-AN43+TVA!AN44</f>
        <v>0</v>
      </c>
      <c r="AO12" s="82">
        <f>AO28+AO58-AO43+TVA!AO44</f>
        <v>0</v>
      </c>
      <c r="AP12" s="82">
        <f>AP28+AP58-AP43+TVA!AP44</f>
        <v>0</v>
      </c>
      <c r="AQ12" s="82">
        <f>AQ28+AQ58-AQ43+TVA!AQ44</f>
        <v>0</v>
      </c>
      <c r="AR12" s="82">
        <f>AR28+AR58-AR43+TVA!AR44</f>
        <v>0</v>
      </c>
      <c r="AS12" s="82">
        <f>AS28+AS58-AS43+TVA!AS44</f>
        <v>0</v>
      </c>
      <c r="AT12" s="82">
        <f>AT28+AT58-AT43+TVA!AT44</f>
        <v>0</v>
      </c>
      <c r="AU12" s="82">
        <f>AU28+AU58-AU43+TVA!AU44</f>
        <v>0</v>
      </c>
      <c r="AV12" s="82">
        <f>AV28+AV58-AV43+TVA!AV44</f>
        <v>0</v>
      </c>
      <c r="AW12" s="82">
        <f>AW28+AW58-AW43+TVA!AW44</f>
        <v>0</v>
      </c>
      <c r="AX12" s="82">
        <f>AX28+AX58-AX43+TVA!AX44</f>
        <v>0</v>
      </c>
      <c r="AY12" s="82">
        <f>AY28+AY58-AY43+TVA!AY44</f>
        <v>0</v>
      </c>
      <c r="AZ12" s="82">
        <f>AZ28+AZ58-AZ43+TVA!AZ44</f>
        <v>0</v>
      </c>
      <c r="BA12" s="82">
        <f>BA28+BA58-BA43+TVA!BA44</f>
        <v>0</v>
      </c>
      <c r="BB12" s="82">
        <f>BB28+BB58-BB43+TVA!BB44</f>
        <v>0</v>
      </c>
      <c r="BC12" s="82">
        <f>BC28+BC58-BC43+TVA!BC44</f>
        <v>0</v>
      </c>
      <c r="BD12" s="82">
        <f>BD28+BD58-BD43+TVA!BD44</f>
        <v>0</v>
      </c>
      <c r="BE12" s="82">
        <f>BE28+BE58-BE43+TVA!BE44</f>
        <v>0</v>
      </c>
      <c r="BF12" s="82">
        <f>BF28+BF58-BF43+TVA!BF44</f>
        <v>0</v>
      </c>
      <c r="BG12" s="82">
        <f>BG28+BG58-BG43+TVA!BG44</f>
        <v>0</v>
      </c>
      <c r="BH12" s="82">
        <f>BH28+BH58-BH43+TVA!BH44</f>
        <v>0</v>
      </c>
      <c r="BI12" s="82">
        <f>BI28+BI58-BI43+TVA!BI44</f>
        <v>0</v>
      </c>
      <c r="BJ12" s="82">
        <f>BJ28+BJ58-BJ43+TVA!BJ44</f>
        <v>0</v>
      </c>
    </row>
    <row r="13" spans="2:62" x14ac:dyDescent="0.35">
      <c r="B13" s="57">
        <f>CONFIG!$B$18</f>
        <v>0</v>
      </c>
      <c r="C13" s="82">
        <f>C29+C59-C44+TVA!C45</f>
        <v>0</v>
      </c>
      <c r="D13" s="82">
        <f>D29+D59-D44+TVA!D45</f>
        <v>0</v>
      </c>
      <c r="E13" s="82">
        <f>E29+E59-E44+TVA!E45</f>
        <v>0</v>
      </c>
      <c r="F13" s="82">
        <f>F29+F59-F44+TVA!F45</f>
        <v>0</v>
      </c>
      <c r="G13" s="82">
        <f>G29+G59-G44+TVA!G45</f>
        <v>0</v>
      </c>
      <c r="H13" s="82">
        <f>H29+H59-H44+TVA!H45</f>
        <v>0</v>
      </c>
      <c r="I13" s="82">
        <f>I29+I59-I44+TVA!I45</f>
        <v>0</v>
      </c>
      <c r="J13" s="82">
        <f>J29+J59-J44+TVA!J45</f>
        <v>0</v>
      </c>
      <c r="K13" s="82">
        <f>K29+K59-K44+TVA!K45</f>
        <v>0</v>
      </c>
      <c r="L13" s="82">
        <f>L29+L59-L44+TVA!L45</f>
        <v>0</v>
      </c>
      <c r="M13" s="82">
        <f>M29+M59-M44+TVA!M45</f>
        <v>0</v>
      </c>
      <c r="N13" s="82">
        <f>N29+N59-N44+TVA!N45</f>
        <v>0</v>
      </c>
      <c r="O13" s="82">
        <f>O29+O59-O44+TVA!O45</f>
        <v>0</v>
      </c>
      <c r="P13" s="82">
        <f>P29+P59-P44+TVA!P45</f>
        <v>0</v>
      </c>
      <c r="Q13" s="82">
        <f>Q29+Q59-Q44+TVA!Q45</f>
        <v>0</v>
      </c>
      <c r="R13" s="82">
        <f>R29+R59-R44+TVA!R45</f>
        <v>0</v>
      </c>
      <c r="S13" s="82">
        <f>S29+S59-S44+TVA!S45</f>
        <v>0</v>
      </c>
      <c r="T13" s="82">
        <f>T29+T59-T44+TVA!T45</f>
        <v>0</v>
      </c>
      <c r="U13" s="82">
        <f>U29+U59-U44+TVA!U45</f>
        <v>0</v>
      </c>
      <c r="V13" s="82">
        <f>V29+V59-V44+TVA!V45</f>
        <v>0</v>
      </c>
      <c r="W13" s="82">
        <f>W29+W59-W44+TVA!W45</f>
        <v>0</v>
      </c>
      <c r="X13" s="82">
        <f>X29+X59-X44+TVA!X45</f>
        <v>0</v>
      </c>
      <c r="Y13" s="82">
        <f>Y29+Y59-Y44+TVA!Y45</f>
        <v>0</v>
      </c>
      <c r="Z13" s="82">
        <f>Z29+Z59-Z44+TVA!Z45</f>
        <v>0</v>
      </c>
      <c r="AA13" s="82">
        <f>AA29+AA59-AA44+TVA!AA45</f>
        <v>0</v>
      </c>
      <c r="AB13" s="82">
        <f>AB29+AB59-AB44+TVA!AB45</f>
        <v>0</v>
      </c>
      <c r="AC13" s="82">
        <f>AC29+AC59-AC44+TVA!AC45</f>
        <v>0</v>
      </c>
      <c r="AD13" s="82">
        <f>AD29+AD59-AD44+TVA!AD45</f>
        <v>0</v>
      </c>
      <c r="AE13" s="82">
        <f>AE29+AE59-AE44+TVA!AE45</f>
        <v>0</v>
      </c>
      <c r="AF13" s="82">
        <f>AF29+AF59-AF44+TVA!AF45</f>
        <v>0</v>
      </c>
      <c r="AG13" s="82">
        <f>AG29+AG59-AG44+TVA!AG45</f>
        <v>0</v>
      </c>
      <c r="AH13" s="82">
        <f>AH29+AH59-AH44+TVA!AH45</f>
        <v>0</v>
      </c>
      <c r="AI13" s="82">
        <f>AI29+AI59-AI44+TVA!AI45</f>
        <v>0</v>
      </c>
      <c r="AJ13" s="82">
        <f>AJ29+AJ59-AJ44+TVA!AJ45</f>
        <v>0</v>
      </c>
      <c r="AK13" s="82">
        <f>AK29+AK59-AK44+TVA!AK45</f>
        <v>0</v>
      </c>
      <c r="AL13" s="82">
        <f>AL29+AL59-AL44+TVA!AL45</f>
        <v>0</v>
      </c>
      <c r="AM13" s="82">
        <f>AM29+AM59-AM44+TVA!AM45</f>
        <v>0</v>
      </c>
      <c r="AN13" s="82">
        <f>AN29+AN59-AN44+TVA!AN45</f>
        <v>0</v>
      </c>
      <c r="AO13" s="82">
        <f>AO29+AO59-AO44+TVA!AO45</f>
        <v>0</v>
      </c>
      <c r="AP13" s="82">
        <f>AP29+AP59-AP44+TVA!AP45</f>
        <v>0</v>
      </c>
      <c r="AQ13" s="82">
        <f>AQ29+AQ59-AQ44+TVA!AQ45</f>
        <v>0</v>
      </c>
      <c r="AR13" s="82">
        <f>AR29+AR59-AR44+TVA!AR45</f>
        <v>0</v>
      </c>
      <c r="AS13" s="82">
        <f>AS29+AS59-AS44+TVA!AS45</f>
        <v>0</v>
      </c>
      <c r="AT13" s="82">
        <f>AT29+AT59-AT44+TVA!AT45</f>
        <v>0</v>
      </c>
      <c r="AU13" s="82">
        <f>AU29+AU59-AU44+TVA!AU45</f>
        <v>0</v>
      </c>
      <c r="AV13" s="82">
        <f>AV29+AV59-AV44+TVA!AV45</f>
        <v>0</v>
      </c>
      <c r="AW13" s="82">
        <f>AW29+AW59-AW44+TVA!AW45</f>
        <v>0</v>
      </c>
      <c r="AX13" s="82">
        <f>AX29+AX59-AX44+TVA!AX45</f>
        <v>0</v>
      </c>
      <c r="AY13" s="82">
        <f>AY29+AY59-AY44+TVA!AY45</f>
        <v>0</v>
      </c>
      <c r="AZ13" s="82">
        <f>AZ29+AZ59-AZ44+TVA!AZ45</f>
        <v>0</v>
      </c>
      <c r="BA13" s="82">
        <f>BA29+BA59-BA44+TVA!BA45</f>
        <v>0</v>
      </c>
      <c r="BB13" s="82">
        <f>BB29+BB59-BB44+TVA!BB45</f>
        <v>0</v>
      </c>
      <c r="BC13" s="82">
        <f>BC29+BC59-BC44+TVA!BC45</f>
        <v>0</v>
      </c>
      <c r="BD13" s="82">
        <f>BD29+BD59-BD44+TVA!BD45</f>
        <v>0</v>
      </c>
      <c r="BE13" s="82">
        <f>BE29+BE59-BE44+TVA!BE45</f>
        <v>0</v>
      </c>
      <c r="BF13" s="82">
        <f>BF29+BF59-BF44+TVA!BF45</f>
        <v>0</v>
      </c>
      <c r="BG13" s="82">
        <f>BG29+BG59-BG44+TVA!BG45</f>
        <v>0</v>
      </c>
      <c r="BH13" s="82">
        <f>BH29+BH59-BH44+TVA!BH45</f>
        <v>0</v>
      </c>
      <c r="BI13" s="82">
        <f>BI29+BI59-BI44+TVA!BI45</f>
        <v>0</v>
      </c>
      <c r="BJ13" s="82">
        <f>BJ29+BJ59-BJ44+TVA!BJ45</f>
        <v>0</v>
      </c>
    </row>
    <row r="14" spans="2:62" x14ac:dyDescent="0.35">
      <c r="B14" s="57">
        <f>CONFIG!$B$19</f>
        <v>0</v>
      </c>
      <c r="C14" s="82">
        <f>C30+C60-C45+TVA!C46</f>
        <v>0</v>
      </c>
      <c r="D14" s="82">
        <f>D30+D60-D45+TVA!D46</f>
        <v>0</v>
      </c>
      <c r="E14" s="82">
        <f>E30+E60-E45+TVA!E46</f>
        <v>0</v>
      </c>
      <c r="F14" s="82">
        <f>F30+F60-F45+TVA!F46</f>
        <v>0</v>
      </c>
      <c r="G14" s="82">
        <f>G30+G60-G45+TVA!G46</f>
        <v>0</v>
      </c>
      <c r="H14" s="82">
        <f>H30+H60-H45+TVA!H46</f>
        <v>0</v>
      </c>
      <c r="I14" s="82">
        <f>I30+I60-I45+TVA!I46</f>
        <v>0</v>
      </c>
      <c r="J14" s="82">
        <f>J30+J60-J45+TVA!J46</f>
        <v>0</v>
      </c>
      <c r="K14" s="82">
        <f>K30+K60-K45+TVA!K46</f>
        <v>0</v>
      </c>
      <c r="L14" s="82">
        <f>L30+L60-L45+TVA!L46</f>
        <v>0</v>
      </c>
      <c r="M14" s="82">
        <f>M30+M60-M45+TVA!M46</f>
        <v>0</v>
      </c>
      <c r="N14" s="82">
        <f>N30+N60-N45+TVA!N46</f>
        <v>0</v>
      </c>
      <c r="O14" s="82">
        <f>O30+O60-O45+TVA!O46</f>
        <v>0</v>
      </c>
      <c r="P14" s="82">
        <f>P30+P60-P45+TVA!P46</f>
        <v>0</v>
      </c>
      <c r="Q14" s="82">
        <f>Q30+Q60-Q45+TVA!Q46</f>
        <v>0</v>
      </c>
      <c r="R14" s="82">
        <f>R30+R60-R45+TVA!R46</f>
        <v>0</v>
      </c>
      <c r="S14" s="82">
        <f>S30+S60-S45+TVA!S46</f>
        <v>0</v>
      </c>
      <c r="T14" s="82">
        <f>T30+T60-T45+TVA!T46</f>
        <v>0</v>
      </c>
      <c r="U14" s="82">
        <f>U30+U60-U45+TVA!U46</f>
        <v>0</v>
      </c>
      <c r="V14" s="82">
        <f>V30+V60-V45+TVA!V46</f>
        <v>0</v>
      </c>
      <c r="W14" s="82">
        <f>W30+W60-W45+TVA!W46</f>
        <v>0</v>
      </c>
      <c r="X14" s="82">
        <f>X30+X60-X45+TVA!X46</f>
        <v>0</v>
      </c>
      <c r="Y14" s="82">
        <f>Y30+Y60-Y45+TVA!Y46</f>
        <v>0</v>
      </c>
      <c r="Z14" s="82">
        <f>Z30+Z60-Z45+TVA!Z46</f>
        <v>0</v>
      </c>
      <c r="AA14" s="82">
        <f>AA30+AA60-AA45+TVA!AA46</f>
        <v>0</v>
      </c>
      <c r="AB14" s="82">
        <f>AB30+AB60-AB45+TVA!AB46</f>
        <v>0</v>
      </c>
      <c r="AC14" s="82">
        <f>AC30+AC60-AC45+TVA!AC46</f>
        <v>0</v>
      </c>
      <c r="AD14" s="82">
        <f>AD30+AD60-AD45+TVA!AD46</f>
        <v>0</v>
      </c>
      <c r="AE14" s="82">
        <f>AE30+AE60-AE45+TVA!AE46</f>
        <v>0</v>
      </c>
      <c r="AF14" s="82">
        <f>AF30+AF60-AF45+TVA!AF46</f>
        <v>0</v>
      </c>
      <c r="AG14" s="82">
        <f>AG30+AG60-AG45+TVA!AG46</f>
        <v>0</v>
      </c>
      <c r="AH14" s="82">
        <f>AH30+AH60-AH45+TVA!AH46</f>
        <v>0</v>
      </c>
      <c r="AI14" s="82">
        <f>AI30+AI60-AI45+TVA!AI46</f>
        <v>0</v>
      </c>
      <c r="AJ14" s="82">
        <f>AJ30+AJ60-AJ45+TVA!AJ46</f>
        <v>0</v>
      </c>
      <c r="AK14" s="82">
        <f>AK30+AK60-AK45+TVA!AK46</f>
        <v>0</v>
      </c>
      <c r="AL14" s="82">
        <f>AL30+AL60-AL45+TVA!AL46</f>
        <v>0</v>
      </c>
      <c r="AM14" s="82">
        <f>AM30+AM60-AM45+TVA!AM46</f>
        <v>0</v>
      </c>
      <c r="AN14" s="82">
        <f>AN30+AN60-AN45+TVA!AN46</f>
        <v>0</v>
      </c>
      <c r="AO14" s="82">
        <f>AO30+AO60-AO45+TVA!AO46</f>
        <v>0</v>
      </c>
      <c r="AP14" s="82">
        <f>AP30+AP60-AP45+TVA!AP46</f>
        <v>0</v>
      </c>
      <c r="AQ14" s="82">
        <f>AQ30+AQ60-AQ45+TVA!AQ46</f>
        <v>0</v>
      </c>
      <c r="AR14" s="82">
        <f>AR30+AR60-AR45+TVA!AR46</f>
        <v>0</v>
      </c>
      <c r="AS14" s="82">
        <f>AS30+AS60-AS45+TVA!AS46</f>
        <v>0</v>
      </c>
      <c r="AT14" s="82">
        <f>AT30+AT60-AT45+TVA!AT46</f>
        <v>0</v>
      </c>
      <c r="AU14" s="82">
        <f>AU30+AU60-AU45+TVA!AU46</f>
        <v>0</v>
      </c>
      <c r="AV14" s="82">
        <f>AV30+AV60-AV45+TVA!AV46</f>
        <v>0</v>
      </c>
      <c r="AW14" s="82">
        <f>AW30+AW60-AW45+TVA!AW46</f>
        <v>0</v>
      </c>
      <c r="AX14" s="82">
        <f>AX30+AX60-AX45+TVA!AX46</f>
        <v>0</v>
      </c>
      <c r="AY14" s="82">
        <f>AY30+AY60-AY45+TVA!AY46</f>
        <v>0</v>
      </c>
      <c r="AZ14" s="82">
        <f>AZ30+AZ60-AZ45+TVA!AZ46</f>
        <v>0</v>
      </c>
      <c r="BA14" s="82">
        <f>BA30+BA60-BA45+TVA!BA46</f>
        <v>0</v>
      </c>
      <c r="BB14" s="82">
        <f>BB30+BB60-BB45+TVA!BB46</f>
        <v>0</v>
      </c>
      <c r="BC14" s="82">
        <f>BC30+BC60-BC45+TVA!BC46</f>
        <v>0</v>
      </c>
      <c r="BD14" s="82">
        <f>BD30+BD60-BD45+TVA!BD46</f>
        <v>0</v>
      </c>
      <c r="BE14" s="82">
        <f>BE30+BE60-BE45+TVA!BE46</f>
        <v>0</v>
      </c>
      <c r="BF14" s="82">
        <f>BF30+BF60-BF45+TVA!BF46</f>
        <v>0</v>
      </c>
      <c r="BG14" s="82">
        <f>BG30+BG60-BG45+TVA!BG46</f>
        <v>0</v>
      </c>
      <c r="BH14" s="82">
        <f>BH30+BH60-BH45+TVA!BH46</f>
        <v>0</v>
      </c>
      <c r="BI14" s="82">
        <f>BI30+BI60-BI45+TVA!BI46</f>
        <v>0</v>
      </c>
      <c r="BJ14" s="82">
        <f>BJ30+BJ60-BJ45+TVA!BJ46</f>
        <v>0</v>
      </c>
    </row>
    <row r="15" spans="2:62" x14ac:dyDescent="0.35">
      <c r="B15" s="57">
        <f>CONFIG!$B$20</f>
        <v>0</v>
      </c>
      <c r="C15" s="82">
        <f>C31+C61-C46+TVA!C47</f>
        <v>0</v>
      </c>
      <c r="D15" s="82">
        <f>D31+D61-D46+TVA!D47</f>
        <v>0</v>
      </c>
      <c r="E15" s="82">
        <f>E31+E61-E46+TVA!E47</f>
        <v>0</v>
      </c>
      <c r="F15" s="82">
        <f>F31+F61-F46+TVA!F47</f>
        <v>0</v>
      </c>
      <c r="G15" s="82">
        <f>G31+G61-G46+TVA!G47</f>
        <v>0</v>
      </c>
      <c r="H15" s="82">
        <f>H31+H61-H46+TVA!H47</f>
        <v>0</v>
      </c>
      <c r="I15" s="82">
        <f>I31+I61-I46+TVA!I47</f>
        <v>0</v>
      </c>
      <c r="J15" s="82">
        <f>J31+J61-J46+TVA!J47</f>
        <v>0</v>
      </c>
      <c r="K15" s="82">
        <f>K31+K61-K46+TVA!K47</f>
        <v>0</v>
      </c>
      <c r="L15" s="82">
        <f>L31+L61-L46+TVA!L47</f>
        <v>0</v>
      </c>
      <c r="M15" s="82">
        <f>M31+M61-M46+TVA!M47</f>
        <v>0</v>
      </c>
      <c r="N15" s="82">
        <f>N31+N61-N46+TVA!N47</f>
        <v>0</v>
      </c>
      <c r="O15" s="82">
        <f>O31+O61-O46+TVA!O47</f>
        <v>0</v>
      </c>
      <c r="P15" s="82">
        <f>P31+P61-P46+TVA!P47</f>
        <v>0</v>
      </c>
      <c r="Q15" s="82">
        <f>Q31+Q61-Q46+TVA!Q47</f>
        <v>0</v>
      </c>
      <c r="R15" s="82">
        <f>R31+R61-R46+TVA!R47</f>
        <v>0</v>
      </c>
      <c r="S15" s="82">
        <f>S31+S61-S46+TVA!S47</f>
        <v>0</v>
      </c>
      <c r="T15" s="82">
        <f>T31+T61-T46+TVA!T47</f>
        <v>0</v>
      </c>
      <c r="U15" s="82">
        <f>U31+U61-U46+TVA!U47</f>
        <v>0</v>
      </c>
      <c r="V15" s="82">
        <f>V31+V61-V46+TVA!V47</f>
        <v>0</v>
      </c>
      <c r="W15" s="82">
        <f>W31+W61-W46+TVA!W47</f>
        <v>0</v>
      </c>
      <c r="X15" s="82">
        <f>X31+X61-X46+TVA!X47</f>
        <v>0</v>
      </c>
      <c r="Y15" s="82">
        <f>Y31+Y61-Y46+TVA!Y47</f>
        <v>0</v>
      </c>
      <c r="Z15" s="82">
        <f>Z31+Z61-Z46+TVA!Z47</f>
        <v>0</v>
      </c>
      <c r="AA15" s="82">
        <f>AA31+AA61-AA46+TVA!AA47</f>
        <v>0</v>
      </c>
      <c r="AB15" s="82">
        <f>AB31+AB61-AB46+TVA!AB47</f>
        <v>0</v>
      </c>
      <c r="AC15" s="82">
        <f>AC31+AC61-AC46+TVA!AC47</f>
        <v>0</v>
      </c>
      <c r="AD15" s="82">
        <f>AD31+AD61-AD46+TVA!AD47</f>
        <v>0</v>
      </c>
      <c r="AE15" s="82">
        <f>AE31+AE61-AE46+TVA!AE47</f>
        <v>0</v>
      </c>
      <c r="AF15" s="82">
        <f>AF31+AF61-AF46+TVA!AF47</f>
        <v>0</v>
      </c>
      <c r="AG15" s="82">
        <f>AG31+AG61-AG46+TVA!AG47</f>
        <v>0</v>
      </c>
      <c r="AH15" s="82">
        <f>AH31+AH61-AH46+TVA!AH47</f>
        <v>0</v>
      </c>
      <c r="AI15" s="82">
        <f>AI31+AI61-AI46+TVA!AI47</f>
        <v>0</v>
      </c>
      <c r="AJ15" s="82">
        <f>AJ31+AJ61-AJ46+TVA!AJ47</f>
        <v>0</v>
      </c>
      <c r="AK15" s="82">
        <f>AK31+AK61-AK46+TVA!AK47</f>
        <v>0</v>
      </c>
      <c r="AL15" s="82">
        <f>AL31+AL61-AL46+TVA!AL47</f>
        <v>0</v>
      </c>
      <c r="AM15" s="82">
        <f>AM31+AM61-AM46+TVA!AM47</f>
        <v>0</v>
      </c>
      <c r="AN15" s="82">
        <f>AN31+AN61-AN46+TVA!AN47</f>
        <v>0</v>
      </c>
      <c r="AO15" s="82">
        <f>AO31+AO61-AO46+TVA!AO47</f>
        <v>0</v>
      </c>
      <c r="AP15" s="82">
        <f>AP31+AP61-AP46+TVA!AP47</f>
        <v>0</v>
      </c>
      <c r="AQ15" s="82">
        <f>AQ31+AQ61-AQ46+TVA!AQ47</f>
        <v>0</v>
      </c>
      <c r="AR15" s="82">
        <f>AR31+AR61-AR46+TVA!AR47</f>
        <v>0</v>
      </c>
      <c r="AS15" s="82">
        <f>AS31+AS61-AS46+TVA!AS47</f>
        <v>0</v>
      </c>
      <c r="AT15" s="82">
        <f>AT31+AT61-AT46+TVA!AT47</f>
        <v>0</v>
      </c>
      <c r="AU15" s="82">
        <f>AU31+AU61-AU46+TVA!AU47</f>
        <v>0</v>
      </c>
      <c r="AV15" s="82">
        <f>AV31+AV61-AV46+TVA!AV47</f>
        <v>0</v>
      </c>
      <c r="AW15" s="82">
        <f>AW31+AW61-AW46+TVA!AW47</f>
        <v>0</v>
      </c>
      <c r="AX15" s="82">
        <f>AX31+AX61-AX46+TVA!AX47</f>
        <v>0</v>
      </c>
      <c r="AY15" s="82">
        <f>AY31+AY61-AY46+TVA!AY47</f>
        <v>0</v>
      </c>
      <c r="AZ15" s="82">
        <f>AZ31+AZ61-AZ46+TVA!AZ47</f>
        <v>0</v>
      </c>
      <c r="BA15" s="82">
        <f>BA31+BA61-BA46+TVA!BA47</f>
        <v>0</v>
      </c>
      <c r="BB15" s="82">
        <f>BB31+BB61-BB46+TVA!BB47</f>
        <v>0</v>
      </c>
      <c r="BC15" s="82">
        <f>BC31+BC61-BC46+TVA!BC47</f>
        <v>0</v>
      </c>
      <c r="BD15" s="82">
        <f>BD31+BD61-BD46+TVA!BD47</f>
        <v>0</v>
      </c>
      <c r="BE15" s="82">
        <f>BE31+BE61-BE46+TVA!BE47</f>
        <v>0</v>
      </c>
      <c r="BF15" s="82">
        <f>BF31+BF61-BF46+TVA!BF47</f>
        <v>0</v>
      </c>
      <c r="BG15" s="82">
        <f>BG31+BG61-BG46+TVA!BG47</f>
        <v>0</v>
      </c>
      <c r="BH15" s="82">
        <f>BH31+BH61-BH46+TVA!BH47</f>
        <v>0</v>
      </c>
      <c r="BI15" s="82">
        <f>BI31+BI61-BI46+TVA!BI47</f>
        <v>0</v>
      </c>
      <c r="BJ15" s="82">
        <f>BJ31+BJ61-BJ46+TVA!BJ47</f>
        <v>0</v>
      </c>
    </row>
    <row r="16" spans="2:62" x14ac:dyDescent="0.35">
      <c r="B16" s="57">
        <f>CONFIG!$B$21</f>
        <v>0</v>
      </c>
      <c r="C16" s="82">
        <f>C32+C62-C47+TVA!C48</f>
        <v>0</v>
      </c>
      <c r="D16" s="82">
        <f>D32+D62-D47+TVA!D48</f>
        <v>0</v>
      </c>
      <c r="E16" s="82">
        <f>E32+E62-E47+TVA!E48</f>
        <v>0</v>
      </c>
      <c r="F16" s="82">
        <f>F32+F62-F47+TVA!F48</f>
        <v>0</v>
      </c>
      <c r="G16" s="82">
        <f>G32+G62-G47+TVA!G48</f>
        <v>0</v>
      </c>
      <c r="H16" s="82">
        <f>H32+H62-H47+TVA!H48</f>
        <v>0</v>
      </c>
      <c r="I16" s="82">
        <f>I32+I62-I47+TVA!I48</f>
        <v>0</v>
      </c>
      <c r="J16" s="82">
        <f>J32+J62-J47+TVA!J48</f>
        <v>0</v>
      </c>
      <c r="K16" s="82">
        <f>K32+K62-K47+TVA!K48</f>
        <v>0</v>
      </c>
      <c r="L16" s="82">
        <f>L32+L62-L47+TVA!L48</f>
        <v>0</v>
      </c>
      <c r="M16" s="82">
        <f>M32+M62-M47+TVA!M48</f>
        <v>0</v>
      </c>
      <c r="N16" s="82">
        <f>N32+N62-N47+TVA!N48</f>
        <v>0</v>
      </c>
      <c r="O16" s="82">
        <f>O32+O62-O47+TVA!O48</f>
        <v>0</v>
      </c>
      <c r="P16" s="82">
        <f>P32+P62-P47+TVA!P48</f>
        <v>0</v>
      </c>
      <c r="Q16" s="82">
        <f>Q32+Q62-Q47+TVA!Q48</f>
        <v>0</v>
      </c>
      <c r="R16" s="82">
        <f>R32+R62-R47+TVA!R48</f>
        <v>0</v>
      </c>
      <c r="S16" s="82">
        <f>S32+S62-S47+TVA!S48</f>
        <v>0</v>
      </c>
      <c r="T16" s="82">
        <f>T32+T62-T47+TVA!T48</f>
        <v>0</v>
      </c>
      <c r="U16" s="82">
        <f>U32+U62-U47+TVA!U48</f>
        <v>0</v>
      </c>
      <c r="V16" s="82">
        <f>V32+V62-V47+TVA!V48</f>
        <v>0</v>
      </c>
      <c r="W16" s="82">
        <f>W32+W62-W47+TVA!W48</f>
        <v>0</v>
      </c>
      <c r="X16" s="82">
        <f>X32+X62-X47+TVA!X48</f>
        <v>0</v>
      </c>
      <c r="Y16" s="82">
        <f>Y32+Y62-Y47+TVA!Y48</f>
        <v>0</v>
      </c>
      <c r="Z16" s="82">
        <f>Z32+Z62-Z47+TVA!Z48</f>
        <v>0</v>
      </c>
      <c r="AA16" s="82">
        <f>AA32+AA62-AA47+TVA!AA48</f>
        <v>0</v>
      </c>
      <c r="AB16" s="82">
        <f>AB32+AB62-AB47+TVA!AB48</f>
        <v>0</v>
      </c>
      <c r="AC16" s="82">
        <f>AC32+AC62-AC47+TVA!AC48</f>
        <v>0</v>
      </c>
      <c r="AD16" s="82">
        <f>AD32+AD62-AD47+TVA!AD48</f>
        <v>0</v>
      </c>
      <c r="AE16" s="82">
        <f>AE32+AE62-AE47+TVA!AE48</f>
        <v>0</v>
      </c>
      <c r="AF16" s="82">
        <f>AF32+AF62-AF47+TVA!AF48</f>
        <v>0</v>
      </c>
      <c r="AG16" s="82">
        <f>AG32+AG62-AG47+TVA!AG48</f>
        <v>0</v>
      </c>
      <c r="AH16" s="82">
        <f>AH32+AH62-AH47+TVA!AH48</f>
        <v>0</v>
      </c>
      <c r="AI16" s="82">
        <f>AI32+AI62-AI47+TVA!AI48</f>
        <v>0</v>
      </c>
      <c r="AJ16" s="82">
        <f>AJ32+AJ62-AJ47+TVA!AJ48</f>
        <v>0</v>
      </c>
      <c r="AK16" s="82">
        <f>AK32+AK62-AK47+TVA!AK48</f>
        <v>0</v>
      </c>
      <c r="AL16" s="82">
        <f>AL32+AL62-AL47+TVA!AL48</f>
        <v>0</v>
      </c>
      <c r="AM16" s="82">
        <f>AM32+AM62-AM47+TVA!AM48</f>
        <v>0</v>
      </c>
      <c r="AN16" s="82">
        <f>AN32+AN62-AN47+TVA!AN48</f>
        <v>0</v>
      </c>
      <c r="AO16" s="82">
        <f>AO32+AO62-AO47+TVA!AO48</f>
        <v>0</v>
      </c>
      <c r="AP16" s="82">
        <f>AP32+AP62-AP47+TVA!AP48</f>
        <v>0</v>
      </c>
      <c r="AQ16" s="82">
        <f>AQ32+AQ62-AQ47+TVA!AQ48</f>
        <v>0</v>
      </c>
      <c r="AR16" s="82">
        <f>AR32+AR62-AR47+TVA!AR48</f>
        <v>0</v>
      </c>
      <c r="AS16" s="82">
        <f>AS32+AS62-AS47+TVA!AS48</f>
        <v>0</v>
      </c>
      <c r="AT16" s="82">
        <f>AT32+AT62-AT47+TVA!AT48</f>
        <v>0</v>
      </c>
      <c r="AU16" s="82">
        <f>AU32+AU62-AU47+TVA!AU48</f>
        <v>0</v>
      </c>
      <c r="AV16" s="82">
        <f>AV32+AV62-AV47+TVA!AV48</f>
        <v>0</v>
      </c>
      <c r="AW16" s="82">
        <f>AW32+AW62-AW47+TVA!AW48</f>
        <v>0</v>
      </c>
      <c r="AX16" s="82">
        <f>AX32+AX62-AX47+TVA!AX48</f>
        <v>0</v>
      </c>
      <c r="AY16" s="82">
        <f>AY32+AY62-AY47+TVA!AY48</f>
        <v>0</v>
      </c>
      <c r="AZ16" s="82">
        <f>AZ32+AZ62-AZ47+TVA!AZ48</f>
        <v>0</v>
      </c>
      <c r="BA16" s="82">
        <f>BA32+BA62-BA47+TVA!BA48</f>
        <v>0</v>
      </c>
      <c r="BB16" s="82">
        <f>BB32+BB62-BB47+TVA!BB48</f>
        <v>0</v>
      </c>
      <c r="BC16" s="82">
        <f>BC32+BC62-BC47+TVA!BC48</f>
        <v>0</v>
      </c>
      <c r="BD16" s="82">
        <f>BD32+BD62-BD47+TVA!BD48</f>
        <v>0</v>
      </c>
      <c r="BE16" s="82">
        <f>BE32+BE62-BE47+TVA!BE48</f>
        <v>0</v>
      </c>
      <c r="BF16" s="82">
        <f>BF32+BF62-BF47+TVA!BF48</f>
        <v>0</v>
      </c>
      <c r="BG16" s="82">
        <f>BG32+BG62-BG47+TVA!BG48</f>
        <v>0</v>
      </c>
      <c r="BH16" s="82">
        <f>BH32+BH62-BH47+TVA!BH48</f>
        <v>0</v>
      </c>
      <c r="BI16" s="82">
        <f>BI32+BI62-BI47+TVA!BI48</f>
        <v>0</v>
      </c>
      <c r="BJ16" s="82">
        <f>BJ32+BJ62-BJ47+TVA!BJ48</f>
        <v>0</v>
      </c>
    </row>
    <row r="18" spans="2:62" x14ac:dyDescent="0.35">
      <c r="B18" s="95" t="s">
        <v>20</v>
      </c>
      <c r="C18" s="82">
        <f>SUM(C9:C16)+TVA!C20-SUM(TVA!C11:C18)+SUM(Trésorerie!$C$46:C46)</f>
        <v>450</v>
      </c>
      <c r="D18" s="82">
        <f>SUM(D9:D16)+TVA!D20-SUM(TVA!D11:D18)+SUM(Trésorerie!$C$46:D46)</f>
        <v>450</v>
      </c>
      <c r="E18" s="82">
        <f>SUM(E9:E16)+TVA!E20-SUM(TVA!E11:E18)+SUM(Trésorerie!$C$46:E46)</f>
        <v>450</v>
      </c>
      <c r="F18" s="82">
        <f>SUM(F9:F16)+TVA!F20-SUM(TVA!F11:F18)+SUM(Trésorerie!$C$46:F46)</f>
        <v>450</v>
      </c>
      <c r="G18" s="82">
        <f>SUM(G9:G16)+TVA!G20-SUM(TVA!G11:G18)+SUM(Trésorerie!$C$46:G46)</f>
        <v>450</v>
      </c>
      <c r="H18" s="82">
        <f>SUM(H9:H16)+TVA!H20-SUM(TVA!H11:H18)+SUM(Trésorerie!$C$46:H46)</f>
        <v>450</v>
      </c>
      <c r="I18" s="82">
        <f>SUM(I9:I16)+TVA!I20-SUM(TVA!I11:I18)+SUM(Trésorerie!$C$46:I46)</f>
        <v>450</v>
      </c>
      <c r="J18" s="82">
        <f>SUM(J9:J16)+TVA!J20-SUM(TVA!J11:J18)+SUM(Trésorerie!$C$46:J46)</f>
        <v>450</v>
      </c>
      <c r="K18" s="82">
        <f>SUM(K9:K16)+TVA!K20-SUM(TVA!K11:K18)+SUM(Trésorerie!$C$46:K46)</f>
        <v>450</v>
      </c>
      <c r="L18" s="82">
        <f>SUM(L9:L16)+TVA!L20-SUM(TVA!L11:L18)+SUM(Trésorerie!$C$46:L46)</f>
        <v>450</v>
      </c>
      <c r="M18" s="82">
        <f>SUM(M9:M16)+TVA!M20-SUM(TVA!M11:M18)+SUM(Trésorerie!$C$46:M46)</f>
        <v>450</v>
      </c>
      <c r="N18" s="82">
        <f>SUM(N9:N16)+TVA!N20-SUM(TVA!N11:N18)+SUM(Trésorerie!$C$46:N46)</f>
        <v>450</v>
      </c>
      <c r="O18" s="82">
        <f>SUM(O9:O16)+TVA!O20-SUM(TVA!O11:O18)+SUM(Trésorerie!$C$46:O46)</f>
        <v>450</v>
      </c>
      <c r="P18" s="82">
        <f>SUM(P9:P16)+TVA!P20-SUM(TVA!P11:P18)+SUM(Trésorerie!$C$46:P46)</f>
        <v>450</v>
      </c>
      <c r="Q18" s="82">
        <f>SUM(Q9:Q16)+TVA!Q20-SUM(TVA!Q11:Q18)+SUM(Trésorerie!$C$46:Q46)</f>
        <v>450</v>
      </c>
      <c r="R18" s="82">
        <f>SUM(R9:R16)+TVA!R20-SUM(TVA!R11:R18)+SUM(Trésorerie!$C$46:R46)</f>
        <v>450</v>
      </c>
      <c r="S18" s="82">
        <f>SUM(S9:S16)+TVA!S20-SUM(TVA!S11:S18)+SUM(Trésorerie!$C$46:S46)</f>
        <v>450</v>
      </c>
      <c r="T18" s="82">
        <f>SUM(T9:T16)+TVA!T20-SUM(TVA!T11:T18)+SUM(Trésorerie!$C$46:T46)</f>
        <v>450</v>
      </c>
      <c r="U18" s="82">
        <f>SUM(U9:U16)+TVA!U20-SUM(TVA!U11:U18)+SUM(Trésorerie!$C$46:U46)</f>
        <v>450</v>
      </c>
      <c r="V18" s="82">
        <f>SUM(V9:V16)+TVA!V20-SUM(TVA!V11:V18)+SUM(Trésorerie!$C$46:V46)</f>
        <v>450</v>
      </c>
      <c r="W18" s="82">
        <f>SUM(W9:W16)+TVA!W20-SUM(TVA!W11:W18)+SUM(Trésorerie!$C$46:W46)</f>
        <v>450</v>
      </c>
      <c r="X18" s="82">
        <f>SUM(X9:X16)+TVA!X20-SUM(TVA!X11:X18)+SUM(Trésorerie!$C$46:X46)</f>
        <v>450</v>
      </c>
      <c r="Y18" s="82">
        <f>SUM(Y9:Y16)+TVA!Y20-SUM(TVA!Y11:Y18)+SUM(Trésorerie!$C$46:Y46)</f>
        <v>450</v>
      </c>
      <c r="Z18" s="82">
        <f>SUM(Z9:Z16)+TVA!Z20-SUM(TVA!Z11:Z18)+SUM(Trésorerie!$C$46:Z46)</f>
        <v>450</v>
      </c>
      <c r="AA18" s="82">
        <f>SUM(AA9:AA16)+TVA!AA20-SUM(TVA!AA11:AA18)+SUM(Trésorerie!$C$46:AA46)</f>
        <v>450</v>
      </c>
      <c r="AB18" s="82">
        <f>SUM(AB9:AB16)+TVA!AB20-SUM(TVA!AB11:AB18)+SUM(Trésorerie!$C$46:AB46)</f>
        <v>450</v>
      </c>
      <c r="AC18" s="82">
        <f>SUM(AC9:AC16)+TVA!AC20-SUM(TVA!AC11:AC18)+SUM(Trésorerie!$C$46:AC46)</f>
        <v>450</v>
      </c>
      <c r="AD18" s="82">
        <f>SUM(AD9:AD16)+TVA!AD20-SUM(TVA!AD11:AD18)+SUM(Trésorerie!$C$46:AD46)</f>
        <v>450</v>
      </c>
      <c r="AE18" s="82">
        <f>SUM(AE9:AE16)+TVA!AE20-SUM(TVA!AE11:AE18)+SUM(Trésorerie!$C$46:AE46)</f>
        <v>450</v>
      </c>
      <c r="AF18" s="82">
        <f>SUM(AF9:AF16)+TVA!AF20-SUM(TVA!AF11:AF18)+SUM(Trésorerie!$C$46:AF46)</f>
        <v>450</v>
      </c>
      <c r="AG18" s="82">
        <f>SUM(AG9:AG16)+TVA!AG20-SUM(TVA!AG11:AG18)+SUM(Trésorerie!$C$46:AG46)</f>
        <v>450</v>
      </c>
      <c r="AH18" s="82">
        <f>SUM(AH9:AH16)+TVA!AH20-SUM(TVA!AH11:AH18)+SUM(Trésorerie!$C$46:AH46)</f>
        <v>450</v>
      </c>
      <c r="AI18" s="82">
        <f>SUM(AI9:AI16)+TVA!AI20-SUM(TVA!AI11:AI18)+SUM(Trésorerie!$C$46:AI46)</f>
        <v>450</v>
      </c>
      <c r="AJ18" s="82">
        <f>SUM(AJ9:AJ16)+TVA!AJ20-SUM(TVA!AJ11:AJ18)+SUM(Trésorerie!$C$46:AJ46)</f>
        <v>450</v>
      </c>
      <c r="AK18" s="82">
        <f>SUM(AK9:AK16)+TVA!AK20-SUM(TVA!AK11:AK18)+SUM(Trésorerie!$C$46:AK46)</f>
        <v>450</v>
      </c>
      <c r="AL18" s="82">
        <f>SUM(AL9:AL16)+TVA!AL20-SUM(TVA!AL11:AL18)+SUM(Trésorerie!$C$46:AL46)</f>
        <v>450</v>
      </c>
      <c r="AM18" s="82">
        <f>SUM(AM9:AM16)+TVA!AM20-SUM(TVA!AM11:AM18)+SUM(Trésorerie!$C$46:AM46)</f>
        <v>450</v>
      </c>
      <c r="AN18" s="82">
        <f>SUM(AN9:AN16)+TVA!AN20-SUM(TVA!AN11:AN18)+SUM(Trésorerie!$C$46:AN46)</f>
        <v>450</v>
      </c>
      <c r="AO18" s="82">
        <f>SUM(AO9:AO16)+TVA!AO20-SUM(TVA!AO11:AO18)+SUM(Trésorerie!$C$46:AO46)</f>
        <v>450</v>
      </c>
      <c r="AP18" s="82">
        <f>SUM(AP9:AP16)+TVA!AP20-SUM(TVA!AP11:AP18)+SUM(Trésorerie!$C$46:AP46)</f>
        <v>450</v>
      </c>
      <c r="AQ18" s="82">
        <f>SUM(AQ9:AQ16)+TVA!AQ20-SUM(TVA!AQ11:AQ18)+SUM(Trésorerie!$C$46:AQ46)</f>
        <v>450</v>
      </c>
      <c r="AR18" s="82">
        <f>SUM(AR9:AR16)+TVA!AR20-SUM(TVA!AR11:AR18)+SUM(Trésorerie!$C$46:AR46)</f>
        <v>450</v>
      </c>
      <c r="AS18" s="82">
        <f>SUM(AS9:AS16)+TVA!AS20-SUM(TVA!AS11:AS18)+SUM(Trésorerie!$C$46:AS46)</f>
        <v>450</v>
      </c>
      <c r="AT18" s="82">
        <f>SUM(AT9:AT16)+TVA!AT20-SUM(TVA!AT11:AT18)+SUM(Trésorerie!$C$46:AT46)</f>
        <v>450</v>
      </c>
      <c r="AU18" s="82">
        <f>SUM(AU9:AU16)+TVA!AU20-SUM(TVA!AU11:AU18)+SUM(Trésorerie!$C$46:AU46)</f>
        <v>450</v>
      </c>
      <c r="AV18" s="82">
        <f>SUM(AV9:AV16)+TVA!AV20-SUM(TVA!AV11:AV18)+SUM(Trésorerie!$C$46:AV46)</f>
        <v>450</v>
      </c>
      <c r="AW18" s="82">
        <f>SUM(AW9:AW16)+TVA!AW20-SUM(TVA!AW11:AW18)+SUM(Trésorerie!$C$46:AW46)</f>
        <v>450</v>
      </c>
      <c r="AX18" s="82">
        <f>SUM(AX9:AX16)+TVA!AX20-SUM(TVA!AX11:AX18)+SUM(Trésorerie!$C$46:AX46)</f>
        <v>450</v>
      </c>
      <c r="AY18" s="82">
        <f>SUM(AY9:AY16)+TVA!AY20-SUM(TVA!AY11:AY18)+SUM(Trésorerie!$C$46:AY46)</f>
        <v>450</v>
      </c>
      <c r="AZ18" s="82">
        <f>SUM(AZ9:AZ16)+TVA!AZ20-SUM(TVA!AZ11:AZ18)+SUM(Trésorerie!$C$46:AZ46)</f>
        <v>450</v>
      </c>
      <c r="BA18" s="82">
        <f>SUM(BA9:BA16)+TVA!BA20-SUM(TVA!BA11:BA18)+SUM(Trésorerie!$C$46:BA46)</f>
        <v>450</v>
      </c>
      <c r="BB18" s="82">
        <f>SUM(BB9:BB16)+TVA!BB20-SUM(TVA!BB11:BB18)+SUM(Trésorerie!$C$46:BB46)</f>
        <v>450</v>
      </c>
      <c r="BC18" s="82">
        <f>SUM(BC9:BC16)+TVA!BC20-SUM(TVA!BC11:BC18)+SUM(Trésorerie!$C$46:BC46)</f>
        <v>450</v>
      </c>
      <c r="BD18" s="82">
        <f>SUM(BD9:BD16)+TVA!BD20-SUM(TVA!BD11:BD18)+SUM(Trésorerie!$C$46:BD46)</f>
        <v>450</v>
      </c>
      <c r="BE18" s="82">
        <f>SUM(BE9:BE16)+TVA!BE20-SUM(TVA!BE11:BE18)+SUM(Trésorerie!$C$46:BE46)</f>
        <v>450</v>
      </c>
      <c r="BF18" s="82">
        <f>SUM(BF9:BF16)+TVA!BF20-SUM(TVA!BF11:BF18)+SUM(Trésorerie!$C$46:BF46)</f>
        <v>450</v>
      </c>
      <c r="BG18" s="82">
        <f>SUM(BG9:BG16)+TVA!BG20-SUM(TVA!BG11:BG18)+SUM(Trésorerie!$C$46:BG46)</f>
        <v>450</v>
      </c>
      <c r="BH18" s="82">
        <f>SUM(BH9:BH16)+TVA!BH20-SUM(TVA!BH11:BH18)+SUM(Trésorerie!$C$46:BH46)</f>
        <v>450</v>
      </c>
      <c r="BI18" s="82">
        <f>SUM(BI9:BI16)+TVA!BI20-SUM(TVA!BI11:BI18)+SUM(Trésorerie!$C$46:BI46)</f>
        <v>450</v>
      </c>
      <c r="BJ18" s="82">
        <f>SUM(BJ9:BJ16)+TVA!BJ20-SUM(TVA!BJ11:BJ18)+SUM(Trésorerie!$C$46:BJ46)</f>
        <v>450</v>
      </c>
    </row>
    <row r="19" spans="2:62" x14ac:dyDescent="0.35">
      <c r="B19" s="95" t="s">
        <v>55</v>
      </c>
      <c r="C19" s="264">
        <f>MAX(C18:N18)</f>
        <v>450</v>
      </c>
      <c r="D19" s="264"/>
      <c r="E19" s="264"/>
      <c r="F19" s="264"/>
      <c r="G19" s="264"/>
      <c r="H19" s="264"/>
      <c r="I19" s="264"/>
      <c r="J19" s="264"/>
      <c r="K19" s="264"/>
      <c r="L19" s="264"/>
      <c r="M19" s="264"/>
      <c r="N19" s="264"/>
      <c r="O19" s="264">
        <f>MAX(O18:Z18)</f>
        <v>450</v>
      </c>
      <c r="P19" s="264"/>
      <c r="Q19" s="264"/>
      <c r="R19" s="264"/>
      <c r="S19" s="264"/>
      <c r="T19" s="264"/>
      <c r="U19" s="264"/>
      <c r="V19" s="264"/>
      <c r="W19" s="264"/>
      <c r="X19" s="264"/>
      <c r="Y19" s="264"/>
      <c r="Z19" s="264"/>
      <c r="AA19" s="264">
        <f t="shared" ref="AA19" si="1">MAX(AA18:AL18)</f>
        <v>450</v>
      </c>
      <c r="AB19" s="264"/>
      <c r="AC19" s="264"/>
      <c r="AD19" s="264"/>
      <c r="AE19" s="264"/>
      <c r="AF19" s="264"/>
      <c r="AG19" s="264"/>
      <c r="AH19" s="264"/>
      <c r="AI19" s="264"/>
      <c r="AJ19" s="264"/>
      <c r="AK19" s="264"/>
      <c r="AL19" s="264"/>
      <c r="AM19" s="264">
        <f t="shared" ref="AM19" si="2">MAX(AM18:AX18)</f>
        <v>450</v>
      </c>
      <c r="AN19" s="264"/>
      <c r="AO19" s="264"/>
      <c r="AP19" s="264"/>
      <c r="AQ19" s="264"/>
      <c r="AR19" s="264"/>
      <c r="AS19" s="264"/>
      <c r="AT19" s="264"/>
      <c r="AU19" s="264"/>
      <c r="AV19" s="264"/>
      <c r="AW19" s="264"/>
      <c r="AX19" s="264"/>
      <c r="AY19" s="264">
        <f t="shared" ref="AY19" si="3">MAX(AY18:BJ18)</f>
        <v>450</v>
      </c>
      <c r="AZ19" s="264"/>
      <c r="BA19" s="264"/>
      <c r="BB19" s="264"/>
      <c r="BC19" s="264"/>
      <c r="BD19" s="264"/>
      <c r="BE19" s="264"/>
      <c r="BF19" s="264"/>
      <c r="BG19" s="264"/>
      <c r="BH19" s="264"/>
      <c r="BI19" s="264"/>
      <c r="BJ19" s="264"/>
    </row>
    <row r="21" spans="2:62" ht="15" customHeight="1" x14ac:dyDescent="0.35">
      <c r="B21" s="21" t="s">
        <v>41</v>
      </c>
      <c r="C21" s="1"/>
    </row>
    <row r="22" spans="2:62" ht="15" customHeight="1" x14ac:dyDescent="0.35"/>
    <row r="23" spans="2:62" ht="15" customHeight="1" x14ac:dyDescent="0.35">
      <c r="B23" s="11"/>
      <c r="C23" s="232" t="s">
        <v>17</v>
      </c>
      <c r="D23" s="232"/>
      <c r="E23" s="232"/>
      <c r="F23" s="232"/>
      <c r="G23" s="232"/>
      <c r="H23" s="232"/>
      <c r="I23" s="232"/>
      <c r="J23" s="232"/>
      <c r="K23" s="232"/>
      <c r="L23" s="232"/>
      <c r="M23" s="232"/>
      <c r="N23" s="232"/>
      <c r="O23" s="232" t="s">
        <v>18</v>
      </c>
      <c r="P23" s="232"/>
      <c r="Q23" s="232"/>
      <c r="R23" s="232"/>
      <c r="S23" s="232"/>
      <c r="T23" s="232"/>
      <c r="U23" s="232"/>
      <c r="V23" s="232"/>
      <c r="W23" s="232"/>
      <c r="X23" s="232"/>
      <c r="Y23" s="232"/>
      <c r="Z23" s="232"/>
      <c r="AA23" s="232" t="s">
        <v>19</v>
      </c>
      <c r="AB23" s="232"/>
      <c r="AC23" s="232"/>
      <c r="AD23" s="232"/>
      <c r="AE23" s="232"/>
      <c r="AF23" s="232"/>
      <c r="AG23" s="232"/>
      <c r="AH23" s="232"/>
      <c r="AI23" s="232"/>
      <c r="AJ23" s="232"/>
      <c r="AK23" s="232"/>
      <c r="AL23" s="232"/>
      <c r="AM23" s="232" t="s">
        <v>31</v>
      </c>
      <c r="AN23" s="232"/>
      <c r="AO23" s="232"/>
      <c r="AP23" s="232"/>
      <c r="AQ23" s="232"/>
      <c r="AR23" s="232"/>
      <c r="AS23" s="232"/>
      <c r="AT23" s="232"/>
      <c r="AU23" s="232"/>
      <c r="AV23" s="232"/>
      <c r="AW23" s="232"/>
      <c r="AX23" s="232"/>
      <c r="AY23" s="232" t="s">
        <v>32</v>
      </c>
      <c r="AZ23" s="232"/>
      <c r="BA23" s="232"/>
      <c r="BB23" s="232"/>
      <c r="BC23" s="232"/>
      <c r="BD23" s="232"/>
      <c r="BE23" s="232"/>
      <c r="BF23" s="232"/>
      <c r="BG23" s="232"/>
      <c r="BH23" s="232"/>
      <c r="BI23" s="232"/>
      <c r="BJ23" s="232"/>
    </row>
    <row r="24" spans="2:62" ht="15" customHeight="1" x14ac:dyDescent="0.35">
      <c r="B24" s="95" t="s">
        <v>53</v>
      </c>
      <c r="C24" s="67">
        <f>CONFIG!$C$7</f>
        <v>43101</v>
      </c>
      <c r="D24" s="67">
        <f>DATE(YEAR(C24),MONTH(C24)+1,DAY(C24))</f>
        <v>43132</v>
      </c>
      <c r="E24" s="67">
        <f t="shared" ref="E24:BJ24" si="4">DATE(YEAR(D24),MONTH(D24)+1,DAY(D24))</f>
        <v>43160</v>
      </c>
      <c r="F24" s="67">
        <f t="shared" si="4"/>
        <v>43191</v>
      </c>
      <c r="G24" s="67">
        <f t="shared" si="4"/>
        <v>43221</v>
      </c>
      <c r="H24" s="67">
        <f t="shared" si="4"/>
        <v>43252</v>
      </c>
      <c r="I24" s="67">
        <f t="shared" si="4"/>
        <v>43282</v>
      </c>
      <c r="J24" s="67">
        <f t="shared" si="4"/>
        <v>43313</v>
      </c>
      <c r="K24" s="67">
        <f t="shared" si="4"/>
        <v>43344</v>
      </c>
      <c r="L24" s="67">
        <f t="shared" si="4"/>
        <v>43374</v>
      </c>
      <c r="M24" s="67">
        <f t="shared" si="4"/>
        <v>43405</v>
      </c>
      <c r="N24" s="67">
        <f t="shared" si="4"/>
        <v>43435</v>
      </c>
      <c r="O24" s="67">
        <f t="shared" si="4"/>
        <v>43466</v>
      </c>
      <c r="P24" s="67">
        <f t="shared" si="4"/>
        <v>43497</v>
      </c>
      <c r="Q24" s="67">
        <f t="shared" si="4"/>
        <v>43525</v>
      </c>
      <c r="R24" s="67">
        <f t="shared" si="4"/>
        <v>43556</v>
      </c>
      <c r="S24" s="67">
        <f t="shared" si="4"/>
        <v>43586</v>
      </c>
      <c r="T24" s="67">
        <f t="shared" si="4"/>
        <v>43617</v>
      </c>
      <c r="U24" s="67">
        <f t="shared" si="4"/>
        <v>43647</v>
      </c>
      <c r="V24" s="67">
        <f t="shared" si="4"/>
        <v>43678</v>
      </c>
      <c r="W24" s="67">
        <f t="shared" si="4"/>
        <v>43709</v>
      </c>
      <c r="X24" s="67">
        <f t="shared" si="4"/>
        <v>43739</v>
      </c>
      <c r="Y24" s="67">
        <f t="shared" si="4"/>
        <v>43770</v>
      </c>
      <c r="Z24" s="67">
        <f t="shared" si="4"/>
        <v>43800</v>
      </c>
      <c r="AA24" s="67">
        <f t="shared" si="4"/>
        <v>43831</v>
      </c>
      <c r="AB24" s="67">
        <f t="shared" si="4"/>
        <v>43862</v>
      </c>
      <c r="AC24" s="67">
        <f t="shared" si="4"/>
        <v>43891</v>
      </c>
      <c r="AD24" s="67">
        <f t="shared" si="4"/>
        <v>43922</v>
      </c>
      <c r="AE24" s="67">
        <f t="shared" si="4"/>
        <v>43952</v>
      </c>
      <c r="AF24" s="67">
        <f t="shared" si="4"/>
        <v>43983</v>
      </c>
      <c r="AG24" s="67">
        <f t="shared" si="4"/>
        <v>44013</v>
      </c>
      <c r="AH24" s="67">
        <f t="shared" si="4"/>
        <v>44044</v>
      </c>
      <c r="AI24" s="67">
        <f t="shared" si="4"/>
        <v>44075</v>
      </c>
      <c r="AJ24" s="67">
        <f t="shared" si="4"/>
        <v>44105</v>
      </c>
      <c r="AK24" s="67">
        <f t="shared" si="4"/>
        <v>44136</v>
      </c>
      <c r="AL24" s="67">
        <f t="shared" si="4"/>
        <v>44166</v>
      </c>
      <c r="AM24" s="67">
        <f t="shared" si="4"/>
        <v>44197</v>
      </c>
      <c r="AN24" s="67">
        <f t="shared" si="4"/>
        <v>44228</v>
      </c>
      <c r="AO24" s="67">
        <f t="shared" si="4"/>
        <v>44256</v>
      </c>
      <c r="AP24" s="67">
        <f t="shared" si="4"/>
        <v>44287</v>
      </c>
      <c r="AQ24" s="67">
        <f t="shared" si="4"/>
        <v>44317</v>
      </c>
      <c r="AR24" s="67">
        <f t="shared" si="4"/>
        <v>44348</v>
      </c>
      <c r="AS24" s="67">
        <f t="shared" si="4"/>
        <v>44378</v>
      </c>
      <c r="AT24" s="67">
        <f t="shared" si="4"/>
        <v>44409</v>
      </c>
      <c r="AU24" s="67">
        <f t="shared" si="4"/>
        <v>44440</v>
      </c>
      <c r="AV24" s="67">
        <f t="shared" si="4"/>
        <v>44470</v>
      </c>
      <c r="AW24" s="67">
        <f t="shared" si="4"/>
        <v>44501</v>
      </c>
      <c r="AX24" s="67">
        <f t="shared" si="4"/>
        <v>44531</v>
      </c>
      <c r="AY24" s="67">
        <f t="shared" si="4"/>
        <v>44562</v>
      </c>
      <c r="AZ24" s="67">
        <f t="shared" si="4"/>
        <v>44593</v>
      </c>
      <c r="BA24" s="67">
        <f t="shared" si="4"/>
        <v>44621</v>
      </c>
      <c r="BB24" s="67">
        <f t="shared" si="4"/>
        <v>44652</v>
      </c>
      <c r="BC24" s="67">
        <f t="shared" si="4"/>
        <v>44682</v>
      </c>
      <c r="BD24" s="67">
        <f t="shared" si="4"/>
        <v>44713</v>
      </c>
      <c r="BE24" s="67">
        <f t="shared" si="4"/>
        <v>44743</v>
      </c>
      <c r="BF24" s="67">
        <f t="shared" si="4"/>
        <v>44774</v>
      </c>
      <c r="BG24" s="67">
        <f t="shared" si="4"/>
        <v>44805</v>
      </c>
      <c r="BH24" s="67">
        <f t="shared" si="4"/>
        <v>44835</v>
      </c>
      <c r="BI24" s="67">
        <f t="shared" si="4"/>
        <v>44866</v>
      </c>
      <c r="BJ24" s="67">
        <f t="shared" si="4"/>
        <v>44896</v>
      </c>
    </row>
    <row r="25" spans="2:62" ht="15" customHeight="1" x14ac:dyDescent="0.35">
      <c r="B25" s="57" t="str">
        <f>CONFIG!$B$14</f>
        <v>Activité / Projet 1</v>
      </c>
      <c r="C25" s="82">
        <f>'Commandes - Calculs Auto'!C112-'Commandes - Calculs Auto'!C64</f>
        <v>0</v>
      </c>
      <c r="D25" s="82">
        <f>C25+'Commandes - Calculs Auto'!D112-'Commandes - Calculs Auto'!D64</f>
        <v>0</v>
      </c>
      <c r="E25" s="82">
        <f>D25+'Commandes - Calculs Auto'!E112-'Commandes - Calculs Auto'!E64</f>
        <v>0</v>
      </c>
      <c r="F25" s="82">
        <f>E25+'Commandes - Calculs Auto'!F112-'Commandes - Calculs Auto'!F64</f>
        <v>0</v>
      </c>
      <c r="G25" s="82">
        <f>F25+'Commandes - Calculs Auto'!G112-'Commandes - Calculs Auto'!G64</f>
        <v>0</v>
      </c>
      <c r="H25" s="82">
        <f>G25+'Commandes - Calculs Auto'!H112-'Commandes - Calculs Auto'!H64</f>
        <v>0</v>
      </c>
      <c r="I25" s="82">
        <f>H25+'Commandes - Calculs Auto'!I112-'Commandes - Calculs Auto'!I64</f>
        <v>0</v>
      </c>
      <c r="J25" s="82">
        <f>I25+'Commandes - Calculs Auto'!J112-'Commandes - Calculs Auto'!J64</f>
        <v>0</v>
      </c>
      <c r="K25" s="82">
        <f>J25+'Commandes - Calculs Auto'!K112-'Commandes - Calculs Auto'!K64</f>
        <v>0</v>
      </c>
      <c r="L25" s="82">
        <f>K25+'Commandes - Calculs Auto'!L112-'Commandes - Calculs Auto'!L64</f>
        <v>0</v>
      </c>
      <c r="M25" s="82">
        <f>L25+'Commandes - Calculs Auto'!M112-'Commandes - Calculs Auto'!M64</f>
        <v>0</v>
      </c>
      <c r="N25" s="82">
        <f>M25+'Commandes - Calculs Auto'!N112-'Commandes - Calculs Auto'!N64</f>
        <v>0</v>
      </c>
      <c r="O25" s="82">
        <f>N25+'Commandes - Calculs Auto'!O112-'Commandes - Calculs Auto'!O64</f>
        <v>0</v>
      </c>
      <c r="P25" s="82">
        <f>O25+'Commandes - Calculs Auto'!P112-'Commandes - Calculs Auto'!P64</f>
        <v>0</v>
      </c>
      <c r="Q25" s="82">
        <f>P25+'Commandes - Calculs Auto'!Q112-'Commandes - Calculs Auto'!Q64</f>
        <v>0</v>
      </c>
      <c r="R25" s="82">
        <f>Q25+'Commandes - Calculs Auto'!R112-'Commandes - Calculs Auto'!R64</f>
        <v>0</v>
      </c>
      <c r="S25" s="82">
        <f>R25+'Commandes - Calculs Auto'!S112-'Commandes - Calculs Auto'!S64</f>
        <v>0</v>
      </c>
      <c r="T25" s="82">
        <f>S25+'Commandes - Calculs Auto'!T112-'Commandes - Calculs Auto'!T64</f>
        <v>0</v>
      </c>
      <c r="U25" s="82">
        <f>T25+'Commandes - Calculs Auto'!U112-'Commandes - Calculs Auto'!U64</f>
        <v>0</v>
      </c>
      <c r="V25" s="82">
        <f>U25+'Commandes - Calculs Auto'!V112-'Commandes - Calculs Auto'!V64</f>
        <v>0</v>
      </c>
      <c r="W25" s="82">
        <f>V25+'Commandes - Calculs Auto'!W112-'Commandes - Calculs Auto'!W64</f>
        <v>0</v>
      </c>
      <c r="X25" s="82">
        <f>W25+'Commandes - Calculs Auto'!X112-'Commandes - Calculs Auto'!X64</f>
        <v>0</v>
      </c>
      <c r="Y25" s="82">
        <f>X25+'Commandes - Calculs Auto'!Y112-'Commandes - Calculs Auto'!Y64</f>
        <v>0</v>
      </c>
      <c r="Z25" s="82">
        <f>Y25+'Commandes - Calculs Auto'!Z112-'Commandes - Calculs Auto'!Z64</f>
        <v>0</v>
      </c>
      <c r="AA25" s="82">
        <f>Z25+'Commandes - Calculs Auto'!AA112-'Commandes - Calculs Auto'!AA64</f>
        <v>0</v>
      </c>
      <c r="AB25" s="82">
        <f>AA25+'Commandes - Calculs Auto'!AB112-'Commandes - Calculs Auto'!AB64</f>
        <v>0</v>
      </c>
      <c r="AC25" s="82">
        <f>AB25+'Commandes - Calculs Auto'!AC112-'Commandes - Calculs Auto'!AC64</f>
        <v>0</v>
      </c>
      <c r="AD25" s="82">
        <f>AC25+'Commandes - Calculs Auto'!AD112-'Commandes - Calculs Auto'!AD64</f>
        <v>0</v>
      </c>
      <c r="AE25" s="82">
        <f>AD25+'Commandes - Calculs Auto'!AE112-'Commandes - Calculs Auto'!AE64</f>
        <v>0</v>
      </c>
      <c r="AF25" s="82">
        <f>AE25+'Commandes - Calculs Auto'!AF112-'Commandes - Calculs Auto'!AF64</f>
        <v>0</v>
      </c>
      <c r="AG25" s="82">
        <f>AF25+'Commandes - Calculs Auto'!AG112-'Commandes - Calculs Auto'!AG64</f>
        <v>0</v>
      </c>
      <c r="AH25" s="82">
        <f>AG25+'Commandes - Calculs Auto'!AH112-'Commandes - Calculs Auto'!AH64</f>
        <v>0</v>
      </c>
      <c r="AI25" s="82">
        <f>AH25+'Commandes - Calculs Auto'!AI112-'Commandes - Calculs Auto'!AI64</f>
        <v>0</v>
      </c>
      <c r="AJ25" s="82">
        <f>AI25+'Commandes - Calculs Auto'!AJ112-'Commandes - Calculs Auto'!AJ64</f>
        <v>0</v>
      </c>
      <c r="AK25" s="82">
        <f>AJ25+'Commandes - Calculs Auto'!AK112-'Commandes - Calculs Auto'!AK64</f>
        <v>0</v>
      </c>
      <c r="AL25" s="82">
        <f>AK25+'Commandes - Calculs Auto'!AL112-'Commandes - Calculs Auto'!AL64</f>
        <v>0</v>
      </c>
      <c r="AM25" s="82">
        <f>AL25+'Commandes - Calculs Auto'!AM112-'Commandes - Calculs Auto'!AM64</f>
        <v>0</v>
      </c>
      <c r="AN25" s="82">
        <f>AM25+'Commandes - Calculs Auto'!AN112-'Commandes - Calculs Auto'!AN64</f>
        <v>0</v>
      </c>
      <c r="AO25" s="82">
        <f>AN25+'Commandes - Calculs Auto'!AO112-'Commandes - Calculs Auto'!AO64</f>
        <v>0</v>
      </c>
      <c r="AP25" s="82">
        <f>AO25+'Commandes - Calculs Auto'!AP112-'Commandes - Calculs Auto'!AP64</f>
        <v>0</v>
      </c>
      <c r="AQ25" s="82">
        <f>AP25+'Commandes - Calculs Auto'!AQ112-'Commandes - Calculs Auto'!AQ64</f>
        <v>0</v>
      </c>
      <c r="AR25" s="82">
        <f>AQ25+'Commandes - Calculs Auto'!AR112-'Commandes - Calculs Auto'!AR64</f>
        <v>0</v>
      </c>
      <c r="AS25" s="82">
        <f>AR25+'Commandes - Calculs Auto'!AS112-'Commandes - Calculs Auto'!AS64</f>
        <v>0</v>
      </c>
      <c r="AT25" s="82">
        <f>AS25+'Commandes - Calculs Auto'!AT112-'Commandes - Calculs Auto'!AT64</f>
        <v>0</v>
      </c>
      <c r="AU25" s="82">
        <f>AT25+'Commandes - Calculs Auto'!AU112-'Commandes - Calculs Auto'!AU64</f>
        <v>0</v>
      </c>
      <c r="AV25" s="82">
        <f>AU25+'Commandes - Calculs Auto'!AV112-'Commandes - Calculs Auto'!AV64</f>
        <v>0</v>
      </c>
      <c r="AW25" s="82">
        <f>AV25+'Commandes - Calculs Auto'!AW112-'Commandes - Calculs Auto'!AW64</f>
        <v>0</v>
      </c>
      <c r="AX25" s="82">
        <f>AW25+'Commandes - Calculs Auto'!AX112-'Commandes - Calculs Auto'!AX64</f>
        <v>0</v>
      </c>
      <c r="AY25" s="82">
        <f>AX25+'Commandes - Calculs Auto'!AY112-'Commandes - Calculs Auto'!AY64</f>
        <v>0</v>
      </c>
      <c r="AZ25" s="82">
        <f>AY25+'Commandes - Calculs Auto'!AZ112-'Commandes - Calculs Auto'!AZ64</f>
        <v>0</v>
      </c>
      <c r="BA25" s="82">
        <f>AZ25+'Commandes - Calculs Auto'!BA112-'Commandes - Calculs Auto'!BA64</f>
        <v>0</v>
      </c>
      <c r="BB25" s="82">
        <f>BA25+'Commandes - Calculs Auto'!BB112-'Commandes - Calculs Auto'!BB64</f>
        <v>0</v>
      </c>
      <c r="BC25" s="82">
        <f>BB25+'Commandes - Calculs Auto'!BC112-'Commandes - Calculs Auto'!BC64</f>
        <v>0</v>
      </c>
      <c r="BD25" s="82">
        <f>BC25+'Commandes - Calculs Auto'!BD112-'Commandes - Calculs Auto'!BD64</f>
        <v>0</v>
      </c>
      <c r="BE25" s="82">
        <f>BD25+'Commandes - Calculs Auto'!BE112-'Commandes - Calculs Auto'!BE64</f>
        <v>0</v>
      </c>
      <c r="BF25" s="82">
        <f>BE25+'Commandes - Calculs Auto'!BF112-'Commandes - Calculs Auto'!BF64</f>
        <v>0</v>
      </c>
      <c r="BG25" s="82">
        <f>BF25+'Commandes - Calculs Auto'!BG112-'Commandes - Calculs Auto'!BG64</f>
        <v>0</v>
      </c>
      <c r="BH25" s="82">
        <f>BG25+'Commandes - Calculs Auto'!BH112-'Commandes - Calculs Auto'!BH64</f>
        <v>0</v>
      </c>
      <c r="BI25" s="82">
        <f>BH25+'Commandes - Calculs Auto'!BI112-'Commandes - Calculs Auto'!BI64</f>
        <v>0</v>
      </c>
      <c r="BJ25" s="82">
        <f>BI25+'Commandes - Calculs Auto'!BJ112-'Commandes - Calculs Auto'!BJ64</f>
        <v>0</v>
      </c>
    </row>
    <row r="26" spans="2:62" ht="15" customHeight="1" x14ac:dyDescent="0.35">
      <c r="B26" s="57" t="str">
        <f>CONFIG!$B$15</f>
        <v>Activité / Projet 2</v>
      </c>
      <c r="C26" s="82">
        <f>'Commandes - Calculs Auto'!C113-'Commandes - Calculs Auto'!C65</f>
        <v>0</v>
      </c>
      <c r="D26" s="82">
        <f>C26+'Commandes - Calculs Auto'!D113-'Commandes - Calculs Auto'!D65</f>
        <v>0</v>
      </c>
      <c r="E26" s="82">
        <f>D26+'Commandes - Calculs Auto'!E113-'Commandes - Calculs Auto'!E65</f>
        <v>0</v>
      </c>
      <c r="F26" s="82">
        <f>E26+'Commandes - Calculs Auto'!F113-'Commandes - Calculs Auto'!F65</f>
        <v>0</v>
      </c>
      <c r="G26" s="82">
        <f>F26+'Commandes - Calculs Auto'!G113-'Commandes - Calculs Auto'!G65</f>
        <v>0</v>
      </c>
      <c r="H26" s="82">
        <f>G26+'Commandes - Calculs Auto'!H113-'Commandes - Calculs Auto'!H65</f>
        <v>0</v>
      </c>
      <c r="I26" s="82">
        <f>H26+'Commandes - Calculs Auto'!I113-'Commandes - Calculs Auto'!I65</f>
        <v>0</v>
      </c>
      <c r="J26" s="82">
        <f>I26+'Commandes - Calculs Auto'!J113-'Commandes - Calculs Auto'!J65</f>
        <v>0</v>
      </c>
      <c r="K26" s="82">
        <f>J26+'Commandes - Calculs Auto'!K113-'Commandes - Calculs Auto'!K65</f>
        <v>0</v>
      </c>
      <c r="L26" s="82">
        <f>K26+'Commandes - Calculs Auto'!L113-'Commandes - Calculs Auto'!L65</f>
        <v>0</v>
      </c>
      <c r="M26" s="82">
        <f>L26+'Commandes - Calculs Auto'!M113-'Commandes - Calculs Auto'!M65</f>
        <v>0</v>
      </c>
      <c r="N26" s="82">
        <f>M26+'Commandes - Calculs Auto'!N113-'Commandes - Calculs Auto'!N65</f>
        <v>0</v>
      </c>
      <c r="O26" s="82">
        <f>N26+'Commandes - Calculs Auto'!O113-'Commandes - Calculs Auto'!O65</f>
        <v>0</v>
      </c>
      <c r="P26" s="82">
        <f>O26+'Commandes - Calculs Auto'!P113-'Commandes - Calculs Auto'!P65</f>
        <v>0</v>
      </c>
      <c r="Q26" s="82">
        <f>P26+'Commandes - Calculs Auto'!Q113-'Commandes - Calculs Auto'!Q65</f>
        <v>0</v>
      </c>
      <c r="R26" s="82">
        <f>Q26+'Commandes - Calculs Auto'!R113-'Commandes - Calculs Auto'!R65</f>
        <v>0</v>
      </c>
      <c r="S26" s="82">
        <f>R26+'Commandes - Calculs Auto'!S113-'Commandes - Calculs Auto'!S65</f>
        <v>0</v>
      </c>
      <c r="T26" s="82">
        <f>S26+'Commandes - Calculs Auto'!T113-'Commandes - Calculs Auto'!T65</f>
        <v>0</v>
      </c>
      <c r="U26" s="82">
        <f>T26+'Commandes - Calculs Auto'!U113-'Commandes - Calculs Auto'!U65</f>
        <v>0</v>
      </c>
      <c r="V26" s="82">
        <f>U26+'Commandes - Calculs Auto'!V113-'Commandes - Calculs Auto'!V65</f>
        <v>0</v>
      </c>
      <c r="W26" s="82">
        <f>V26+'Commandes - Calculs Auto'!W113-'Commandes - Calculs Auto'!W65</f>
        <v>0</v>
      </c>
      <c r="X26" s="82">
        <f>W26+'Commandes - Calculs Auto'!X113-'Commandes - Calculs Auto'!X65</f>
        <v>0</v>
      </c>
      <c r="Y26" s="82">
        <f>X26+'Commandes - Calculs Auto'!Y113-'Commandes - Calculs Auto'!Y65</f>
        <v>0</v>
      </c>
      <c r="Z26" s="82">
        <f>Y26+'Commandes - Calculs Auto'!Z113-'Commandes - Calculs Auto'!Z65</f>
        <v>0</v>
      </c>
      <c r="AA26" s="82">
        <f>Z26+'Commandes - Calculs Auto'!AA113-'Commandes - Calculs Auto'!AA65</f>
        <v>0</v>
      </c>
      <c r="AB26" s="82">
        <f>AA26+'Commandes - Calculs Auto'!AB113-'Commandes - Calculs Auto'!AB65</f>
        <v>0</v>
      </c>
      <c r="AC26" s="82">
        <f>AB26+'Commandes - Calculs Auto'!AC113-'Commandes - Calculs Auto'!AC65</f>
        <v>0</v>
      </c>
      <c r="AD26" s="82">
        <f>AC26+'Commandes - Calculs Auto'!AD113-'Commandes - Calculs Auto'!AD65</f>
        <v>0</v>
      </c>
      <c r="AE26" s="82">
        <f>AD26+'Commandes - Calculs Auto'!AE113-'Commandes - Calculs Auto'!AE65</f>
        <v>0</v>
      </c>
      <c r="AF26" s="82">
        <f>AE26+'Commandes - Calculs Auto'!AF113-'Commandes - Calculs Auto'!AF65</f>
        <v>0</v>
      </c>
      <c r="AG26" s="82">
        <f>AF26+'Commandes - Calculs Auto'!AG113-'Commandes - Calculs Auto'!AG65</f>
        <v>0</v>
      </c>
      <c r="AH26" s="82">
        <f>AG26+'Commandes - Calculs Auto'!AH113-'Commandes - Calculs Auto'!AH65</f>
        <v>0</v>
      </c>
      <c r="AI26" s="82">
        <f>AH26+'Commandes - Calculs Auto'!AI113-'Commandes - Calculs Auto'!AI65</f>
        <v>0</v>
      </c>
      <c r="AJ26" s="82">
        <f>AI26+'Commandes - Calculs Auto'!AJ113-'Commandes - Calculs Auto'!AJ65</f>
        <v>0</v>
      </c>
      <c r="AK26" s="82">
        <f>AJ26+'Commandes - Calculs Auto'!AK113-'Commandes - Calculs Auto'!AK65</f>
        <v>0</v>
      </c>
      <c r="AL26" s="82">
        <f>AK26+'Commandes - Calculs Auto'!AL113-'Commandes - Calculs Auto'!AL65</f>
        <v>0</v>
      </c>
      <c r="AM26" s="82">
        <f>AL26+'Commandes - Calculs Auto'!AM113-'Commandes - Calculs Auto'!AM65</f>
        <v>0</v>
      </c>
      <c r="AN26" s="82">
        <f>AM26+'Commandes - Calculs Auto'!AN113-'Commandes - Calculs Auto'!AN65</f>
        <v>0</v>
      </c>
      <c r="AO26" s="82">
        <f>AN26+'Commandes - Calculs Auto'!AO113-'Commandes - Calculs Auto'!AO65</f>
        <v>0</v>
      </c>
      <c r="AP26" s="82">
        <f>AO26+'Commandes - Calculs Auto'!AP113-'Commandes - Calculs Auto'!AP65</f>
        <v>0</v>
      </c>
      <c r="AQ26" s="82">
        <f>AP26+'Commandes - Calculs Auto'!AQ113-'Commandes - Calculs Auto'!AQ65</f>
        <v>0</v>
      </c>
      <c r="AR26" s="82">
        <f>AQ26+'Commandes - Calculs Auto'!AR113-'Commandes - Calculs Auto'!AR65</f>
        <v>0</v>
      </c>
      <c r="AS26" s="82">
        <f>AR26+'Commandes - Calculs Auto'!AS113-'Commandes - Calculs Auto'!AS65</f>
        <v>0</v>
      </c>
      <c r="AT26" s="82">
        <f>AS26+'Commandes - Calculs Auto'!AT113-'Commandes - Calculs Auto'!AT65</f>
        <v>0</v>
      </c>
      <c r="AU26" s="82">
        <f>AT26+'Commandes - Calculs Auto'!AU113-'Commandes - Calculs Auto'!AU65</f>
        <v>0</v>
      </c>
      <c r="AV26" s="82">
        <f>AU26+'Commandes - Calculs Auto'!AV113-'Commandes - Calculs Auto'!AV65</f>
        <v>0</v>
      </c>
      <c r="AW26" s="82">
        <f>AV26+'Commandes - Calculs Auto'!AW113-'Commandes - Calculs Auto'!AW65</f>
        <v>0</v>
      </c>
      <c r="AX26" s="82">
        <f>AW26+'Commandes - Calculs Auto'!AX113-'Commandes - Calculs Auto'!AX65</f>
        <v>0</v>
      </c>
      <c r="AY26" s="82">
        <f>AX26+'Commandes - Calculs Auto'!AY113-'Commandes - Calculs Auto'!AY65</f>
        <v>0</v>
      </c>
      <c r="AZ26" s="82">
        <f>AY26+'Commandes - Calculs Auto'!AZ113-'Commandes - Calculs Auto'!AZ65</f>
        <v>0</v>
      </c>
      <c r="BA26" s="82">
        <f>AZ26+'Commandes - Calculs Auto'!BA113-'Commandes - Calculs Auto'!BA65</f>
        <v>0</v>
      </c>
      <c r="BB26" s="82">
        <f>BA26+'Commandes - Calculs Auto'!BB113-'Commandes - Calculs Auto'!BB65</f>
        <v>0</v>
      </c>
      <c r="BC26" s="82">
        <f>BB26+'Commandes - Calculs Auto'!BC113-'Commandes - Calculs Auto'!BC65</f>
        <v>0</v>
      </c>
      <c r="BD26" s="82">
        <f>BC26+'Commandes - Calculs Auto'!BD113-'Commandes - Calculs Auto'!BD65</f>
        <v>0</v>
      </c>
      <c r="BE26" s="82">
        <f>BD26+'Commandes - Calculs Auto'!BE113-'Commandes - Calculs Auto'!BE65</f>
        <v>0</v>
      </c>
      <c r="BF26" s="82">
        <f>BE26+'Commandes - Calculs Auto'!BF113-'Commandes - Calculs Auto'!BF65</f>
        <v>0</v>
      </c>
      <c r="BG26" s="82">
        <f>BF26+'Commandes - Calculs Auto'!BG113-'Commandes - Calculs Auto'!BG65</f>
        <v>0</v>
      </c>
      <c r="BH26" s="82">
        <f>BG26+'Commandes - Calculs Auto'!BH113-'Commandes - Calculs Auto'!BH65</f>
        <v>0</v>
      </c>
      <c r="BI26" s="82">
        <f>BH26+'Commandes - Calculs Auto'!BI113-'Commandes - Calculs Auto'!BI65</f>
        <v>0</v>
      </c>
      <c r="BJ26" s="82">
        <f>BI26+'Commandes - Calculs Auto'!BJ113-'Commandes - Calculs Auto'!BJ65</f>
        <v>0</v>
      </c>
    </row>
    <row r="27" spans="2:62" ht="15" customHeight="1" x14ac:dyDescent="0.35">
      <c r="B27" s="57" t="str">
        <f>CONFIG!$B$16</f>
        <v>…</v>
      </c>
      <c r="C27" s="82">
        <f>'Commandes - Calculs Auto'!C114-'Commandes - Calculs Auto'!C66</f>
        <v>0</v>
      </c>
      <c r="D27" s="82">
        <f>C27+'Commandes - Calculs Auto'!D114-'Commandes - Calculs Auto'!D66</f>
        <v>0</v>
      </c>
      <c r="E27" s="82">
        <f>D27+'Commandes - Calculs Auto'!E114-'Commandes - Calculs Auto'!E66</f>
        <v>0</v>
      </c>
      <c r="F27" s="82">
        <f>E27+'Commandes - Calculs Auto'!F114-'Commandes - Calculs Auto'!F66</f>
        <v>0</v>
      </c>
      <c r="G27" s="82">
        <f>F27+'Commandes - Calculs Auto'!G114-'Commandes - Calculs Auto'!G66</f>
        <v>0</v>
      </c>
      <c r="H27" s="82">
        <f>G27+'Commandes - Calculs Auto'!H114-'Commandes - Calculs Auto'!H66</f>
        <v>0</v>
      </c>
      <c r="I27" s="82">
        <f>H27+'Commandes - Calculs Auto'!I114-'Commandes - Calculs Auto'!I66</f>
        <v>0</v>
      </c>
      <c r="J27" s="82">
        <f>I27+'Commandes - Calculs Auto'!J114-'Commandes - Calculs Auto'!J66</f>
        <v>0</v>
      </c>
      <c r="K27" s="82">
        <f>J27+'Commandes - Calculs Auto'!K114-'Commandes - Calculs Auto'!K66</f>
        <v>0</v>
      </c>
      <c r="L27" s="82">
        <f>K27+'Commandes - Calculs Auto'!L114-'Commandes - Calculs Auto'!L66</f>
        <v>0</v>
      </c>
      <c r="M27" s="82">
        <f>L27+'Commandes - Calculs Auto'!M114-'Commandes - Calculs Auto'!M66</f>
        <v>0</v>
      </c>
      <c r="N27" s="82">
        <f>M27+'Commandes - Calculs Auto'!N114-'Commandes - Calculs Auto'!N66</f>
        <v>0</v>
      </c>
      <c r="O27" s="82">
        <f>N27+'Commandes - Calculs Auto'!O114-'Commandes - Calculs Auto'!O66</f>
        <v>0</v>
      </c>
      <c r="P27" s="82">
        <f>O27+'Commandes - Calculs Auto'!P114-'Commandes - Calculs Auto'!P66</f>
        <v>0</v>
      </c>
      <c r="Q27" s="82">
        <f>P27+'Commandes - Calculs Auto'!Q114-'Commandes - Calculs Auto'!Q66</f>
        <v>0</v>
      </c>
      <c r="R27" s="82">
        <f>Q27+'Commandes - Calculs Auto'!R114-'Commandes - Calculs Auto'!R66</f>
        <v>0</v>
      </c>
      <c r="S27" s="82">
        <f>R27+'Commandes - Calculs Auto'!S114-'Commandes - Calculs Auto'!S66</f>
        <v>0</v>
      </c>
      <c r="T27" s="82">
        <f>S27+'Commandes - Calculs Auto'!T114-'Commandes - Calculs Auto'!T66</f>
        <v>0</v>
      </c>
      <c r="U27" s="82">
        <f>T27+'Commandes - Calculs Auto'!U114-'Commandes - Calculs Auto'!U66</f>
        <v>0</v>
      </c>
      <c r="V27" s="82">
        <f>U27+'Commandes - Calculs Auto'!V114-'Commandes - Calculs Auto'!V66</f>
        <v>0</v>
      </c>
      <c r="W27" s="82">
        <f>V27+'Commandes - Calculs Auto'!W114-'Commandes - Calculs Auto'!W66</f>
        <v>0</v>
      </c>
      <c r="X27" s="82">
        <f>W27+'Commandes - Calculs Auto'!X114-'Commandes - Calculs Auto'!X66</f>
        <v>0</v>
      </c>
      <c r="Y27" s="82">
        <f>X27+'Commandes - Calculs Auto'!Y114-'Commandes - Calculs Auto'!Y66</f>
        <v>0</v>
      </c>
      <c r="Z27" s="82">
        <f>Y27+'Commandes - Calculs Auto'!Z114-'Commandes - Calculs Auto'!Z66</f>
        <v>0</v>
      </c>
      <c r="AA27" s="82">
        <f>Z27+'Commandes - Calculs Auto'!AA114-'Commandes - Calculs Auto'!AA66</f>
        <v>0</v>
      </c>
      <c r="AB27" s="82">
        <f>AA27+'Commandes - Calculs Auto'!AB114-'Commandes - Calculs Auto'!AB66</f>
        <v>0</v>
      </c>
      <c r="AC27" s="82">
        <f>AB27+'Commandes - Calculs Auto'!AC114-'Commandes - Calculs Auto'!AC66</f>
        <v>0</v>
      </c>
      <c r="AD27" s="82">
        <f>AC27+'Commandes - Calculs Auto'!AD114-'Commandes - Calculs Auto'!AD66</f>
        <v>0</v>
      </c>
      <c r="AE27" s="82">
        <f>AD27+'Commandes - Calculs Auto'!AE114-'Commandes - Calculs Auto'!AE66</f>
        <v>0</v>
      </c>
      <c r="AF27" s="82">
        <f>AE27+'Commandes - Calculs Auto'!AF114-'Commandes - Calculs Auto'!AF66</f>
        <v>0</v>
      </c>
      <c r="AG27" s="82">
        <f>AF27+'Commandes - Calculs Auto'!AG114-'Commandes - Calculs Auto'!AG66</f>
        <v>0</v>
      </c>
      <c r="AH27" s="82">
        <f>AG27+'Commandes - Calculs Auto'!AH114-'Commandes - Calculs Auto'!AH66</f>
        <v>0</v>
      </c>
      <c r="AI27" s="82">
        <f>AH27+'Commandes - Calculs Auto'!AI114-'Commandes - Calculs Auto'!AI66</f>
        <v>0</v>
      </c>
      <c r="AJ27" s="82">
        <f>AI27+'Commandes - Calculs Auto'!AJ114-'Commandes - Calculs Auto'!AJ66</f>
        <v>0</v>
      </c>
      <c r="AK27" s="82">
        <f>AJ27+'Commandes - Calculs Auto'!AK114-'Commandes - Calculs Auto'!AK66</f>
        <v>0</v>
      </c>
      <c r="AL27" s="82">
        <f>AK27+'Commandes - Calculs Auto'!AL114-'Commandes - Calculs Auto'!AL66</f>
        <v>0</v>
      </c>
      <c r="AM27" s="82">
        <f>AL27+'Commandes - Calculs Auto'!AM114-'Commandes - Calculs Auto'!AM66</f>
        <v>0</v>
      </c>
      <c r="AN27" s="82">
        <f>AM27+'Commandes - Calculs Auto'!AN114-'Commandes - Calculs Auto'!AN66</f>
        <v>0</v>
      </c>
      <c r="AO27" s="82">
        <f>AN27+'Commandes - Calculs Auto'!AO114-'Commandes - Calculs Auto'!AO66</f>
        <v>0</v>
      </c>
      <c r="AP27" s="82">
        <f>AO27+'Commandes - Calculs Auto'!AP114-'Commandes - Calculs Auto'!AP66</f>
        <v>0</v>
      </c>
      <c r="AQ27" s="82">
        <f>AP27+'Commandes - Calculs Auto'!AQ114-'Commandes - Calculs Auto'!AQ66</f>
        <v>0</v>
      </c>
      <c r="AR27" s="82">
        <f>AQ27+'Commandes - Calculs Auto'!AR114-'Commandes - Calculs Auto'!AR66</f>
        <v>0</v>
      </c>
      <c r="AS27" s="82">
        <f>AR27+'Commandes - Calculs Auto'!AS114-'Commandes - Calculs Auto'!AS66</f>
        <v>0</v>
      </c>
      <c r="AT27" s="82">
        <f>AS27+'Commandes - Calculs Auto'!AT114-'Commandes - Calculs Auto'!AT66</f>
        <v>0</v>
      </c>
      <c r="AU27" s="82">
        <f>AT27+'Commandes - Calculs Auto'!AU114-'Commandes - Calculs Auto'!AU66</f>
        <v>0</v>
      </c>
      <c r="AV27" s="82">
        <f>AU27+'Commandes - Calculs Auto'!AV114-'Commandes - Calculs Auto'!AV66</f>
        <v>0</v>
      </c>
      <c r="AW27" s="82">
        <f>AV27+'Commandes - Calculs Auto'!AW114-'Commandes - Calculs Auto'!AW66</f>
        <v>0</v>
      </c>
      <c r="AX27" s="82">
        <f>AW27+'Commandes - Calculs Auto'!AX114-'Commandes - Calculs Auto'!AX66</f>
        <v>0</v>
      </c>
      <c r="AY27" s="82">
        <f>AX27+'Commandes - Calculs Auto'!AY114-'Commandes - Calculs Auto'!AY66</f>
        <v>0</v>
      </c>
      <c r="AZ27" s="82">
        <f>AY27+'Commandes - Calculs Auto'!AZ114-'Commandes - Calculs Auto'!AZ66</f>
        <v>0</v>
      </c>
      <c r="BA27" s="82">
        <f>AZ27+'Commandes - Calculs Auto'!BA114-'Commandes - Calculs Auto'!BA66</f>
        <v>0</v>
      </c>
      <c r="BB27" s="82">
        <f>BA27+'Commandes - Calculs Auto'!BB114-'Commandes - Calculs Auto'!BB66</f>
        <v>0</v>
      </c>
      <c r="BC27" s="82">
        <f>BB27+'Commandes - Calculs Auto'!BC114-'Commandes - Calculs Auto'!BC66</f>
        <v>0</v>
      </c>
      <c r="BD27" s="82">
        <f>BC27+'Commandes - Calculs Auto'!BD114-'Commandes - Calculs Auto'!BD66</f>
        <v>0</v>
      </c>
      <c r="BE27" s="82">
        <f>BD27+'Commandes - Calculs Auto'!BE114-'Commandes - Calculs Auto'!BE66</f>
        <v>0</v>
      </c>
      <c r="BF27" s="82">
        <f>BE27+'Commandes - Calculs Auto'!BF114-'Commandes - Calculs Auto'!BF66</f>
        <v>0</v>
      </c>
      <c r="BG27" s="82">
        <f>BF27+'Commandes - Calculs Auto'!BG114-'Commandes - Calculs Auto'!BG66</f>
        <v>0</v>
      </c>
      <c r="BH27" s="82">
        <f>BG27+'Commandes - Calculs Auto'!BH114-'Commandes - Calculs Auto'!BH66</f>
        <v>0</v>
      </c>
      <c r="BI27" s="82">
        <f>BH27+'Commandes - Calculs Auto'!BI114-'Commandes - Calculs Auto'!BI66</f>
        <v>0</v>
      </c>
      <c r="BJ27" s="82">
        <f>BI27+'Commandes - Calculs Auto'!BJ114-'Commandes - Calculs Auto'!BJ66</f>
        <v>0</v>
      </c>
    </row>
    <row r="28" spans="2:62" ht="15" customHeight="1" x14ac:dyDescent="0.35">
      <c r="B28" s="57">
        <f>CONFIG!$B$17</f>
        <v>0</v>
      </c>
      <c r="C28" s="82">
        <f>'Commandes - Calculs Auto'!C115-'Commandes - Calculs Auto'!C67</f>
        <v>0</v>
      </c>
      <c r="D28" s="82">
        <f>C28+'Commandes - Calculs Auto'!D115-'Commandes - Calculs Auto'!D67</f>
        <v>0</v>
      </c>
      <c r="E28" s="82">
        <f>D28+'Commandes - Calculs Auto'!E115-'Commandes - Calculs Auto'!E67</f>
        <v>0</v>
      </c>
      <c r="F28" s="82">
        <f>E28+'Commandes - Calculs Auto'!F115-'Commandes - Calculs Auto'!F67</f>
        <v>0</v>
      </c>
      <c r="G28" s="82">
        <f>F28+'Commandes - Calculs Auto'!G115-'Commandes - Calculs Auto'!G67</f>
        <v>0</v>
      </c>
      <c r="H28" s="82">
        <f>G28+'Commandes - Calculs Auto'!H115-'Commandes - Calculs Auto'!H67</f>
        <v>0</v>
      </c>
      <c r="I28" s="82">
        <f>H28+'Commandes - Calculs Auto'!I115-'Commandes - Calculs Auto'!I67</f>
        <v>0</v>
      </c>
      <c r="J28" s="82">
        <f>I28+'Commandes - Calculs Auto'!J115-'Commandes - Calculs Auto'!J67</f>
        <v>0</v>
      </c>
      <c r="K28" s="82">
        <f>J28+'Commandes - Calculs Auto'!K115-'Commandes - Calculs Auto'!K67</f>
        <v>0</v>
      </c>
      <c r="L28" s="82">
        <f>K28+'Commandes - Calculs Auto'!L115-'Commandes - Calculs Auto'!L67</f>
        <v>0</v>
      </c>
      <c r="M28" s="82">
        <f>L28+'Commandes - Calculs Auto'!M115-'Commandes - Calculs Auto'!M67</f>
        <v>0</v>
      </c>
      <c r="N28" s="82">
        <f>M28+'Commandes - Calculs Auto'!N115-'Commandes - Calculs Auto'!N67</f>
        <v>0</v>
      </c>
      <c r="O28" s="82">
        <f>N28+'Commandes - Calculs Auto'!O115-'Commandes - Calculs Auto'!O67</f>
        <v>0</v>
      </c>
      <c r="P28" s="82">
        <f>O28+'Commandes - Calculs Auto'!P115-'Commandes - Calculs Auto'!P67</f>
        <v>0</v>
      </c>
      <c r="Q28" s="82">
        <f>P28+'Commandes - Calculs Auto'!Q115-'Commandes - Calculs Auto'!Q67</f>
        <v>0</v>
      </c>
      <c r="R28" s="82">
        <f>Q28+'Commandes - Calculs Auto'!R115-'Commandes - Calculs Auto'!R67</f>
        <v>0</v>
      </c>
      <c r="S28" s="82">
        <f>R28+'Commandes - Calculs Auto'!S115-'Commandes - Calculs Auto'!S67</f>
        <v>0</v>
      </c>
      <c r="T28" s="82">
        <f>S28+'Commandes - Calculs Auto'!T115-'Commandes - Calculs Auto'!T67</f>
        <v>0</v>
      </c>
      <c r="U28" s="82">
        <f>T28+'Commandes - Calculs Auto'!U115-'Commandes - Calculs Auto'!U67</f>
        <v>0</v>
      </c>
      <c r="V28" s="82">
        <f>U28+'Commandes - Calculs Auto'!V115-'Commandes - Calculs Auto'!V67</f>
        <v>0</v>
      </c>
      <c r="W28" s="82">
        <f>V28+'Commandes - Calculs Auto'!W115-'Commandes - Calculs Auto'!W67</f>
        <v>0</v>
      </c>
      <c r="X28" s="82">
        <f>W28+'Commandes - Calculs Auto'!X115-'Commandes - Calculs Auto'!X67</f>
        <v>0</v>
      </c>
      <c r="Y28" s="82">
        <f>X28+'Commandes - Calculs Auto'!Y115-'Commandes - Calculs Auto'!Y67</f>
        <v>0</v>
      </c>
      <c r="Z28" s="82">
        <f>Y28+'Commandes - Calculs Auto'!Z115-'Commandes - Calculs Auto'!Z67</f>
        <v>0</v>
      </c>
      <c r="AA28" s="82">
        <f>Z28+'Commandes - Calculs Auto'!AA115-'Commandes - Calculs Auto'!AA67</f>
        <v>0</v>
      </c>
      <c r="AB28" s="82">
        <f>AA28+'Commandes - Calculs Auto'!AB115-'Commandes - Calculs Auto'!AB67</f>
        <v>0</v>
      </c>
      <c r="AC28" s="82">
        <f>AB28+'Commandes - Calculs Auto'!AC115-'Commandes - Calculs Auto'!AC67</f>
        <v>0</v>
      </c>
      <c r="AD28" s="82">
        <f>AC28+'Commandes - Calculs Auto'!AD115-'Commandes - Calculs Auto'!AD67</f>
        <v>0</v>
      </c>
      <c r="AE28" s="82">
        <f>AD28+'Commandes - Calculs Auto'!AE115-'Commandes - Calculs Auto'!AE67</f>
        <v>0</v>
      </c>
      <c r="AF28" s="82">
        <f>AE28+'Commandes - Calculs Auto'!AF115-'Commandes - Calculs Auto'!AF67</f>
        <v>0</v>
      </c>
      <c r="AG28" s="82">
        <f>AF28+'Commandes - Calculs Auto'!AG115-'Commandes - Calculs Auto'!AG67</f>
        <v>0</v>
      </c>
      <c r="AH28" s="82">
        <f>AG28+'Commandes - Calculs Auto'!AH115-'Commandes - Calculs Auto'!AH67</f>
        <v>0</v>
      </c>
      <c r="AI28" s="82">
        <f>AH28+'Commandes - Calculs Auto'!AI115-'Commandes - Calculs Auto'!AI67</f>
        <v>0</v>
      </c>
      <c r="AJ28" s="82">
        <f>AI28+'Commandes - Calculs Auto'!AJ115-'Commandes - Calculs Auto'!AJ67</f>
        <v>0</v>
      </c>
      <c r="AK28" s="82">
        <f>AJ28+'Commandes - Calculs Auto'!AK115-'Commandes - Calculs Auto'!AK67</f>
        <v>0</v>
      </c>
      <c r="AL28" s="82">
        <f>AK28+'Commandes - Calculs Auto'!AL115-'Commandes - Calculs Auto'!AL67</f>
        <v>0</v>
      </c>
      <c r="AM28" s="82">
        <f>AL28+'Commandes - Calculs Auto'!AM115-'Commandes - Calculs Auto'!AM67</f>
        <v>0</v>
      </c>
      <c r="AN28" s="82">
        <f>AM28+'Commandes - Calculs Auto'!AN115-'Commandes - Calculs Auto'!AN67</f>
        <v>0</v>
      </c>
      <c r="AO28" s="82">
        <f>AN28+'Commandes - Calculs Auto'!AO115-'Commandes - Calculs Auto'!AO67</f>
        <v>0</v>
      </c>
      <c r="AP28" s="82">
        <f>AO28+'Commandes - Calculs Auto'!AP115-'Commandes - Calculs Auto'!AP67</f>
        <v>0</v>
      </c>
      <c r="AQ28" s="82">
        <f>AP28+'Commandes - Calculs Auto'!AQ115-'Commandes - Calculs Auto'!AQ67</f>
        <v>0</v>
      </c>
      <c r="AR28" s="82">
        <f>AQ28+'Commandes - Calculs Auto'!AR115-'Commandes - Calculs Auto'!AR67</f>
        <v>0</v>
      </c>
      <c r="AS28" s="82">
        <f>AR28+'Commandes - Calculs Auto'!AS115-'Commandes - Calculs Auto'!AS67</f>
        <v>0</v>
      </c>
      <c r="AT28" s="82">
        <f>AS28+'Commandes - Calculs Auto'!AT115-'Commandes - Calculs Auto'!AT67</f>
        <v>0</v>
      </c>
      <c r="AU28" s="82">
        <f>AT28+'Commandes - Calculs Auto'!AU115-'Commandes - Calculs Auto'!AU67</f>
        <v>0</v>
      </c>
      <c r="AV28" s="82">
        <f>AU28+'Commandes - Calculs Auto'!AV115-'Commandes - Calculs Auto'!AV67</f>
        <v>0</v>
      </c>
      <c r="AW28" s="82">
        <f>AV28+'Commandes - Calculs Auto'!AW115-'Commandes - Calculs Auto'!AW67</f>
        <v>0</v>
      </c>
      <c r="AX28" s="82">
        <f>AW28+'Commandes - Calculs Auto'!AX115-'Commandes - Calculs Auto'!AX67</f>
        <v>0</v>
      </c>
      <c r="AY28" s="82">
        <f>AX28+'Commandes - Calculs Auto'!AY115-'Commandes - Calculs Auto'!AY67</f>
        <v>0</v>
      </c>
      <c r="AZ28" s="82">
        <f>AY28+'Commandes - Calculs Auto'!AZ115-'Commandes - Calculs Auto'!AZ67</f>
        <v>0</v>
      </c>
      <c r="BA28" s="82">
        <f>AZ28+'Commandes - Calculs Auto'!BA115-'Commandes - Calculs Auto'!BA67</f>
        <v>0</v>
      </c>
      <c r="BB28" s="82">
        <f>BA28+'Commandes - Calculs Auto'!BB115-'Commandes - Calculs Auto'!BB67</f>
        <v>0</v>
      </c>
      <c r="BC28" s="82">
        <f>BB28+'Commandes - Calculs Auto'!BC115-'Commandes - Calculs Auto'!BC67</f>
        <v>0</v>
      </c>
      <c r="BD28" s="82">
        <f>BC28+'Commandes - Calculs Auto'!BD115-'Commandes - Calculs Auto'!BD67</f>
        <v>0</v>
      </c>
      <c r="BE28" s="82">
        <f>BD28+'Commandes - Calculs Auto'!BE115-'Commandes - Calculs Auto'!BE67</f>
        <v>0</v>
      </c>
      <c r="BF28" s="82">
        <f>BE28+'Commandes - Calculs Auto'!BF115-'Commandes - Calculs Auto'!BF67</f>
        <v>0</v>
      </c>
      <c r="BG28" s="82">
        <f>BF28+'Commandes - Calculs Auto'!BG115-'Commandes - Calculs Auto'!BG67</f>
        <v>0</v>
      </c>
      <c r="BH28" s="82">
        <f>BG28+'Commandes - Calculs Auto'!BH115-'Commandes - Calculs Auto'!BH67</f>
        <v>0</v>
      </c>
      <c r="BI28" s="82">
        <f>BH28+'Commandes - Calculs Auto'!BI115-'Commandes - Calculs Auto'!BI67</f>
        <v>0</v>
      </c>
      <c r="BJ28" s="82">
        <f>BI28+'Commandes - Calculs Auto'!BJ115-'Commandes - Calculs Auto'!BJ67</f>
        <v>0</v>
      </c>
    </row>
    <row r="29" spans="2:62" ht="15" customHeight="1" x14ac:dyDescent="0.35">
      <c r="B29" s="57">
        <f>CONFIG!$B$18</f>
        <v>0</v>
      </c>
      <c r="C29" s="82">
        <f>'Commandes - Calculs Auto'!C116-'Commandes - Calculs Auto'!C68</f>
        <v>0</v>
      </c>
      <c r="D29" s="82">
        <f>C29+'Commandes - Calculs Auto'!D116-'Commandes - Calculs Auto'!D68</f>
        <v>0</v>
      </c>
      <c r="E29" s="82">
        <f>D29+'Commandes - Calculs Auto'!E116-'Commandes - Calculs Auto'!E68</f>
        <v>0</v>
      </c>
      <c r="F29" s="82">
        <f>E29+'Commandes - Calculs Auto'!F116-'Commandes - Calculs Auto'!F68</f>
        <v>0</v>
      </c>
      <c r="G29" s="82">
        <f>F29+'Commandes - Calculs Auto'!G116-'Commandes - Calculs Auto'!G68</f>
        <v>0</v>
      </c>
      <c r="H29" s="82">
        <f>G29+'Commandes - Calculs Auto'!H116-'Commandes - Calculs Auto'!H68</f>
        <v>0</v>
      </c>
      <c r="I29" s="82">
        <f>H29+'Commandes - Calculs Auto'!I116-'Commandes - Calculs Auto'!I68</f>
        <v>0</v>
      </c>
      <c r="J29" s="82">
        <f>I29+'Commandes - Calculs Auto'!J116-'Commandes - Calculs Auto'!J68</f>
        <v>0</v>
      </c>
      <c r="K29" s="82">
        <f>J29+'Commandes - Calculs Auto'!K116-'Commandes - Calculs Auto'!K68</f>
        <v>0</v>
      </c>
      <c r="L29" s="82">
        <f>K29+'Commandes - Calculs Auto'!L116-'Commandes - Calculs Auto'!L68</f>
        <v>0</v>
      </c>
      <c r="M29" s="82">
        <f>L29+'Commandes - Calculs Auto'!M116-'Commandes - Calculs Auto'!M68</f>
        <v>0</v>
      </c>
      <c r="N29" s="82">
        <f>M29+'Commandes - Calculs Auto'!N116-'Commandes - Calculs Auto'!N68</f>
        <v>0</v>
      </c>
      <c r="O29" s="82">
        <f>N29+'Commandes - Calculs Auto'!O116-'Commandes - Calculs Auto'!O68</f>
        <v>0</v>
      </c>
      <c r="P29" s="82">
        <f>O29+'Commandes - Calculs Auto'!P116-'Commandes - Calculs Auto'!P68</f>
        <v>0</v>
      </c>
      <c r="Q29" s="82">
        <f>P29+'Commandes - Calculs Auto'!Q116-'Commandes - Calculs Auto'!Q68</f>
        <v>0</v>
      </c>
      <c r="R29" s="82">
        <f>Q29+'Commandes - Calculs Auto'!R116-'Commandes - Calculs Auto'!R68</f>
        <v>0</v>
      </c>
      <c r="S29" s="82">
        <f>R29+'Commandes - Calculs Auto'!S116-'Commandes - Calculs Auto'!S68</f>
        <v>0</v>
      </c>
      <c r="T29" s="82">
        <f>S29+'Commandes - Calculs Auto'!T116-'Commandes - Calculs Auto'!T68</f>
        <v>0</v>
      </c>
      <c r="U29" s="82">
        <f>T29+'Commandes - Calculs Auto'!U116-'Commandes - Calculs Auto'!U68</f>
        <v>0</v>
      </c>
      <c r="V29" s="82">
        <f>U29+'Commandes - Calculs Auto'!V116-'Commandes - Calculs Auto'!V68</f>
        <v>0</v>
      </c>
      <c r="W29" s="82">
        <f>V29+'Commandes - Calculs Auto'!W116-'Commandes - Calculs Auto'!W68</f>
        <v>0</v>
      </c>
      <c r="X29" s="82">
        <f>W29+'Commandes - Calculs Auto'!X116-'Commandes - Calculs Auto'!X68</f>
        <v>0</v>
      </c>
      <c r="Y29" s="82">
        <f>X29+'Commandes - Calculs Auto'!Y116-'Commandes - Calculs Auto'!Y68</f>
        <v>0</v>
      </c>
      <c r="Z29" s="82">
        <f>Y29+'Commandes - Calculs Auto'!Z116-'Commandes - Calculs Auto'!Z68</f>
        <v>0</v>
      </c>
      <c r="AA29" s="82">
        <f>Z29+'Commandes - Calculs Auto'!AA116-'Commandes - Calculs Auto'!AA68</f>
        <v>0</v>
      </c>
      <c r="AB29" s="82">
        <f>AA29+'Commandes - Calculs Auto'!AB116-'Commandes - Calculs Auto'!AB68</f>
        <v>0</v>
      </c>
      <c r="AC29" s="82">
        <f>AB29+'Commandes - Calculs Auto'!AC116-'Commandes - Calculs Auto'!AC68</f>
        <v>0</v>
      </c>
      <c r="AD29" s="82">
        <f>AC29+'Commandes - Calculs Auto'!AD116-'Commandes - Calculs Auto'!AD68</f>
        <v>0</v>
      </c>
      <c r="AE29" s="82">
        <f>AD29+'Commandes - Calculs Auto'!AE116-'Commandes - Calculs Auto'!AE68</f>
        <v>0</v>
      </c>
      <c r="AF29" s="82">
        <f>AE29+'Commandes - Calculs Auto'!AF116-'Commandes - Calculs Auto'!AF68</f>
        <v>0</v>
      </c>
      <c r="AG29" s="82">
        <f>AF29+'Commandes - Calculs Auto'!AG116-'Commandes - Calculs Auto'!AG68</f>
        <v>0</v>
      </c>
      <c r="AH29" s="82">
        <f>AG29+'Commandes - Calculs Auto'!AH116-'Commandes - Calculs Auto'!AH68</f>
        <v>0</v>
      </c>
      <c r="AI29" s="82">
        <f>AH29+'Commandes - Calculs Auto'!AI116-'Commandes - Calculs Auto'!AI68</f>
        <v>0</v>
      </c>
      <c r="AJ29" s="82">
        <f>AI29+'Commandes - Calculs Auto'!AJ116-'Commandes - Calculs Auto'!AJ68</f>
        <v>0</v>
      </c>
      <c r="AK29" s="82">
        <f>AJ29+'Commandes - Calculs Auto'!AK116-'Commandes - Calculs Auto'!AK68</f>
        <v>0</v>
      </c>
      <c r="AL29" s="82">
        <f>AK29+'Commandes - Calculs Auto'!AL116-'Commandes - Calculs Auto'!AL68</f>
        <v>0</v>
      </c>
      <c r="AM29" s="82">
        <f>AL29+'Commandes - Calculs Auto'!AM116-'Commandes - Calculs Auto'!AM68</f>
        <v>0</v>
      </c>
      <c r="AN29" s="82">
        <f>AM29+'Commandes - Calculs Auto'!AN116-'Commandes - Calculs Auto'!AN68</f>
        <v>0</v>
      </c>
      <c r="AO29" s="82">
        <f>AN29+'Commandes - Calculs Auto'!AO116-'Commandes - Calculs Auto'!AO68</f>
        <v>0</v>
      </c>
      <c r="AP29" s="82">
        <f>AO29+'Commandes - Calculs Auto'!AP116-'Commandes - Calculs Auto'!AP68</f>
        <v>0</v>
      </c>
      <c r="AQ29" s="82">
        <f>AP29+'Commandes - Calculs Auto'!AQ116-'Commandes - Calculs Auto'!AQ68</f>
        <v>0</v>
      </c>
      <c r="AR29" s="82">
        <f>AQ29+'Commandes - Calculs Auto'!AR116-'Commandes - Calculs Auto'!AR68</f>
        <v>0</v>
      </c>
      <c r="AS29" s="82">
        <f>AR29+'Commandes - Calculs Auto'!AS116-'Commandes - Calculs Auto'!AS68</f>
        <v>0</v>
      </c>
      <c r="AT29" s="82">
        <f>AS29+'Commandes - Calculs Auto'!AT116-'Commandes - Calculs Auto'!AT68</f>
        <v>0</v>
      </c>
      <c r="AU29" s="82">
        <f>AT29+'Commandes - Calculs Auto'!AU116-'Commandes - Calculs Auto'!AU68</f>
        <v>0</v>
      </c>
      <c r="AV29" s="82">
        <f>AU29+'Commandes - Calculs Auto'!AV116-'Commandes - Calculs Auto'!AV68</f>
        <v>0</v>
      </c>
      <c r="AW29" s="82">
        <f>AV29+'Commandes - Calculs Auto'!AW116-'Commandes - Calculs Auto'!AW68</f>
        <v>0</v>
      </c>
      <c r="AX29" s="82">
        <f>AW29+'Commandes - Calculs Auto'!AX116-'Commandes - Calculs Auto'!AX68</f>
        <v>0</v>
      </c>
      <c r="AY29" s="82">
        <f>AX29+'Commandes - Calculs Auto'!AY116-'Commandes - Calculs Auto'!AY68</f>
        <v>0</v>
      </c>
      <c r="AZ29" s="82">
        <f>AY29+'Commandes - Calculs Auto'!AZ116-'Commandes - Calculs Auto'!AZ68</f>
        <v>0</v>
      </c>
      <c r="BA29" s="82">
        <f>AZ29+'Commandes - Calculs Auto'!BA116-'Commandes - Calculs Auto'!BA68</f>
        <v>0</v>
      </c>
      <c r="BB29" s="82">
        <f>BA29+'Commandes - Calculs Auto'!BB116-'Commandes - Calculs Auto'!BB68</f>
        <v>0</v>
      </c>
      <c r="BC29" s="82">
        <f>BB29+'Commandes - Calculs Auto'!BC116-'Commandes - Calculs Auto'!BC68</f>
        <v>0</v>
      </c>
      <c r="BD29" s="82">
        <f>BC29+'Commandes - Calculs Auto'!BD116-'Commandes - Calculs Auto'!BD68</f>
        <v>0</v>
      </c>
      <c r="BE29" s="82">
        <f>BD29+'Commandes - Calculs Auto'!BE116-'Commandes - Calculs Auto'!BE68</f>
        <v>0</v>
      </c>
      <c r="BF29" s="82">
        <f>BE29+'Commandes - Calculs Auto'!BF116-'Commandes - Calculs Auto'!BF68</f>
        <v>0</v>
      </c>
      <c r="BG29" s="82">
        <f>BF29+'Commandes - Calculs Auto'!BG116-'Commandes - Calculs Auto'!BG68</f>
        <v>0</v>
      </c>
      <c r="BH29" s="82">
        <f>BG29+'Commandes - Calculs Auto'!BH116-'Commandes - Calculs Auto'!BH68</f>
        <v>0</v>
      </c>
      <c r="BI29" s="82">
        <f>BH29+'Commandes - Calculs Auto'!BI116-'Commandes - Calculs Auto'!BI68</f>
        <v>0</v>
      </c>
      <c r="BJ29" s="82">
        <f>BI29+'Commandes - Calculs Auto'!BJ116-'Commandes - Calculs Auto'!BJ68</f>
        <v>0</v>
      </c>
    </row>
    <row r="30" spans="2:62" ht="15" customHeight="1" x14ac:dyDescent="0.35">
      <c r="B30" s="57">
        <f>CONFIG!$B$19</f>
        <v>0</v>
      </c>
      <c r="C30" s="82">
        <f>'Commandes - Calculs Auto'!C117-'Commandes - Calculs Auto'!C69</f>
        <v>0</v>
      </c>
      <c r="D30" s="82">
        <f>C30+'Commandes - Calculs Auto'!D117-'Commandes - Calculs Auto'!D69</f>
        <v>0</v>
      </c>
      <c r="E30" s="82">
        <f>D30+'Commandes - Calculs Auto'!E117-'Commandes - Calculs Auto'!E69</f>
        <v>0</v>
      </c>
      <c r="F30" s="82">
        <f>E30+'Commandes - Calculs Auto'!F117-'Commandes - Calculs Auto'!F69</f>
        <v>0</v>
      </c>
      <c r="G30" s="82">
        <f>F30+'Commandes - Calculs Auto'!G117-'Commandes - Calculs Auto'!G69</f>
        <v>0</v>
      </c>
      <c r="H30" s="82">
        <f>G30+'Commandes - Calculs Auto'!H117-'Commandes - Calculs Auto'!H69</f>
        <v>0</v>
      </c>
      <c r="I30" s="82">
        <f>H30+'Commandes - Calculs Auto'!I117-'Commandes - Calculs Auto'!I69</f>
        <v>0</v>
      </c>
      <c r="J30" s="82">
        <f>I30+'Commandes - Calculs Auto'!J117-'Commandes - Calculs Auto'!J69</f>
        <v>0</v>
      </c>
      <c r="K30" s="82">
        <f>J30+'Commandes - Calculs Auto'!K117-'Commandes - Calculs Auto'!K69</f>
        <v>0</v>
      </c>
      <c r="L30" s="82">
        <f>K30+'Commandes - Calculs Auto'!L117-'Commandes - Calculs Auto'!L69</f>
        <v>0</v>
      </c>
      <c r="M30" s="82">
        <f>L30+'Commandes - Calculs Auto'!M117-'Commandes - Calculs Auto'!M69</f>
        <v>0</v>
      </c>
      <c r="N30" s="82">
        <f>M30+'Commandes - Calculs Auto'!N117-'Commandes - Calculs Auto'!N69</f>
        <v>0</v>
      </c>
      <c r="O30" s="82">
        <f>N30+'Commandes - Calculs Auto'!O117-'Commandes - Calculs Auto'!O69</f>
        <v>0</v>
      </c>
      <c r="P30" s="82">
        <f>O30+'Commandes - Calculs Auto'!P117-'Commandes - Calculs Auto'!P69</f>
        <v>0</v>
      </c>
      <c r="Q30" s="82">
        <f>P30+'Commandes - Calculs Auto'!Q117-'Commandes - Calculs Auto'!Q69</f>
        <v>0</v>
      </c>
      <c r="R30" s="82">
        <f>Q30+'Commandes - Calculs Auto'!R117-'Commandes - Calculs Auto'!R69</f>
        <v>0</v>
      </c>
      <c r="S30" s="82">
        <f>R30+'Commandes - Calculs Auto'!S117-'Commandes - Calculs Auto'!S69</f>
        <v>0</v>
      </c>
      <c r="T30" s="82">
        <f>S30+'Commandes - Calculs Auto'!T117-'Commandes - Calculs Auto'!T69</f>
        <v>0</v>
      </c>
      <c r="U30" s="82">
        <f>T30+'Commandes - Calculs Auto'!U117-'Commandes - Calculs Auto'!U69</f>
        <v>0</v>
      </c>
      <c r="V30" s="82">
        <f>U30+'Commandes - Calculs Auto'!V117-'Commandes - Calculs Auto'!V69</f>
        <v>0</v>
      </c>
      <c r="W30" s="82">
        <f>V30+'Commandes - Calculs Auto'!W117-'Commandes - Calculs Auto'!W69</f>
        <v>0</v>
      </c>
      <c r="X30" s="82">
        <f>W30+'Commandes - Calculs Auto'!X117-'Commandes - Calculs Auto'!X69</f>
        <v>0</v>
      </c>
      <c r="Y30" s="82">
        <f>X30+'Commandes - Calculs Auto'!Y117-'Commandes - Calculs Auto'!Y69</f>
        <v>0</v>
      </c>
      <c r="Z30" s="82">
        <f>Y30+'Commandes - Calculs Auto'!Z117-'Commandes - Calculs Auto'!Z69</f>
        <v>0</v>
      </c>
      <c r="AA30" s="82">
        <f>Z30+'Commandes - Calculs Auto'!AA117-'Commandes - Calculs Auto'!AA69</f>
        <v>0</v>
      </c>
      <c r="AB30" s="82">
        <f>AA30+'Commandes - Calculs Auto'!AB117-'Commandes - Calculs Auto'!AB69</f>
        <v>0</v>
      </c>
      <c r="AC30" s="82">
        <f>AB30+'Commandes - Calculs Auto'!AC117-'Commandes - Calculs Auto'!AC69</f>
        <v>0</v>
      </c>
      <c r="AD30" s="82">
        <f>AC30+'Commandes - Calculs Auto'!AD117-'Commandes - Calculs Auto'!AD69</f>
        <v>0</v>
      </c>
      <c r="AE30" s="82">
        <f>AD30+'Commandes - Calculs Auto'!AE117-'Commandes - Calculs Auto'!AE69</f>
        <v>0</v>
      </c>
      <c r="AF30" s="82">
        <f>AE30+'Commandes - Calculs Auto'!AF117-'Commandes - Calculs Auto'!AF69</f>
        <v>0</v>
      </c>
      <c r="AG30" s="82">
        <f>AF30+'Commandes - Calculs Auto'!AG117-'Commandes - Calculs Auto'!AG69</f>
        <v>0</v>
      </c>
      <c r="AH30" s="82">
        <f>AG30+'Commandes - Calculs Auto'!AH117-'Commandes - Calculs Auto'!AH69</f>
        <v>0</v>
      </c>
      <c r="AI30" s="82">
        <f>AH30+'Commandes - Calculs Auto'!AI117-'Commandes - Calculs Auto'!AI69</f>
        <v>0</v>
      </c>
      <c r="AJ30" s="82">
        <f>AI30+'Commandes - Calculs Auto'!AJ117-'Commandes - Calculs Auto'!AJ69</f>
        <v>0</v>
      </c>
      <c r="AK30" s="82">
        <f>AJ30+'Commandes - Calculs Auto'!AK117-'Commandes - Calculs Auto'!AK69</f>
        <v>0</v>
      </c>
      <c r="AL30" s="82">
        <f>AK30+'Commandes - Calculs Auto'!AL117-'Commandes - Calculs Auto'!AL69</f>
        <v>0</v>
      </c>
      <c r="AM30" s="82">
        <f>AL30+'Commandes - Calculs Auto'!AM117-'Commandes - Calculs Auto'!AM69</f>
        <v>0</v>
      </c>
      <c r="AN30" s="82">
        <f>AM30+'Commandes - Calculs Auto'!AN117-'Commandes - Calculs Auto'!AN69</f>
        <v>0</v>
      </c>
      <c r="AO30" s="82">
        <f>AN30+'Commandes - Calculs Auto'!AO117-'Commandes - Calculs Auto'!AO69</f>
        <v>0</v>
      </c>
      <c r="AP30" s="82">
        <f>AO30+'Commandes - Calculs Auto'!AP117-'Commandes - Calculs Auto'!AP69</f>
        <v>0</v>
      </c>
      <c r="AQ30" s="82">
        <f>AP30+'Commandes - Calculs Auto'!AQ117-'Commandes - Calculs Auto'!AQ69</f>
        <v>0</v>
      </c>
      <c r="AR30" s="82">
        <f>AQ30+'Commandes - Calculs Auto'!AR117-'Commandes - Calculs Auto'!AR69</f>
        <v>0</v>
      </c>
      <c r="AS30" s="82">
        <f>AR30+'Commandes - Calculs Auto'!AS117-'Commandes - Calculs Auto'!AS69</f>
        <v>0</v>
      </c>
      <c r="AT30" s="82">
        <f>AS30+'Commandes - Calculs Auto'!AT117-'Commandes - Calculs Auto'!AT69</f>
        <v>0</v>
      </c>
      <c r="AU30" s="82">
        <f>AT30+'Commandes - Calculs Auto'!AU117-'Commandes - Calculs Auto'!AU69</f>
        <v>0</v>
      </c>
      <c r="AV30" s="82">
        <f>AU30+'Commandes - Calculs Auto'!AV117-'Commandes - Calculs Auto'!AV69</f>
        <v>0</v>
      </c>
      <c r="AW30" s="82">
        <f>AV30+'Commandes - Calculs Auto'!AW117-'Commandes - Calculs Auto'!AW69</f>
        <v>0</v>
      </c>
      <c r="AX30" s="82">
        <f>AW30+'Commandes - Calculs Auto'!AX117-'Commandes - Calculs Auto'!AX69</f>
        <v>0</v>
      </c>
      <c r="AY30" s="82">
        <f>AX30+'Commandes - Calculs Auto'!AY117-'Commandes - Calculs Auto'!AY69</f>
        <v>0</v>
      </c>
      <c r="AZ30" s="82">
        <f>AY30+'Commandes - Calculs Auto'!AZ117-'Commandes - Calculs Auto'!AZ69</f>
        <v>0</v>
      </c>
      <c r="BA30" s="82">
        <f>AZ30+'Commandes - Calculs Auto'!BA117-'Commandes - Calculs Auto'!BA69</f>
        <v>0</v>
      </c>
      <c r="BB30" s="82">
        <f>BA30+'Commandes - Calculs Auto'!BB117-'Commandes - Calculs Auto'!BB69</f>
        <v>0</v>
      </c>
      <c r="BC30" s="82">
        <f>BB30+'Commandes - Calculs Auto'!BC117-'Commandes - Calculs Auto'!BC69</f>
        <v>0</v>
      </c>
      <c r="BD30" s="82">
        <f>BC30+'Commandes - Calculs Auto'!BD117-'Commandes - Calculs Auto'!BD69</f>
        <v>0</v>
      </c>
      <c r="BE30" s="82">
        <f>BD30+'Commandes - Calculs Auto'!BE117-'Commandes - Calculs Auto'!BE69</f>
        <v>0</v>
      </c>
      <c r="BF30" s="82">
        <f>BE30+'Commandes - Calculs Auto'!BF117-'Commandes - Calculs Auto'!BF69</f>
        <v>0</v>
      </c>
      <c r="BG30" s="82">
        <f>BF30+'Commandes - Calculs Auto'!BG117-'Commandes - Calculs Auto'!BG69</f>
        <v>0</v>
      </c>
      <c r="BH30" s="82">
        <f>BG30+'Commandes - Calculs Auto'!BH117-'Commandes - Calculs Auto'!BH69</f>
        <v>0</v>
      </c>
      <c r="BI30" s="82">
        <f>BH30+'Commandes - Calculs Auto'!BI117-'Commandes - Calculs Auto'!BI69</f>
        <v>0</v>
      </c>
      <c r="BJ30" s="82">
        <f>BI30+'Commandes - Calculs Auto'!BJ117-'Commandes - Calculs Auto'!BJ69</f>
        <v>0</v>
      </c>
    </row>
    <row r="31" spans="2:62" ht="15" customHeight="1" x14ac:dyDescent="0.35">
      <c r="B31" s="57">
        <f>CONFIG!$B$20</f>
        <v>0</v>
      </c>
      <c r="C31" s="82">
        <f>'Commandes - Calculs Auto'!C118-'Commandes - Calculs Auto'!C70</f>
        <v>0</v>
      </c>
      <c r="D31" s="82">
        <f>C31+'Commandes - Calculs Auto'!D118-'Commandes - Calculs Auto'!D70</f>
        <v>0</v>
      </c>
      <c r="E31" s="82">
        <f>D31+'Commandes - Calculs Auto'!E118-'Commandes - Calculs Auto'!E70</f>
        <v>0</v>
      </c>
      <c r="F31" s="82">
        <f>E31+'Commandes - Calculs Auto'!F118-'Commandes - Calculs Auto'!F70</f>
        <v>0</v>
      </c>
      <c r="G31" s="82">
        <f>F31+'Commandes - Calculs Auto'!G118-'Commandes - Calculs Auto'!G70</f>
        <v>0</v>
      </c>
      <c r="H31" s="82">
        <f>G31+'Commandes - Calculs Auto'!H118-'Commandes - Calculs Auto'!H70</f>
        <v>0</v>
      </c>
      <c r="I31" s="82">
        <f>H31+'Commandes - Calculs Auto'!I118-'Commandes - Calculs Auto'!I70</f>
        <v>0</v>
      </c>
      <c r="J31" s="82">
        <f>I31+'Commandes - Calculs Auto'!J118-'Commandes - Calculs Auto'!J70</f>
        <v>0</v>
      </c>
      <c r="K31" s="82">
        <f>J31+'Commandes - Calculs Auto'!K118-'Commandes - Calculs Auto'!K70</f>
        <v>0</v>
      </c>
      <c r="L31" s="82">
        <f>K31+'Commandes - Calculs Auto'!L118-'Commandes - Calculs Auto'!L70</f>
        <v>0</v>
      </c>
      <c r="M31" s="82">
        <f>L31+'Commandes - Calculs Auto'!M118-'Commandes - Calculs Auto'!M70</f>
        <v>0</v>
      </c>
      <c r="N31" s="82">
        <f>M31+'Commandes - Calculs Auto'!N118-'Commandes - Calculs Auto'!N70</f>
        <v>0</v>
      </c>
      <c r="O31" s="82">
        <f>N31+'Commandes - Calculs Auto'!O118-'Commandes - Calculs Auto'!O70</f>
        <v>0</v>
      </c>
      <c r="P31" s="82">
        <f>O31+'Commandes - Calculs Auto'!P118-'Commandes - Calculs Auto'!P70</f>
        <v>0</v>
      </c>
      <c r="Q31" s="82">
        <f>P31+'Commandes - Calculs Auto'!Q118-'Commandes - Calculs Auto'!Q70</f>
        <v>0</v>
      </c>
      <c r="R31" s="82">
        <f>Q31+'Commandes - Calculs Auto'!R118-'Commandes - Calculs Auto'!R70</f>
        <v>0</v>
      </c>
      <c r="S31" s="82">
        <f>R31+'Commandes - Calculs Auto'!S118-'Commandes - Calculs Auto'!S70</f>
        <v>0</v>
      </c>
      <c r="T31" s="82">
        <f>S31+'Commandes - Calculs Auto'!T118-'Commandes - Calculs Auto'!T70</f>
        <v>0</v>
      </c>
      <c r="U31" s="82">
        <f>T31+'Commandes - Calculs Auto'!U118-'Commandes - Calculs Auto'!U70</f>
        <v>0</v>
      </c>
      <c r="V31" s="82">
        <f>U31+'Commandes - Calculs Auto'!V118-'Commandes - Calculs Auto'!V70</f>
        <v>0</v>
      </c>
      <c r="W31" s="82">
        <f>V31+'Commandes - Calculs Auto'!W118-'Commandes - Calculs Auto'!W70</f>
        <v>0</v>
      </c>
      <c r="X31" s="82">
        <f>W31+'Commandes - Calculs Auto'!X118-'Commandes - Calculs Auto'!X70</f>
        <v>0</v>
      </c>
      <c r="Y31" s="82">
        <f>X31+'Commandes - Calculs Auto'!Y118-'Commandes - Calculs Auto'!Y70</f>
        <v>0</v>
      </c>
      <c r="Z31" s="82">
        <f>Y31+'Commandes - Calculs Auto'!Z118-'Commandes - Calculs Auto'!Z70</f>
        <v>0</v>
      </c>
      <c r="AA31" s="82">
        <f>Z31+'Commandes - Calculs Auto'!AA118-'Commandes - Calculs Auto'!AA70</f>
        <v>0</v>
      </c>
      <c r="AB31" s="82">
        <f>AA31+'Commandes - Calculs Auto'!AB118-'Commandes - Calculs Auto'!AB70</f>
        <v>0</v>
      </c>
      <c r="AC31" s="82">
        <f>AB31+'Commandes - Calculs Auto'!AC118-'Commandes - Calculs Auto'!AC70</f>
        <v>0</v>
      </c>
      <c r="AD31" s="82">
        <f>AC31+'Commandes - Calculs Auto'!AD118-'Commandes - Calculs Auto'!AD70</f>
        <v>0</v>
      </c>
      <c r="AE31" s="82">
        <f>AD31+'Commandes - Calculs Auto'!AE118-'Commandes - Calculs Auto'!AE70</f>
        <v>0</v>
      </c>
      <c r="AF31" s="82">
        <f>AE31+'Commandes - Calculs Auto'!AF118-'Commandes - Calculs Auto'!AF70</f>
        <v>0</v>
      </c>
      <c r="AG31" s="82">
        <f>AF31+'Commandes - Calculs Auto'!AG118-'Commandes - Calculs Auto'!AG70</f>
        <v>0</v>
      </c>
      <c r="AH31" s="82">
        <f>AG31+'Commandes - Calculs Auto'!AH118-'Commandes - Calculs Auto'!AH70</f>
        <v>0</v>
      </c>
      <c r="AI31" s="82">
        <f>AH31+'Commandes - Calculs Auto'!AI118-'Commandes - Calculs Auto'!AI70</f>
        <v>0</v>
      </c>
      <c r="AJ31" s="82">
        <f>AI31+'Commandes - Calculs Auto'!AJ118-'Commandes - Calculs Auto'!AJ70</f>
        <v>0</v>
      </c>
      <c r="AK31" s="82">
        <f>AJ31+'Commandes - Calculs Auto'!AK118-'Commandes - Calculs Auto'!AK70</f>
        <v>0</v>
      </c>
      <c r="AL31" s="82">
        <f>AK31+'Commandes - Calculs Auto'!AL118-'Commandes - Calculs Auto'!AL70</f>
        <v>0</v>
      </c>
      <c r="AM31" s="82">
        <f>AL31+'Commandes - Calculs Auto'!AM118-'Commandes - Calculs Auto'!AM70</f>
        <v>0</v>
      </c>
      <c r="AN31" s="82">
        <f>AM31+'Commandes - Calculs Auto'!AN118-'Commandes - Calculs Auto'!AN70</f>
        <v>0</v>
      </c>
      <c r="AO31" s="82">
        <f>AN31+'Commandes - Calculs Auto'!AO118-'Commandes - Calculs Auto'!AO70</f>
        <v>0</v>
      </c>
      <c r="AP31" s="82">
        <f>AO31+'Commandes - Calculs Auto'!AP118-'Commandes - Calculs Auto'!AP70</f>
        <v>0</v>
      </c>
      <c r="AQ31" s="82">
        <f>AP31+'Commandes - Calculs Auto'!AQ118-'Commandes - Calculs Auto'!AQ70</f>
        <v>0</v>
      </c>
      <c r="AR31" s="82">
        <f>AQ31+'Commandes - Calculs Auto'!AR118-'Commandes - Calculs Auto'!AR70</f>
        <v>0</v>
      </c>
      <c r="AS31" s="82">
        <f>AR31+'Commandes - Calculs Auto'!AS118-'Commandes - Calculs Auto'!AS70</f>
        <v>0</v>
      </c>
      <c r="AT31" s="82">
        <f>AS31+'Commandes - Calculs Auto'!AT118-'Commandes - Calculs Auto'!AT70</f>
        <v>0</v>
      </c>
      <c r="AU31" s="82">
        <f>AT31+'Commandes - Calculs Auto'!AU118-'Commandes - Calculs Auto'!AU70</f>
        <v>0</v>
      </c>
      <c r="AV31" s="82">
        <f>AU31+'Commandes - Calculs Auto'!AV118-'Commandes - Calculs Auto'!AV70</f>
        <v>0</v>
      </c>
      <c r="AW31" s="82">
        <f>AV31+'Commandes - Calculs Auto'!AW118-'Commandes - Calculs Auto'!AW70</f>
        <v>0</v>
      </c>
      <c r="AX31" s="82">
        <f>AW31+'Commandes - Calculs Auto'!AX118-'Commandes - Calculs Auto'!AX70</f>
        <v>0</v>
      </c>
      <c r="AY31" s="82">
        <f>AX31+'Commandes - Calculs Auto'!AY118-'Commandes - Calculs Auto'!AY70</f>
        <v>0</v>
      </c>
      <c r="AZ31" s="82">
        <f>AY31+'Commandes - Calculs Auto'!AZ118-'Commandes - Calculs Auto'!AZ70</f>
        <v>0</v>
      </c>
      <c r="BA31" s="82">
        <f>AZ31+'Commandes - Calculs Auto'!BA118-'Commandes - Calculs Auto'!BA70</f>
        <v>0</v>
      </c>
      <c r="BB31" s="82">
        <f>BA31+'Commandes - Calculs Auto'!BB118-'Commandes - Calculs Auto'!BB70</f>
        <v>0</v>
      </c>
      <c r="BC31" s="82">
        <f>BB31+'Commandes - Calculs Auto'!BC118-'Commandes - Calculs Auto'!BC70</f>
        <v>0</v>
      </c>
      <c r="BD31" s="82">
        <f>BC31+'Commandes - Calculs Auto'!BD118-'Commandes - Calculs Auto'!BD70</f>
        <v>0</v>
      </c>
      <c r="BE31" s="82">
        <f>BD31+'Commandes - Calculs Auto'!BE118-'Commandes - Calculs Auto'!BE70</f>
        <v>0</v>
      </c>
      <c r="BF31" s="82">
        <f>BE31+'Commandes - Calculs Auto'!BF118-'Commandes - Calculs Auto'!BF70</f>
        <v>0</v>
      </c>
      <c r="BG31" s="82">
        <f>BF31+'Commandes - Calculs Auto'!BG118-'Commandes - Calculs Auto'!BG70</f>
        <v>0</v>
      </c>
      <c r="BH31" s="82">
        <f>BG31+'Commandes - Calculs Auto'!BH118-'Commandes - Calculs Auto'!BH70</f>
        <v>0</v>
      </c>
      <c r="BI31" s="82">
        <f>BH31+'Commandes - Calculs Auto'!BI118-'Commandes - Calculs Auto'!BI70</f>
        <v>0</v>
      </c>
      <c r="BJ31" s="82">
        <f>BI31+'Commandes - Calculs Auto'!BJ118-'Commandes - Calculs Auto'!BJ70</f>
        <v>0</v>
      </c>
    </row>
    <row r="32" spans="2:62" ht="15" customHeight="1" x14ac:dyDescent="0.35">
      <c r="B32" s="57">
        <f>CONFIG!$B$21</f>
        <v>0</v>
      </c>
      <c r="C32" s="82">
        <f>'Commandes - Calculs Auto'!C119-'Commandes - Calculs Auto'!C71</f>
        <v>0</v>
      </c>
      <c r="D32" s="82">
        <f>C32+'Commandes - Calculs Auto'!D119-'Commandes - Calculs Auto'!D71</f>
        <v>0</v>
      </c>
      <c r="E32" s="82">
        <f>D32+'Commandes - Calculs Auto'!E119-'Commandes - Calculs Auto'!E71</f>
        <v>0</v>
      </c>
      <c r="F32" s="82">
        <f>E32+'Commandes - Calculs Auto'!F119-'Commandes - Calculs Auto'!F71</f>
        <v>0</v>
      </c>
      <c r="G32" s="82">
        <f>F32+'Commandes - Calculs Auto'!G119-'Commandes - Calculs Auto'!G71</f>
        <v>0</v>
      </c>
      <c r="H32" s="82">
        <f>G32+'Commandes - Calculs Auto'!H119-'Commandes - Calculs Auto'!H71</f>
        <v>0</v>
      </c>
      <c r="I32" s="82">
        <f>H32+'Commandes - Calculs Auto'!I119-'Commandes - Calculs Auto'!I71</f>
        <v>0</v>
      </c>
      <c r="J32" s="82">
        <f>I32+'Commandes - Calculs Auto'!J119-'Commandes - Calculs Auto'!J71</f>
        <v>0</v>
      </c>
      <c r="K32" s="82">
        <f>J32+'Commandes - Calculs Auto'!K119-'Commandes - Calculs Auto'!K71</f>
        <v>0</v>
      </c>
      <c r="L32" s="82">
        <f>K32+'Commandes - Calculs Auto'!L119-'Commandes - Calculs Auto'!L71</f>
        <v>0</v>
      </c>
      <c r="M32" s="82">
        <f>L32+'Commandes - Calculs Auto'!M119-'Commandes - Calculs Auto'!M71</f>
        <v>0</v>
      </c>
      <c r="N32" s="82">
        <f>M32+'Commandes - Calculs Auto'!N119-'Commandes - Calculs Auto'!N71</f>
        <v>0</v>
      </c>
      <c r="O32" s="82">
        <f>N32+'Commandes - Calculs Auto'!O119-'Commandes - Calculs Auto'!O71</f>
        <v>0</v>
      </c>
      <c r="P32" s="82">
        <f>O32+'Commandes - Calculs Auto'!P119-'Commandes - Calculs Auto'!P71</f>
        <v>0</v>
      </c>
      <c r="Q32" s="82">
        <f>P32+'Commandes - Calculs Auto'!Q119-'Commandes - Calculs Auto'!Q71</f>
        <v>0</v>
      </c>
      <c r="R32" s="82">
        <f>Q32+'Commandes - Calculs Auto'!R119-'Commandes - Calculs Auto'!R71</f>
        <v>0</v>
      </c>
      <c r="S32" s="82">
        <f>R32+'Commandes - Calculs Auto'!S119-'Commandes - Calculs Auto'!S71</f>
        <v>0</v>
      </c>
      <c r="T32" s="82">
        <f>S32+'Commandes - Calculs Auto'!T119-'Commandes - Calculs Auto'!T71</f>
        <v>0</v>
      </c>
      <c r="U32" s="82">
        <f>T32+'Commandes - Calculs Auto'!U119-'Commandes - Calculs Auto'!U71</f>
        <v>0</v>
      </c>
      <c r="V32" s="82">
        <f>U32+'Commandes - Calculs Auto'!V119-'Commandes - Calculs Auto'!V71</f>
        <v>0</v>
      </c>
      <c r="W32" s="82">
        <f>V32+'Commandes - Calculs Auto'!W119-'Commandes - Calculs Auto'!W71</f>
        <v>0</v>
      </c>
      <c r="X32" s="82">
        <f>W32+'Commandes - Calculs Auto'!X119-'Commandes - Calculs Auto'!X71</f>
        <v>0</v>
      </c>
      <c r="Y32" s="82">
        <f>X32+'Commandes - Calculs Auto'!Y119-'Commandes - Calculs Auto'!Y71</f>
        <v>0</v>
      </c>
      <c r="Z32" s="82">
        <f>Y32+'Commandes - Calculs Auto'!Z119-'Commandes - Calculs Auto'!Z71</f>
        <v>0</v>
      </c>
      <c r="AA32" s="82">
        <f>Z32+'Commandes - Calculs Auto'!AA119-'Commandes - Calculs Auto'!AA71</f>
        <v>0</v>
      </c>
      <c r="AB32" s="82">
        <f>AA32+'Commandes - Calculs Auto'!AB119-'Commandes - Calculs Auto'!AB71</f>
        <v>0</v>
      </c>
      <c r="AC32" s="82">
        <f>AB32+'Commandes - Calculs Auto'!AC119-'Commandes - Calculs Auto'!AC71</f>
        <v>0</v>
      </c>
      <c r="AD32" s="82">
        <f>AC32+'Commandes - Calculs Auto'!AD119-'Commandes - Calculs Auto'!AD71</f>
        <v>0</v>
      </c>
      <c r="AE32" s="82">
        <f>AD32+'Commandes - Calculs Auto'!AE119-'Commandes - Calculs Auto'!AE71</f>
        <v>0</v>
      </c>
      <c r="AF32" s="82">
        <f>AE32+'Commandes - Calculs Auto'!AF119-'Commandes - Calculs Auto'!AF71</f>
        <v>0</v>
      </c>
      <c r="AG32" s="82">
        <f>AF32+'Commandes - Calculs Auto'!AG119-'Commandes - Calculs Auto'!AG71</f>
        <v>0</v>
      </c>
      <c r="AH32" s="82">
        <f>AG32+'Commandes - Calculs Auto'!AH119-'Commandes - Calculs Auto'!AH71</f>
        <v>0</v>
      </c>
      <c r="AI32" s="82">
        <f>AH32+'Commandes - Calculs Auto'!AI119-'Commandes - Calculs Auto'!AI71</f>
        <v>0</v>
      </c>
      <c r="AJ32" s="82">
        <f>AI32+'Commandes - Calculs Auto'!AJ119-'Commandes - Calculs Auto'!AJ71</f>
        <v>0</v>
      </c>
      <c r="AK32" s="82">
        <f>AJ32+'Commandes - Calculs Auto'!AK119-'Commandes - Calculs Auto'!AK71</f>
        <v>0</v>
      </c>
      <c r="AL32" s="82">
        <f>AK32+'Commandes - Calculs Auto'!AL119-'Commandes - Calculs Auto'!AL71</f>
        <v>0</v>
      </c>
      <c r="AM32" s="82">
        <f>AL32+'Commandes - Calculs Auto'!AM119-'Commandes - Calculs Auto'!AM71</f>
        <v>0</v>
      </c>
      <c r="AN32" s="82">
        <f>AM32+'Commandes - Calculs Auto'!AN119-'Commandes - Calculs Auto'!AN71</f>
        <v>0</v>
      </c>
      <c r="AO32" s="82">
        <f>AN32+'Commandes - Calculs Auto'!AO119-'Commandes - Calculs Auto'!AO71</f>
        <v>0</v>
      </c>
      <c r="AP32" s="82">
        <f>AO32+'Commandes - Calculs Auto'!AP119-'Commandes - Calculs Auto'!AP71</f>
        <v>0</v>
      </c>
      <c r="AQ32" s="82">
        <f>AP32+'Commandes - Calculs Auto'!AQ119-'Commandes - Calculs Auto'!AQ71</f>
        <v>0</v>
      </c>
      <c r="AR32" s="82">
        <f>AQ32+'Commandes - Calculs Auto'!AR119-'Commandes - Calculs Auto'!AR71</f>
        <v>0</v>
      </c>
      <c r="AS32" s="82">
        <f>AR32+'Commandes - Calculs Auto'!AS119-'Commandes - Calculs Auto'!AS71</f>
        <v>0</v>
      </c>
      <c r="AT32" s="82">
        <f>AS32+'Commandes - Calculs Auto'!AT119-'Commandes - Calculs Auto'!AT71</f>
        <v>0</v>
      </c>
      <c r="AU32" s="82">
        <f>AT32+'Commandes - Calculs Auto'!AU119-'Commandes - Calculs Auto'!AU71</f>
        <v>0</v>
      </c>
      <c r="AV32" s="82">
        <f>AU32+'Commandes - Calculs Auto'!AV119-'Commandes - Calculs Auto'!AV71</f>
        <v>0</v>
      </c>
      <c r="AW32" s="82">
        <f>AV32+'Commandes - Calculs Auto'!AW119-'Commandes - Calculs Auto'!AW71</f>
        <v>0</v>
      </c>
      <c r="AX32" s="82">
        <f>AW32+'Commandes - Calculs Auto'!AX119-'Commandes - Calculs Auto'!AX71</f>
        <v>0</v>
      </c>
      <c r="AY32" s="82">
        <f>AX32+'Commandes - Calculs Auto'!AY119-'Commandes - Calculs Auto'!AY71</f>
        <v>0</v>
      </c>
      <c r="AZ32" s="82">
        <f>AY32+'Commandes - Calculs Auto'!AZ119-'Commandes - Calculs Auto'!AZ71</f>
        <v>0</v>
      </c>
      <c r="BA32" s="82">
        <f>AZ32+'Commandes - Calculs Auto'!BA119-'Commandes - Calculs Auto'!BA71</f>
        <v>0</v>
      </c>
      <c r="BB32" s="82">
        <f>BA32+'Commandes - Calculs Auto'!BB119-'Commandes - Calculs Auto'!BB71</f>
        <v>0</v>
      </c>
      <c r="BC32" s="82">
        <f>BB32+'Commandes - Calculs Auto'!BC119-'Commandes - Calculs Auto'!BC71</f>
        <v>0</v>
      </c>
      <c r="BD32" s="82">
        <f>BC32+'Commandes - Calculs Auto'!BD119-'Commandes - Calculs Auto'!BD71</f>
        <v>0</v>
      </c>
      <c r="BE32" s="82">
        <f>BD32+'Commandes - Calculs Auto'!BE119-'Commandes - Calculs Auto'!BE71</f>
        <v>0</v>
      </c>
      <c r="BF32" s="82">
        <f>BE32+'Commandes - Calculs Auto'!BF119-'Commandes - Calculs Auto'!BF71</f>
        <v>0</v>
      </c>
      <c r="BG32" s="82">
        <f>BF32+'Commandes - Calculs Auto'!BG119-'Commandes - Calculs Auto'!BG71</f>
        <v>0</v>
      </c>
      <c r="BH32" s="82">
        <f>BG32+'Commandes - Calculs Auto'!BH119-'Commandes - Calculs Auto'!BH71</f>
        <v>0</v>
      </c>
      <c r="BI32" s="82">
        <f>BH32+'Commandes - Calculs Auto'!BI119-'Commandes - Calculs Auto'!BI71</f>
        <v>0</v>
      </c>
      <c r="BJ32" s="82">
        <f>BI32+'Commandes - Calculs Auto'!BJ119-'Commandes - Calculs Auto'!BJ71</f>
        <v>0</v>
      </c>
    </row>
    <row r="33" spans="2:62" ht="15" customHeight="1" x14ac:dyDescent="0.35"/>
    <row r="34" spans="2:62" ht="15" customHeight="1" x14ac:dyDescent="0.35">
      <c r="B34" s="95" t="s">
        <v>20</v>
      </c>
      <c r="C34" s="82">
        <f>SUM(C25:C32)</f>
        <v>0</v>
      </c>
      <c r="D34" s="82">
        <f t="shared" ref="D34:BJ34" si="5">SUM(D25:D32)</f>
        <v>0</v>
      </c>
      <c r="E34" s="82">
        <f t="shared" si="5"/>
        <v>0</v>
      </c>
      <c r="F34" s="82">
        <f t="shared" si="5"/>
        <v>0</v>
      </c>
      <c r="G34" s="82">
        <f t="shared" si="5"/>
        <v>0</v>
      </c>
      <c r="H34" s="82">
        <f t="shared" si="5"/>
        <v>0</v>
      </c>
      <c r="I34" s="82">
        <f t="shared" si="5"/>
        <v>0</v>
      </c>
      <c r="J34" s="82">
        <f t="shared" si="5"/>
        <v>0</v>
      </c>
      <c r="K34" s="82">
        <f t="shared" si="5"/>
        <v>0</v>
      </c>
      <c r="L34" s="82">
        <f t="shared" si="5"/>
        <v>0</v>
      </c>
      <c r="M34" s="82">
        <f t="shared" si="5"/>
        <v>0</v>
      </c>
      <c r="N34" s="82">
        <f t="shared" si="5"/>
        <v>0</v>
      </c>
      <c r="O34" s="82">
        <f t="shared" si="5"/>
        <v>0</v>
      </c>
      <c r="P34" s="82">
        <f t="shared" si="5"/>
        <v>0</v>
      </c>
      <c r="Q34" s="82">
        <f t="shared" si="5"/>
        <v>0</v>
      </c>
      <c r="R34" s="82">
        <f t="shared" si="5"/>
        <v>0</v>
      </c>
      <c r="S34" s="82">
        <f t="shared" si="5"/>
        <v>0</v>
      </c>
      <c r="T34" s="82">
        <f t="shared" si="5"/>
        <v>0</v>
      </c>
      <c r="U34" s="82">
        <f t="shared" si="5"/>
        <v>0</v>
      </c>
      <c r="V34" s="82">
        <f t="shared" si="5"/>
        <v>0</v>
      </c>
      <c r="W34" s="82">
        <f t="shared" si="5"/>
        <v>0</v>
      </c>
      <c r="X34" s="82">
        <f t="shared" si="5"/>
        <v>0</v>
      </c>
      <c r="Y34" s="82">
        <f t="shared" si="5"/>
        <v>0</v>
      </c>
      <c r="Z34" s="82">
        <f t="shared" si="5"/>
        <v>0</v>
      </c>
      <c r="AA34" s="82">
        <f t="shared" si="5"/>
        <v>0</v>
      </c>
      <c r="AB34" s="82">
        <f t="shared" si="5"/>
        <v>0</v>
      </c>
      <c r="AC34" s="82">
        <f t="shared" si="5"/>
        <v>0</v>
      </c>
      <c r="AD34" s="82">
        <f t="shared" si="5"/>
        <v>0</v>
      </c>
      <c r="AE34" s="82">
        <f t="shared" si="5"/>
        <v>0</v>
      </c>
      <c r="AF34" s="82">
        <f t="shared" si="5"/>
        <v>0</v>
      </c>
      <c r="AG34" s="82">
        <f t="shared" si="5"/>
        <v>0</v>
      </c>
      <c r="AH34" s="82">
        <f t="shared" si="5"/>
        <v>0</v>
      </c>
      <c r="AI34" s="82">
        <f t="shared" si="5"/>
        <v>0</v>
      </c>
      <c r="AJ34" s="82">
        <f t="shared" si="5"/>
        <v>0</v>
      </c>
      <c r="AK34" s="82">
        <f t="shared" si="5"/>
        <v>0</v>
      </c>
      <c r="AL34" s="82">
        <f t="shared" si="5"/>
        <v>0</v>
      </c>
      <c r="AM34" s="82">
        <f t="shared" si="5"/>
        <v>0</v>
      </c>
      <c r="AN34" s="82">
        <f t="shared" si="5"/>
        <v>0</v>
      </c>
      <c r="AO34" s="82">
        <f t="shared" si="5"/>
        <v>0</v>
      </c>
      <c r="AP34" s="82">
        <f t="shared" si="5"/>
        <v>0</v>
      </c>
      <c r="AQ34" s="82">
        <f t="shared" si="5"/>
        <v>0</v>
      </c>
      <c r="AR34" s="82">
        <f t="shared" si="5"/>
        <v>0</v>
      </c>
      <c r="AS34" s="82">
        <f t="shared" si="5"/>
        <v>0</v>
      </c>
      <c r="AT34" s="82">
        <f t="shared" si="5"/>
        <v>0</v>
      </c>
      <c r="AU34" s="82">
        <f t="shared" si="5"/>
        <v>0</v>
      </c>
      <c r="AV34" s="82">
        <f t="shared" si="5"/>
        <v>0</v>
      </c>
      <c r="AW34" s="82">
        <f t="shared" si="5"/>
        <v>0</v>
      </c>
      <c r="AX34" s="82">
        <f t="shared" si="5"/>
        <v>0</v>
      </c>
      <c r="AY34" s="82">
        <f t="shared" si="5"/>
        <v>0</v>
      </c>
      <c r="AZ34" s="82">
        <f t="shared" si="5"/>
        <v>0</v>
      </c>
      <c r="BA34" s="82">
        <f t="shared" si="5"/>
        <v>0</v>
      </c>
      <c r="BB34" s="82">
        <f t="shared" si="5"/>
        <v>0</v>
      </c>
      <c r="BC34" s="82">
        <f t="shared" si="5"/>
        <v>0</v>
      </c>
      <c r="BD34" s="82">
        <f t="shared" si="5"/>
        <v>0</v>
      </c>
      <c r="BE34" s="82">
        <f t="shared" si="5"/>
        <v>0</v>
      </c>
      <c r="BF34" s="82">
        <f t="shared" si="5"/>
        <v>0</v>
      </c>
      <c r="BG34" s="82">
        <f t="shared" si="5"/>
        <v>0</v>
      </c>
      <c r="BH34" s="82">
        <f t="shared" si="5"/>
        <v>0</v>
      </c>
      <c r="BI34" s="82">
        <f t="shared" si="5"/>
        <v>0</v>
      </c>
      <c r="BJ34" s="82">
        <f t="shared" si="5"/>
        <v>0</v>
      </c>
    </row>
    <row r="35" spans="2:62" ht="15" customHeight="1" collapsed="1" x14ac:dyDescent="0.35"/>
    <row r="36" spans="2:62" x14ac:dyDescent="0.35">
      <c r="B36" s="21" t="s">
        <v>51</v>
      </c>
      <c r="C36" s="1"/>
    </row>
    <row r="38" spans="2:62" x14ac:dyDescent="0.35">
      <c r="B38" s="11"/>
      <c r="C38" s="232" t="s">
        <v>17</v>
      </c>
      <c r="D38" s="232"/>
      <c r="E38" s="232"/>
      <c r="F38" s="232"/>
      <c r="G38" s="232"/>
      <c r="H38" s="232"/>
      <c r="I38" s="232"/>
      <c r="J38" s="232"/>
      <c r="K38" s="232"/>
      <c r="L38" s="232"/>
      <c r="M38" s="232"/>
      <c r="N38" s="232"/>
      <c r="O38" s="232" t="s">
        <v>18</v>
      </c>
      <c r="P38" s="232"/>
      <c r="Q38" s="232"/>
      <c r="R38" s="232"/>
      <c r="S38" s="232"/>
      <c r="T38" s="232"/>
      <c r="U38" s="232"/>
      <c r="V38" s="232"/>
      <c r="W38" s="232"/>
      <c r="X38" s="232"/>
      <c r="Y38" s="232"/>
      <c r="Z38" s="232"/>
      <c r="AA38" s="232" t="s">
        <v>19</v>
      </c>
      <c r="AB38" s="232"/>
      <c r="AC38" s="232"/>
      <c r="AD38" s="232"/>
      <c r="AE38" s="232"/>
      <c r="AF38" s="232"/>
      <c r="AG38" s="232"/>
      <c r="AH38" s="232"/>
      <c r="AI38" s="232"/>
      <c r="AJ38" s="232"/>
      <c r="AK38" s="232"/>
      <c r="AL38" s="232"/>
      <c r="AM38" s="232" t="s">
        <v>31</v>
      </c>
      <c r="AN38" s="232"/>
      <c r="AO38" s="232"/>
      <c r="AP38" s="232"/>
      <c r="AQ38" s="232"/>
      <c r="AR38" s="232"/>
      <c r="AS38" s="232"/>
      <c r="AT38" s="232"/>
      <c r="AU38" s="232"/>
      <c r="AV38" s="232"/>
      <c r="AW38" s="232"/>
      <c r="AX38" s="232"/>
      <c r="AY38" s="232" t="s">
        <v>32</v>
      </c>
      <c r="AZ38" s="232"/>
      <c r="BA38" s="232"/>
      <c r="BB38" s="232"/>
      <c r="BC38" s="232"/>
      <c r="BD38" s="232"/>
      <c r="BE38" s="232"/>
      <c r="BF38" s="232"/>
      <c r="BG38" s="232"/>
      <c r="BH38" s="232"/>
      <c r="BI38" s="232"/>
      <c r="BJ38" s="232"/>
    </row>
    <row r="39" spans="2:62" x14ac:dyDescent="0.35">
      <c r="B39" s="95" t="s">
        <v>53</v>
      </c>
      <c r="C39" s="67">
        <f>CONFIG!$C$7</f>
        <v>43101</v>
      </c>
      <c r="D39" s="67">
        <f>DATE(YEAR(C39),MONTH(C39)+1,DAY(C39))</f>
        <v>43132</v>
      </c>
      <c r="E39" s="67">
        <f t="shared" ref="E39:BJ39" si="6">DATE(YEAR(D39),MONTH(D39)+1,DAY(D39))</f>
        <v>43160</v>
      </c>
      <c r="F39" s="67">
        <f t="shared" si="6"/>
        <v>43191</v>
      </c>
      <c r="G39" s="67">
        <f t="shared" si="6"/>
        <v>43221</v>
      </c>
      <c r="H39" s="67">
        <f t="shared" si="6"/>
        <v>43252</v>
      </c>
      <c r="I39" s="67">
        <f t="shared" si="6"/>
        <v>43282</v>
      </c>
      <c r="J39" s="67">
        <f t="shared" si="6"/>
        <v>43313</v>
      </c>
      <c r="K39" s="67">
        <f t="shared" si="6"/>
        <v>43344</v>
      </c>
      <c r="L39" s="67">
        <f t="shared" si="6"/>
        <v>43374</v>
      </c>
      <c r="M39" s="67">
        <f t="shared" si="6"/>
        <v>43405</v>
      </c>
      <c r="N39" s="67">
        <f t="shared" si="6"/>
        <v>43435</v>
      </c>
      <c r="O39" s="67">
        <f t="shared" si="6"/>
        <v>43466</v>
      </c>
      <c r="P39" s="67">
        <f t="shared" si="6"/>
        <v>43497</v>
      </c>
      <c r="Q39" s="67">
        <f t="shared" si="6"/>
        <v>43525</v>
      </c>
      <c r="R39" s="67">
        <f t="shared" si="6"/>
        <v>43556</v>
      </c>
      <c r="S39" s="67">
        <f t="shared" si="6"/>
        <v>43586</v>
      </c>
      <c r="T39" s="67">
        <f t="shared" si="6"/>
        <v>43617</v>
      </c>
      <c r="U39" s="67">
        <f t="shared" si="6"/>
        <v>43647</v>
      </c>
      <c r="V39" s="67">
        <f t="shared" si="6"/>
        <v>43678</v>
      </c>
      <c r="W39" s="67">
        <f t="shared" si="6"/>
        <v>43709</v>
      </c>
      <c r="X39" s="67">
        <f t="shared" si="6"/>
        <v>43739</v>
      </c>
      <c r="Y39" s="67">
        <f t="shared" si="6"/>
        <v>43770</v>
      </c>
      <c r="Z39" s="67">
        <f t="shared" si="6"/>
        <v>43800</v>
      </c>
      <c r="AA39" s="67">
        <f t="shared" si="6"/>
        <v>43831</v>
      </c>
      <c r="AB39" s="67">
        <f t="shared" si="6"/>
        <v>43862</v>
      </c>
      <c r="AC39" s="67">
        <f t="shared" si="6"/>
        <v>43891</v>
      </c>
      <c r="AD39" s="67">
        <f t="shared" si="6"/>
        <v>43922</v>
      </c>
      <c r="AE39" s="67">
        <f t="shared" si="6"/>
        <v>43952</v>
      </c>
      <c r="AF39" s="67">
        <f t="shared" si="6"/>
        <v>43983</v>
      </c>
      <c r="AG39" s="67">
        <f t="shared" si="6"/>
        <v>44013</v>
      </c>
      <c r="AH39" s="67">
        <f t="shared" si="6"/>
        <v>44044</v>
      </c>
      <c r="AI39" s="67">
        <f t="shared" si="6"/>
        <v>44075</v>
      </c>
      <c r="AJ39" s="67">
        <f t="shared" si="6"/>
        <v>44105</v>
      </c>
      <c r="AK39" s="67">
        <f t="shared" si="6"/>
        <v>44136</v>
      </c>
      <c r="AL39" s="67">
        <f t="shared" si="6"/>
        <v>44166</v>
      </c>
      <c r="AM39" s="67">
        <f t="shared" si="6"/>
        <v>44197</v>
      </c>
      <c r="AN39" s="67">
        <f t="shared" si="6"/>
        <v>44228</v>
      </c>
      <c r="AO39" s="67">
        <f t="shared" si="6"/>
        <v>44256</v>
      </c>
      <c r="AP39" s="67">
        <f t="shared" si="6"/>
        <v>44287</v>
      </c>
      <c r="AQ39" s="67">
        <f t="shared" si="6"/>
        <v>44317</v>
      </c>
      <c r="AR39" s="67">
        <f t="shared" si="6"/>
        <v>44348</v>
      </c>
      <c r="AS39" s="67">
        <f t="shared" si="6"/>
        <v>44378</v>
      </c>
      <c r="AT39" s="67">
        <f t="shared" si="6"/>
        <v>44409</v>
      </c>
      <c r="AU39" s="67">
        <f t="shared" si="6"/>
        <v>44440</v>
      </c>
      <c r="AV39" s="67">
        <f t="shared" si="6"/>
        <v>44470</v>
      </c>
      <c r="AW39" s="67">
        <f t="shared" si="6"/>
        <v>44501</v>
      </c>
      <c r="AX39" s="67">
        <f t="shared" si="6"/>
        <v>44531</v>
      </c>
      <c r="AY39" s="67">
        <f t="shared" si="6"/>
        <v>44562</v>
      </c>
      <c r="AZ39" s="67">
        <f t="shared" si="6"/>
        <v>44593</v>
      </c>
      <c r="BA39" s="67">
        <f t="shared" si="6"/>
        <v>44621</v>
      </c>
      <c r="BB39" s="67">
        <f t="shared" si="6"/>
        <v>44652</v>
      </c>
      <c r="BC39" s="67">
        <f t="shared" si="6"/>
        <v>44682</v>
      </c>
      <c r="BD39" s="67">
        <f t="shared" si="6"/>
        <v>44713</v>
      </c>
      <c r="BE39" s="67">
        <f t="shared" si="6"/>
        <v>44743</v>
      </c>
      <c r="BF39" s="67">
        <f t="shared" si="6"/>
        <v>44774</v>
      </c>
      <c r="BG39" s="67">
        <f t="shared" si="6"/>
        <v>44805</v>
      </c>
      <c r="BH39" s="67">
        <f t="shared" si="6"/>
        <v>44835</v>
      </c>
      <c r="BI39" s="67">
        <f t="shared" si="6"/>
        <v>44866</v>
      </c>
      <c r="BJ39" s="67">
        <f t="shared" si="6"/>
        <v>44896</v>
      </c>
    </row>
    <row r="40" spans="2:62" x14ac:dyDescent="0.35">
      <c r="B40" s="57" t="str">
        <f>CONFIG!$B$14</f>
        <v>Activité / Projet 1</v>
      </c>
      <c r="C40" s="82">
        <f>'Charges variables-Calculs auto'!C51-'Charges variables-Calculs auto'!C37</f>
        <v>0</v>
      </c>
      <c r="D40" s="82">
        <f>C40+'Charges variables-Calculs auto'!D51-'Charges variables-Calculs auto'!D37</f>
        <v>0</v>
      </c>
      <c r="E40" s="82">
        <f>D40+'Charges variables-Calculs auto'!E51-'Charges variables-Calculs auto'!E37</f>
        <v>0</v>
      </c>
      <c r="F40" s="82">
        <f>E40+'Charges variables-Calculs auto'!F51-'Charges variables-Calculs auto'!F37</f>
        <v>0</v>
      </c>
      <c r="G40" s="82">
        <f>F40+'Charges variables-Calculs auto'!G51-'Charges variables-Calculs auto'!G37</f>
        <v>0</v>
      </c>
      <c r="H40" s="82">
        <f>G40+'Charges variables-Calculs auto'!H51-'Charges variables-Calculs auto'!H37</f>
        <v>0</v>
      </c>
      <c r="I40" s="82">
        <f>H40+'Charges variables-Calculs auto'!I51-'Charges variables-Calculs auto'!I37</f>
        <v>0</v>
      </c>
      <c r="J40" s="82">
        <f>I40+'Charges variables-Calculs auto'!J51-'Charges variables-Calculs auto'!J37</f>
        <v>0</v>
      </c>
      <c r="K40" s="82">
        <f>J40+'Charges variables-Calculs auto'!K51-'Charges variables-Calculs auto'!K37</f>
        <v>0</v>
      </c>
      <c r="L40" s="82">
        <f>K40+'Charges variables-Calculs auto'!L51-'Charges variables-Calculs auto'!L37</f>
        <v>0</v>
      </c>
      <c r="M40" s="82">
        <f>L40+'Charges variables-Calculs auto'!M51-'Charges variables-Calculs auto'!M37</f>
        <v>0</v>
      </c>
      <c r="N40" s="82">
        <f>M40+'Charges variables-Calculs auto'!N51-'Charges variables-Calculs auto'!N37</f>
        <v>0</v>
      </c>
      <c r="O40" s="82">
        <f>N40+'Charges variables-Calculs auto'!O51-'Charges variables-Calculs auto'!O37</f>
        <v>0</v>
      </c>
      <c r="P40" s="82">
        <f>O40+'Charges variables-Calculs auto'!P51-'Charges variables-Calculs auto'!P37</f>
        <v>0</v>
      </c>
      <c r="Q40" s="82">
        <f>P40+'Charges variables-Calculs auto'!Q51-'Charges variables-Calculs auto'!Q37</f>
        <v>0</v>
      </c>
      <c r="R40" s="82">
        <f>Q40+'Charges variables-Calculs auto'!R51-'Charges variables-Calculs auto'!R37</f>
        <v>0</v>
      </c>
      <c r="S40" s="82">
        <f>R40+'Charges variables-Calculs auto'!S51-'Charges variables-Calculs auto'!S37</f>
        <v>0</v>
      </c>
      <c r="T40" s="82">
        <f>S40+'Charges variables-Calculs auto'!T51-'Charges variables-Calculs auto'!T37</f>
        <v>0</v>
      </c>
      <c r="U40" s="82">
        <f>T40+'Charges variables-Calculs auto'!U51-'Charges variables-Calculs auto'!U37</f>
        <v>0</v>
      </c>
      <c r="V40" s="82">
        <f>U40+'Charges variables-Calculs auto'!V51-'Charges variables-Calculs auto'!V37</f>
        <v>0</v>
      </c>
      <c r="W40" s="82">
        <f>V40+'Charges variables-Calculs auto'!W51-'Charges variables-Calculs auto'!W37</f>
        <v>0</v>
      </c>
      <c r="X40" s="82">
        <f>W40+'Charges variables-Calculs auto'!X51-'Charges variables-Calculs auto'!X37</f>
        <v>0</v>
      </c>
      <c r="Y40" s="82">
        <f>X40+'Charges variables-Calculs auto'!Y51-'Charges variables-Calculs auto'!Y37</f>
        <v>0</v>
      </c>
      <c r="Z40" s="82">
        <f>Y40+'Charges variables-Calculs auto'!Z51-'Charges variables-Calculs auto'!Z37</f>
        <v>0</v>
      </c>
      <c r="AA40" s="82">
        <f>Z40+'Charges variables-Calculs auto'!AA51-'Charges variables-Calculs auto'!AA37</f>
        <v>0</v>
      </c>
      <c r="AB40" s="82">
        <f>AA40+'Charges variables-Calculs auto'!AB51-'Charges variables-Calculs auto'!AB37</f>
        <v>0</v>
      </c>
      <c r="AC40" s="82">
        <f>AB40+'Charges variables-Calculs auto'!AC51-'Charges variables-Calculs auto'!AC37</f>
        <v>0</v>
      </c>
      <c r="AD40" s="82">
        <f>AC40+'Charges variables-Calculs auto'!AD51-'Charges variables-Calculs auto'!AD37</f>
        <v>0</v>
      </c>
      <c r="AE40" s="82">
        <f>AD40+'Charges variables-Calculs auto'!AE51-'Charges variables-Calculs auto'!AE37</f>
        <v>0</v>
      </c>
      <c r="AF40" s="82">
        <f>AE40+'Charges variables-Calculs auto'!AF51-'Charges variables-Calculs auto'!AF37</f>
        <v>0</v>
      </c>
      <c r="AG40" s="82">
        <f>AF40+'Charges variables-Calculs auto'!AG51-'Charges variables-Calculs auto'!AG37</f>
        <v>0</v>
      </c>
      <c r="AH40" s="82">
        <f>AG40+'Charges variables-Calculs auto'!AH51-'Charges variables-Calculs auto'!AH37</f>
        <v>0</v>
      </c>
      <c r="AI40" s="82">
        <f>AH40+'Charges variables-Calculs auto'!AI51-'Charges variables-Calculs auto'!AI37</f>
        <v>0</v>
      </c>
      <c r="AJ40" s="82">
        <f>AI40+'Charges variables-Calculs auto'!AJ51-'Charges variables-Calculs auto'!AJ37</f>
        <v>0</v>
      </c>
      <c r="AK40" s="82">
        <f>AJ40+'Charges variables-Calculs auto'!AK51-'Charges variables-Calculs auto'!AK37</f>
        <v>0</v>
      </c>
      <c r="AL40" s="82">
        <f>AK40+'Charges variables-Calculs auto'!AL51-'Charges variables-Calculs auto'!AL37</f>
        <v>0</v>
      </c>
      <c r="AM40" s="82">
        <f>AL40+'Charges variables-Calculs auto'!AM51-'Charges variables-Calculs auto'!AM37</f>
        <v>0</v>
      </c>
      <c r="AN40" s="82">
        <f>AM40+'Charges variables-Calculs auto'!AN51-'Charges variables-Calculs auto'!AN37</f>
        <v>0</v>
      </c>
      <c r="AO40" s="82">
        <f>AN40+'Charges variables-Calculs auto'!AO51-'Charges variables-Calculs auto'!AO37</f>
        <v>0</v>
      </c>
      <c r="AP40" s="82">
        <f>AO40+'Charges variables-Calculs auto'!AP51-'Charges variables-Calculs auto'!AP37</f>
        <v>0</v>
      </c>
      <c r="AQ40" s="82">
        <f>AP40+'Charges variables-Calculs auto'!AQ51-'Charges variables-Calculs auto'!AQ37</f>
        <v>0</v>
      </c>
      <c r="AR40" s="82">
        <f>AQ40+'Charges variables-Calculs auto'!AR51-'Charges variables-Calculs auto'!AR37</f>
        <v>0</v>
      </c>
      <c r="AS40" s="82">
        <f>AR40+'Charges variables-Calculs auto'!AS51-'Charges variables-Calculs auto'!AS37</f>
        <v>0</v>
      </c>
      <c r="AT40" s="82">
        <f>AS40+'Charges variables-Calculs auto'!AT51-'Charges variables-Calculs auto'!AT37</f>
        <v>0</v>
      </c>
      <c r="AU40" s="82">
        <f>AT40+'Charges variables-Calculs auto'!AU51-'Charges variables-Calculs auto'!AU37</f>
        <v>0</v>
      </c>
      <c r="AV40" s="82">
        <f>AU40+'Charges variables-Calculs auto'!AV51-'Charges variables-Calculs auto'!AV37</f>
        <v>0</v>
      </c>
      <c r="AW40" s="82">
        <f>AV40+'Charges variables-Calculs auto'!AW51-'Charges variables-Calculs auto'!AW37</f>
        <v>0</v>
      </c>
      <c r="AX40" s="82">
        <f>AW40+'Charges variables-Calculs auto'!AX51-'Charges variables-Calculs auto'!AX37</f>
        <v>0</v>
      </c>
      <c r="AY40" s="82">
        <f>AX40+'Charges variables-Calculs auto'!AY51-'Charges variables-Calculs auto'!AY37</f>
        <v>0</v>
      </c>
      <c r="AZ40" s="82">
        <f>AY40+'Charges variables-Calculs auto'!AZ51-'Charges variables-Calculs auto'!AZ37</f>
        <v>0</v>
      </c>
      <c r="BA40" s="82">
        <f>AZ40+'Charges variables-Calculs auto'!BA51-'Charges variables-Calculs auto'!BA37</f>
        <v>0</v>
      </c>
      <c r="BB40" s="82">
        <f>BA40+'Charges variables-Calculs auto'!BB51-'Charges variables-Calculs auto'!BB37</f>
        <v>0</v>
      </c>
      <c r="BC40" s="82">
        <f>BB40+'Charges variables-Calculs auto'!BC51-'Charges variables-Calculs auto'!BC37</f>
        <v>0</v>
      </c>
      <c r="BD40" s="82">
        <f>BC40+'Charges variables-Calculs auto'!BD51-'Charges variables-Calculs auto'!BD37</f>
        <v>0</v>
      </c>
      <c r="BE40" s="82">
        <f>BD40+'Charges variables-Calculs auto'!BE51-'Charges variables-Calculs auto'!BE37</f>
        <v>0</v>
      </c>
      <c r="BF40" s="82">
        <f>BE40+'Charges variables-Calculs auto'!BF51-'Charges variables-Calculs auto'!BF37</f>
        <v>0</v>
      </c>
      <c r="BG40" s="82">
        <f>BF40+'Charges variables-Calculs auto'!BG51-'Charges variables-Calculs auto'!BG37</f>
        <v>0</v>
      </c>
      <c r="BH40" s="82">
        <f>BG40+'Charges variables-Calculs auto'!BH51-'Charges variables-Calculs auto'!BH37</f>
        <v>0</v>
      </c>
      <c r="BI40" s="82">
        <f>BH40+'Charges variables-Calculs auto'!BI51-'Charges variables-Calculs auto'!BI37</f>
        <v>0</v>
      </c>
      <c r="BJ40" s="82">
        <f>BI40+'Charges variables-Calculs auto'!BJ51-'Charges variables-Calculs auto'!BJ37</f>
        <v>0</v>
      </c>
    </row>
    <row r="41" spans="2:62" x14ac:dyDescent="0.35">
      <c r="B41" s="57" t="str">
        <f>CONFIG!$B$15</f>
        <v>Activité / Projet 2</v>
      </c>
      <c r="C41" s="82">
        <f>'Charges variables-Calculs auto'!C52-'Charges variables-Calculs auto'!C38</f>
        <v>0</v>
      </c>
      <c r="D41" s="82">
        <f>C41+'Charges variables-Calculs auto'!D52-'Charges variables-Calculs auto'!D38</f>
        <v>0</v>
      </c>
      <c r="E41" s="82">
        <f>D41+'Charges variables-Calculs auto'!E52-'Charges variables-Calculs auto'!E38</f>
        <v>0</v>
      </c>
      <c r="F41" s="82">
        <f>E41+'Charges variables-Calculs auto'!F52-'Charges variables-Calculs auto'!F38</f>
        <v>0</v>
      </c>
      <c r="G41" s="82">
        <f>F41+'Charges variables-Calculs auto'!G52-'Charges variables-Calculs auto'!G38</f>
        <v>0</v>
      </c>
      <c r="H41" s="82">
        <f>G41+'Charges variables-Calculs auto'!H52-'Charges variables-Calculs auto'!H38</f>
        <v>0</v>
      </c>
      <c r="I41" s="82">
        <f>H41+'Charges variables-Calculs auto'!I52-'Charges variables-Calculs auto'!I38</f>
        <v>0</v>
      </c>
      <c r="J41" s="82">
        <f>I41+'Charges variables-Calculs auto'!J52-'Charges variables-Calculs auto'!J38</f>
        <v>0</v>
      </c>
      <c r="K41" s="82">
        <f>J41+'Charges variables-Calculs auto'!K52-'Charges variables-Calculs auto'!K38</f>
        <v>0</v>
      </c>
      <c r="L41" s="82">
        <f>K41+'Charges variables-Calculs auto'!L52-'Charges variables-Calculs auto'!L38</f>
        <v>0</v>
      </c>
      <c r="M41" s="82">
        <f>L41+'Charges variables-Calculs auto'!M52-'Charges variables-Calculs auto'!M38</f>
        <v>0</v>
      </c>
      <c r="N41" s="82">
        <f>M41+'Charges variables-Calculs auto'!N52-'Charges variables-Calculs auto'!N38</f>
        <v>0</v>
      </c>
      <c r="O41" s="82">
        <f>N41+'Charges variables-Calculs auto'!O52-'Charges variables-Calculs auto'!O38</f>
        <v>0</v>
      </c>
      <c r="P41" s="82">
        <f>O41+'Charges variables-Calculs auto'!P52-'Charges variables-Calculs auto'!P38</f>
        <v>0</v>
      </c>
      <c r="Q41" s="82">
        <f>P41+'Charges variables-Calculs auto'!Q52-'Charges variables-Calculs auto'!Q38</f>
        <v>0</v>
      </c>
      <c r="R41" s="82">
        <f>Q41+'Charges variables-Calculs auto'!R52-'Charges variables-Calculs auto'!R38</f>
        <v>0</v>
      </c>
      <c r="S41" s="82">
        <f>R41+'Charges variables-Calculs auto'!S52-'Charges variables-Calculs auto'!S38</f>
        <v>0</v>
      </c>
      <c r="T41" s="82">
        <f>S41+'Charges variables-Calculs auto'!T52-'Charges variables-Calculs auto'!T38</f>
        <v>0</v>
      </c>
      <c r="U41" s="82">
        <f>T41+'Charges variables-Calculs auto'!U52-'Charges variables-Calculs auto'!U38</f>
        <v>0</v>
      </c>
      <c r="V41" s="82">
        <f>U41+'Charges variables-Calculs auto'!V52-'Charges variables-Calculs auto'!V38</f>
        <v>0</v>
      </c>
      <c r="W41" s="82">
        <f>V41+'Charges variables-Calculs auto'!W52-'Charges variables-Calculs auto'!W38</f>
        <v>0</v>
      </c>
      <c r="X41" s="82">
        <f>W41+'Charges variables-Calculs auto'!X52-'Charges variables-Calculs auto'!X38</f>
        <v>0</v>
      </c>
      <c r="Y41" s="82">
        <f>X41+'Charges variables-Calculs auto'!Y52-'Charges variables-Calculs auto'!Y38</f>
        <v>0</v>
      </c>
      <c r="Z41" s="82">
        <f>Y41+'Charges variables-Calculs auto'!Z52-'Charges variables-Calculs auto'!Z38</f>
        <v>0</v>
      </c>
      <c r="AA41" s="82">
        <f>Z41+'Charges variables-Calculs auto'!AA52-'Charges variables-Calculs auto'!AA38</f>
        <v>0</v>
      </c>
      <c r="AB41" s="82">
        <f>AA41+'Charges variables-Calculs auto'!AB52-'Charges variables-Calculs auto'!AB38</f>
        <v>0</v>
      </c>
      <c r="AC41" s="82">
        <f>AB41+'Charges variables-Calculs auto'!AC52-'Charges variables-Calculs auto'!AC38</f>
        <v>0</v>
      </c>
      <c r="AD41" s="82">
        <f>AC41+'Charges variables-Calculs auto'!AD52-'Charges variables-Calculs auto'!AD38</f>
        <v>0</v>
      </c>
      <c r="AE41" s="82">
        <f>AD41+'Charges variables-Calculs auto'!AE52-'Charges variables-Calculs auto'!AE38</f>
        <v>0</v>
      </c>
      <c r="AF41" s="82">
        <f>AE41+'Charges variables-Calculs auto'!AF52-'Charges variables-Calculs auto'!AF38</f>
        <v>0</v>
      </c>
      <c r="AG41" s="82">
        <f>AF41+'Charges variables-Calculs auto'!AG52-'Charges variables-Calculs auto'!AG38</f>
        <v>0</v>
      </c>
      <c r="AH41" s="82">
        <f>AG41+'Charges variables-Calculs auto'!AH52-'Charges variables-Calculs auto'!AH38</f>
        <v>0</v>
      </c>
      <c r="AI41" s="82">
        <f>AH41+'Charges variables-Calculs auto'!AI52-'Charges variables-Calculs auto'!AI38</f>
        <v>0</v>
      </c>
      <c r="AJ41" s="82">
        <f>AI41+'Charges variables-Calculs auto'!AJ52-'Charges variables-Calculs auto'!AJ38</f>
        <v>0</v>
      </c>
      <c r="AK41" s="82">
        <f>AJ41+'Charges variables-Calculs auto'!AK52-'Charges variables-Calculs auto'!AK38</f>
        <v>0</v>
      </c>
      <c r="AL41" s="82">
        <f>AK41+'Charges variables-Calculs auto'!AL52-'Charges variables-Calculs auto'!AL38</f>
        <v>0</v>
      </c>
      <c r="AM41" s="82">
        <f>AL41+'Charges variables-Calculs auto'!AM52-'Charges variables-Calculs auto'!AM38</f>
        <v>0</v>
      </c>
      <c r="AN41" s="82">
        <f>AM41+'Charges variables-Calculs auto'!AN52-'Charges variables-Calculs auto'!AN38</f>
        <v>0</v>
      </c>
      <c r="AO41" s="82">
        <f>AN41+'Charges variables-Calculs auto'!AO52-'Charges variables-Calculs auto'!AO38</f>
        <v>0</v>
      </c>
      <c r="AP41" s="82">
        <f>AO41+'Charges variables-Calculs auto'!AP52-'Charges variables-Calculs auto'!AP38</f>
        <v>0</v>
      </c>
      <c r="AQ41" s="82">
        <f>AP41+'Charges variables-Calculs auto'!AQ52-'Charges variables-Calculs auto'!AQ38</f>
        <v>0</v>
      </c>
      <c r="AR41" s="82">
        <f>AQ41+'Charges variables-Calculs auto'!AR52-'Charges variables-Calculs auto'!AR38</f>
        <v>0</v>
      </c>
      <c r="AS41" s="82">
        <f>AR41+'Charges variables-Calculs auto'!AS52-'Charges variables-Calculs auto'!AS38</f>
        <v>0</v>
      </c>
      <c r="AT41" s="82">
        <f>AS41+'Charges variables-Calculs auto'!AT52-'Charges variables-Calculs auto'!AT38</f>
        <v>0</v>
      </c>
      <c r="AU41" s="82">
        <f>AT41+'Charges variables-Calculs auto'!AU52-'Charges variables-Calculs auto'!AU38</f>
        <v>0</v>
      </c>
      <c r="AV41" s="82">
        <f>AU41+'Charges variables-Calculs auto'!AV52-'Charges variables-Calculs auto'!AV38</f>
        <v>0</v>
      </c>
      <c r="AW41" s="82">
        <f>AV41+'Charges variables-Calculs auto'!AW52-'Charges variables-Calculs auto'!AW38</f>
        <v>0</v>
      </c>
      <c r="AX41" s="82">
        <f>AW41+'Charges variables-Calculs auto'!AX52-'Charges variables-Calculs auto'!AX38</f>
        <v>0</v>
      </c>
      <c r="AY41" s="82">
        <f>AX41+'Charges variables-Calculs auto'!AY52-'Charges variables-Calculs auto'!AY38</f>
        <v>0</v>
      </c>
      <c r="AZ41" s="82">
        <f>AY41+'Charges variables-Calculs auto'!AZ52-'Charges variables-Calculs auto'!AZ38</f>
        <v>0</v>
      </c>
      <c r="BA41" s="82">
        <f>AZ41+'Charges variables-Calculs auto'!BA52-'Charges variables-Calculs auto'!BA38</f>
        <v>0</v>
      </c>
      <c r="BB41" s="82">
        <f>BA41+'Charges variables-Calculs auto'!BB52-'Charges variables-Calculs auto'!BB38</f>
        <v>0</v>
      </c>
      <c r="BC41" s="82">
        <f>BB41+'Charges variables-Calculs auto'!BC52-'Charges variables-Calculs auto'!BC38</f>
        <v>0</v>
      </c>
      <c r="BD41" s="82">
        <f>BC41+'Charges variables-Calculs auto'!BD52-'Charges variables-Calculs auto'!BD38</f>
        <v>0</v>
      </c>
      <c r="BE41" s="82">
        <f>BD41+'Charges variables-Calculs auto'!BE52-'Charges variables-Calculs auto'!BE38</f>
        <v>0</v>
      </c>
      <c r="BF41" s="82">
        <f>BE41+'Charges variables-Calculs auto'!BF52-'Charges variables-Calculs auto'!BF38</f>
        <v>0</v>
      </c>
      <c r="BG41" s="82">
        <f>BF41+'Charges variables-Calculs auto'!BG52-'Charges variables-Calculs auto'!BG38</f>
        <v>0</v>
      </c>
      <c r="BH41" s="82">
        <f>BG41+'Charges variables-Calculs auto'!BH52-'Charges variables-Calculs auto'!BH38</f>
        <v>0</v>
      </c>
      <c r="BI41" s="82">
        <f>BH41+'Charges variables-Calculs auto'!BI52-'Charges variables-Calculs auto'!BI38</f>
        <v>0</v>
      </c>
      <c r="BJ41" s="82">
        <f>BI41+'Charges variables-Calculs auto'!BJ52-'Charges variables-Calculs auto'!BJ38</f>
        <v>0</v>
      </c>
    </row>
    <row r="42" spans="2:62" x14ac:dyDescent="0.35">
      <c r="B42" s="57" t="str">
        <f>CONFIG!$B$16</f>
        <v>…</v>
      </c>
      <c r="C42" s="82">
        <f>'Charges variables-Calculs auto'!C53-'Charges variables-Calculs auto'!C39</f>
        <v>0</v>
      </c>
      <c r="D42" s="82">
        <f>C42+'Charges variables-Calculs auto'!D53-'Charges variables-Calculs auto'!D39</f>
        <v>0</v>
      </c>
      <c r="E42" s="82">
        <f>D42+'Charges variables-Calculs auto'!E53-'Charges variables-Calculs auto'!E39</f>
        <v>0</v>
      </c>
      <c r="F42" s="82">
        <f>E42+'Charges variables-Calculs auto'!F53-'Charges variables-Calculs auto'!F39</f>
        <v>0</v>
      </c>
      <c r="G42" s="82">
        <f>F42+'Charges variables-Calculs auto'!G53-'Charges variables-Calculs auto'!G39</f>
        <v>0</v>
      </c>
      <c r="H42" s="82">
        <f>G42+'Charges variables-Calculs auto'!H53-'Charges variables-Calculs auto'!H39</f>
        <v>0</v>
      </c>
      <c r="I42" s="82">
        <f>H42+'Charges variables-Calculs auto'!I53-'Charges variables-Calculs auto'!I39</f>
        <v>0</v>
      </c>
      <c r="J42" s="82">
        <f>I42+'Charges variables-Calculs auto'!J53-'Charges variables-Calculs auto'!J39</f>
        <v>0</v>
      </c>
      <c r="K42" s="82">
        <f>J42+'Charges variables-Calculs auto'!K53-'Charges variables-Calculs auto'!K39</f>
        <v>0</v>
      </c>
      <c r="L42" s="82">
        <f>K42+'Charges variables-Calculs auto'!L53-'Charges variables-Calculs auto'!L39</f>
        <v>0</v>
      </c>
      <c r="M42" s="82">
        <f>L42+'Charges variables-Calculs auto'!M53-'Charges variables-Calculs auto'!M39</f>
        <v>0</v>
      </c>
      <c r="N42" s="82">
        <f>M42+'Charges variables-Calculs auto'!N53-'Charges variables-Calculs auto'!N39</f>
        <v>0</v>
      </c>
      <c r="O42" s="82">
        <f>N42+'Charges variables-Calculs auto'!O53-'Charges variables-Calculs auto'!O39</f>
        <v>0</v>
      </c>
      <c r="P42" s="82">
        <f>O42+'Charges variables-Calculs auto'!P53-'Charges variables-Calculs auto'!P39</f>
        <v>0</v>
      </c>
      <c r="Q42" s="82">
        <f>P42+'Charges variables-Calculs auto'!Q53-'Charges variables-Calculs auto'!Q39</f>
        <v>0</v>
      </c>
      <c r="R42" s="82">
        <f>Q42+'Charges variables-Calculs auto'!R53-'Charges variables-Calculs auto'!R39</f>
        <v>0</v>
      </c>
      <c r="S42" s="82">
        <f>R42+'Charges variables-Calculs auto'!S53-'Charges variables-Calculs auto'!S39</f>
        <v>0</v>
      </c>
      <c r="T42" s="82">
        <f>S42+'Charges variables-Calculs auto'!T53-'Charges variables-Calculs auto'!T39</f>
        <v>0</v>
      </c>
      <c r="U42" s="82">
        <f>T42+'Charges variables-Calculs auto'!U53-'Charges variables-Calculs auto'!U39</f>
        <v>0</v>
      </c>
      <c r="V42" s="82">
        <f>U42+'Charges variables-Calculs auto'!V53-'Charges variables-Calculs auto'!V39</f>
        <v>0</v>
      </c>
      <c r="W42" s="82">
        <f>V42+'Charges variables-Calculs auto'!W53-'Charges variables-Calculs auto'!W39</f>
        <v>0</v>
      </c>
      <c r="X42" s="82">
        <f>W42+'Charges variables-Calculs auto'!X53-'Charges variables-Calculs auto'!X39</f>
        <v>0</v>
      </c>
      <c r="Y42" s="82">
        <f>X42+'Charges variables-Calculs auto'!Y53-'Charges variables-Calculs auto'!Y39</f>
        <v>0</v>
      </c>
      <c r="Z42" s="82">
        <f>Y42+'Charges variables-Calculs auto'!Z53-'Charges variables-Calculs auto'!Z39</f>
        <v>0</v>
      </c>
      <c r="AA42" s="82">
        <f>Z42+'Charges variables-Calculs auto'!AA53-'Charges variables-Calculs auto'!AA39</f>
        <v>0</v>
      </c>
      <c r="AB42" s="82">
        <f>AA42+'Charges variables-Calculs auto'!AB53-'Charges variables-Calculs auto'!AB39</f>
        <v>0</v>
      </c>
      <c r="AC42" s="82">
        <f>AB42+'Charges variables-Calculs auto'!AC53-'Charges variables-Calculs auto'!AC39</f>
        <v>0</v>
      </c>
      <c r="AD42" s="82">
        <f>AC42+'Charges variables-Calculs auto'!AD53-'Charges variables-Calculs auto'!AD39</f>
        <v>0</v>
      </c>
      <c r="AE42" s="82">
        <f>AD42+'Charges variables-Calculs auto'!AE53-'Charges variables-Calculs auto'!AE39</f>
        <v>0</v>
      </c>
      <c r="AF42" s="82">
        <f>AE42+'Charges variables-Calculs auto'!AF53-'Charges variables-Calculs auto'!AF39</f>
        <v>0</v>
      </c>
      <c r="AG42" s="82">
        <f>AF42+'Charges variables-Calculs auto'!AG53-'Charges variables-Calculs auto'!AG39</f>
        <v>0</v>
      </c>
      <c r="AH42" s="82">
        <f>AG42+'Charges variables-Calculs auto'!AH53-'Charges variables-Calculs auto'!AH39</f>
        <v>0</v>
      </c>
      <c r="AI42" s="82">
        <f>AH42+'Charges variables-Calculs auto'!AI53-'Charges variables-Calculs auto'!AI39</f>
        <v>0</v>
      </c>
      <c r="AJ42" s="82">
        <f>AI42+'Charges variables-Calculs auto'!AJ53-'Charges variables-Calculs auto'!AJ39</f>
        <v>0</v>
      </c>
      <c r="AK42" s="82">
        <f>AJ42+'Charges variables-Calculs auto'!AK53-'Charges variables-Calculs auto'!AK39</f>
        <v>0</v>
      </c>
      <c r="AL42" s="82">
        <f>AK42+'Charges variables-Calculs auto'!AL53-'Charges variables-Calculs auto'!AL39</f>
        <v>0</v>
      </c>
      <c r="AM42" s="82">
        <f>AL42+'Charges variables-Calculs auto'!AM53-'Charges variables-Calculs auto'!AM39</f>
        <v>0</v>
      </c>
      <c r="AN42" s="82">
        <f>AM42+'Charges variables-Calculs auto'!AN53-'Charges variables-Calculs auto'!AN39</f>
        <v>0</v>
      </c>
      <c r="AO42" s="82">
        <f>AN42+'Charges variables-Calculs auto'!AO53-'Charges variables-Calculs auto'!AO39</f>
        <v>0</v>
      </c>
      <c r="AP42" s="82">
        <f>AO42+'Charges variables-Calculs auto'!AP53-'Charges variables-Calculs auto'!AP39</f>
        <v>0</v>
      </c>
      <c r="AQ42" s="82">
        <f>AP42+'Charges variables-Calculs auto'!AQ53-'Charges variables-Calculs auto'!AQ39</f>
        <v>0</v>
      </c>
      <c r="AR42" s="82">
        <f>AQ42+'Charges variables-Calculs auto'!AR53-'Charges variables-Calculs auto'!AR39</f>
        <v>0</v>
      </c>
      <c r="AS42" s="82">
        <f>AR42+'Charges variables-Calculs auto'!AS53-'Charges variables-Calculs auto'!AS39</f>
        <v>0</v>
      </c>
      <c r="AT42" s="82">
        <f>AS42+'Charges variables-Calculs auto'!AT53-'Charges variables-Calculs auto'!AT39</f>
        <v>0</v>
      </c>
      <c r="AU42" s="82">
        <f>AT42+'Charges variables-Calculs auto'!AU53-'Charges variables-Calculs auto'!AU39</f>
        <v>0</v>
      </c>
      <c r="AV42" s="82">
        <f>AU42+'Charges variables-Calculs auto'!AV53-'Charges variables-Calculs auto'!AV39</f>
        <v>0</v>
      </c>
      <c r="AW42" s="82">
        <f>AV42+'Charges variables-Calculs auto'!AW53-'Charges variables-Calculs auto'!AW39</f>
        <v>0</v>
      </c>
      <c r="AX42" s="82">
        <f>AW42+'Charges variables-Calculs auto'!AX53-'Charges variables-Calculs auto'!AX39</f>
        <v>0</v>
      </c>
      <c r="AY42" s="82">
        <f>AX42+'Charges variables-Calculs auto'!AY53-'Charges variables-Calculs auto'!AY39</f>
        <v>0</v>
      </c>
      <c r="AZ42" s="82">
        <f>AY42+'Charges variables-Calculs auto'!AZ53-'Charges variables-Calculs auto'!AZ39</f>
        <v>0</v>
      </c>
      <c r="BA42" s="82">
        <f>AZ42+'Charges variables-Calculs auto'!BA53-'Charges variables-Calculs auto'!BA39</f>
        <v>0</v>
      </c>
      <c r="BB42" s="82">
        <f>BA42+'Charges variables-Calculs auto'!BB53-'Charges variables-Calculs auto'!BB39</f>
        <v>0</v>
      </c>
      <c r="BC42" s="82">
        <f>BB42+'Charges variables-Calculs auto'!BC53-'Charges variables-Calculs auto'!BC39</f>
        <v>0</v>
      </c>
      <c r="BD42" s="82">
        <f>BC42+'Charges variables-Calculs auto'!BD53-'Charges variables-Calculs auto'!BD39</f>
        <v>0</v>
      </c>
      <c r="BE42" s="82">
        <f>BD42+'Charges variables-Calculs auto'!BE53-'Charges variables-Calculs auto'!BE39</f>
        <v>0</v>
      </c>
      <c r="BF42" s="82">
        <f>BE42+'Charges variables-Calculs auto'!BF53-'Charges variables-Calculs auto'!BF39</f>
        <v>0</v>
      </c>
      <c r="BG42" s="82">
        <f>BF42+'Charges variables-Calculs auto'!BG53-'Charges variables-Calculs auto'!BG39</f>
        <v>0</v>
      </c>
      <c r="BH42" s="82">
        <f>BG42+'Charges variables-Calculs auto'!BH53-'Charges variables-Calculs auto'!BH39</f>
        <v>0</v>
      </c>
      <c r="BI42" s="82">
        <f>BH42+'Charges variables-Calculs auto'!BI53-'Charges variables-Calculs auto'!BI39</f>
        <v>0</v>
      </c>
      <c r="BJ42" s="82">
        <f>BI42+'Charges variables-Calculs auto'!BJ53-'Charges variables-Calculs auto'!BJ39</f>
        <v>0</v>
      </c>
    </row>
    <row r="43" spans="2:62" x14ac:dyDescent="0.35">
      <c r="B43" s="57">
        <f>CONFIG!$B$17</f>
        <v>0</v>
      </c>
      <c r="C43" s="82">
        <f>'Charges variables-Calculs auto'!C54-'Charges variables-Calculs auto'!C40</f>
        <v>0</v>
      </c>
      <c r="D43" s="82">
        <f>C43+'Charges variables-Calculs auto'!D54-'Charges variables-Calculs auto'!D40</f>
        <v>0</v>
      </c>
      <c r="E43" s="82">
        <f>D43+'Charges variables-Calculs auto'!E54-'Charges variables-Calculs auto'!E40</f>
        <v>0</v>
      </c>
      <c r="F43" s="82">
        <f>E43+'Charges variables-Calculs auto'!F54-'Charges variables-Calculs auto'!F40</f>
        <v>0</v>
      </c>
      <c r="G43" s="82">
        <f>F43+'Charges variables-Calculs auto'!G54-'Charges variables-Calculs auto'!G40</f>
        <v>0</v>
      </c>
      <c r="H43" s="82">
        <f>G43+'Charges variables-Calculs auto'!H54-'Charges variables-Calculs auto'!H40</f>
        <v>0</v>
      </c>
      <c r="I43" s="82">
        <f>H43+'Charges variables-Calculs auto'!I54-'Charges variables-Calculs auto'!I40</f>
        <v>0</v>
      </c>
      <c r="J43" s="82">
        <f>I43+'Charges variables-Calculs auto'!J54-'Charges variables-Calculs auto'!J40</f>
        <v>0</v>
      </c>
      <c r="K43" s="82">
        <f>J43+'Charges variables-Calculs auto'!K54-'Charges variables-Calculs auto'!K40</f>
        <v>0</v>
      </c>
      <c r="L43" s="82">
        <f>K43+'Charges variables-Calculs auto'!L54-'Charges variables-Calculs auto'!L40</f>
        <v>0</v>
      </c>
      <c r="M43" s="82">
        <f>L43+'Charges variables-Calculs auto'!M54-'Charges variables-Calculs auto'!M40</f>
        <v>0</v>
      </c>
      <c r="N43" s="82">
        <f>M43+'Charges variables-Calculs auto'!N54-'Charges variables-Calculs auto'!N40</f>
        <v>0</v>
      </c>
      <c r="O43" s="82">
        <f>N43+'Charges variables-Calculs auto'!O54-'Charges variables-Calculs auto'!O40</f>
        <v>0</v>
      </c>
      <c r="P43" s="82">
        <f>O43+'Charges variables-Calculs auto'!P54-'Charges variables-Calculs auto'!P40</f>
        <v>0</v>
      </c>
      <c r="Q43" s="82">
        <f>P43+'Charges variables-Calculs auto'!Q54-'Charges variables-Calculs auto'!Q40</f>
        <v>0</v>
      </c>
      <c r="R43" s="82">
        <f>Q43+'Charges variables-Calculs auto'!R54-'Charges variables-Calculs auto'!R40</f>
        <v>0</v>
      </c>
      <c r="S43" s="82">
        <f>R43+'Charges variables-Calculs auto'!S54-'Charges variables-Calculs auto'!S40</f>
        <v>0</v>
      </c>
      <c r="T43" s="82">
        <f>S43+'Charges variables-Calculs auto'!T54-'Charges variables-Calculs auto'!T40</f>
        <v>0</v>
      </c>
      <c r="U43" s="82">
        <f>T43+'Charges variables-Calculs auto'!U54-'Charges variables-Calculs auto'!U40</f>
        <v>0</v>
      </c>
      <c r="V43" s="82">
        <f>U43+'Charges variables-Calculs auto'!V54-'Charges variables-Calculs auto'!V40</f>
        <v>0</v>
      </c>
      <c r="W43" s="82">
        <f>V43+'Charges variables-Calculs auto'!W54-'Charges variables-Calculs auto'!W40</f>
        <v>0</v>
      </c>
      <c r="X43" s="82">
        <f>W43+'Charges variables-Calculs auto'!X54-'Charges variables-Calculs auto'!X40</f>
        <v>0</v>
      </c>
      <c r="Y43" s="82">
        <f>X43+'Charges variables-Calculs auto'!Y54-'Charges variables-Calculs auto'!Y40</f>
        <v>0</v>
      </c>
      <c r="Z43" s="82">
        <f>Y43+'Charges variables-Calculs auto'!Z54-'Charges variables-Calculs auto'!Z40</f>
        <v>0</v>
      </c>
      <c r="AA43" s="82">
        <f>Z43+'Charges variables-Calculs auto'!AA54-'Charges variables-Calculs auto'!AA40</f>
        <v>0</v>
      </c>
      <c r="AB43" s="82">
        <f>AA43+'Charges variables-Calculs auto'!AB54-'Charges variables-Calculs auto'!AB40</f>
        <v>0</v>
      </c>
      <c r="AC43" s="82">
        <f>AB43+'Charges variables-Calculs auto'!AC54-'Charges variables-Calculs auto'!AC40</f>
        <v>0</v>
      </c>
      <c r="AD43" s="82">
        <f>AC43+'Charges variables-Calculs auto'!AD54-'Charges variables-Calculs auto'!AD40</f>
        <v>0</v>
      </c>
      <c r="AE43" s="82">
        <f>AD43+'Charges variables-Calculs auto'!AE54-'Charges variables-Calculs auto'!AE40</f>
        <v>0</v>
      </c>
      <c r="AF43" s="82">
        <f>AE43+'Charges variables-Calculs auto'!AF54-'Charges variables-Calculs auto'!AF40</f>
        <v>0</v>
      </c>
      <c r="AG43" s="82">
        <f>AF43+'Charges variables-Calculs auto'!AG54-'Charges variables-Calculs auto'!AG40</f>
        <v>0</v>
      </c>
      <c r="AH43" s="82">
        <f>AG43+'Charges variables-Calculs auto'!AH54-'Charges variables-Calculs auto'!AH40</f>
        <v>0</v>
      </c>
      <c r="AI43" s="82">
        <f>AH43+'Charges variables-Calculs auto'!AI54-'Charges variables-Calculs auto'!AI40</f>
        <v>0</v>
      </c>
      <c r="AJ43" s="82">
        <f>AI43+'Charges variables-Calculs auto'!AJ54-'Charges variables-Calculs auto'!AJ40</f>
        <v>0</v>
      </c>
      <c r="AK43" s="82">
        <f>AJ43+'Charges variables-Calculs auto'!AK54-'Charges variables-Calculs auto'!AK40</f>
        <v>0</v>
      </c>
      <c r="AL43" s="82">
        <f>AK43+'Charges variables-Calculs auto'!AL54-'Charges variables-Calculs auto'!AL40</f>
        <v>0</v>
      </c>
      <c r="AM43" s="82">
        <f>AL43+'Charges variables-Calculs auto'!AM54-'Charges variables-Calculs auto'!AM40</f>
        <v>0</v>
      </c>
      <c r="AN43" s="82">
        <f>AM43+'Charges variables-Calculs auto'!AN54-'Charges variables-Calculs auto'!AN40</f>
        <v>0</v>
      </c>
      <c r="AO43" s="82">
        <f>AN43+'Charges variables-Calculs auto'!AO54-'Charges variables-Calculs auto'!AO40</f>
        <v>0</v>
      </c>
      <c r="AP43" s="82">
        <f>AO43+'Charges variables-Calculs auto'!AP54-'Charges variables-Calculs auto'!AP40</f>
        <v>0</v>
      </c>
      <c r="AQ43" s="82">
        <f>AP43+'Charges variables-Calculs auto'!AQ54-'Charges variables-Calculs auto'!AQ40</f>
        <v>0</v>
      </c>
      <c r="AR43" s="82">
        <f>AQ43+'Charges variables-Calculs auto'!AR54-'Charges variables-Calculs auto'!AR40</f>
        <v>0</v>
      </c>
      <c r="AS43" s="82">
        <f>AR43+'Charges variables-Calculs auto'!AS54-'Charges variables-Calculs auto'!AS40</f>
        <v>0</v>
      </c>
      <c r="AT43" s="82">
        <f>AS43+'Charges variables-Calculs auto'!AT54-'Charges variables-Calculs auto'!AT40</f>
        <v>0</v>
      </c>
      <c r="AU43" s="82">
        <f>AT43+'Charges variables-Calculs auto'!AU54-'Charges variables-Calculs auto'!AU40</f>
        <v>0</v>
      </c>
      <c r="AV43" s="82">
        <f>AU43+'Charges variables-Calculs auto'!AV54-'Charges variables-Calculs auto'!AV40</f>
        <v>0</v>
      </c>
      <c r="AW43" s="82">
        <f>AV43+'Charges variables-Calculs auto'!AW54-'Charges variables-Calculs auto'!AW40</f>
        <v>0</v>
      </c>
      <c r="AX43" s="82">
        <f>AW43+'Charges variables-Calculs auto'!AX54-'Charges variables-Calculs auto'!AX40</f>
        <v>0</v>
      </c>
      <c r="AY43" s="82">
        <f>AX43+'Charges variables-Calculs auto'!AY54-'Charges variables-Calculs auto'!AY40</f>
        <v>0</v>
      </c>
      <c r="AZ43" s="82">
        <f>AY43+'Charges variables-Calculs auto'!AZ54-'Charges variables-Calculs auto'!AZ40</f>
        <v>0</v>
      </c>
      <c r="BA43" s="82">
        <f>AZ43+'Charges variables-Calculs auto'!BA54-'Charges variables-Calculs auto'!BA40</f>
        <v>0</v>
      </c>
      <c r="BB43" s="82">
        <f>BA43+'Charges variables-Calculs auto'!BB54-'Charges variables-Calculs auto'!BB40</f>
        <v>0</v>
      </c>
      <c r="BC43" s="82">
        <f>BB43+'Charges variables-Calculs auto'!BC54-'Charges variables-Calculs auto'!BC40</f>
        <v>0</v>
      </c>
      <c r="BD43" s="82">
        <f>BC43+'Charges variables-Calculs auto'!BD54-'Charges variables-Calculs auto'!BD40</f>
        <v>0</v>
      </c>
      <c r="BE43" s="82">
        <f>BD43+'Charges variables-Calculs auto'!BE54-'Charges variables-Calculs auto'!BE40</f>
        <v>0</v>
      </c>
      <c r="BF43" s="82">
        <f>BE43+'Charges variables-Calculs auto'!BF54-'Charges variables-Calculs auto'!BF40</f>
        <v>0</v>
      </c>
      <c r="BG43" s="82">
        <f>BF43+'Charges variables-Calculs auto'!BG54-'Charges variables-Calculs auto'!BG40</f>
        <v>0</v>
      </c>
      <c r="BH43" s="82">
        <f>BG43+'Charges variables-Calculs auto'!BH54-'Charges variables-Calculs auto'!BH40</f>
        <v>0</v>
      </c>
      <c r="BI43" s="82">
        <f>BH43+'Charges variables-Calculs auto'!BI54-'Charges variables-Calculs auto'!BI40</f>
        <v>0</v>
      </c>
      <c r="BJ43" s="82">
        <f>BI43+'Charges variables-Calculs auto'!BJ54-'Charges variables-Calculs auto'!BJ40</f>
        <v>0</v>
      </c>
    </row>
    <row r="44" spans="2:62" x14ac:dyDescent="0.35">
      <c r="B44" s="57">
        <f>CONFIG!$B$18</f>
        <v>0</v>
      </c>
      <c r="C44" s="82">
        <f>'Charges variables-Calculs auto'!C55-'Charges variables-Calculs auto'!C41</f>
        <v>0</v>
      </c>
      <c r="D44" s="82">
        <f>C44+'Charges variables-Calculs auto'!D55-'Charges variables-Calculs auto'!D41</f>
        <v>0</v>
      </c>
      <c r="E44" s="82">
        <f>D44+'Charges variables-Calculs auto'!E55-'Charges variables-Calculs auto'!E41</f>
        <v>0</v>
      </c>
      <c r="F44" s="82">
        <f>E44+'Charges variables-Calculs auto'!F55-'Charges variables-Calculs auto'!F41</f>
        <v>0</v>
      </c>
      <c r="G44" s="82">
        <f>F44+'Charges variables-Calculs auto'!G55-'Charges variables-Calculs auto'!G41</f>
        <v>0</v>
      </c>
      <c r="H44" s="82">
        <f>G44+'Charges variables-Calculs auto'!H55-'Charges variables-Calculs auto'!H41</f>
        <v>0</v>
      </c>
      <c r="I44" s="82">
        <f>H44+'Charges variables-Calculs auto'!I55-'Charges variables-Calculs auto'!I41</f>
        <v>0</v>
      </c>
      <c r="J44" s="82">
        <f>I44+'Charges variables-Calculs auto'!J55-'Charges variables-Calculs auto'!J41</f>
        <v>0</v>
      </c>
      <c r="K44" s="82">
        <f>J44+'Charges variables-Calculs auto'!K55-'Charges variables-Calculs auto'!K41</f>
        <v>0</v>
      </c>
      <c r="L44" s="82">
        <f>K44+'Charges variables-Calculs auto'!L55-'Charges variables-Calculs auto'!L41</f>
        <v>0</v>
      </c>
      <c r="M44" s="82">
        <f>L44+'Charges variables-Calculs auto'!M55-'Charges variables-Calculs auto'!M41</f>
        <v>0</v>
      </c>
      <c r="N44" s="82">
        <f>M44+'Charges variables-Calculs auto'!N55-'Charges variables-Calculs auto'!N41</f>
        <v>0</v>
      </c>
      <c r="O44" s="82">
        <f>N44+'Charges variables-Calculs auto'!O55-'Charges variables-Calculs auto'!O41</f>
        <v>0</v>
      </c>
      <c r="P44" s="82">
        <f>O44+'Charges variables-Calculs auto'!P55-'Charges variables-Calculs auto'!P41</f>
        <v>0</v>
      </c>
      <c r="Q44" s="82">
        <f>P44+'Charges variables-Calculs auto'!Q55-'Charges variables-Calculs auto'!Q41</f>
        <v>0</v>
      </c>
      <c r="R44" s="82">
        <f>Q44+'Charges variables-Calculs auto'!R55-'Charges variables-Calculs auto'!R41</f>
        <v>0</v>
      </c>
      <c r="S44" s="82">
        <f>R44+'Charges variables-Calculs auto'!S55-'Charges variables-Calculs auto'!S41</f>
        <v>0</v>
      </c>
      <c r="T44" s="82">
        <f>S44+'Charges variables-Calculs auto'!T55-'Charges variables-Calculs auto'!T41</f>
        <v>0</v>
      </c>
      <c r="U44" s="82">
        <f>T44+'Charges variables-Calculs auto'!U55-'Charges variables-Calculs auto'!U41</f>
        <v>0</v>
      </c>
      <c r="V44" s="82">
        <f>U44+'Charges variables-Calculs auto'!V55-'Charges variables-Calculs auto'!V41</f>
        <v>0</v>
      </c>
      <c r="W44" s="82">
        <f>V44+'Charges variables-Calculs auto'!W55-'Charges variables-Calculs auto'!W41</f>
        <v>0</v>
      </c>
      <c r="X44" s="82">
        <f>W44+'Charges variables-Calculs auto'!X55-'Charges variables-Calculs auto'!X41</f>
        <v>0</v>
      </c>
      <c r="Y44" s="82">
        <f>X44+'Charges variables-Calculs auto'!Y55-'Charges variables-Calculs auto'!Y41</f>
        <v>0</v>
      </c>
      <c r="Z44" s="82">
        <f>Y44+'Charges variables-Calculs auto'!Z55-'Charges variables-Calculs auto'!Z41</f>
        <v>0</v>
      </c>
      <c r="AA44" s="82">
        <f>Z44+'Charges variables-Calculs auto'!AA55-'Charges variables-Calculs auto'!AA41</f>
        <v>0</v>
      </c>
      <c r="AB44" s="82">
        <f>AA44+'Charges variables-Calculs auto'!AB55-'Charges variables-Calculs auto'!AB41</f>
        <v>0</v>
      </c>
      <c r="AC44" s="82">
        <f>AB44+'Charges variables-Calculs auto'!AC55-'Charges variables-Calculs auto'!AC41</f>
        <v>0</v>
      </c>
      <c r="AD44" s="82">
        <f>AC44+'Charges variables-Calculs auto'!AD55-'Charges variables-Calculs auto'!AD41</f>
        <v>0</v>
      </c>
      <c r="AE44" s="82">
        <f>AD44+'Charges variables-Calculs auto'!AE55-'Charges variables-Calculs auto'!AE41</f>
        <v>0</v>
      </c>
      <c r="AF44" s="82">
        <f>AE44+'Charges variables-Calculs auto'!AF55-'Charges variables-Calculs auto'!AF41</f>
        <v>0</v>
      </c>
      <c r="AG44" s="82">
        <f>AF44+'Charges variables-Calculs auto'!AG55-'Charges variables-Calculs auto'!AG41</f>
        <v>0</v>
      </c>
      <c r="AH44" s="82">
        <f>AG44+'Charges variables-Calculs auto'!AH55-'Charges variables-Calculs auto'!AH41</f>
        <v>0</v>
      </c>
      <c r="AI44" s="82">
        <f>AH44+'Charges variables-Calculs auto'!AI55-'Charges variables-Calculs auto'!AI41</f>
        <v>0</v>
      </c>
      <c r="AJ44" s="82">
        <f>AI44+'Charges variables-Calculs auto'!AJ55-'Charges variables-Calculs auto'!AJ41</f>
        <v>0</v>
      </c>
      <c r="AK44" s="82">
        <f>AJ44+'Charges variables-Calculs auto'!AK55-'Charges variables-Calculs auto'!AK41</f>
        <v>0</v>
      </c>
      <c r="AL44" s="82">
        <f>AK44+'Charges variables-Calculs auto'!AL55-'Charges variables-Calculs auto'!AL41</f>
        <v>0</v>
      </c>
      <c r="AM44" s="82">
        <f>AL44+'Charges variables-Calculs auto'!AM55-'Charges variables-Calculs auto'!AM41</f>
        <v>0</v>
      </c>
      <c r="AN44" s="82">
        <f>AM44+'Charges variables-Calculs auto'!AN55-'Charges variables-Calculs auto'!AN41</f>
        <v>0</v>
      </c>
      <c r="AO44" s="82">
        <f>AN44+'Charges variables-Calculs auto'!AO55-'Charges variables-Calculs auto'!AO41</f>
        <v>0</v>
      </c>
      <c r="AP44" s="82">
        <f>AO44+'Charges variables-Calculs auto'!AP55-'Charges variables-Calculs auto'!AP41</f>
        <v>0</v>
      </c>
      <c r="AQ44" s="82">
        <f>AP44+'Charges variables-Calculs auto'!AQ55-'Charges variables-Calculs auto'!AQ41</f>
        <v>0</v>
      </c>
      <c r="AR44" s="82">
        <f>AQ44+'Charges variables-Calculs auto'!AR55-'Charges variables-Calculs auto'!AR41</f>
        <v>0</v>
      </c>
      <c r="AS44" s="82">
        <f>AR44+'Charges variables-Calculs auto'!AS55-'Charges variables-Calculs auto'!AS41</f>
        <v>0</v>
      </c>
      <c r="AT44" s="82">
        <f>AS44+'Charges variables-Calculs auto'!AT55-'Charges variables-Calculs auto'!AT41</f>
        <v>0</v>
      </c>
      <c r="AU44" s="82">
        <f>AT44+'Charges variables-Calculs auto'!AU55-'Charges variables-Calculs auto'!AU41</f>
        <v>0</v>
      </c>
      <c r="AV44" s="82">
        <f>AU44+'Charges variables-Calculs auto'!AV55-'Charges variables-Calculs auto'!AV41</f>
        <v>0</v>
      </c>
      <c r="AW44" s="82">
        <f>AV44+'Charges variables-Calculs auto'!AW55-'Charges variables-Calculs auto'!AW41</f>
        <v>0</v>
      </c>
      <c r="AX44" s="82">
        <f>AW44+'Charges variables-Calculs auto'!AX55-'Charges variables-Calculs auto'!AX41</f>
        <v>0</v>
      </c>
      <c r="AY44" s="82">
        <f>AX44+'Charges variables-Calculs auto'!AY55-'Charges variables-Calculs auto'!AY41</f>
        <v>0</v>
      </c>
      <c r="AZ44" s="82">
        <f>AY44+'Charges variables-Calculs auto'!AZ55-'Charges variables-Calculs auto'!AZ41</f>
        <v>0</v>
      </c>
      <c r="BA44" s="82">
        <f>AZ44+'Charges variables-Calculs auto'!BA55-'Charges variables-Calculs auto'!BA41</f>
        <v>0</v>
      </c>
      <c r="BB44" s="82">
        <f>BA44+'Charges variables-Calculs auto'!BB55-'Charges variables-Calculs auto'!BB41</f>
        <v>0</v>
      </c>
      <c r="BC44" s="82">
        <f>BB44+'Charges variables-Calculs auto'!BC55-'Charges variables-Calculs auto'!BC41</f>
        <v>0</v>
      </c>
      <c r="BD44" s="82">
        <f>BC44+'Charges variables-Calculs auto'!BD55-'Charges variables-Calculs auto'!BD41</f>
        <v>0</v>
      </c>
      <c r="BE44" s="82">
        <f>BD44+'Charges variables-Calculs auto'!BE55-'Charges variables-Calculs auto'!BE41</f>
        <v>0</v>
      </c>
      <c r="BF44" s="82">
        <f>BE44+'Charges variables-Calculs auto'!BF55-'Charges variables-Calculs auto'!BF41</f>
        <v>0</v>
      </c>
      <c r="BG44" s="82">
        <f>BF44+'Charges variables-Calculs auto'!BG55-'Charges variables-Calculs auto'!BG41</f>
        <v>0</v>
      </c>
      <c r="BH44" s="82">
        <f>BG44+'Charges variables-Calculs auto'!BH55-'Charges variables-Calculs auto'!BH41</f>
        <v>0</v>
      </c>
      <c r="BI44" s="82">
        <f>BH44+'Charges variables-Calculs auto'!BI55-'Charges variables-Calculs auto'!BI41</f>
        <v>0</v>
      </c>
      <c r="BJ44" s="82">
        <f>BI44+'Charges variables-Calculs auto'!BJ55-'Charges variables-Calculs auto'!BJ41</f>
        <v>0</v>
      </c>
    </row>
    <row r="45" spans="2:62" x14ac:dyDescent="0.35">
      <c r="B45" s="57">
        <f>CONFIG!$B$19</f>
        <v>0</v>
      </c>
      <c r="C45" s="82">
        <f>'Charges variables-Calculs auto'!C56-'Charges variables-Calculs auto'!C42</f>
        <v>0</v>
      </c>
      <c r="D45" s="82">
        <f>C45+'Charges variables-Calculs auto'!D56-'Charges variables-Calculs auto'!D42</f>
        <v>0</v>
      </c>
      <c r="E45" s="82">
        <f>D45+'Charges variables-Calculs auto'!E56-'Charges variables-Calculs auto'!E42</f>
        <v>0</v>
      </c>
      <c r="F45" s="82">
        <f>E45+'Charges variables-Calculs auto'!F56-'Charges variables-Calculs auto'!F42</f>
        <v>0</v>
      </c>
      <c r="G45" s="82">
        <f>F45+'Charges variables-Calculs auto'!G56-'Charges variables-Calculs auto'!G42</f>
        <v>0</v>
      </c>
      <c r="H45" s="82">
        <f>G45+'Charges variables-Calculs auto'!H56-'Charges variables-Calculs auto'!H42</f>
        <v>0</v>
      </c>
      <c r="I45" s="82">
        <f>H45+'Charges variables-Calculs auto'!I56-'Charges variables-Calculs auto'!I42</f>
        <v>0</v>
      </c>
      <c r="J45" s="82">
        <f>I45+'Charges variables-Calculs auto'!J56-'Charges variables-Calculs auto'!J42</f>
        <v>0</v>
      </c>
      <c r="K45" s="82">
        <f>J45+'Charges variables-Calculs auto'!K56-'Charges variables-Calculs auto'!K42</f>
        <v>0</v>
      </c>
      <c r="L45" s="82">
        <f>K45+'Charges variables-Calculs auto'!L56-'Charges variables-Calculs auto'!L42</f>
        <v>0</v>
      </c>
      <c r="M45" s="82">
        <f>L45+'Charges variables-Calculs auto'!M56-'Charges variables-Calculs auto'!M42</f>
        <v>0</v>
      </c>
      <c r="N45" s="82">
        <f>M45+'Charges variables-Calculs auto'!N56-'Charges variables-Calculs auto'!N42</f>
        <v>0</v>
      </c>
      <c r="O45" s="82">
        <f>N45+'Charges variables-Calculs auto'!O56-'Charges variables-Calculs auto'!O42</f>
        <v>0</v>
      </c>
      <c r="P45" s="82">
        <f>O45+'Charges variables-Calculs auto'!P56-'Charges variables-Calculs auto'!P42</f>
        <v>0</v>
      </c>
      <c r="Q45" s="82">
        <f>P45+'Charges variables-Calculs auto'!Q56-'Charges variables-Calculs auto'!Q42</f>
        <v>0</v>
      </c>
      <c r="R45" s="82">
        <f>Q45+'Charges variables-Calculs auto'!R56-'Charges variables-Calculs auto'!R42</f>
        <v>0</v>
      </c>
      <c r="S45" s="82">
        <f>R45+'Charges variables-Calculs auto'!S56-'Charges variables-Calculs auto'!S42</f>
        <v>0</v>
      </c>
      <c r="T45" s="82">
        <f>S45+'Charges variables-Calculs auto'!T56-'Charges variables-Calculs auto'!T42</f>
        <v>0</v>
      </c>
      <c r="U45" s="82">
        <f>T45+'Charges variables-Calculs auto'!U56-'Charges variables-Calculs auto'!U42</f>
        <v>0</v>
      </c>
      <c r="V45" s="82">
        <f>U45+'Charges variables-Calculs auto'!V56-'Charges variables-Calculs auto'!V42</f>
        <v>0</v>
      </c>
      <c r="W45" s="82">
        <f>V45+'Charges variables-Calculs auto'!W56-'Charges variables-Calculs auto'!W42</f>
        <v>0</v>
      </c>
      <c r="X45" s="82">
        <f>W45+'Charges variables-Calculs auto'!X56-'Charges variables-Calculs auto'!X42</f>
        <v>0</v>
      </c>
      <c r="Y45" s="82">
        <f>X45+'Charges variables-Calculs auto'!Y56-'Charges variables-Calculs auto'!Y42</f>
        <v>0</v>
      </c>
      <c r="Z45" s="82">
        <f>Y45+'Charges variables-Calculs auto'!Z56-'Charges variables-Calculs auto'!Z42</f>
        <v>0</v>
      </c>
      <c r="AA45" s="82">
        <f>Z45+'Charges variables-Calculs auto'!AA56-'Charges variables-Calculs auto'!AA42</f>
        <v>0</v>
      </c>
      <c r="AB45" s="82">
        <f>AA45+'Charges variables-Calculs auto'!AB56-'Charges variables-Calculs auto'!AB42</f>
        <v>0</v>
      </c>
      <c r="AC45" s="82">
        <f>AB45+'Charges variables-Calculs auto'!AC56-'Charges variables-Calculs auto'!AC42</f>
        <v>0</v>
      </c>
      <c r="AD45" s="82">
        <f>AC45+'Charges variables-Calculs auto'!AD56-'Charges variables-Calculs auto'!AD42</f>
        <v>0</v>
      </c>
      <c r="AE45" s="82">
        <f>AD45+'Charges variables-Calculs auto'!AE56-'Charges variables-Calculs auto'!AE42</f>
        <v>0</v>
      </c>
      <c r="AF45" s="82">
        <f>AE45+'Charges variables-Calculs auto'!AF56-'Charges variables-Calculs auto'!AF42</f>
        <v>0</v>
      </c>
      <c r="AG45" s="82">
        <f>AF45+'Charges variables-Calculs auto'!AG56-'Charges variables-Calculs auto'!AG42</f>
        <v>0</v>
      </c>
      <c r="AH45" s="82">
        <f>AG45+'Charges variables-Calculs auto'!AH56-'Charges variables-Calculs auto'!AH42</f>
        <v>0</v>
      </c>
      <c r="AI45" s="82">
        <f>AH45+'Charges variables-Calculs auto'!AI56-'Charges variables-Calculs auto'!AI42</f>
        <v>0</v>
      </c>
      <c r="AJ45" s="82">
        <f>AI45+'Charges variables-Calculs auto'!AJ56-'Charges variables-Calculs auto'!AJ42</f>
        <v>0</v>
      </c>
      <c r="AK45" s="82">
        <f>AJ45+'Charges variables-Calculs auto'!AK56-'Charges variables-Calculs auto'!AK42</f>
        <v>0</v>
      </c>
      <c r="AL45" s="82">
        <f>AK45+'Charges variables-Calculs auto'!AL56-'Charges variables-Calculs auto'!AL42</f>
        <v>0</v>
      </c>
      <c r="AM45" s="82">
        <f>AL45+'Charges variables-Calculs auto'!AM56-'Charges variables-Calculs auto'!AM42</f>
        <v>0</v>
      </c>
      <c r="AN45" s="82">
        <f>AM45+'Charges variables-Calculs auto'!AN56-'Charges variables-Calculs auto'!AN42</f>
        <v>0</v>
      </c>
      <c r="AO45" s="82">
        <f>AN45+'Charges variables-Calculs auto'!AO56-'Charges variables-Calculs auto'!AO42</f>
        <v>0</v>
      </c>
      <c r="AP45" s="82">
        <f>AO45+'Charges variables-Calculs auto'!AP56-'Charges variables-Calculs auto'!AP42</f>
        <v>0</v>
      </c>
      <c r="AQ45" s="82">
        <f>AP45+'Charges variables-Calculs auto'!AQ56-'Charges variables-Calculs auto'!AQ42</f>
        <v>0</v>
      </c>
      <c r="AR45" s="82">
        <f>AQ45+'Charges variables-Calculs auto'!AR56-'Charges variables-Calculs auto'!AR42</f>
        <v>0</v>
      </c>
      <c r="AS45" s="82">
        <f>AR45+'Charges variables-Calculs auto'!AS56-'Charges variables-Calculs auto'!AS42</f>
        <v>0</v>
      </c>
      <c r="AT45" s="82">
        <f>AS45+'Charges variables-Calculs auto'!AT56-'Charges variables-Calculs auto'!AT42</f>
        <v>0</v>
      </c>
      <c r="AU45" s="82">
        <f>AT45+'Charges variables-Calculs auto'!AU56-'Charges variables-Calculs auto'!AU42</f>
        <v>0</v>
      </c>
      <c r="AV45" s="82">
        <f>AU45+'Charges variables-Calculs auto'!AV56-'Charges variables-Calculs auto'!AV42</f>
        <v>0</v>
      </c>
      <c r="AW45" s="82">
        <f>AV45+'Charges variables-Calculs auto'!AW56-'Charges variables-Calculs auto'!AW42</f>
        <v>0</v>
      </c>
      <c r="AX45" s="82">
        <f>AW45+'Charges variables-Calculs auto'!AX56-'Charges variables-Calculs auto'!AX42</f>
        <v>0</v>
      </c>
      <c r="AY45" s="82">
        <f>AX45+'Charges variables-Calculs auto'!AY56-'Charges variables-Calculs auto'!AY42</f>
        <v>0</v>
      </c>
      <c r="AZ45" s="82">
        <f>AY45+'Charges variables-Calculs auto'!AZ56-'Charges variables-Calculs auto'!AZ42</f>
        <v>0</v>
      </c>
      <c r="BA45" s="82">
        <f>AZ45+'Charges variables-Calculs auto'!BA56-'Charges variables-Calculs auto'!BA42</f>
        <v>0</v>
      </c>
      <c r="BB45" s="82">
        <f>BA45+'Charges variables-Calculs auto'!BB56-'Charges variables-Calculs auto'!BB42</f>
        <v>0</v>
      </c>
      <c r="BC45" s="82">
        <f>BB45+'Charges variables-Calculs auto'!BC56-'Charges variables-Calculs auto'!BC42</f>
        <v>0</v>
      </c>
      <c r="BD45" s="82">
        <f>BC45+'Charges variables-Calculs auto'!BD56-'Charges variables-Calculs auto'!BD42</f>
        <v>0</v>
      </c>
      <c r="BE45" s="82">
        <f>BD45+'Charges variables-Calculs auto'!BE56-'Charges variables-Calculs auto'!BE42</f>
        <v>0</v>
      </c>
      <c r="BF45" s="82">
        <f>BE45+'Charges variables-Calculs auto'!BF56-'Charges variables-Calculs auto'!BF42</f>
        <v>0</v>
      </c>
      <c r="BG45" s="82">
        <f>BF45+'Charges variables-Calculs auto'!BG56-'Charges variables-Calculs auto'!BG42</f>
        <v>0</v>
      </c>
      <c r="BH45" s="82">
        <f>BG45+'Charges variables-Calculs auto'!BH56-'Charges variables-Calculs auto'!BH42</f>
        <v>0</v>
      </c>
      <c r="BI45" s="82">
        <f>BH45+'Charges variables-Calculs auto'!BI56-'Charges variables-Calculs auto'!BI42</f>
        <v>0</v>
      </c>
      <c r="BJ45" s="82">
        <f>BI45+'Charges variables-Calculs auto'!BJ56-'Charges variables-Calculs auto'!BJ42</f>
        <v>0</v>
      </c>
    </row>
    <row r="46" spans="2:62" x14ac:dyDescent="0.35">
      <c r="B46" s="57">
        <f>CONFIG!$B$20</f>
        <v>0</v>
      </c>
      <c r="C46" s="82">
        <f>'Charges variables-Calculs auto'!C57-'Charges variables-Calculs auto'!C43</f>
        <v>0</v>
      </c>
      <c r="D46" s="82">
        <f>C46+'Charges variables-Calculs auto'!D57-'Charges variables-Calculs auto'!D43</f>
        <v>0</v>
      </c>
      <c r="E46" s="82">
        <f>D46+'Charges variables-Calculs auto'!E57-'Charges variables-Calculs auto'!E43</f>
        <v>0</v>
      </c>
      <c r="F46" s="82">
        <f>E46+'Charges variables-Calculs auto'!F57-'Charges variables-Calculs auto'!F43</f>
        <v>0</v>
      </c>
      <c r="G46" s="82">
        <f>F46+'Charges variables-Calculs auto'!G57-'Charges variables-Calculs auto'!G43</f>
        <v>0</v>
      </c>
      <c r="H46" s="82">
        <f>G46+'Charges variables-Calculs auto'!H57-'Charges variables-Calculs auto'!H43</f>
        <v>0</v>
      </c>
      <c r="I46" s="82">
        <f>H46+'Charges variables-Calculs auto'!I57-'Charges variables-Calculs auto'!I43</f>
        <v>0</v>
      </c>
      <c r="J46" s="82">
        <f>I46+'Charges variables-Calculs auto'!J57-'Charges variables-Calculs auto'!J43</f>
        <v>0</v>
      </c>
      <c r="K46" s="82">
        <f>J46+'Charges variables-Calculs auto'!K57-'Charges variables-Calculs auto'!K43</f>
        <v>0</v>
      </c>
      <c r="L46" s="82">
        <f>K46+'Charges variables-Calculs auto'!L57-'Charges variables-Calculs auto'!L43</f>
        <v>0</v>
      </c>
      <c r="M46" s="82">
        <f>L46+'Charges variables-Calculs auto'!M57-'Charges variables-Calculs auto'!M43</f>
        <v>0</v>
      </c>
      <c r="N46" s="82">
        <f>M46+'Charges variables-Calculs auto'!N57-'Charges variables-Calculs auto'!N43</f>
        <v>0</v>
      </c>
      <c r="O46" s="82">
        <f>N46+'Charges variables-Calculs auto'!O57-'Charges variables-Calculs auto'!O43</f>
        <v>0</v>
      </c>
      <c r="P46" s="82">
        <f>O46+'Charges variables-Calculs auto'!P57-'Charges variables-Calculs auto'!P43</f>
        <v>0</v>
      </c>
      <c r="Q46" s="82">
        <f>P46+'Charges variables-Calculs auto'!Q57-'Charges variables-Calculs auto'!Q43</f>
        <v>0</v>
      </c>
      <c r="R46" s="82">
        <f>Q46+'Charges variables-Calculs auto'!R57-'Charges variables-Calculs auto'!R43</f>
        <v>0</v>
      </c>
      <c r="S46" s="82">
        <f>R46+'Charges variables-Calculs auto'!S57-'Charges variables-Calculs auto'!S43</f>
        <v>0</v>
      </c>
      <c r="T46" s="82">
        <f>S46+'Charges variables-Calculs auto'!T57-'Charges variables-Calculs auto'!T43</f>
        <v>0</v>
      </c>
      <c r="U46" s="82">
        <f>T46+'Charges variables-Calculs auto'!U57-'Charges variables-Calculs auto'!U43</f>
        <v>0</v>
      </c>
      <c r="V46" s="82">
        <f>U46+'Charges variables-Calculs auto'!V57-'Charges variables-Calculs auto'!V43</f>
        <v>0</v>
      </c>
      <c r="W46" s="82">
        <f>V46+'Charges variables-Calculs auto'!W57-'Charges variables-Calculs auto'!W43</f>
        <v>0</v>
      </c>
      <c r="X46" s="82">
        <f>W46+'Charges variables-Calculs auto'!X57-'Charges variables-Calculs auto'!X43</f>
        <v>0</v>
      </c>
      <c r="Y46" s="82">
        <f>X46+'Charges variables-Calculs auto'!Y57-'Charges variables-Calculs auto'!Y43</f>
        <v>0</v>
      </c>
      <c r="Z46" s="82">
        <f>Y46+'Charges variables-Calculs auto'!Z57-'Charges variables-Calculs auto'!Z43</f>
        <v>0</v>
      </c>
      <c r="AA46" s="82">
        <f>Z46+'Charges variables-Calculs auto'!AA57-'Charges variables-Calculs auto'!AA43</f>
        <v>0</v>
      </c>
      <c r="AB46" s="82">
        <f>AA46+'Charges variables-Calculs auto'!AB57-'Charges variables-Calculs auto'!AB43</f>
        <v>0</v>
      </c>
      <c r="AC46" s="82">
        <f>AB46+'Charges variables-Calculs auto'!AC57-'Charges variables-Calculs auto'!AC43</f>
        <v>0</v>
      </c>
      <c r="AD46" s="82">
        <f>AC46+'Charges variables-Calculs auto'!AD57-'Charges variables-Calculs auto'!AD43</f>
        <v>0</v>
      </c>
      <c r="AE46" s="82">
        <f>AD46+'Charges variables-Calculs auto'!AE57-'Charges variables-Calculs auto'!AE43</f>
        <v>0</v>
      </c>
      <c r="AF46" s="82">
        <f>AE46+'Charges variables-Calculs auto'!AF57-'Charges variables-Calculs auto'!AF43</f>
        <v>0</v>
      </c>
      <c r="AG46" s="82">
        <f>AF46+'Charges variables-Calculs auto'!AG57-'Charges variables-Calculs auto'!AG43</f>
        <v>0</v>
      </c>
      <c r="AH46" s="82">
        <f>AG46+'Charges variables-Calculs auto'!AH57-'Charges variables-Calculs auto'!AH43</f>
        <v>0</v>
      </c>
      <c r="AI46" s="82">
        <f>AH46+'Charges variables-Calculs auto'!AI57-'Charges variables-Calculs auto'!AI43</f>
        <v>0</v>
      </c>
      <c r="AJ46" s="82">
        <f>AI46+'Charges variables-Calculs auto'!AJ57-'Charges variables-Calculs auto'!AJ43</f>
        <v>0</v>
      </c>
      <c r="AK46" s="82">
        <f>AJ46+'Charges variables-Calculs auto'!AK57-'Charges variables-Calculs auto'!AK43</f>
        <v>0</v>
      </c>
      <c r="AL46" s="82">
        <f>AK46+'Charges variables-Calculs auto'!AL57-'Charges variables-Calculs auto'!AL43</f>
        <v>0</v>
      </c>
      <c r="AM46" s="82">
        <f>AL46+'Charges variables-Calculs auto'!AM57-'Charges variables-Calculs auto'!AM43</f>
        <v>0</v>
      </c>
      <c r="AN46" s="82">
        <f>AM46+'Charges variables-Calculs auto'!AN57-'Charges variables-Calculs auto'!AN43</f>
        <v>0</v>
      </c>
      <c r="AO46" s="82">
        <f>AN46+'Charges variables-Calculs auto'!AO57-'Charges variables-Calculs auto'!AO43</f>
        <v>0</v>
      </c>
      <c r="AP46" s="82">
        <f>AO46+'Charges variables-Calculs auto'!AP57-'Charges variables-Calculs auto'!AP43</f>
        <v>0</v>
      </c>
      <c r="AQ46" s="82">
        <f>AP46+'Charges variables-Calculs auto'!AQ57-'Charges variables-Calculs auto'!AQ43</f>
        <v>0</v>
      </c>
      <c r="AR46" s="82">
        <f>AQ46+'Charges variables-Calculs auto'!AR57-'Charges variables-Calculs auto'!AR43</f>
        <v>0</v>
      </c>
      <c r="AS46" s="82">
        <f>AR46+'Charges variables-Calculs auto'!AS57-'Charges variables-Calculs auto'!AS43</f>
        <v>0</v>
      </c>
      <c r="AT46" s="82">
        <f>AS46+'Charges variables-Calculs auto'!AT57-'Charges variables-Calculs auto'!AT43</f>
        <v>0</v>
      </c>
      <c r="AU46" s="82">
        <f>AT46+'Charges variables-Calculs auto'!AU57-'Charges variables-Calculs auto'!AU43</f>
        <v>0</v>
      </c>
      <c r="AV46" s="82">
        <f>AU46+'Charges variables-Calculs auto'!AV57-'Charges variables-Calculs auto'!AV43</f>
        <v>0</v>
      </c>
      <c r="AW46" s="82">
        <f>AV46+'Charges variables-Calculs auto'!AW57-'Charges variables-Calculs auto'!AW43</f>
        <v>0</v>
      </c>
      <c r="AX46" s="82">
        <f>AW46+'Charges variables-Calculs auto'!AX57-'Charges variables-Calculs auto'!AX43</f>
        <v>0</v>
      </c>
      <c r="AY46" s="82">
        <f>AX46+'Charges variables-Calculs auto'!AY57-'Charges variables-Calculs auto'!AY43</f>
        <v>0</v>
      </c>
      <c r="AZ46" s="82">
        <f>AY46+'Charges variables-Calculs auto'!AZ57-'Charges variables-Calculs auto'!AZ43</f>
        <v>0</v>
      </c>
      <c r="BA46" s="82">
        <f>AZ46+'Charges variables-Calculs auto'!BA57-'Charges variables-Calculs auto'!BA43</f>
        <v>0</v>
      </c>
      <c r="BB46" s="82">
        <f>BA46+'Charges variables-Calculs auto'!BB57-'Charges variables-Calculs auto'!BB43</f>
        <v>0</v>
      </c>
      <c r="BC46" s="82">
        <f>BB46+'Charges variables-Calculs auto'!BC57-'Charges variables-Calculs auto'!BC43</f>
        <v>0</v>
      </c>
      <c r="BD46" s="82">
        <f>BC46+'Charges variables-Calculs auto'!BD57-'Charges variables-Calculs auto'!BD43</f>
        <v>0</v>
      </c>
      <c r="BE46" s="82">
        <f>BD46+'Charges variables-Calculs auto'!BE57-'Charges variables-Calculs auto'!BE43</f>
        <v>0</v>
      </c>
      <c r="BF46" s="82">
        <f>BE46+'Charges variables-Calculs auto'!BF57-'Charges variables-Calculs auto'!BF43</f>
        <v>0</v>
      </c>
      <c r="BG46" s="82">
        <f>BF46+'Charges variables-Calculs auto'!BG57-'Charges variables-Calculs auto'!BG43</f>
        <v>0</v>
      </c>
      <c r="BH46" s="82">
        <f>BG46+'Charges variables-Calculs auto'!BH57-'Charges variables-Calculs auto'!BH43</f>
        <v>0</v>
      </c>
      <c r="BI46" s="82">
        <f>BH46+'Charges variables-Calculs auto'!BI57-'Charges variables-Calculs auto'!BI43</f>
        <v>0</v>
      </c>
      <c r="BJ46" s="82">
        <f>BI46+'Charges variables-Calculs auto'!BJ57-'Charges variables-Calculs auto'!BJ43</f>
        <v>0</v>
      </c>
    </row>
    <row r="47" spans="2:62" x14ac:dyDescent="0.35">
      <c r="B47" s="57">
        <f>CONFIG!$B$21</f>
        <v>0</v>
      </c>
      <c r="C47" s="82">
        <f>'Charges variables-Calculs auto'!C58-'Charges variables-Calculs auto'!C44</f>
        <v>0</v>
      </c>
      <c r="D47" s="82">
        <f>C47+'Charges variables-Calculs auto'!D58-'Charges variables-Calculs auto'!D44</f>
        <v>0</v>
      </c>
      <c r="E47" s="82">
        <f>D47+'Charges variables-Calculs auto'!E58-'Charges variables-Calculs auto'!E44</f>
        <v>0</v>
      </c>
      <c r="F47" s="82">
        <f>E47+'Charges variables-Calculs auto'!F58-'Charges variables-Calculs auto'!F44</f>
        <v>0</v>
      </c>
      <c r="G47" s="82">
        <f>F47+'Charges variables-Calculs auto'!G58-'Charges variables-Calculs auto'!G44</f>
        <v>0</v>
      </c>
      <c r="H47" s="82">
        <f>G47+'Charges variables-Calculs auto'!H58-'Charges variables-Calculs auto'!H44</f>
        <v>0</v>
      </c>
      <c r="I47" s="82">
        <f>H47+'Charges variables-Calculs auto'!I58-'Charges variables-Calculs auto'!I44</f>
        <v>0</v>
      </c>
      <c r="J47" s="82">
        <f>I47+'Charges variables-Calculs auto'!J58-'Charges variables-Calculs auto'!J44</f>
        <v>0</v>
      </c>
      <c r="K47" s="82">
        <f>J47+'Charges variables-Calculs auto'!K58-'Charges variables-Calculs auto'!K44</f>
        <v>0</v>
      </c>
      <c r="L47" s="82">
        <f>K47+'Charges variables-Calculs auto'!L58-'Charges variables-Calculs auto'!L44</f>
        <v>0</v>
      </c>
      <c r="M47" s="82">
        <f>L47+'Charges variables-Calculs auto'!M58-'Charges variables-Calculs auto'!M44</f>
        <v>0</v>
      </c>
      <c r="N47" s="82">
        <f>M47+'Charges variables-Calculs auto'!N58-'Charges variables-Calculs auto'!N44</f>
        <v>0</v>
      </c>
      <c r="O47" s="82">
        <f>N47+'Charges variables-Calculs auto'!O58-'Charges variables-Calculs auto'!O44</f>
        <v>0</v>
      </c>
      <c r="P47" s="82">
        <f>O47+'Charges variables-Calculs auto'!P58-'Charges variables-Calculs auto'!P44</f>
        <v>0</v>
      </c>
      <c r="Q47" s="82">
        <f>P47+'Charges variables-Calculs auto'!Q58-'Charges variables-Calculs auto'!Q44</f>
        <v>0</v>
      </c>
      <c r="R47" s="82">
        <f>Q47+'Charges variables-Calculs auto'!R58-'Charges variables-Calculs auto'!R44</f>
        <v>0</v>
      </c>
      <c r="S47" s="82">
        <f>R47+'Charges variables-Calculs auto'!S58-'Charges variables-Calculs auto'!S44</f>
        <v>0</v>
      </c>
      <c r="T47" s="82">
        <f>S47+'Charges variables-Calculs auto'!T58-'Charges variables-Calculs auto'!T44</f>
        <v>0</v>
      </c>
      <c r="U47" s="82">
        <f>T47+'Charges variables-Calculs auto'!U58-'Charges variables-Calculs auto'!U44</f>
        <v>0</v>
      </c>
      <c r="V47" s="82">
        <f>U47+'Charges variables-Calculs auto'!V58-'Charges variables-Calculs auto'!V44</f>
        <v>0</v>
      </c>
      <c r="W47" s="82">
        <f>V47+'Charges variables-Calculs auto'!W58-'Charges variables-Calculs auto'!W44</f>
        <v>0</v>
      </c>
      <c r="X47" s="82">
        <f>W47+'Charges variables-Calculs auto'!X58-'Charges variables-Calculs auto'!X44</f>
        <v>0</v>
      </c>
      <c r="Y47" s="82">
        <f>X47+'Charges variables-Calculs auto'!Y58-'Charges variables-Calculs auto'!Y44</f>
        <v>0</v>
      </c>
      <c r="Z47" s="82">
        <f>Y47+'Charges variables-Calculs auto'!Z58-'Charges variables-Calculs auto'!Z44</f>
        <v>0</v>
      </c>
      <c r="AA47" s="82">
        <f>Z47+'Charges variables-Calculs auto'!AA58-'Charges variables-Calculs auto'!AA44</f>
        <v>0</v>
      </c>
      <c r="AB47" s="82">
        <f>AA47+'Charges variables-Calculs auto'!AB58-'Charges variables-Calculs auto'!AB44</f>
        <v>0</v>
      </c>
      <c r="AC47" s="82">
        <f>AB47+'Charges variables-Calculs auto'!AC58-'Charges variables-Calculs auto'!AC44</f>
        <v>0</v>
      </c>
      <c r="AD47" s="82">
        <f>AC47+'Charges variables-Calculs auto'!AD58-'Charges variables-Calculs auto'!AD44</f>
        <v>0</v>
      </c>
      <c r="AE47" s="82">
        <f>AD47+'Charges variables-Calculs auto'!AE58-'Charges variables-Calculs auto'!AE44</f>
        <v>0</v>
      </c>
      <c r="AF47" s="82">
        <f>AE47+'Charges variables-Calculs auto'!AF58-'Charges variables-Calculs auto'!AF44</f>
        <v>0</v>
      </c>
      <c r="AG47" s="82">
        <f>AF47+'Charges variables-Calculs auto'!AG58-'Charges variables-Calculs auto'!AG44</f>
        <v>0</v>
      </c>
      <c r="AH47" s="82">
        <f>AG47+'Charges variables-Calculs auto'!AH58-'Charges variables-Calculs auto'!AH44</f>
        <v>0</v>
      </c>
      <c r="AI47" s="82">
        <f>AH47+'Charges variables-Calculs auto'!AI58-'Charges variables-Calculs auto'!AI44</f>
        <v>0</v>
      </c>
      <c r="AJ47" s="82">
        <f>AI47+'Charges variables-Calculs auto'!AJ58-'Charges variables-Calculs auto'!AJ44</f>
        <v>0</v>
      </c>
      <c r="AK47" s="82">
        <f>AJ47+'Charges variables-Calculs auto'!AK58-'Charges variables-Calculs auto'!AK44</f>
        <v>0</v>
      </c>
      <c r="AL47" s="82">
        <f>AK47+'Charges variables-Calculs auto'!AL58-'Charges variables-Calculs auto'!AL44</f>
        <v>0</v>
      </c>
      <c r="AM47" s="82">
        <f>AL47+'Charges variables-Calculs auto'!AM58-'Charges variables-Calculs auto'!AM44</f>
        <v>0</v>
      </c>
      <c r="AN47" s="82">
        <f>AM47+'Charges variables-Calculs auto'!AN58-'Charges variables-Calculs auto'!AN44</f>
        <v>0</v>
      </c>
      <c r="AO47" s="82">
        <f>AN47+'Charges variables-Calculs auto'!AO58-'Charges variables-Calculs auto'!AO44</f>
        <v>0</v>
      </c>
      <c r="AP47" s="82">
        <f>AO47+'Charges variables-Calculs auto'!AP58-'Charges variables-Calculs auto'!AP44</f>
        <v>0</v>
      </c>
      <c r="AQ47" s="82">
        <f>AP47+'Charges variables-Calculs auto'!AQ58-'Charges variables-Calculs auto'!AQ44</f>
        <v>0</v>
      </c>
      <c r="AR47" s="82">
        <f>AQ47+'Charges variables-Calculs auto'!AR58-'Charges variables-Calculs auto'!AR44</f>
        <v>0</v>
      </c>
      <c r="AS47" s="82">
        <f>AR47+'Charges variables-Calculs auto'!AS58-'Charges variables-Calculs auto'!AS44</f>
        <v>0</v>
      </c>
      <c r="AT47" s="82">
        <f>AS47+'Charges variables-Calculs auto'!AT58-'Charges variables-Calculs auto'!AT44</f>
        <v>0</v>
      </c>
      <c r="AU47" s="82">
        <f>AT47+'Charges variables-Calculs auto'!AU58-'Charges variables-Calculs auto'!AU44</f>
        <v>0</v>
      </c>
      <c r="AV47" s="82">
        <f>AU47+'Charges variables-Calculs auto'!AV58-'Charges variables-Calculs auto'!AV44</f>
        <v>0</v>
      </c>
      <c r="AW47" s="82">
        <f>AV47+'Charges variables-Calculs auto'!AW58-'Charges variables-Calculs auto'!AW44</f>
        <v>0</v>
      </c>
      <c r="AX47" s="82">
        <f>AW47+'Charges variables-Calculs auto'!AX58-'Charges variables-Calculs auto'!AX44</f>
        <v>0</v>
      </c>
      <c r="AY47" s="82">
        <f>AX47+'Charges variables-Calculs auto'!AY58-'Charges variables-Calculs auto'!AY44</f>
        <v>0</v>
      </c>
      <c r="AZ47" s="82">
        <f>AY47+'Charges variables-Calculs auto'!AZ58-'Charges variables-Calculs auto'!AZ44</f>
        <v>0</v>
      </c>
      <c r="BA47" s="82">
        <f>AZ47+'Charges variables-Calculs auto'!BA58-'Charges variables-Calculs auto'!BA44</f>
        <v>0</v>
      </c>
      <c r="BB47" s="82">
        <f>BA47+'Charges variables-Calculs auto'!BB58-'Charges variables-Calculs auto'!BB44</f>
        <v>0</v>
      </c>
      <c r="BC47" s="82">
        <f>BB47+'Charges variables-Calculs auto'!BC58-'Charges variables-Calculs auto'!BC44</f>
        <v>0</v>
      </c>
      <c r="BD47" s="82">
        <f>BC47+'Charges variables-Calculs auto'!BD58-'Charges variables-Calculs auto'!BD44</f>
        <v>0</v>
      </c>
      <c r="BE47" s="82">
        <f>BD47+'Charges variables-Calculs auto'!BE58-'Charges variables-Calculs auto'!BE44</f>
        <v>0</v>
      </c>
      <c r="BF47" s="82">
        <f>BE47+'Charges variables-Calculs auto'!BF58-'Charges variables-Calculs auto'!BF44</f>
        <v>0</v>
      </c>
      <c r="BG47" s="82">
        <f>BF47+'Charges variables-Calculs auto'!BG58-'Charges variables-Calculs auto'!BG44</f>
        <v>0</v>
      </c>
      <c r="BH47" s="82">
        <f>BG47+'Charges variables-Calculs auto'!BH58-'Charges variables-Calculs auto'!BH44</f>
        <v>0</v>
      </c>
      <c r="BI47" s="82">
        <f>BH47+'Charges variables-Calculs auto'!BI58-'Charges variables-Calculs auto'!BI44</f>
        <v>0</v>
      </c>
      <c r="BJ47" s="82">
        <f>BI47+'Charges variables-Calculs auto'!BJ58-'Charges variables-Calculs auto'!BJ44</f>
        <v>0</v>
      </c>
    </row>
    <row r="49" spans="2:62" x14ac:dyDescent="0.35">
      <c r="B49" s="95" t="s">
        <v>20</v>
      </c>
      <c r="C49" s="82">
        <f>SUM(C40:C47)</f>
        <v>0</v>
      </c>
      <c r="D49" s="82">
        <f t="shared" ref="D49:BJ49" si="7">SUM(D40:D47)</f>
        <v>0</v>
      </c>
      <c r="E49" s="82">
        <f t="shared" si="7"/>
        <v>0</v>
      </c>
      <c r="F49" s="82">
        <f t="shared" si="7"/>
        <v>0</v>
      </c>
      <c r="G49" s="82">
        <f t="shared" si="7"/>
        <v>0</v>
      </c>
      <c r="H49" s="82">
        <f t="shared" si="7"/>
        <v>0</v>
      </c>
      <c r="I49" s="82">
        <f t="shared" si="7"/>
        <v>0</v>
      </c>
      <c r="J49" s="82">
        <f t="shared" si="7"/>
        <v>0</v>
      </c>
      <c r="K49" s="82">
        <f t="shared" si="7"/>
        <v>0</v>
      </c>
      <c r="L49" s="82">
        <f t="shared" si="7"/>
        <v>0</v>
      </c>
      <c r="M49" s="82">
        <f t="shared" si="7"/>
        <v>0</v>
      </c>
      <c r="N49" s="82">
        <f t="shared" si="7"/>
        <v>0</v>
      </c>
      <c r="O49" s="82">
        <f t="shared" si="7"/>
        <v>0</v>
      </c>
      <c r="P49" s="82">
        <f t="shared" si="7"/>
        <v>0</v>
      </c>
      <c r="Q49" s="82">
        <f t="shared" si="7"/>
        <v>0</v>
      </c>
      <c r="R49" s="82">
        <f t="shared" si="7"/>
        <v>0</v>
      </c>
      <c r="S49" s="82">
        <f t="shared" si="7"/>
        <v>0</v>
      </c>
      <c r="T49" s="82">
        <f t="shared" si="7"/>
        <v>0</v>
      </c>
      <c r="U49" s="82">
        <f t="shared" si="7"/>
        <v>0</v>
      </c>
      <c r="V49" s="82">
        <f t="shared" si="7"/>
        <v>0</v>
      </c>
      <c r="W49" s="82">
        <f t="shared" si="7"/>
        <v>0</v>
      </c>
      <c r="X49" s="82">
        <f t="shared" si="7"/>
        <v>0</v>
      </c>
      <c r="Y49" s="82">
        <f t="shared" si="7"/>
        <v>0</v>
      </c>
      <c r="Z49" s="82">
        <f t="shared" si="7"/>
        <v>0</v>
      </c>
      <c r="AA49" s="82">
        <f t="shared" si="7"/>
        <v>0</v>
      </c>
      <c r="AB49" s="82">
        <f t="shared" si="7"/>
        <v>0</v>
      </c>
      <c r="AC49" s="82">
        <f t="shared" si="7"/>
        <v>0</v>
      </c>
      <c r="AD49" s="82">
        <f t="shared" si="7"/>
        <v>0</v>
      </c>
      <c r="AE49" s="82">
        <f t="shared" si="7"/>
        <v>0</v>
      </c>
      <c r="AF49" s="82">
        <f t="shared" si="7"/>
        <v>0</v>
      </c>
      <c r="AG49" s="82">
        <f t="shared" si="7"/>
        <v>0</v>
      </c>
      <c r="AH49" s="82">
        <f t="shared" si="7"/>
        <v>0</v>
      </c>
      <c r="AI49" s="82">
        <f t="shared" si="7"/>
        <v>0</v>
      </c>
      <c r="AJ49" s="82">
        <f t="shared" si="7"/>
        <v>0</v>
      </c>
      <c r="AK49" s="82">
        <f t="shared" si="7"/>
        <v>0</v>
      </c>
      <c r="AL49" s="82">
        <f t="shared" si="7"/>
        <v>0</v>
      </c>
      <c r="AM49" s="82">
        <f t="shared" si="7"/>
        <v>0</v>
      </c>
      <c r="AN49" s="82">
        <f t="shared" si="7"/>
        <v>0</v>
      </c>
      <c r="AO49" s="82">
        <f t="shared" si="7"/>
        <v>0</v>
      </c>
      <c r="AP49" s="82">
        <f t="shared" si="7"/>
        <v>0</v>
      </c>
      <c r="AQ49" s="82">
        <f t="shared" si="7"/>
        <v>0</v>
      </c>
      <c r="AR49" s="82">
        <f t="shared" si="7"/>
        <v>0</v>
      </c>
      <c r="AS49" s="82">
        <f t="shared" si="7"/>
        <v>0</v>
      </c>
      <c r="AT49" s="82">
        <f t="shared" si="7"/>
        <v>0</v>
      </c>
      <c r="AU49" s="82">
        <f t="shared" si="7"/>
        <v>0</v>
      </c>
      <c r="AV49" s="82">
        <f t="shared" si="7"/>
        <v>0</v>
      </c>
      <c r="AW49" s="82">
        <f t="shared" si="7"/>
        <v>0</v>
      </c>
      <c r="AX49" s="82">
        <f t="shared" si="7"/>
        <v>0</v>
      </c>
      <c r="AY49" s="82">
        <f t="shared" si="7"/>
        <v>0</v>
      </c>
      <c r="AZ49" s="82">
        <f t="shared" si="7"/>
        <v>0</v>
      </c>
      <c r="BA49" s="82">
        <f t="shared" si="7"/>
        <v>0</v>
      </c>
      <c r="BB49" s="82">
        <f t="shared" si="7"/>
        <v>0</v>
      </c>
      <c r="BC49" s="82">
        <f t="shared" si="7"/>
        <v>0</v>
      </c>
      <c r="BD49" s="82">
        <f t="shared" si="7"/>
        <v>0</v>
      </c>
      <c r="BE49" s="82">
        <f t="shared" si="7"/>
        <v>0</v>
      </c>
      <c r="BF49" s="82">
        <f t="shared" si="7"/>
        <v>0</v>
      </c>
      <c r="BG49" s="82">
        <f t="shared" si="7"/>
        <v>0</v>
      </c>
      <c r="BH49" s="82">
        <f t="shared" si="7"/>
        <v>0</v>
      </c>
      <c r="BI49" s="82">
        <f t="shared" si="7"/>
        <v>0</v>
      </c>
      <c r="BJ49" s="82">
        <f t="shared" si="7"/>
        <v>0</v>
      </c>
    </row>
    <row r="51" spans="2:62" x14ac:dyDescent="0.35">
      <c r="B51" s="21" t="s">
        <v>54</v>
      </c>
      <c r="C51" s="1"/>
    </row>
    <row r="53" spans="2:62" x14ac:dyDescent="0.35">
      <c r="B53" s="11"/>
      <c r="C53" s="232" t="s">
        <v>17</v>
      </c>
      <c r="D53" s="232"/>
      <c r="E53" s="232"/>
      <c r="F53" s="232"/>
      <c r="G53" s="232"/>
      <c r="H53" s="232"/>
      <c r="I53" s="232"/>
      <c r="J53" s="232"/>
      <c r="K53" s="232"/>
      <c r="L53" s="232"/>
      <c r="M53" s="232"/>
      <c r="N53" s="232"/>
      <c r="O53" s="232" t="s">
        <v>18</v>
      </c>
      <c r="P53" s="232"/>
      <c r="Q53" s="232"/>
      <c r="R53" s="232"/>
      <c r="S53" s="232"/>
      <c r="T53" s="232"/>
      <c r="U53" s="232"/>
      <c r="V53" s="232"/>
      <c r="W53" s="232"/>
      <c r="X53" s="232"/>
      <c r="Y53" s="232"/>
      <c r="Z53" s="232"/>
      <c r="AA53" s="232" t="s">
        <v>19</v>
      </c>
      <c r="AB53" s="232"/>
      <c r="AC53" s="232"/>
      <c r="AD53" s="232"/>
      <c r="AE53" s="232"/>
      <c r="AF53" s="232"/>
      <c r="AG53" s="232"/>
      <c r="AH53" s="232"/>
      <c r="AI53" s="232"/>
      <c r="AJ53" s="232"/>
      <c r="AK53" s="232"/>
      <c r="AL53" s="232"/>
      <c r="AM53" s="232" t="s">
        <v>31</v>
      </c>
      <c r="AN53" s="232"/>
      <c r="AO53" s="232"/>
      <c r="AP53" s="232"/>
      <c r="AQ53" s="232"/>
      <c r="AR53" s="232"/>
      <c r="AS53" s="232"/>
      <c r="AT53" s="232"/>
      <c r="AU53" s="232"/>
      <c r="AV53" s="232"/>
      <c r="AW53" s="232"/>
      <c r="AX53" s="232"/>
      <c r="AY53" s="232" t="s">
        <v>32</v>
      </c>
      <c r="AZ53" s="232"/>
      <c r="BA53" s="232"/>
      <c r="BB53" s="232"/>
      <c r="BC53" s="232"/>
      <c r="BD53" s="232"/>
      <c r="BE53" s="232"/>
      <c r="BF53" s="232"/>
      <c r="BG53" s="232"/>
      <c r="BH53" s="232"/>
      <c r="BI53" s="232"/>
      <c r="BJ53" s="232"/>
    </row>
    <row r="54" spans="2:62" x14ac:dyDescent="0.35">
      <c r="B54" s="95" t="s">
        <v>53</v>
      </c>
      <c r="C54" s="67">
        <f>CONFIG!$C$7</f>
        <v>43101</v>
      </c>
      <c r="D54" s="67">
        <f>DATE(YEAR(C54),MONTH(C54)+1,DAY(C54))</f>
        <v>43132</v>
      </c>
      <c r="E54" s="67">
        <f t="shared" ref="E54:BJ54" si="8">DATE(YEAR(D54),MONTH(D54)+1,DAY(D54))</f>
        <v>43160</v>
      </c>
      <c r="F54" s="67">
        <f t="shared" si="8"/>
        <v>43191</v>
      </c>
      <c r="G54" s="67">
        <f t="shared" si="8"/>
        <v>43221</v>
      </c>
      <c r="H54" s="67">
        <f t="shared" si="8"/>
        <v>43252</v>
      </c>
      <c r="I54" s="67">
        <f t="shared" si="8"/>
        <v>43282</v>
      </c>
      <c r="J54" s="67">
        <f t="shared" si="8"/>
        <v>43313</v>
      </c>
      <c r="K54" s="67">
        <f t="shared" si="8"/>
        <v>43344</v>
      </c>
      <c r="L54" s="67">
        <f t="shared" si="8"/>
        <v>43374</v>
      </c>
      <c r="M54" s="67">
        <f t="shared" si="8"/>
        <v>43405</v>
      </c>
      <c r="N54" s="67">
        <f t="shared" si="8"/>
        <v>43435</v>
      </c>
      <c r="O54" s="67">
        <f t="shared" si="8"/>
        <v>43466</v>
      </c>
      <c r="P54" s="67">
        <f t="shared" si="8"/>
        <v>43497</v>
      </c>
      <c r="Q54" s="67">
        <f t="shared" si="8"/>
        <v>43525</v>
      </c>
      <c r="R54" s="67">
        <f t="shared" si="8"/>
        <v>43556</v>
      </c>
      <c r="S54" s="67">
        <f t="shared" si="8"/>
        <v>43586</v>
      </c>
      <c r="T54" s="67">
        <f t="shared" si="8"/>
        <v>43617</v>
      </c>
      <c r="U54" s="67">
        <f t="shared" si="8"/>
        <v>43647</v>
      </c>
      <c r="V54" s="67">
        <f t="shared" si="8"/>
        <v>43678</v>
      </c>
      <c r="W54" s="67">
        <f t="shared" si="8"/>
        <v>43709</v>
      </c>
      <c r="X54" s="67">
        <f t="shared" si="8"/>
        <v>43739</v>
      </c>
      <c r="Y54" s="67">
        <f t="shared" si="8"/>
        <v>43770</v>
      </c>
      <c r="Z54" s="67">
        <f t="shared" si="8"/>
        <v>43800</v>
      </c>
      <c r="AA54" s="67">
        <f t="shared" si="8"/>
        <v>43831</v>
      </c>
      <c r="AB54" s="67">
        <f t="shared" si="8"/>
        <v>43862</v>
      </c>
      <c r="AC54" s="67">
        <f t="shared" si="8"/>
        <v>43891</v>
      </c>
      <c r="AD54" s="67">
        <f t="shared" si="8"/>
        <v>43922</v>
      </c>
      <c r="AE54" s="67">
        <f t="shared" si="8"/>
        <v>43952</v>
      </c>
      <c r="AF54" s="67">
        <f t="shared" si="8"/>
        <v>43983</v>
      </c>
      <c r="AG54" s="67">
        <f t="shared" si="8"/>
        <v>44013</v>
      </c>
      <c r="AH54" s="67">
        <f t="shared" si="8"/>
        <v>44044</v>
      </c>
      <c r="AI54" s="67">
        <f t="shared" si="8"/>
        <v>44075</v>
      </c>
      <c r="AJ54" s="67">
        <f t="shared" si="8"/>
        <v>44105</v>
      </c>
      <c r="AK54" s="67">
        <f t="shared" si="8"/>
        <v>44136</v>
      </c>
      <c r="AL54" s="67">
        <f t="shared" si="8"/>
        <v>44166</v>
      </c>
      <c r="AM54" s="67">
        <f t="shared" si="8"/>
        <v>44197</v>
      </c>
      <c r="AN54" s="67">
        <f t="shared" si="8"/>
        <v>44228</v>
      </c>
      <c r="AO54" s="67">
        <f t="shared" si="8"/>
        <v>44256</v>
      </c>
      <c r="AP54" s="67">
        <f t="shared" si="8"/>
        <v>44287</v>
      </c>
      <c r="AQ54" s="67">
        <f t="shared" si="8"/>
        <v>44317</v>
      </c>
      <c r="AR54" s="67">
        <f t="shared" si="8"/>
        <v>44348</v>
      </c>
      <c r="AS54" s="67">
        <f t="shared" si="8"/>
        <v>44378</v>
      </c>
      <c r="AT54" s="67">
        <f t="shared" si="8"/>
        <v>44409</v>
      </c>
      <c r="AU54" s="67">
        <f t="shared" si="8"/>
        <v>44440</v>
      </c>
      <c r="AV54" s="67">
        <f t="shared" si="8"/>
        <v>44470</v>
      </c>
      <c r="AW54" s="67">
        <f t="shared" si="8"/>
        <v>44501</v>
      </c>
      <c r="AX54" s="67">
        <f t="shared" si="8"/>
        <v>44531</v>
      </c>
      <c r="AY54" s="67">
        <f t="shared" si="8"/>
        <v>44562</v>
      </c>
      <c r="AZ54" s="67">
        <f t="shared" si="8"/>
        <v>44593</v>
      </c>
      <c r="BA54" s="67">
        <f t="shared" si="8"/>
        <v>44621</v>
      </c>
      <c r="BB54" s="67">
        <f t="shared" si="8"/>
        <v>44652</v>
      </c>
      <c r="BC54" s="67">
        <f t="shared" si="8"/>
        <v>44682</v>
      </c>
      <c r="BD54" s="67">
        <f t="shared" si="8"/>
        <v>44713</v>
      </c>
      <c r="BE54" s="67">
        <f t="shared" si="8"/>
        <v>44743</v>
      </c>
      <c r="BF54" s="67">
        <f t="shared" si="8"/>
        <v>44774</v>
      </c>
      <c r="BG54" s="67">
        <f t="shared" si="8"/>
        <v>44805</v>
      </c>
      <c r="BH54" s="67">
        <f t="shared" si="8"/>
        <v>44835</v>
      </c>
      <c r="BI54" s="67">
        <f t="shared" si="8"/>
        <v>44866</v>
      </c>
      <c r="BJ54" s="67">
        <f t="shared" si="8"/>
        <v>44896</v>
      </c>
    </row>
    <row r="55" spans="2:62" x14ac:dyDescent="0.35">
      <c r="B55" s="57" t="str">
        <f>CONFIG!$B$14</f>
        <v>Activité / Projet 1</v>
      </c>
      <c r="C55" s="82">
        <v>0</v>
      </c>
      <c r="D55" s="82">
        <v>0</v>
      </c>
      <c r="E55" s="82">
        <v>0</v>
      </c>
      <c r="F55" s="82">
        <v>0</v>
      </c>
      <c r="G55" s="82">
        <v>0</v>
      </c>
      <c r="H55" s="82">
        <v>0</v>
      </c>
      <c r="I55" s="82">
        <v>0</v>
      </c>
      <c r="J55" s="82">
        <v>0</v>
      </c>
      <c r="K55" s="82">
        <v>0</v>
      </c>
      <c r="L55" s="82">
        <v>0</v>
      </c>
      <c r="M55" s="82">
        <v>0</v>
      </c>
      <c r="N55" s="82">
        <v>0</v>
      </c>
      <c r="O55" s="82">
        <v>0</v>
      </c>
      <c r="P55" s="82">
        <v>0</v>
      </c>
      <c r="Q55" s="82">
        <v>0</v>
      </c>
      <c r="R55" s="82">
        <v>0</v>
      </c>
      <c r="S55" s="82">
        <v>0</v>
      </c>
      <c r="T55" s="82">
        <v>0</v>
      </c>
      <c r="U55" s="82">
        <v>0</v>
      </c>
      <c r="V55" s="82">
        <v>0</v>
      </c>
      <c r="W55" s="82">
        <v>0</v>
      </c>
      <c r="X55" s="82">
        <v>0</v>
      </c>
      <c r="Y55" s="82">
        <v>0</v>
      </c>
      <c r="Z55" s="82">
        <v>0</v>
      </c>
      <c r="AA55" s="82">
        <v>0</v>
      </c>
      <c r="AB55" s="82">
        <v>0</v>
      </c>
      <c r="AC55" s="82">
        <v>0</v>
      </c>
      <c r="AD55" s="82">
        <v>0</v>
      </c>
      <c r="AE55" s="82">
        <v>0</v>
      </c>
      <c r="AF55" s="82">
        <v>0</v>
      </c>
      <c r="AG55" s="82">
        <v>0</v>
      </c>
      <c r="AH55" s="82">
        <v>0</v>
      </c>
      <c r="AI55" s="82">
        <v>0</v>
      </c>
      <c r="AJ55" s="82">
        <v>0</v>
      </c>
      <c r="AK55" s="82">
        <v>0</v>
      </c>
      <c r="AL55" s="82">
        <v>0</v>
      </c>
      <c r="AM55" s="82">
        <v>0</v>
      </c>
      <c r="AN55" s="82">
        <v>0</v>
      </c>
      <c r="AO55" s="82">
        <v>0</v>
      </c>
      <c r="AP55" s="82">
        <v>0</v>
      </c>
      <c r="AQ55" s="82">
        <v>0</v>
      </c>
      <c r="AR55" s="82">
        <v>0</v>
      </c>
      <c r="AS55" s="82">
        <v>0</v>
      </c>
      <c r="AT55" s="82">
        <v>0</v>
      </c>
      <c r="AU55" s="82">
        <v>0</v>
      </c>
      <c r="AV55" s="82">
        <v>0</v>
      </c>
      <c r="AW55" s="82">
        <v>0</v>
      </c>
      <c r="AX55" s="82">
        <v>0</v>
      </c>
      <c r="AY55" s="82">
        <v>0</v>
      </c>
      <c r="AZ55" s="82">
        <v>0</v>
      </c>
      <c r="BA55" s="82">
        <v>0</v>
      </c>
      <c r="BB55" s="82">
        <v>0</v>
      </c>
      <c r="BC55" s="82">
        <v>0</v>
      </c>
      <c r="BD55" s="82">
        <v>0</v>
      </c>
      <c r="BE55" s="82">
        <v>0</v>
      </c>
      <c r="BF55" s="82">
        <v>0</v>
      </c>
      <c r="BG55" s="82">
        <v>0</v>
      </c>
      <c r="BH55" s="82">
        <v>0</v>
      </c>
      <c r="BI55" s="82">
        <v>0</v>
      </c>
      <c r="BJ55" s="82">
        <v>0</v>
      </c>
    </row>
    <row r="56" spans="2:62" x14ac:dyDescent="0.35">
      <c r="B56" s="57" t="str">
        <f>CONFIG!$B$15</f>
        <v>Activité / Projet 2</v>
      </c>
      <c r="C56" s="82">
        <v>0</v>
      </c>
      <c r="D56" s="82">
        <v>0</v>
      </c>
      <c r="E56" s="82">
        <v>0</v>
      </c>
      <c r="F56" s="82">
        <v>0</v>
      </c>
      <c r="G56" s="82">
        <v>0</v>
      </c>
      <c r="H56" s="82">
        <v>0</v>
      </c>
      <c r="I56" s="82">
        <v>0</v>
      </c>
      <c r="J56" s="82">
        <v>0</v>
      </c>
      <c r="K56" s="82">
        <v>0</v>
      </c>
      <c r="L56" s="82">
        <v>0</v>
      </c>
      <c r="M56" s="82">
        <v>0</v>
      </c>
      <c r="N56" s="82">
        <v>0</v>
      </c>
      <c r="O56" s="82">
        <v>0</v>
      </c>
      <c r="P56" s="82">
        <v>0</v>
      </c>
      <c r="Q56" s="82">
        <v>0</v>
      </c>
      <c r="R56" s="82">
        <v>0</v>
      </c>
      <c r="S56" s="82">
        <v>0</v>
      </c>
      <c r="T56" s="82">
        <v>0</v>
      </c>
      <c r="U56" s="82">
        <v>0</v>
      </c>
      <c r="V56" s="82">
        <v>0</v>
      </c>
      <c r="W56" s="82">
        <v>0</v>
      </c>
      <c r="X56" s="82">
        <v>0</v>
      </c>
      <c r="Y56" s="82">
        <v>0</v>
      </c>
      <c r="Z56" s="82">
        <v>0</v>
      </c>
      <c r="AA56" s="82">
        <v>0</v>
      </c>
      <c r="AB56" s="82">
        <v>0</v>
      </c>
      <c r="AC56" s="82">
        <v>0</v>
      </c>
      <c r="AD56" s="82">
        <v>0</v>
      </c>
      <c r="AE56" s="82">
        <v>0</v>
      </c>
      <c r="AF56" s="82">
        <v>0</v>
      </c>
      <c r="AG56" s="82">
        <v>0</v>
      </c>
      <c r="AH56" s="82">
        <v>0</v>
      </c>
      <c r="AI56" s="82">
        <v>0</v>
      </c>
      <c r="AJ56" s="82">
        <v>0</v>
      </c>
      <c r="AK56" s="82">
        <v>0</v>
      </c>
      <c r="AL56" s="82">
        <v>0</v>
      </c>
      <c r="AM56" s="82">
        <v>0</v>
      </c>
      <c r="AN56" s="82">
        <v>0</v>
      </c>
      <c r="AO56" s="82">
        <v>0</v>
      </c>
      <c r="AP56" s="82">
        <v>0</v>
      </c>
      <c r="AQ56" s="82">
        <v>0</v>
      </c>
      <c r="AR56" s="82">
        <v>0</v>
      </c>
      <c r="AS56" s="82">
        <v>0</v>
      </c>
      <c r="AT56" s="82">
        <v>0</v>
      </c>
      <c r="AU56" s="82">
        <v>0</v>
      </c>
      <c r="AV56" s="82">
        <v>0</v>
      </c>
      <c r="AW56" s="82">
        <v>0</v>
      </c>
      <c r="AX56" s="82">
        <v>0</v>
      </c>
      <c r="AY56" s="82">
        <v>0</v>
      </c>
      <c r="AZ56" s="82">
        <v>0</v>
      </c>
      <c r="BA56" s="82">
        <v>0</v>
      </c>
      <c r="BB56" s="82">
        <v>0</v>
      </c>
      <c r="BC56" s="82">
        <v>0</v>
      </c>
      <c r="BD56" s="82">
        <v>0</v>
      </c>
      <c r="BE56" s="82">
        <v>0</v>
      </c>
      <c r="BF56" s="82">
        <v>0</v>
      </c>
      <c r="BG56" s="82">
        <v>0</v>
      </c>
      <c r="BH56" s="82">
        <v>0</v>
      </c>
      <c r="BI56" s="82">
        <v>0</v>
      </c>
      <c r="BJ56" s="82">
        <v>0</v>
      </c>
    </row>
    <row r="57" spans="2:62" x14ac:dyDescent="0.35">
      <c r="B57" s="57" t="str">
        <f>CONFIG!$B$16</f>
        <v>…</v>
      </c>
      <c r="C57" s="82">
        <v>0</v>
      </c>
      <c r="D57" s="82">
        <v>0</v>
      </c>
      <c r="E57" s="82">
        <v>0</v>
      </c>
      <c r="F57" s="82">
        <v>0</v>
      </c>
      <c r="G57" s="82">
        <v>0</v>
      </c>
      <c r="H57" s="82">
        <v>0</v>
      </c>
      <c r="I57" s="82">
        <v>0</v>
      </c>
      <c r="J57" s="82">
        <v>0</v>
      </c>
      <c r="K57" s="82">
        <v>0</v>
      </c>
      <c r="L57" s="82">
        <v>0</v>
      </c>
      <c r="M57" s="82">
        <v>0</v>
      </c>
      <c r="N57" s="82">
        <v>0</v>
      </c>
      <c r="O57" s="82">
        <v>0</v>
      </c>
      <c r="P57" s="82">
        <v>0</v>
      </c>
      <c r="Q57" s="82">
        <v>0</v>
      </c>
      <c r="R57" s="82">
        <v>0</v>
      </c>
      <c r="S57" s="82">
        <v>0</v>
      </c>
      <c r="T57" s="82">
        <v>0</v>
      </c>
      <c r="U57" s="82">
        <v>0</v>
      </c>
      <c r="V57" s="82">
        <v>0</v>
      </c>
      <c r="W57" s="82">
        <v>0</v>
      </c>
      <c r="X57" s="82">
        <v>0</v>
      </c>
      <c r="Y57" s="82">
        <v>0</v>
      </c>
      <c r="Z57" s="82">
        <v>0</v>
      </c>
      <c r="AA57" s="82">
        <v>0</v>
      </c>
      <c r="AB57" s="82">
        <v>0</v>
      </c>
      <c r="AC57" s="82">
        <v>0</v>
      </c>
      <c r="AD57" s="82">
        <v>0</v>
      </c>
      <c r="AE57" s="82">
        <v>0</v>
      </c>
      <c r="AF57" s="82">
        <v>0</v>
      </c>
      <c r="AG57" s="82">
        <v>0</v>
      </c>
      <c r="AH57" s="82">
        <v>0</v>
      </c>
      <c r="AI57" s="82">
        <v>0</v>
      </c>
      <c r="AJ57" s="82">
        <v>0</v>
      </c>
      <c r="AK57" s="82">
        <v>0</v>
      </c>
      <c r="AL57" s="82">
        <v>0</v>
      </c>
      <c r="AM57" s="82">
        <v>0</v>
      </c>
      <c r="AN57" s="82">
        <v>0</v>
      </c>
      <c r="AO57" s="82">
        <v>0</v>
      </c>
      <c r="AP57" s="82">
        <v>0</v>
      </c>
      <c r="AQ57" s="82">
        <v>0</v>
      </c>
      <c r="AR57" s="82">
        <v>0</v>
      </c>
      <c r="AS57" s="82">
        <v>0</v>
      </c>
      <c r="AT57" s="82">
        <v>0</v>
      </c>
      <c r="AU57" s="82">
        <v>0</v>
      </c>
      <c r="AV57" s="82">
        <v>0</v>
      </c>
      <c r="AW57" s="82">
        <v>0</v>
      </c>
      <c r="AX57" s="82">
        <v>0</v>
      </c>
      <c r="AY57" s="82">
        <v>0</v>
      </c>
      <c r="AZ57" s="82">
        <v>0</v>
      </c>
      <c r="BA57" s="82">
        <v>0</v>
      </c>
      <c r="BB57" s="82">
        <v>0</v>
      </c>
      <c r="BC57" s="82">
        <v>0</v>
      </c>
      <c r="BD57" s="82">
        <v>0</v>
      </c>
      <c r="BE57" s="82">
        <v>0</v>
      </c>
      <c r="BF57" s="82">
        <v>0</v>
      </c>
      <c r="BG57" s="82">
        <v>0</v>
      </c>
      <c r="BH57" s="82">
        <v>0</v>
      </c>
      <c r="BI57" s="82">
        <v>0</v>
      </c>
      <c r="BJ57" s="82">
        <v>0</v>
      </c>
    </row>
    <row r="58" spans="2:62" x14ac:dyDescent="0.35">
      <c r="B58" s="57">
        <f>CONFIG!$B$17</f>
        <v>0</v>
      </c>
      <c r="C58" s="82">
        <v>0</v>
      </c>
      <c r="D58" s="82">
        <v>0</v>
      </c>
      <c r="E58" s="82">
        <v>0</v>
      </c>
      <c r="F58" s="82">
        <v>0</v>
      </c>
      <c r="G58" s="82">
        <v>0</v>
      </c>
      <c r="H58" s="82">
        <v>0</v>
      </c>
      <c r="I58" s="82">
        <v>0</v>
      </c>
      <c r="J58" s="82">
        <v>0</v>
      </c>
      <c r="K58" s="82">
        <v>0</v>
      </c>
      <c r="L58" s="82">
        <v>0</v>
      </c>
      <c r="M58" s="82">
        <v>0</v>
      </c>
      <c r="N58" s="82">
        <v>0</v>
      </c>
      <c r="O58" s="82">
        <v>0</v>
      </c>
      <c r="P58" s="82">
        <v>0</v>
      </c>
      <c r="Q58" s="82">
        <v>0</v>
      </c>
      <c r="R58" s="82">
        <v>0</v>
      </c>
      <c r="S58" s="82">
        <v>0</v>
      </c>
      <c r="T58" s="82">
        <v>0</v>
      </c>
      <c r="U58" s="82">
        <v>0</v>
      </c>
      <c r="V58" s="82">
        <v>0</v>
      </c>
      <c r="W58" s="82">
        <v>0</v>
      </c>
      <c r="X58" s="82">
        <v>0</v>
      </c>
      <c r="Y58" s="82">
        <v>0</v>
      </c>
      <c r="Z58" s="82">
        <v>0</v>
      </c>
      <c r="AA58" s="82">
        <v>0</v>
      </c>
      <c r="AB58" s="82">
        <v>0</v>
      </c>
      <c r="AC58" s="82">
        <v>0</v>
      </c>
      <c r="AD58" s="82">
        <v>0</v>
      </c>
      <c r="AE58" s="82">
        <v>0</v>
      </c>
      <c r="AF58" s="82">
        <v>0</v>
      </c>
      <c r="AG58" s="82">
        <v>0</v>
      </c>
      <c r="AH58" s="82">
        <v>0</v>
      </c>
      <c r="AI58" s="82">
        <v>0</v>
      </c>
      <c r="AJ58" s="82">
        <v>0</v>
      </c>
      <c r="AK58" s="82">
        <v>0</v>
      </c>
      <c r="AL58" s="82">
        <v>0</v>
      </c>
      <c r="AM58" s="82">
        <v>0</v>
      </c>
      <c r="AN58" s="82">
        <v>0</v>
      </c>
      <c r="AO58" s="82">
        <v>0</v>
      </c>
      <c r="AP58" s="82">
        <v>0</v>
      </c>
      <c r="AQ58" s="82">
        <v>0</v>
      </c>
      <c r="AR58" s="82">
        <v>0</v>
      </c>
      <c r="AS58" s="82">
        <v>0</v>
      </c>
      <c r="AT58" s="82">
        <v>0</v>
      </c>
      <c r="AU58" s="82">
        <v>0</v>
      </c>
      <c r="AV58" s="82">
        <v>0</v>
      </c>
      <c r="AW58" s="82">
        <v>0</v>
      </c>
      <c r="AX58" s="82">
        <v>0</v>
      </c>
      <c r="AY58" s="82">
        <v>0</v>
      </c>
      <c r="AZ58" s="82">
        <v>0</v>
      </c>
      <c r="BA58" s="82">
        <v>0</v>
      </c>
      <c r="BB58" s="82">
        <v>0</v>
      </c>
      <c r="BC58" s="82">
        <v>0</v>
      </c>
      <c r="BD58" s="82">
        <v>0</v>
      </c>
      <c r="BE58" s="82">
        <v>0</v>
      </c>
      <c r="BF58" s="82">
        <v>0</v>
      </c>
      <c r="BG58" s="82">
        <v>0</v>
      </c>
      <c r="BH58" s="82">
        <v>0</v>
      </c>
      <c r="BI58" s="82">
        <v>0</v>
      </c>
      <c r="BJ58" s="82">
        <v>0</v>
      </c>
    </row>
    <row r="59" spans="2:62" x14ac:dyDescent="0.35">
      <c r="B59" s="57">
        <f>CONFIG!$B$18</f>
        <v>0</v>
      </c>
      <c r="C59" s="82">
        <v>0</v>
      </c>
      <c r="D59" s="82">
        <v>0</v>
      </c>
      <c r="E59" s="82">
        <v>0</v>
      </c>
      <c r="F59" s="82">
        <v>0</v>
      </c>
      <c r="G59" s="82">
        <v>0</v>
      </c>
      <c r="H59" s="82">
        <v>0</v>
      </c>
      <c r="I59" s="82">
        <v>0</v>
      </c>
      <c r="J59" s="82">
        <v>0</v>
      </c>
      <c r="K59" s="82">
        <v>0</v>
      </c>
      <c r="L59" s="82">
        <v>0</v>
      </c>
      <c r="M59" s="82">
        <v>0</v>
      </c>
      <c r="N59" s="82">
        <v>0</v>
      </c>
      <c r="O59" s="82">
        <v>0</v>
      </c>
      <c r="P59" s="82">
        <v>0</v>
      </c>
      <c r="Q59" s="82">
        <v>0</v>
      </c>
      <c r="R59" s="82">
        <v>0</v>
      </c>
      <c r="S59" s="82">
        <v>0</v>
      </c>
      <c r="T59" s="82">
        <v>0</v>
      </c>
      <c r="U59" s="82">
        <v>0</v>
      </c>
      <c r="V59" s="82">
        <v>0</v>
      </c>
      <c r="W59" s="82">
        <v>0</v>
      </c>
      <c r="X59" s="82">
        <v>0</v>
      </c>
      <c r="Y59" s="82">
        <v>0</v>
      </c>
      <c r="Z59" s="82">
        <v>0</v>
      </c>
      <c r="AA59" s="82">
        <v>0</v>
      </c>
      <c r="AB59" s="82">
        <v>0</v>
      </c>
      <c r="AC59" s="82">
        <v>0</v>
      </c>
      <c r="AD59" s="82">
        <v>0</v>
      </c>
      <c r="AE59" s="82">
        <v>0</v>
      </c>
      <c r="AF59" s="82">
        <v>0</v>
      </c>
      <c r="AG59" s="82">
        <v>0</v>
      </c>
      <c r="AH59" s="82">
        <v>0</v>
      </c>
      <c r="AI59" s="82">
        <v>0</v>
      </c>
      <c r="AJ59" s="82">
        <v>0</v>
      </c>
      <c r="AK59" s="82">
        <v>0</v>
      </c>
      <c r="AL59" s="82">
        <v>0</v>
      </c>
      <c r="AM59" s="82">
        <v>0</v>
      </c>
      <c r="AN59" s="82">
        <v>0</v>
      </c>
      <c r="AO59" s="82">
        <v>0</v>
      </c>
      <c r="AP59" s="82">
        <v>0</v>
      </c>
      <c r="AQ59" s="82">
        <v>0</v>
      </c>
      <c r="AR59" s="82">
        <v>0</v>
      </c>
      <c r="AS59" s="82">
        <v>0</v>
      </c>
      <c r="AT59" s="82">
        <v>0</v>
      </c>
      <c r="AU59" s="82">
        <v>0</v>
      </c>
      <c r="AV59" s="82">
        <v>0</v>
      </c>
      <c r="AW59" s="82">
        <v>0</v>
      </c>
      <c r="AX59" s="82">
        <v>0</v>
      </c>
      <c r="AY59" s="82">
        <v>0</v>
      </c>
      <c r="AZ59" s="82">
        <v>0</v>
      </c>
      <c r="BA59" s="82">
        <v>0</v>
      </c>
      <c r="BB59" s="82">
        <v>0</v>
      </c>
      <c r="BC59" s="82">
        <v>0</v>
      </c>
      <c r="BD59" s="82">
        <v>0</v>
      </c>
      <c r="BE59" s="82">
        <v>0</v>
      </c>
      <c r="BF59" s="82">
        <v>0</v>
      </c>
      <c r="BG59" s="82">
        <v>0</v>
      </c>
      <c r="BH59" s="82">
        <v>0</v>
      </c>
      <c r="BI59" s="82">
        <v>0</v>
      </c>
      <c r="BJ59" s="82">
        <v>0</v>
      </c>
    </row>
    <row r="60" spans="2:62" x14ac:dyDescent="0.35">
      <c r="B60" s="57">
        <f>CONFIG!$B$19</f>
        <v>0</v>
      </c>
      <c r="C60" s="82">
        <v>0</v>
      </c>
      <c r="D60" s="82">
        <v>0</v>
      </c>
      <c r="E60" s="82">
        <v>0</v>
      </c>
      <c r="F60" s="82">
        <v>0</v>
      </c>
      <c r="G60" s="82">
        <v>0</v>
      </c>
      <c r="H60" s="82">
        <v>0</v>
      </c>
      <c r="I60" s="82">
        <v>0</v>
      </c>
      <c r="J60" s="82">
        <v>0</v>
      </c>
      <c r="K60" s="82">
        <v>0</v>
      </c>
      <c r="L60" s="82">
        <v>0</v>
      </c>
      <c r="M60" s="82">
        <v>0</v>
      </c>
      <c r="N60" s="82">
        <v>0</v>
      </c>
      <c r="O60" s="82">
        <v>0</v>
      </c>
      <c r="P60" s="82">
        <v>0</v>
      </c>
      <c r="Q60" s="82">
        <v>0</v>
      </c>
      <c r="R60" s="82">
        <v>0</v>
      </c>
      <c r="S60" s="82">
        <v>0</v>
      </c>
      <c r="T60" s="82">
        <v>0</v>
      </c>
      <c r="U60" s="82">
        <v>0</v>
      </c>
      <c r="V60" s="82">
        <v>0</v>
      </c>
      <c r="W60" s="82">
        <v>0</v>
      </c>
      <c r="X60" s="82">
        <v>0</v>
      </c>
      <c r="Y60" s="82">
        <v>0</v>
      </c>
      <c r="Z60" s="82">
        <v>0</v>
      </c>
      <c r="AA60" s="82">
        <v>0</v>
      </c>
      <c r="AB60" s="82">
        <v>0</v>
      </c>
      <c r="AC60" s="82">
        <v>0</v>
      </c>
      <c r="AD60" s="82">
        <v>0</v>
      </c>
      <c r="AE60" s="82">
        <v>0</v>
      </c>
      <c r="AF60" s="82">
        <v>0</v>
      </c>
      <c r="AG60" s="82">
        <v>0</v>
      </c>
      <c r="AH60" s="82">
        <v>0</v>
      </c>
      <c r="AI60" s="82">
        <v>0</v>
      </c>
      <c r="AJ60" s="82">
        <v>0</v>
      </c>
      <c r="AK60" s="82">
        <v>0</v>
      </c>
      <c r="AL60" s="82">
        <v>0</v>
      </c>
      <c r="AM60" s="82">
        <v>0</v>
      </c>
      <c r="AN60" s="82">
        <v>0</v>
      </c>
      <c r="AO60" s="82">
        <v>0</v>
      </c>
      <c r="AP60" s="82">
        <v>0</v>
      </c>
      <c r="AQ60" s="82">
        <v>0</v>
      </c>
      <c r="AR60" s="82">
        <v>0</v>
      </c>
      <c r="AS60" s="82">
        <v>0</v>
      </c>
      <c r="AT60" s="82">
        <v>0</v>
      </c>
      <c r="AU60" s="82">
        <v>0</v>
      </c>
      <c r="AV60" s="82">
        <v>0</v>
      </c>
      <c r="AW60" s="82">
        <v>0</v>
      </c>
      <c r="AX60" s="82">
        <v>0</v>
      </c>
      <c r="AY60" s="82">
        <v>0</v>
      </c>
      <c r="AZ60" s="82">
        <v>0</v>
      </c>
      <c r="BA60" s="82">
        <v>0</v>
      </c>
      <c r="BB60" s="82">
        <v>0</v>
      </c>
      <c r="BC60" s="82">
        <v>0</v>
      </c>
      <c r="BD60" s="82">
        <v>0</v>
      </c>
      <c r="BE60" s="82">
        <v>0</v>
      </c>
      <c r="BF60" s="82">
        <v>0</v>
      </c>
      <c r="BG60" s="82">
        <v>0</v>
      </c>
      <c r="BH60" s="82">
        <v>0</v>
      </c>
      <c r="BI60" s="82">
        <v>0</v>
      </c>
      <c r="BJ60" s="82">
        <v>0</v>
      </c>
    </row>
    <row r="61" spans="2:62" x14ac:dyDescent="0.35">
      <c r="B61" s="57">
        <f>CONFIG!$B$20</f>
        <v>0</v>
      </c>
      <c r="C61" s="82">
        <v>0</v>
      </c>
      <c r="D61" s="82">
        <v>0</v>
      </c>
      <c r="E61" s="82">
        <v>0</v>
      </c>
      <c r="F61" s="82">
        <v>0</v>
      </c>
      <c r="G61" s="82">
        <v>0</v>
      </c>
      <c r="H61" s="82">
        <v>0</v>
      </c>
      <c r="I61" s="82">
        <v>0</v>
      </c>
      <c r="J61" s="82">
        <v>0</v>
      </c>
      <c r="K61" s="82">
        <v>0</v>
      </c>
      <c r="L61" s="82">
        <v>0</v>
      </c>
      <c r="M61" s="82">
        <v>0</v>
      </c>
      <c r="N61" s="82">
        <v>0</v>
      </c>
      <c r="O61" s="82">
        <v>0</v>
      </c>
      <c r="P61" s="82">
        <v>0</v>
      </c>
      <c r="Q61" s="82">
        <v>0</v>
      </c>
      <c r="R61" s="82">
        <v>0</v>
      </c>
      <c r="S61" s="82">
        <v>0</v>
      </c>
      <c r="T61" s="82">
        <v>0</v>
      </c>
      <c r="U61" s="82">
        <v>0</v>
      </c>
      <c r="V61" s="82">
        <v>0</v>
      </c>
      <c r="W61" s="82">
        <v>0</v>
      </c>
      <c r="X61" s="82">
        <v>0</v>
      </c>
      <c r="Y61" s="82">
        <v>0</v>
      </c>
      <c r="Z61" s="82">
        <v>0</v>
      </c>
      <c r="AA61" s="82">
        <v>0</v>
      </c>
      <c r="AB61" s="82">
        <v>0</v>
      </c>
      <c r="AC61" s="82">
        <v>0</v>
      </c>
      <c r="AD61" s="82">
        <v>0</v>
      </c>
      <c r="AE61" s="82">
        <v>0</v>
      </c>
      <c r="AF61" s="82">
        <v>0</v>
      </c>
      <c r="AG61" s="82">
        <v>0</v>
      </c>
      <c r="AH61" s="82">
        <v>0</v>
      </c>
      <c r="AI61" s="82">
        <v>0</v>
      </c>
      <c r="AJ61" s="82">
        <v>0</v>
      </c>
      <c r="AK61" s="82">
        <v>0</v>
      </c>
      <c r="AL61" s="82">
        <v>0</v>
      </c>
      <c r="AM61" s="82">
        <v>0</v>
      </c>
      <c r="AN61" s="82">
        <v>0</v>
      </c>
      <c r="AO61" s="82">
        <v>0</v>
      </c>
      <c r="AP61" s="82">
        <v>0</v>
      </c>
      <c r="AQ61" s="82">
        <v>0</v>
      </c>
      <c r="AR61" s="82">
        <v>0</v>
      </c>
      <c r="AS61" s="82">
        <v>0</v>
      </c>
      <c r="AT61" s="82">
        <v>0</v>
      </c>
      <c r="AU61" s="82">
        <v>0</v>
      </c>
      <c r="AV61" s="82">
        <v>0</v>
      </c>
      <c r="AW61" s="82">
        <v>0</v>
      </c>
      <c r="AX61" s="82">
        <v>0</v>
      </c>
      <c r="AY61" s="82">
        <v>0</v>
      </c>
      <c r="AZ61" s="82">
        <v>0</v>
      </c>
      <c r="BA61" s="82">
        <v>0</v>
      </c>
      <c r="BB61" s="82">
        <v>0</v>
      </c>
      <c r="BC61" s="82">
        <v>0</v>
      </c>
      <c r="BD61" s="82">
        <v>0</v>
      </c>
      <c r="BE61" s="82">
        <v>0</v>
      </c>
      <c r="BF61" s="82">
        <v>0</v>
      </c>
      <c r="BG61" s="82">
        <v>0</v>
      </c>
      <c r="BH61" s="82">
        <v>0</v>
      </c>
      <c r="BI61" s="82">
        <v>0</v>
      </c>
      <c r="BJ61" s="82">
        <v>0</v>
      </c>
    </row>
    <row r="62" spans="2:62" x14ac:dyDescent="0.35">
      <c r="B62" s="57">
        <f>CONFIG!$B$21</f>
        <v>0</v>
      </c>
      <c r="C62" s="82">
        <v>0</v>
      </c>
      <c r="D62" s="82">
        <v>0</v>
      </c>
      <c r="E62" s="82">
        <v>0</v>
      </c>
      <c r="F62" s="82">
        <v>0</v>
      </c>
      <c r="G62" s="82">
        <v>0</v>
      </c>
      <c r="H62" s="82">
        <v>0</v>
      </c>
      <c r="I62" s="82">
        <v>0</v>
      </c>
      <c r="J62" s="82">
        <v>0</v>
      </c>
      <c r="K62" s="82">
        <v>0</v>
      </c>
      <c r="L62" s="82">
        <v>0</v>
      </c>
      <c r="M62" s="82">
        <v>0</v>
      </c>
      <c r="N62" s="82">
        <v>0</v>
      </c>
      <c r="O62" s="82">
        <v>0</v>
      </c>
      <c r="P62" s="82">
        <v>0</v>
      </c>
      <c r="Q62" s="82">
        <v>0</v>
      </c>
      <c r="R62" s="82">
        <v>0</v>
      </c>
      <c r="S62" s="82">
        <v>0</v>
      </c>
      <c r="T62" s="82">
        <v>0</v>
      </c>
      <c r="U62" s="82">
        <v>0</v>
      </c>
      <c r="V62" s="82">
        <v>0</v>
      </c>
      <c r="W62" s="82">
        <v>0</v>
      </c>
      <c r="X62" s="82">
        <v>0</v>
      </c>
      <c r="Y62" s="82">
        <v>0</v>
      </c>
      <c r="Z62" s="82">
        <v>0</v>
      </c>
      <c r="AA62" s="82">
        <v>0</v>
      </c>
      <c r="AB62" s="82">
        <v>0</v>
      </c>
      <c r="AC62" s="82">
        <v>0</v>
      </c>
      <c r="AD62" s="82">
        <v>0</v>
      </c>
      <c r="AE62" s="82">
        <v>0</v>
      </c>
      <c r="AF62" s="82">
        <v>0</v>
      </c>
      <c r="AG62" s="82">
        <v>0</v>
      </c>
      <c r="AH62" s="82">
        <v>0</v>
      </c>
      <c r="AI62" s="82">
        <v>0</v>
      </c>
      <c r="AJ62" s="82">
        <v>0</v>
      </c>
      <c r="AK62" s="82">
        <v>0</v>
      </c>
      <c r="AL62" s="82">
        <v>0</v>
      </c>
      <c r="AM62" s="82">
        <v>0</v>
      </c>
      <c r="AN62" s="82">
        <v>0</v>
      </c>
      <c r="AO62" s="82">
        <v>0</v>
      </c>
      <c r="AP62" s="82">
        <v>0</v>
      </c>
      <c r="AQ62" s="82">
        <v>0</v>
      </c>
      <c r="AR62" s="82">
        <v>0</v>
      </c>
      <c r="AS62" s="82">
        <v>0</v>
      </c>
      <c r="AT62" s="82">
        <v>0</v>
      </c>
      <c r="AU62" s="82">
        <v>0</v>
      </c>
      <c r="AV62" s="82">
        <v>0</v>
      </c>
      <c r="AW62" s="82">
        <v>0</v>
      </c>
      <c r="AX62" s="82">
        <v>0</v>
      </c>
      <c r="AY62" s="82">
        <v>0</v>
      </c>
      <c r="AZ62" s="82">
        <v>0</v>
      </c>
      <c r="BA62" s="82">
        <v>0</v>
      </c>
      <c r="BB62" s="82">
        <v>0</v>
      </c>
      <c r="BC62" s="82">
        <v>0</v>
      </c>
      <c r="BD62" s="82">
        <v>0</v>
      </c>
      <c r="BE62" s="82">
        <v>0</v>
      </c>
      <c r="BF62" s="82">
        <v>0</v>
      </c>
      <c r="BG62" s="82">
        <v>0</v>
      </c>
      <c r="BH62" s="82">
        <v>0</v>
      </c>
      <c r="BI62" s="82">
        <v>0</v>
      </c>
      <c r="BJ62" s="82">
        <v>0</v>
      </c>
    </row>
    <row r="64" spans="2:62" x14ac:dyDescent="0.35">
      <c r="B64" s="95" t="s">
        <v>20</v>
      </c>
      <c r="C64" s="82">
        <f>SUM(C55:C62)+SUM(Trésorerie!$C$46:C46)</f>
        <v>0</v>
      </c>
      <c r="D64" s="82">
        <f>SUM(D55:D62)+SUM(Trésorerie!$C$46:D46)</f>
        <v>0</v>
      </c>
      <c r="E64" s="82">
        <f>SUM(E55:E62)+SUM(Trésorerie!$C$46:E46)</f>
        <v>0</v>
      </c>
      <c r="F64" s="82">
        <f>SUM(F55:F62)+SUM(Trésorerie!$C$46:F46)</f>
        <v>0</v>
      </c>
      <c r="G64" s="82">
        <f>SUM(G55:G62)+SUM(Trésorerie!$C$46:G46)</f>
        <v>0</v>
      </c>
      <c r="H64" s="82">
        <f>SUM(H55:H62)+SUM(Trésorerie!$C$46:H46)</f>
        <v>0</v>
      </c>
      <c r="I64" s="82">
        <f>SUM(I55:I62)+SUM(Trésorerie!$C$46:I46)</f>
        <v>0</v>
      </c>
      <c r="J64" s="82">
        <f>SUM(J55:J62)+SUM(Trésorerie!$C$46:J46)</f>
        <v>0</v>
      </c>
      <c r="K64" s="82">
        <f>SUM(K55:K62)+SUM(Trésorerie!$C$46:K46)</f>
        <v>0</v>
      </c>
      <c r="L64" s="82">
        <f>SUM(L55:L62)+SUM(Trésorerie!$C$46:L46)</f>
        <v>0</v>
      </c>
      <c r="M64" s="82">
        <f>SUM(M55:M62)+SUM(Trésorerie!$C$46:M46)</f>
        <v>0</v>
      </c>
      <c r="N64" s="82">
        <f>SUM(N55:N62)+SUM(Trésorerie!$C$46:N46)</f>
        <v>0</v>
      </c>
      <c r="O64" s="82">
        <f>SUM(O55:O62)+SUM(Trésorerie!$C$46:O46)</f>
        <v>0</v>
      </c>
      <c r="P64" s="82">
        <f>SUM(P55:P62)+SUM(Trésorerie!$C$46:P46)</f>
        <v>0</v>
      </c>
      <c r="Q64" s="82">
        <f>SUM(Q55:Q62)+SUM(Trésorerie!$C$46:Q46)</f>
        <v>0</v>
      </c>
      <c r="R64" s="82">
        <f>SUM(R55:R62)+SUM(Trésorerie!$C$46:R46)</f>
        <v>0</v>
      </c>
      <c r="S64" s="82">
        <f>SUM(S55:S62)+SUM(Trésorerie!$C$46:S46)</f>
        <v>0</v>
      </c>
      <c r="T64" s="82">
        <f>SUM(T55:T62)+SUM(Trésorerie!$C$46:T46)</f>
        <v>0</v>
      </c>
      <c r="U64" s="82">
        <f>SUM(U55:U62)+SUM(Trésorerie!$C$46:U46)</f>
        <v>0</v>
      </c>
      <c r="V64" s="82">
        <f>SUM(V55:V62)+SUM(Trésorerie!$C$46:V46)</f>
        <v>0</v>
      </c>
      <c r="W64" s="82">
        <f>SUM(W55:W62)+SUM(Trésorerie!$C$46:W46)</f>
        <v>0</v>
      </c>
      <c r="X64" s="82">
        <f>SUM(X55:X62)+SUM(Trésorerie!$C$46:X46)</f>
        <v>0</v>
      </c>
      <c r="Y64" s="82">
        <f>SUM(Y55:Y62)+SUM(Trésorerie!$C$46:Y46)</f>
        <v>0</v>
      </c>
      <c r="Z64" s="82">
        <f>SUM(Z55:Z62)+SUM(Trésorerie!$C$46:Z46)</f>
        <v>0</v>
      </c>
      <c r="AA64" s="82">
        <f>SUM(AA55:AA62)+SUM(Trésorerie!$C$46:AA46)</f>
        <v>0</v>
      </c>
      <c r="AB64" s="82">
        <f>SUM(AB55:AB62)+SUM(Trésorerie!$C$46:AB46)</f>
        <v>0</v>
      </c>
      <c r="AC64" s="82">
        <f>SUM(AC55:AC62)+SUM(Trésorerie!$C$46:AC46)</f>
        <v>0</v>
      </c>
      <c r="AD64" s="82">
        <f>SUM(AD55:AD62)+SUM(Trésorerie!$C$46:AD46)</f>
        <v>0</v>
      </c>
      <c r="AE64" s="82">
        <f>SUM(AE55:AE62)+SUM(Trésorerie!$C$46:AE46)</f>
        <v>0</v>
      </c>
      <c r="AF64" s="82">
        <f>SUM(AF55:AF62)+SUM(Trésorerie!$C$46:AF46)</f>
        <v>0</v>
      </c>
      <c r="AG64" s="82">
        <f>SUM(AG55:AG62)+SUM(Trésorerie!$C$46:AG46)</f>
        <v>0</v>
      </c>
      <c r="AH64" s="82">
        <f>SUM(AH55:AH62)+SUM(Trésorerie!$C$46:AH46)</f>
        <v>0</v>
      </c>
      <c r="AI64" s="82">
        <f>SUM(AI55:AI62)+SUM(Trésorerie!$C$46:AI46)</f>
        <v>0</v>
      </c>
      <c r="AJ64" s="82">
        <f>SUM(AJ55:AJ62)+SUM(Trésorerie!$C$46:AJ46)</f>
        <v>0</v>
      </c>
      <c r="AK64" s="82">
        <f>SUM(AK55:AK62)+SUM(Trésorerie!$C$46:AK46)</f>
        <v>0</v>
      </c>
      <c r="AL64" s="82">
        <f>SUM(AL55:AL62)+SUM(Trésorerie!$C$46:AL46)</f>
        <v>0</v>
      </c>
      <c r="AM64" s="82">
        <f>SUM(AM55:AM62)+SUM(Trésorerie!$C$46:AM46)</f>
        <v>0</v>
      </c>
      <c r="AN64" s="82">
        <f>SUM(AN55:AN62)+SUM(Trésorerie!$C$46:AN46)</f>
        <v>0</v>
      </c>
      <c r="AO64" s="82">
        <f>SUM(AO55:AO62)+SUM(Trésorerie!$C$46:AO46)</f>
        <v>0</v>
      </c>
      <c r="AP64" s="82">
        <f>SUM(AP55:AP62)+SUM(Trésorerie!$C$46:AP46)</f>
        <v>0</v>
      </c>
      <c r="AQ64" s="82">
        <f>SUM(AQ55:AQ62)+SUM(Trésorerie!$C$46:AQ46)</f>
        <v>0</v>
      </c>
      <c r="AR64" s="82">
        <f>SUM(AR55:AR62)+SUM(Trésorerie!$C$46:AR46)</f>
        <v>0</v>
      </c>
      <c r="AS64" s="82">
        <f>SUM(AS55:AS62)+SUM(Trésorerie!$C$46:AS46)</f>
        <v>0</v>
      </c>
      <c r="AT64" s="82">
        <f>SUM(AT55:AT62)+SUM(Trésorerie!$C$46:AT46)</f>
        <v>0</v>
      </c>
      <c r="AU64" s="82">
        <f>SUM(AU55:AU62)+SUM(Trésorerie!$C$46:AU46)</f>
        <v>0</v>
      </c>
      <c r="AV64" s="82">
        <f>SUM(AV55:AV62)+SUM(Trésorerie!$C$46:AV46)</f>
        <v>0</v>
      </c>
      <c r="AW64" s="82">
        <f>SUM(AW55:AW62)+SUM(Trésorerie!$C$46:AW46)</f>
        <v>0</v>
      </c>
      <c r="AX64" s="82">
        <f>SUM(AX55:AX62)+SUM(Trésorerie!$C$46:AX46)</f>
        <v>0</v>
      </c>
      <c r="AY64" s="82">
        <f>SUM(AY55:AY62)+SUM(Trésorerie!$C$46:AY46)</f>
        <v>0</v>
      </c>
      <c r="AZ64" s="82">
        <f>SUM(AZ55:AZ62)+SUM(Trésorerie!$C$46:AZ46)</f>
        <v>0</v>
      </c>
      <c r="BA64" s="82">
        <f>SUM(BA55:BA62)+SUM(Trésorerie!$C$46:BA46)</f>
        <v>0</v>
      </c>
      <c r="BB64" s="82">
        <f>SUM(BB55:BB62)+SUM(Trésorerie!$C$46:BB46)</f>
        <v>0</v>
      </c>
      <c r="BC64" s="82">
        <f>SUM(BC55:BC62)+SUM(Trésorerie!$C$46:BC46)</f>
        <v>0</v>
      </c>
      <c r="BD64" s="82">
        <f>SUM(BD55:BD62)+SUM(Trésorerie!$C$46:BD46)</f>
        <v>0</v>
      </c>
      <c r="BE64" s="82">
        <f>SUM(BE55:BE62)+SUM(Trésorerie!$C$46:BE46)</f>
        <v>0</v>
      </c>
      <c r="BF64" s="82">
        <f>SUM(BF55:BF62)+SUM(Trésorerie!$C$46:BF46)</f>
        <v>0</v>
      </c>
      <c r="BG64" s="82">
        <f>SUM(BG55:BG62)+SUM(Trésorerie!$C$46:BG46)</f>
        <v>0</v>
      </c>
      <c r="BH64" s="82">
        <f>SUM(BH55:BH62)+SUM(Trésorerie!$C$46:BH46)</f>
        <v>0</v>
      </c>
      <c r="BI64" s="82">
        <f>SUM(BI55:BI62)+SUM(Trésorerie!$C$46:BI46)</f>
        <v>0</v>
      </c>
      <c r="BJ64" s="82">
        <f>SUM(BJ55:BJ62)+SUM(Trésorerie!$C$46:BJ46)</f>
        <v>0</v>
      </c>
    </row>
  </sheetData>
  <sheetProtection sheet="1" objects="1" scenarios="1"/>
  <mergeCells count="27">
    <mergeCell ref="B2:B3"/>
    <mergeCell ref="AY7:BJ7"/>
    <mergeCell ref="C7:N7"/>
    <mergeCell ref="O7:Z7"/>
    <mergeCell ref="AA7:AL7"/>
    <mergeCell ref="AM7:AX7"/>
    <mergeCell ref="C23:N23"/>
    <mergeCell ref="AA23:AL23"/>
    <mergeCell ref="AM23:AX23"/>
    <mergeCell ref="C19:N19"/>
    <mergeCell ref="B5:N5"/>
    <mergeCell ref="C53:N53"/>
    <mergeCell ref="AA19:AL19"/>
    <mergeCell ref="AM19:AX19"/>
    <mergeCell ref="AY19:BJ19"/>
    <mergeCell ref="O53:Z53"/>
    <mergeCell ref="AA53:AL53"/>
    <mergeCell ref="AM53:AX53"/>
    <mergeCell ref="AY53:BJ53"/>
    <mergeCell ref="AY38:BJ38"/>
    <mergeCell ref="AY23:BJ23"/>
    <mergeCell ref="O23:Z23"/>
    <mergeCell ref="AA38:AL38"/>
    <mergeCell ref="AM38:AX38"/>
    <mergeCell ref="C38:N38"/>
    <mergeCell ref="O38:Z38"/>
    <mergeCell ref="O19:Z19"/>
  </mergeCells>
  <pageMargins left="0.7" right="0.7" top="0.75" bottom="0.75" header="0.3" footer="0.3"/>
  <pageSetup paperSize="9" orientation="portrait" verticalDpi="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18">
    <tabColor rgb="FF008BD0"/>
  </sheetPr>
  <dimension ref="B2:H15"/>
  <sheetViews>
    <sheetView showGridLines="0" showRowColHeaders="0" zoomScale="85" zoomScaleNormal="85" workbookViewId="0">
      <selection activeCell="C14" sqref="C14"/>
    </sheetView>
  </sheetViews>
  <sheetFormatPr baseColWidth="10" defaultColWidth="11.54296875" defaultRowHeight="14.5" x14ac:dyDescent="0.35"/>
  <cols>
    <col min="1" max="1" width="4" customWidth="1"/>
    <col min="2" max="2" width="39.54296875" customWidth="1"/>
    <col min="3" max="7" width="18.6328125" customWidth="1"/>
    <col min="8" max="8" width="3.54296875" customWidth="1"/>
  </cols>
  <sheetData>
    <row r="2" spans="2:8" x14ac:dyDescent="0.35">
      <c r="B2" s="214" t="s">
        <v>153</v>
      </c>
      <c r="C2" s="226"/>
      <c r="D2" s="17"/>
      <c r="E2" s="17"/>
      <c r="F2" s="17"/>
      <c r="G2" s="17"/>
      <c r="H2" s="17"/>
    </row>
    <row r="3" spans="2:8" x14ac:dyDescent="0.35">
      <c r="B3" s="215"/>
      <c r="C3" s="228"/>
      <c r="D3" s="17"/>
      <c r="E3" s="17"/>
      <c r="F3" s="17"/>
      <c r="G3" s="17"/>
      <c r="H3" s="17"/>
    </row>
    <row r="4" spans="2:8" x14ac:dyDescent="0.35">
      <c r="B4" s="17"/>
      <c r="C4" s="17"/>
      <c r="D4" s="17"/>
      <c r="E4" s="17"/>
      <c r="F4" s="17"/>
      <c r="G4" s="17"/>
      <c r="H4" s="17"/>
    </row>
    <row r="5" spans="2:8" ht="75.75" customHeight="1" x14ac:dyDescent="0.35">
      <c r="B5" s="265" t="s">
        <v>237</v>
      </c>
      <c r="C5" s="230"/>
      <c r="D5" s="230"/>
      <c r="E5" s="230"/>
      <c r="F5" s="230"/>
      <c r="G5" s="230"/>
      <c r="H5" s="17"/>
    </row>
    <row r="6" spans="2:8" x14ac:dyDescent="0.35">
      <c r="B6" s="17"/>
      <c r="C6" s="17"/>
      <c r="D6" s="17"/>
      <c r="E6" s="17"/>
      <c r="F6" s="17"/>
      <c r="G6" s="17"/>
      <c r="H6" s="17"/>
    </row>
    <row r="7" spans="2:8" x14ac:dyDescent="0.35">
      <c r="B7" s="17"/>
      <c r="C7" s="21" t="s">
        <v>17</v>
      </c>
      <c r="D7" s="21" t="s">
        <v>18</v>
      </c>
      <c r="E7" s="21" t="s">
        <v>19</v>
      </c>
      <c r="F7" s="21" t="s">
        <v>31</v>
      </c>
      <c r="G7" s="21" t="s">
        <v>32</v>
      </c>
      <c r="H7" s="17"/>
    </row>
    <row r="8" spans="2:8" x14ac:dyDescent="0.35">
      <c r="B8" s="120" t="s">
        <v>154</v>
      </c>
      <c r="C8" s="82">
        <f>0.68%*'Personnel - Calculs Auto'!N31</f>
        <v>0</v>
      </c>
      <c r="D8" s="82">
        <f>0.68%*'Personnel - Calculs Auto'!AA31</f>
        <v>0</v>
      </c>
      <c r="E8" s="82">
        <f>0.68%*'Personnel - Calculs Auto'!AD31</f>
        <v>0</v>
      </c>
      <c r="F8" s="82">
        <f>0.68%*'Personnel - Calculs Auto'!AG31</f>
        <v>0</v>
      </c>
      <c r="G8" s="82">
        <f>0.68%*'Personnel - Calculs Auto'!AJ31</f>
        <v>0</v>
      </c>
      <c r="H8" s="17"/>
    </row>
    <row r="9" spans="2:8" x14ac:dyDescent="0.35">
      <c r="B9" s="120" t="s">
        <v>155</v>
      </c>
      <c r="C9" s="82">
        <f>IF('Personnel - Calculs Auto'!C6&lt;10,0.55%,IF('Personnel - Calculs Auto'!C6&lt;20,1.05%,1.6%))*'Personnel - Calculs Auto'!N31</f>
        <v>0</v>
      </c>
      <c r="D9" s="82">
        <f>IF('Personnel - Calculs Auto'!D6&lt;10,0.55%,IF('Personnel - Calculs Auto'!D6&lt;20,1.05%,1.6%))*'Personnel - Calculs Auto'!AA31</f>
        <v>0</v>
      </c>
      <c r="E9" s="82">
        <f>IF('Personnel - Calculs Auto'!E6&lt;10,0.55%,IF('Personnel - Calculs Auto'!E6&lt;20,1.05%,1.6%))*'Personnel - Calculs Auto'!AD31</f>
        <v>0</v>
      </c>
      <c r="F9" s="82">
        <f>IF('Personnel - Calculs Auto'!F6&lt;10,0.55%,IF('Personnel - Calculs Auto'!F6&lt;20,1.05%,1.6%))*'Personnel - Calculs Auto'!AG31</f>
        <v>0</v>
      </c>
      <c r="G9" s="82">
        <f>IF('Personnel - Calculs Auto'!G6&lt;10,0.55%,IF('Personnel - Calculs Auto'!G6&lt;20,1.05%,1.6%))*'Personnel - Calculs Auto'!AJ31</f>
        <v>0</v>
      </c>
      <c r="H9" s="17"/>
    </row>
    <row r="10" spans="2:8" x14ac:dyDescent="0.35">
      <c r="B10" s="120" t="s">
        <v>156</v>
      </c>
      <c r="C10" s="82">
        <f>IF('Personnel - Calculs Auto'!C6&lt;20,0,0.45%)*'Personnel - Calculs Auto'!N31</f>
        <v>0</v>
      </c>
      <c r="D10" s="82">
        <f>IF('Personnel - Calculs Auto'!D6&lt;20,0,0.45%)*'Personnel - Calculs Auto'!AA31</f>
        <v>0</v>
      </c>
      <c r="E10" s="82">
        <f>IF('Personnel - Calculs Auto'!E6&lt;20,0,0.45%)*'Personnel - Calculs Auto'!AD31</f>
        <v>0</v>
      </c>
      <c r="F10" s="82">
        <f>IF('Personnel - Calculs Auto'!F6&lt;20,0,0.45%)*'Personnel - Calculs Auto'!AG31</f>
        <v>0</v>
      </c>
      <c r="G10" s="82">
        <f>IF('Personnel - Calculs Auto'!G6&lt;20,0,0.45%)*'Personnel - Calculs Auto'!AJ31</f>
        <v>0</v>
      </c>
      <c r="H10" s="17"/>
    </row>
    <row r="11" spans="2:8" x14ac:dyDescent="0.35">
      <c r="B11" s="120" t="s">
        <v>157</v>
      </c>
      <c r="C11" s="82">
        <f>IF('Comptes de résultats'!C9&lt;760000,0,0.16%*'Comptes de résultats'!C9)</f>
        <v>0</v>
      </c>
      <c r="D11" s="82">
        <f>IF('Comptes de résultats'!D9&lt;760000,0,0.16%*'Comptes de résultats'!D9)</f>
        <v>0</v>
      </c>
      <c r="E11" s="82">
        <f>IF('Comptes de résultats'!E9&lt;760000,0,0.16%*'Comptes de résultats'!E9)</f>
        <v>0</v>
      </c>
      <c r="F11" s="82">
        <f>IF('Comptes de résultats'!F9&lt;760000,0,0.16%*'Comptes de résultats'!F9)</f>
        <v>0</v>
      </c>
      <c r="G11" s="82">
        <f>IF('Comptes de résultats'!G9&lt;760000,0,0.16%*'Comptes de résultats'!G9)</f>
        <v>0</v>
      </c>
      <c r="H11" s="17"/>
    </row>
    <row r="12" spans="2:8" ht="29" x14ac:dyDescent="0.35">
      <c r="B12" s="120" t="s">
        <v>158</v>
      </c>
      <c r="C12" s="82">
        <f>200+('Charges externes'!C12*27.26%/10)</f>
        <v>240.89</v>
      </c>
      <c r="D12" s="82">
        <f>200+('Charges externes'!D12*27.26%/10)</f>
        <v>240.89</v>
      </c>
      <c r="E12" s="82">
        <f>200+('Charges externes'!E12*27.26%/10)</f>
        <v>240.89</v>
      </c>
      <c r="F12" s="82">
        <f>200+('Charges externes'!F12*27.26%/10)</f>
        <v>240.89</v>
      </c>
      <c r="G12" s="82">
        <f>200+('Charges externes'!G12*27.26%/10)</f>
        <v>240.89</v>
      </c>
      <c r="H12" s="17"/>
    </row>
    <row r="13" spans="2:8" ht="43.5" x14ac:dyDescent="0.35">
      <c r="B13" s="120" t="s">
        <v>159</v>
      </c>
      <c r="C13" s="82">
        <f>IF('Comptes de résultats'!C9&lt;500000,0,IF('Comptes de résultats'!C9&lt;3000000,0.5%,IF('Comptes de résultats'!C9&lt;10000000,1.4%,1.5%)))*'Comptes de résultats'!C16</f>
        <v>0</v>
      </c>
      <c r="D13" s="82">
        <f>IF('Comptes de résultats'!D9&lt;500000,0,IF('Comptes de résultats'!D9&lt;3000000,0.5%,IF('Comptes de résultats'!D9&lt;10000000,1.4%,1.5%)))*'Comptes de résultats'!D16</f>
        <v>0</v>
      </c>
      <c r="E13" s="82">
        <f>IF('Comptes de résultats'!E9&lt;500000,0,IF('Comptes de résultats'!E9&lt;3000000,0.5%,IF('Comptes de résultats'!E9&lt;10000000,1.4%,1.5%)))*'Comptes de résultats'!E16</f>
        <v>0</v>
      </c>
      <c r="F13" s="82">
        <f>IF('Comptes de résultats'!F9&lt;500000,0,IF('Comptes de résultats'!F9&lt;3000000,0.5%,IF('Comptes de résultats'!F9&lt;10000000,1.4%,1.5%)))*'Comptes de résultats'!F16</f>
        <v>0</v>
      </c>
      <c r="G13" s="82">
        <f>IF('Comptes de résultats'!G9&lt;500000,0,IF('Comptes de résultats'!G9&lt;3000000,0.5%,IF('Comptes de résultats'!G9&lt;10000000,1.4%,1.5%)))*'Comptes de résultats'!G16</f>
        <v>0</v>
      </c>
      <c r="H13" s="17"/>
    </row>
    <row r="14" spans="2:8" x14ac:dyDescent="0.35">
      <c r="B14" s="174" t="s">
        <v>20</v>
      </c>
      <c r="C14" s="82">
        <f>SUM(C8:C13)</f>
        <v>240.89</v>
      </c>
      <c r="D14" s="82">
        <f t="shared" ref="D14:G14" si="0">SUM(D8:D13)</f>
        <v>240.89</v>
      </c>
      <c r="E14" s="82">
        <f t="shared" si="0"/>
        <v>240.89</v>
      </c>
      <c r="F14" s="82">
        <f t="shared" si="0"/>
        <v>240.89</v>
      </c>
      <c r="G14" s="82">
        <f t="shared" si="0"/>
        <v>240.89</v>
      </c>
      <c r="H14" s="17"/>
    </row>
    <row r="15" spans="2:8" x14ac:dyDescent="0.35">
      <c r="B15" s="148"/>
      <c r="C15" s="107"/>
      <c r="D15" s="107"/>
      <c r="E15" s="107"/>
      <c r="F15" s="107"/>
      <c r="G15" s="107"/>
      <c r="H15" s="17"/>
    </row>
  </sheetData>
  <sheetProtection sheet="1" objects="1" scenarios="1"/>
  <mergeCells count="2">
    <mergeCell ref="B5:G5"/>
    <mergeCell ref="B2:C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
    <tabColor theme="3" tint="0.79998168889431442"/>
  </sheetPr>
  <dimension ref="B2:AF128"/>
  <sheetViews>
    <sheetView showGridLines="0" showRowColHeaders="0" topLeftCell="A101" zoomScale="85" zoomScaleNormal="85" workbookViewId="0">
      <selection activeCell="D107" sqref="D107"/>
    </sheetView>
  </sheetViews>
  <sheetFormatPr baseColWidth="10" defaultColWidth="11.453125" defaultRowHeight="14.5" x14ac:dyDescent="0.35"/>
  <cols>
    <col min="1" max="1" width="3.54296875" customWidth="1"/>
    <col min="2" max="2" width="35.6328125" customWidth="1"/>
    <col min="3" max="4" width="17.36328125" customWidth="1"/>
    <col min="5" max="10" width="17" customWidth="1"/>
    <col min="11" max="11" width="3.453125" customWidth="1"/>
  </cols>
  <sheetData>
    <row r="2" spans="2:11" x14ac:dyDescent="0.35">
      <c r="B2" s="206" t="s">
        <v>309</v>
      </c>
      <c r="C2" s="17"/>
      <c r="D2" s="17"/>
      <c r="E2" s="17"/>
      <c r="F2" s="17"/>
      <c r="G2" s="17"/>
      <c r="H2" s="17"/>
      <c r="I2" s="17"/>
      <c r="J2" s="17"/>
      <c r="K2" s="17"/>
    </row>
    <row r="3" spans="2:11" x14ac:dyDescent="0.35">
      <c r="B3" s="207"/>
      <c r="C3" s="17"/>
      <c r="D3" s="17"/>
      <c r="E3" s="17"/>
      <c r="F3" s="17"/>
      <c r="G3" s="17"/>
      <c r="H3" s="17"/>
      <c r="I3" s="17"/>
      <c r="J3" s="17"/>
      <c r="K3" s="17"/>
    </row>
    <row r="4" spans="2:11" x14ac:dyDescent="0.35">
      <c r="B4" s="17"/>
      <c r="C4" s="17"/>
      <c r="D4" s="17"/>
      <c r="E4" s="17"/>
      <c r="F4" s="17"/>
      <c r="G4" s="17"/>
      <c r="H4" s="17"/>
      <c r="I4" s="17"/>
      <c r="J4" s="17"/>
      <c r="K4" s="17"/>
    </row>
    <row r="5" spans="2:11" x14ac:dyDescent="0.35">
      <c r="B5" s="205" t="s">
        <v>338</v>
      </c>
      <c r="C5" s="205"/>
      <c r="D5" s="205"/>
      <c r="E5" s="205"/>
      <c r="F5" s="205"/>
      <c r="G5" s="205"/>
      <c r="H5" s="205"/>
      <c r="I5" s="205"/>
      <c r="J5" s="205"/>
      <c r="K5" s="17"/>
    </row>
    <row r="6" spans="2:11" x14ac:dyDescent="0.35">
      <c r="B6" s="17"/>
      <c r="C6" s="17"/>
      <c r="D6" s="17"/>
      <c r="E6" s="17"/>
      <c r="F6" s="17"/>
      <c r="G6" s="17"/>
      <c r="H6" s="17"/>
      <c r="I6" s="17"/>
      <c r="J6" s="17"/>
      <c r="K6" s="17"/>
    </row>
    <row r="7" spans="2:11" x14ac:dyDescent="0.35">
      <c r="B7" s="21" t="s">
        <v>178</v>
      </c>
      <c r="C7" s="22">
        <v>43101</v>
      </c>
      <c r="D7" s="17"/>
      <c r="E7" s="17"/>
      <c r="F7" s="17"/>
      <c r="G7" s="17"/>
      <c r="H7" s="17"/>
      <c r="I7" s="17"/>
      <c r="J7" s="17"/>
      <c r="K7" s="17"/>
    </row>
    <row r="8" spans="2:11" x14ac:dyDescent="0.35">
      <c r="B8" s="17"/>
      <c r="C8" s="17"/>
      <c r="D8" s="17"/>
      <c r="E8" s="17"/>
      <c r="F8" s="17"/>
      <c r="G8" s="17"/>
      <c r="H8" s="17"/>
      <c r="I8" s="17"/>
      <c r="J8" s="17"/>
      <c r="K8" s="17"/>
    </row>
    <row r="9" spans="2:11" ht="15" customHeight="1" x14ac:dyDescent="0.35">
      <c r="B9" s="21" t="s">
        <v>36</v>
      </c>
      <c r="C9" s="17"/>
      <c r="D9" s="17"/>
      <c r="E9" s="17"/>
      <c r="F9" s="17"/>
      <c r="G9" s="17"/>
      <c r="H9" s="17"/>
      <c r="I9" s="17"/>
      <c r="J9" s="17"/>
      <c r="K9" s="23"/>
    </row>
    <row r="10" spans="2:11" x14ac:dyDescent="0.35">
      <c r="B10" s="17"/>
      <c r="C10" s="17"/>
      <c r="D10" s="17"/>
      <c r="E10" s="17"/>
      <c r="F10" s="17"/>
      <c r="G10" s="17"/>
      <c r="H10" s="17"/>
      <c r="I10" s="17"/>
      <c r="J10" s="17"/>
      <c r="K10" s="23"/>
    </row>
    <row r="11" spans="2:11" ht="142.5" customHeight="1" x14ac:dyDescent="0.35">
      <c r="B11" s="208" t="s">
        <v>339</v>
      </c>
      <c r="C11" s="208"/>
      <c r="D11" s="208"/>
      <c r="E11" s="208"/>
      <c r="F11" s="208"/>
      <c r="G11" s="208"/>
      <c r="H11" s="208"/>
      <c r="I11" s="208"/>
      <c r="J11" s="208"/>
      <c r="K11" s="24"/>
    </row>
    <row r="12" spans="2:11" x14ac:dyDescent="0.35">
      <c r="B12" s="17"/>
      <c r="C12" s="17"/>
      <c r="D12" s="17"/>
      <c r="E12" s="17"/>
      <c r="F12" s="17"/>
      <c r="G12" s="17"/>
      <c r="H12" s="17"/>
      <c r="I12" s="17"/>
      <c r="J12" s="17"/>
      <c r="K12" s="23"/>
    </row>
    <row r="13" spans="2:11" ht="43.5" x14ac:dyDescent="0.35">
      <c r="B13" s="25" t="s">
        <v>148</v>
      </c>
      <c r="C13" s="25" t="s">
        <v>169</v>
      </c>
      <c r="D13" s="25" t="s">
        <v>170</v>
      </c>
      <c r="E13" s="25" t="s">
        <v>171</v>
      </c>
      <c r="F13" s="25" t="s">
        <v>38</v>
      </c>
      <c r="G13" s="25" t="s">
        <v>39</v>
      </c>
      <c r="H13" s="25" t="s">
        <v>40</v>
      </c>
      <c r="I13" s="25" t="s">
        <v>172</v>
      </c>
      <c r="J13" s="25" t="s">
        <v>37</v>
      </c>
      <c r="K13" s="17"/>
    </row>
    <row r="14" spans="2:11" x14ac:dyDescent="0.35">
      <c r="B14" s="176" t="s">
        <v>187</v>
      </c>
      <c r="C14" s="26"/>
      <c r="D14" s="26"/>
      <c r="E14" s="27">
        <v>1</v>
      </c>
      <c r="F14" s="27"/>
      <c r="G14" s="27"/>
      <c r="H14" s="28"/>
      <c r="I14" s="28"/>
      <c r="J14" s="29">
        <f t="shared" ref="J14:J21" si="0">1-I14-H14</f>
        <v>1</v>
      </c>
      <c r="K14" s="17"/>
    </row>
    <row r="15" spans="2:11" x14ac:dyDescent="0.35">
      <c r="B15" s="176" t="s">
        <v>188</v>
      </c>
      <c r="C15" s="26"/>
      <c r="D15" s="26"/>
      <c r="E15" s="27">
        <v>1</v>
      </c>
      <c r="F15" s="27"/>
      <c r="G15" s="27"/>
      <c r="H15" s="28"/>
      <c r="I15" s="28"/>
      <c r="J15" s="29">
        <f t="shared" si="0"/>
        <v>1</v>
      </c>
      <c r="K15" s="17"/>
    </row>
    <row r="16" spans="2:11" x14ac:dyDescent="0.35">
      <c r="B16" s="176" t="s">
        <v>189</v>
      </c>
      <c r="C16" s="26"/>
      <c r="D16" s="26"/>
      <c r="E16" s="27">
        <v>1</v>
      </c>
      <c r="F16" s="27"/>
      <c r="G16" s="27"/>
      <c r="H16" s="28"/>
      <c r="I16" s="28"/>
      <c r="J16" s="29">
        <f t="shared" si="0"/>
        <v>1</v>
      </c>
      <c r="K16" s="17"/>
    </row>
    <row r="17" spans="2:11" x14ac:dyDescent="0.35">
      <c r="B17" s="176"/>
      <c r="C17" s="26"/>
      <c r="D17" s="26"/>
      <c r="E17" s="27">
        <v>1</v>
      </c>
      <c r="F17" s="27"/>
      <c r="G17" s="27"/>
      <c r="H17" s="28"/>
      <c r="I17" s="28"/>
      <c r="J17" s="29">
        <f t="shared" si="0"/>
        <v>1</v>
      </c>
      <c r="K17" s="17"/>
    </row>
    <row r="18" spans="2:11" x14ac:dyDescent="0.35">
      <c r="B18" s="176"/>
      <c r="C18" s="26"/>
      <c r="D18" s="26"/>
      <c r="E18" s="27">
        <v>1</v>
      </c>
      <c r="F18" s="27"/>
      <c r="G18" s="27"/>
      <c r="H18" s="28"/>
      <c r="I18" s="28"/>
      <c r="J18" s="29">
        <f t="shared" si="0"/>
        <v>1</v>
      </c>
      <c r="K18" s="17"/>
    </row>
    <row r="19" spans="2:11" x14ac:dyDescent="0.35">
      <c r="B19" s="176"/>
      <c r="C19" s="26"/>
      <c r="D19" s="26"/>
      <c r="E19" s="27">
        <v>1</v>
      </c>
      <c r="F19" s="27"/>
      <c r="G19" s="27"/>
      <c r="H19" s="28"/>
      <c r="I19" s="28"/>
      <c r="J19" s="29">
        <f t="shared" si="0"/>
        <v>1</v>
      </c>
      <c r="K19" s="17"/>
    </row>
    <row r="20" spans="2:11" x14ac:dyDescent="0.35">
      <c r="B20" s="176"/>
      <c r="C20" s="26"/>
      <c r="D20" s="26"/>
      <c r="E20" s="27">
        <v>1</v>
      </c>
      <c r="F20" s="27"/>
      <c r="G20" s="27"/>
      <c r="H20" s="28"/>
      <c r="I20" s="28"/>
      <c r="J20" s="29">
        <f t="shared" si="0"/>
        <v>1</v>
      </c>
      <c r="K20" s="17"/>
    </row>
    <row r="21" spans="2:11" x14ac:dyDescent="0.35">
      <c r="B21" s="176"/>
      <c r="C21" s="26"/>
      <c r="D21" s="26"/>
      <c r="E21" s="27">
        <v>1</v>
      </c>
      <c r="F21" s="27"/>
      <c r="G21" s="27"/>
      <c r="H21" s="28"/>
      <c r="I21" s="28"/>
      <c r="J21" s="29">
        <f t="shared" si="0"/>
        <v>1</v>
      </c>
      <c r="K21" s="17"/>
    </row>
    <row r="22" spans="2:11" x14ac:dyDescent="0.35">
      <c r="B22" s="17"/>
      <c r="C22" s="17"/>
      <c r="D22" s="17"/>
      <c r="E22" s="17"/>
      <c r="F22" s="17"/>
      <c r="G22" s="17"/>
      <c r="H22" s="17"/>
      <c r="I22" s="17"/>
      <c r="J22" s="17"/>
      <c r="K22" s="23"/>
    </row>
    <row r="23" spans="2:11" x14ac:dyDescent="0.35">
      <c r="B23" s="208" t="s">
        <v>340</v>
      </c>
      <c r="C23" s="208"/>
      <c r="D23" s="208"/>
      <c r="E23" s="208"/>
      <c r="F23" s="208"/>
      <c r="G23" s="208"/>
      <c r="H23" s="208"/>
      <c r="I23" s="208"/>
      <c r="J23" s="208"/>
      <c r="K23" s="23"/>
    </row>
    <row r="24" spans="2:11" x14ac:dyDescent="0.35">
      <c r="B24" s="17"/>
      <c r="C24" s="17"/>
      <c r="D24" s="17"/>
      <c r="E24" s="17"/>
      <c r="F24" s="17"/>
      <c r="G24" s="17"/>
      <c r="H24" s="17"/>
      <c r="I24" s="17"/>
      <c r="J24" s="17"/>
      <c r="K24" s="23"/>
    </row>
    <row r="25" spans="2:11" x14ac:dyDescent="0.35">
      <c r="B25" s="17"/>
      <c r="C25" s="201" t="s">
        <v>18</v>
      </c>
      <c r="D25" s="201"/>
      <c r="E25" s="201" t="s">
        <v>19</v>
      </c>
      <c r="F25" s="201"/>
      <c r="G25" s="201" t="s">
        <v>31</v>
      </c>
      <c r="H25" s="201"/>
      <c r="I25" s="201" t="s">
        <v>32</v>
      </c>
      <c r="J25" s="201"/>
      <c r="K25" s="23"/>
    </row>
    <row r="26" spans="2:11" ht="15" customHeight="1" x14ac:dyDescent="0.35">
      <c r="B26" s="25" t="s">
        <v>33</v>
      </c>
      <c r="C26" s="25" t="s">
        <v>169</v>
      </c>
      <c r="D26" s="25" t="s">
        <v>179</v>
      </c>
      <c r="E26" s="25" t="s">
        <v>169</v>
      </c>
      <c r="F26" s="25" t="s">
        <v>179</v>
      </c>
      <c r="G26" s="25" t="s">
        <v>169</v>
      </c>
      <c r="H26" s="25" t="s">
        <v>179</v>
      </c>
      <c r="I26" s="25" t="s">
        <v>169</v>
      </c>
      <c r="J26" s="25" t="s">
        <v>179</v>
      </c>
      <c r="K26" s="23"/>
    </row>
    <row r="27" spans="2:11" x14ac:dyDescent="0.35">
      <c r="B27" s="30" t="str">
        <f t="shared" ref="B27:B34" si="1">B14</f>
        <v>Activité / Projet 1</v>
      </c>
      <c r="C27" s="26"/>
      <c r="D27" s="26"/>
      <c r="E27" s="26"/>
      <c r="F27" s="26"/>
      <c r="G27" s="26"/>
      <c r="H27" s="26"/>
      <c r="I27" s="26"/>
      <c r="J27" s="26"/>
      <c r="K27" s="23"/>
    </row>
    <row r="28" spans="2:11" x14ac:dyDescent="0.35">
      <c r="B28" s="30" t="str">
        <f t="shared" si="1"/>
        <v>Activité / Projet 2</v>
      </c>
      <c r="C28" s="26"/>
      <c r="D28" s="26"/>
      <c r="E28" s="26"/>
      <c r="F28" s="26"/>
      <c r="G28" s="26"/>
      <c r="H28" s="26"/>
      <c r="I28" s="26"/>
      <c r="J28" s="26"/>
      <c r="K28" s="23"/>
    </row>
    <row r="29" spans="2:11" x14ac:dyDescent="0.35">
      <c r="B29" s="30" t="str">
        <f t="shared" si="1"/>
        <v>…</v>
      </c>
      <c r="C29" s="26"/>
      <c r="D29" s="26"/>
      <c r="E29" s="26"/>
      <c r="F29" s="26"/>
      <c r="G29" s="26"/>
      <c r="H29" s="26"/>
      <c r="I29" s="26"/>
      <c r="J29" s="26"/>
      <c r="K29" s="23"/>
    </row>
    <row r="30" spans="2:11" x14ac:dyDescent="0.35">
      <c r="B30" s="30">
        <f t="shared" si="1"/>
        <v>0</v>
      </c>
      <c r="C30" s="26"/>
      <c r="D30" s="26"/>
      <c r="E30" s="26"/>
      <c r="F30" s="26"/>
      <c r="G30" s="26"/>
      <c r="H30" s="26"/>
      <c r="I30" s="26"/>
      <c r="J30" s="26"/>
      <c r="K30" s="23"/>
    </row>
    <row r="31" spans="2:11" x14ac:dyDescent="0.35">
      <c r="B31" s="30">
        <f t="shared" si="1"/>
        <v>0</v>
      </c>
      <c r="C31" s="26"/>
      <c r="D31" s="26"/>
      <c r="E31" s="26"/>
      <c r="F31" s="26"/>
      <c r="G31" s="26"/>
      <c r="H31" s="26"/>
      <c r="I31" s="26"/>
      <c r="J31" s="26"/>
      <c r="K31" s="23"/>
    </row>
    <row r="32" spans="2:11" x14ac:dyDescent="0.35">
      <c r="B32" s="30">
        <f t="shared" si="1"/>
        <v>0</v>
      </c>
      <c r="C32" s="26"/>
      <c r="D32" s="26"/>
      <c r="E32" s="26"/>
      <c r="F32" s="26"/>
      <c r="G32" s="26"/>
      <c r="H32" s="26"/>
      <c r="I32" s="26"/>
      <c r="J32" s="26"/>
      <c r="K32" s="23"/>
    </row>
    <row r="33" spans="2:11" x14ac:dyDescent="0.35">
      <c r="B33" s="30">
        <f t="shared" si="1"/>
        <v>0</v>
      </c>
      <c r="C33" s="26"/>
      <c r="D33" s="26"/>
      <c r="E33" s="26"/>
      <c r="F33" s="26"/>
      <c r="G33" s="26"/>
      <c r="H33" s="26"/>
      <c r="I33" s="26"/>
      <c r="J33" s="26"/>
      <c r="K33" s="23"/>
    </row>
    <row r="34" spans="2:11" x14ac:dyDescent="0.35">
      <c r="B34" s="30">
        <f t="shared" si="1"/>
        <v>0</v>
      </c>
      <c r="C34" s="26"/>
      <c r="D34" s="26"/>
      <c r="E34" s="26"/>
      <c r="F34" s="26"/>
      <c r="G34" s="26"/>
      <c r="H34" s="26"/>
      <c r="I34" s="26"/>
      <c r="J34" s="26"/>
      <c r="K34" s="23"/>
    </row>
    <row r="35" spans="2:11" x14ac:dyDescent="0.35">
      <c r="B35" s="17"/>
      <c r="C35" s="17"/>
      <c r="D35" s="17"/>
      <c r="E35" s="17"/>
      <c r="F35" s="17"/>
      <c r="G35" s="17"/>
      <c r="H35" s="17"/>
      <c r="I35" s="17"/>
      <c r="J35" s="17"/>
      <c r="K35" s="23"/>
    </row>
    <row r="36" spans="2:11" ht="15" customHeight="1" x14ac:dyDescent="0.35">
      <c r="B36" s="21" t="s">
        <v>341</v>
      </c>
      <c r="C36" s="17"/>
      <c r="D36" s="17"/>
      <c r="E36" s="17"/>
      <c r="F36" s="17"/>
      <c r="G36" s="17"/>
      <c r="H36" s="17"/>
      <c r="I36" s="31"/>
      <c r="J36" s="23"/>
      <c r="K36" s="23"/>
    </row>
    <row r="37" spans="2:11" ht="15" customHeight="1" x14ac:dyDescent="0.35">
      <c r="B37" s="32"/>
      <c r="C37" s="17"/>
      <c r="D37" s="17"/>
      <c r="E37" s="17"/>
      <c r="F37" s="32"/>
      <c r="G37" s="32"/>
      <c r="H37" s="17"/>
      <c r="I37" s="31"/>
      <c r="J37" s="23"/>
      <c r="K37" s="23"/>
    </row>
    <row r="38" spans="2:11" ht="62.25" customHeight="1" x14ac:dyDescent="0.35">
      <c r="B38" s="210" t="s">
        <v>348</v>
      </c>
      <c r="C38" s="211"/>
      <c r="D38" s="211"/>
      <c r="E38" s="211"/>
      <c r="F38" s="211"/>
      <c r="G38" s="211"/>
      <c r="H38" s="211"/>
      <c r="I38" s="211"/>
      <c r="J38" s="212"/>
      <c r="K38" s="23"/>
    </row>
    <row r="39" spans="2:11" ht="15" customHeight="1" x14ac:dyDescent="0.35">
      <c r="B39" s="32"/>
      <c r="C39" s="17"/>
      <c r="D39" s="17"/>
      <c r="E39" s="17"/>
      <c r="F39" s="32"/>
      <c r="G39" s="32"/>
      <c r="H39" s="17"/>
      <c r="I39" s="31"/>
      <c r="J39" s="23"/>
      <c r="K39" s="23"/>
    </row>
    <row r="40" spans="2:11" ht="43.5" x14ac:dyDescent="0.35">
      <c r="B40" s="25" t="s">
        <v>148</v>
      </c>
      <c r="C40" s="25" t="s">
        <v>168</v>
      </c>
      <c r="D40" s="25" t="s">
        <v>128</v>
      </c>
      <c r="E40" s="25" t="s">
        <v>38</v>
      </c>
      <c r="F40" s="25" t="s">
        <v>39</v>
      </c>
      <c r="G40" s="25" t="s">
        <v>40</v>
      </c>
      <c r="H40" s="25" t="s">
        <v>37</v>
      </c>
      <c r="I40" s="17"/>
      <c r="J40" s="23"/>
      <c r="K40" s="23"/>
    </row>
    <row r="41" spans="2:11" x14ac:dyDescent="0.35">
      <c r="B41" s="30" t="str">
        <f t="shared" ref="B41:B48" si="2">B14</f>
        <v>Activité / Projet 1</v>
      </c>
      <c r="C41" s="26"/>
      <c r="D41" s="26"/>
      <c r="E41" s="27"/>
      <c r="F41" s="27"/>
      <c r="G41" s="28"/>
      <c r="H41" s="29">
        <f t="shared" ref="H41:H48" si="3">1-G41</f>
        <v>1</v>
      </c>
      <c r="I41" s="17"/>
      <c r="J41" s="23"/>
      <c r="K41" s="23"/>
    </row>
    <row r="42" spans="2:11" x14ac:dyDescent="0.35">
      <c r="B42" s="30" t="str">
        <f t="shared" si="2"/>
        <v>Activité / Projet 2</v>
      </c>
      <c r="C42" s="26"/>
      <c r="D42" s="26"/>
      <c r="E42" s="27"/>
      <c r="F42" s="27"/>
      <c r="G42" s="28"/>
      <c r="H42" s="29">
        <f t="shared" si="3"/>
        <v>1</v>
      </c>
      <c r="I42" s="17"/>
      <c r="J42" s="23"/>
      <c r="K42" s="23"/>
    </row>
    <row r="43" spans="2:11" x14ac:dyDescent="0.35">
      <c r="B43" s="30" t="str">
        <f t="shared" si="2"/>
        <v>…</v>
      </c>
      <c r="C43" s="26"/>
      <c r="D43" s="26"/>
      <c r="E43" s="27"/>
      <c r="F43" s="27"/>
      <c r="G43" s="28"/>
      <c r="H43" s="29">
        <f t="shared" si="3"/>
        <v>1</v>
      </c>
      <c r="I43" s="17"/>
      <c r="J43" s="23"/>
      <c r="K43" s="23"/>
    </row>
    <row r="44" spans="2:11" x14ac:dyDescent="0.35">
      <c r="B44" s="30">
        <f t="shared" si="2"/>
        <v>0</v>
      </c>
      <c r="C44" s="26"/>
      <c r="D44" s="26"/>
      <c r="E44" s="27"/>
      <c r="F44" s="27"/>
      <c r="G44" s="28"/>
      <c r="H44" s="29">
        <f t="shared" si="3"/>
        <v>1</v>
      </c>
      <c r="I44" s="17"/>
      <c r="J44" s="23"/>
      <c r="K44" s="23"/>
    </row>
    <row r="45" spans="2:11" x14ac:dyDescent="0.35">
      <c r="B45" s="30">
        <f t="shared" si="2"/>
        <v>0</v>
      </c>
      <c r="C45" s="26"/>
      <c r="D45" s="26"/>
      <c r="E45" s="27"/>
      <c r="F45" s="27"/>
      <c r="G45" s="28"/>
      <c r="H45" s="29">
        <f t="shared" si="3"/>
        <v>1</v>
      </c>
      <c r="I45" s="17"/>
      <c r="J45" s="23"/>
      <c r="K45" s="23"/>
    </row>
    <row r="46" spans="2:11" x14ac:dyDescent="0.35">
      <c r="B46" s="30">
        <f t="shared" si="2"/>
        <v>0</v>
      </c>
      <c r="C46" s="26"/>
      <c r="D46" s="26"/>
      <c r="E46" s="27"/>
      <c r="F46" s="27"/>
      <c r="G46" s="28"/>
      <c r="H46" s="29">
        <f t="shared" si="3"/>
        <v>1</v>
      </c>
      <c r="I46" s="17"/>
      <c r="J46" s="23"/>
      <c r="K46" s="23"/>
    </row>
    <row r="47" spans="2:11" x14ac:dyDescent="0.35">
      <c r="B47" s="30">
        <f t="shared" si="2"/>
        <v>0</v>
      </c>
      <c r="C47" s="26"/>
      <c r="D47" s="26"/>
      <c r="E47" s="27"/>
      <c r="F47" s="27"/>
      <c r="G47" s="28"/>
      <c r="H47" s="29">
        <f t="shared" si="3"/>
        <v>1</v>
      </c>
      <c r="I47" s="17"/>
      <c r="J47" s="23"/>
      <c r="K47" s="23"/>
    </row>
    <row r="48" spans="2:11" x14ac:dyDescent="0.35">
      <c r="B48" s="30">
        <f t="shared" si="2"/>
        <v>0</v>
      </c>
      <c r="C48" s="26"/>
      <c r="D48" s="26"/>
      <c r="E48" s="27"/>
      <c r="F48" s="27"/>
      <c r="G48" s="28"/>
      <c r="H48" s="29">
        <f t="shared" si="3"/>
        <v>1</v>
      </c>
      <c r="I48" s="17"/>
      <c r="J48" s="23"/>
      <c r="K48" s="23"/>
    </row>
    <row r="49" spans="2:11" ht="15" customHeight="1" x14ac:dyDescent="0.35">
      <c r="B49" s="32"/>
      <c r="C49" s="17"/>
      <c r="D49" s="17"/>
      <c r="E49" s="17"/>
      <c r="F49" s="32"/>
      <c r="G49" s="32"/>
      <c r="H49" s="17"/>
      <c r="I49" s="31"/>
      <c r="J49" s="23"/>
      <c r="K49" s="23"/>
    </row>
    <row r="50" spans="2:11" ht="15" customHeight="1" x14ac:dyDescent="0.35">
      <c r="B50" s="208" t="s">
        <v>342</v>
      </c>
      <c r="C50" s="208"/>
      <c r="D50" s="208"/>
      <c r="E50" s="208"/>
      <c r="F50" s="208"/>
      <c r="G50" s="208"/>
      <c r="H50" s="208"/>
      <c r="I50" s="208"/>
      <c r="J50" s="208"/>
      <c r="K50" s="23"/>
    </row>
    <row r="51" spans="2:11" ht="15" customHeight="1" x14ac:dyDescent="0.35">
      <c r="B51" s="32"/>
      <c r="C51" s="17"/>
      <c r="D51" s="17"/>
      <c r="E51" s="17"/>
      <c r="F51" s="32"/>
      <c r="G51" s="32"/>
      <c r="H51" s="17"/>
      <c r="I51" s="31"/>
      <c r="J51" s="23"/>
      <c r="K51" s="23"/>
    </row>
    <row r="52" spans="2:11" ht="15" customHeight="1" x14ac:dyDescent="0.35">
      <c r="B52" s="17"/>
      <c r="C52" s="201" t="s">
        <v>18</v>
      </c>
      <c r="D52" s="201"/>
      <c r="E52" s="201" t="s">
        <v>19</v>
      </c>
      <c r="F52" s="201"/>
      <c r="G52" s="201" t="s">
        <v>31</v>
      </c>
      <c r="H52" s="201"/>
      <c r="I52" s="201" t="s">
        <v>32</v>
      </c>
      <c r="J52" s="201"/>
      <c r="K52" s="23"/>
    </row>
    <row r="53" spans="2:11" ht="15" customHeight="1" x14ac:dyDescent="0.35">
      <c r="B53" s="25" t="s">
        <v>33</v>
      </c>
      <c r="C53" s="25" t="s">
        <v>168</v>
      </c>
      <c r="D53" s="25" t="s">
        <v>128</v>
      </c>
      <c r="E53" s="25" t="s">
        <v>168</v>
      </c>
      <c r="F53" s="25" t="s">
        <v>128</v>
      </c>
      <c r="G53" s="25" t="s">
        <v>168</v>
      </c>
      <c r="H53" s="25" t="s">
        <v>128</v>
      </c>
      <c r="I53" s="25" t="s">
        <v>168</v>
      </c>
      <c r="J53" s="25" t="s">
        <v>128</v>
      </c>
      <c r="K53" s="23"/>
    </row>
    <row r="54" spans="2:11" ht="15" customHeight="1" x14ac:dyDescent="0.35">
      <c r="B54" s="30" t="str">
        <f t="shared" ref="B54:B61" si="4">B14</f>
        <v>Activité / Projet 1</v>
      </c>
      <c r="C54" s="26"/>
      <c r="D54" s="26"/>
      <c r="E54" s="26"/>
      <c r="F54" s="26"/>
      <c r="G54" s="26"/>
      <c r="H54" s="26"/>
      <c r="I54" s="26"/>
      <c r="J54" s="26"/>
      <c r="K54" s="23"/>
    </row>
    <row r="55" spans="2:11" ht="15" customHeight="1" x14ac:dyDescent="0.35">
      <c r="B55" s="30" t="str">
        <f t="shared" si="4"/>
        <v>Activité / Projet 2</v>
      </c>
      <c r="C55" s="26"/>
      <c r="D55" s="26"/>
      <c r="E55" s="26"/>
      <c r="F55" s="26"/>
      <c r="G55" s="26"/>
      <c r="H55" s="26"/>
      <c r="I55" s="26"/>
      <c r="J55" s="26"/>
      <c r="K55" s="23"/>
    </row>
    <row r="56" spans="2:11" ht="15" customHeight="1" x14ac:dyDescent="0.35">
      <c r="B56" s="30" t="str">
        <f t="shared" si="4"/>
        <v>…</v>
      </c>
      <c r="C56" s="26"/>
      <c r="D56" s="26"/>
      <c r="E56" s="26"/>
      <c r="F56" s="26"/>
      <c r="G56" s="26"/>
      <c r="H56" s="26"/>
      <c r="I56" s="26"/>
      <c r="J56" s="26"/>
      <c r="K56" s="23"/>
    </row>
    <row r="57" spans="2:11" ht="15" customHeight="1" x14ac:dyDescent="0.35">
      <c r="B57" s="30">
        <f t="shared" si="4"/>
        <v>0</v>
      </c>
      <c r="C57" s="26"/>
      <c r="D57" s="26"/>
      <c r="E57" s="26"/>
      <c r="F57" s="26"/>
      <c r="G57" s="26"/>
      <c r="H57" s="26"/>
      <c r="I57" s="26"/>
      <c r="J57" s="26"/>
      <c r="K57" s="23"/>
    </row>
    <row r="58" spans="2:11" ht="15" customHeight="1" x14ac:dyDescent="0.35">
      <c r="B58" s="30">
        <f t="shared" si="4"/>
        <v>0</v>
      </c>
      <c r="C58" s="26"/>
      <c r="D58" s="26"/>
      <c r="E58" s="26"/>
      <c r="F58" s="26"/>
      <c r="G58" s="26"/>
      <c r="H58" s="26"/>
      <c r="I58" s="26"/>
      <c r="J58" s="26"/>
      <c r="K58" s="23"/>
    </row>
    <row r="59" spans="2:11" ht="15" customHeight="1" x14ac:dyDescent="0.35">
      <c r="B59" s="30">
        <f t="shared" si="4"/>
        <v>0</v>
      </c>
      <c r="C59" s="26"/>
      <c r="D59" s="26"/>
      <c r="E59" s="26"/>
      <c r="F59" s="26"/>
      <c r="G59" s="26"/>
      <c r="H59" s="26"/>
      <c r="I59" s="26"/>
      <c r="J59" s="26"/>
      <c r="K59" s="23"/>
    </row>
    <row r="60" spans="2:11" ht="15" customHeight="1" x14ac:dyDescent="0.35">
      <c r="B60" s="30">
        <f t="shared" si="4"/>
        <v>0</v>
      </c>
      <c r="C60" s="26"/>
      <c r="D60" s="26"/>
      <c r="E60" s="26"/>
      <c r="F60" s="26"/>
      <c r="G60" s="26"/>
      <c r="H60" s="26"/>
      <c r="I60" s="26"/>
      <c r="J60" s="26"/>
      <c r="K60" s="23"/>
    </row>
    <row r="61" spans="2:11" ht="15" customHeight="1" x14ac:dyDescent="0.35">
      <c r="B61" s="30">
        <f t="shared" si="4"/>
        <v>0</v>
      </c>
      <c r="C61" s="26"/>
      <c r="D61" s="26"/>
      <c r="E61" s="26"/>
      <c r="F61" s="26"/>
      <c r="G61" s="26"/>
      <c r="H61" s="26"/>
      <c r="I61" s="26"/>
      <c r="J61" s="26"/>
      <c r="K61" s="23"/>
    </row>
    <row r="62" spans="2:11" x14ac:dyDescent="0.35">
      <c r="B62" s="17"/>
      <c r="C62" s="17"/>
      <c r="D62" s="17"/>
      <c r="E62" s="17"/>
      <c r="F62" s="17"/>
      <c r="G62" s="17"/>
      <c r="H62" s="17"/>
      <c r="I62" s="17"/>
      <c r="J62" s="23"/>
      <c r="K62" s="23"/>
    </row>
    <row r="63" spans="2:11" x14ac:dyDescent="0.35">
      <c r="B63" s="21" t="s">
        <v>310</v>
      </c>
      <c r="C63" s="17"/>
      <c r="D63" s="33"/>
      <c r="E63" s="33"/>
      <c r="F63" s="33"/>
      <c r="G63" s="33"/>
      <c r="H63" s="33"/>
      <c r="I63" s="33"/>
      <c r="J63" s="33"/>
      <c r="K63" s="33"/>
    </row>
    <row r="64" spans="2:11" x14ac:dyDescent="0.35">
      <c r="B64" s="32"/>
      <c r="C64" s="17"/>
      <c r="D64" s="34"/>
      <c r="E64" s="34"/>
      <c r="F64" s="34"/>
      <c r="G64" s="34"/>
      <c r="H64" s="34"/>
      <c r="I64" s="34"/>
      <c r="J64" s="34"/>
      <c r="K64" s="34"/>
    </row>
    <row r="65" spans="2:11" x14ac:dyDescent="0.35">
      <c r="B65" s="205" t="s">
        <v>343</v>
      </c>
      <c r="C65" s="205"/>
      <c r="D65" s="205"/>
      <c r="E65" s="205"/>
      <c r="F65" s="205"/>
      <c r="G65" s="205"/>
      <c r="H65" s="205"/>
      <c r="I65" s="205"/>
      <c r="J65" s="205"/>
      <c r="K65" s="33"/>
    </row>
    <row r="66" spans="2:11" x14ac:dyDescent="0.35">
      <c r="B66" s="17"/>
      <c r="C66" s="17"/>
      <c r="D66" s="17"/>
      <c r="E66" s="17"/>
      <c r="F66" s="17"/>
      <c r="G66" s="17"/>
      <c r="H66" s="17"/>
      <c r="I66" s="17"/>
      <c r="J66" s="23"/>
      <c r="K66" s="23"/>
    </row>
    <row r="67" spans="2:11" x14ac:dyDescent="0.35">
      <c r="B67" s="35" t="s">
        <v>45</v>
      </c>
      <c r="C67" s="17"/>
      <c r="D67" s="17"/>
      <c r="E67" s="17"/>
      <c r="F67" s="17"/>
      <c r="G67" s="17"/>
      <c r="H67" s="17"/>
      <c r="I67" s="17"/>
      <c r="J67" s="23"/>
      <c r="K67" s="23"/>
    </row>
    <row r="68" spans="2:11" x14ac:dyDescent="0.35">
      <c r="B68" s="17"/>
      <c r="C68" s="17"/>
      <c r="D68" s="17"/>
      <c r="E68" s="17"/>
      <c r="F68" s="17"/>
      <c r="G68" s="17"/>
      <c r="H68" s="17"/>
      <c r="I68" s="17"/>
      <c r="J68" s="17"/>
      <c r="K68" s="17"/>
    </row>
    <row r="69" spans="2:11" ht="35.25" customHeight="1" x14ac:dyDescent="0.35">
      <c r="B69" s="203" t="s">
        <v>344</v>
      </c>
      <c r="C69" s="203"/>
      <c r="D69" s="203"/>
      <c r="E69" s="203"/>
      <c r="F69" s="203"/>
      <c r="G69" s="203"/>
      <c r="H69" s="203"/>
      <c r="I69" s="203"/>
      <c r="J69" s="203"/>
      <c r="K69" s="17"/>
    </row>
    <row r="70" spans="2:11" x14ac:dyDescent="0.35">
      <c r="B70" s="17"/>
      <c r="C70" s="17"/>
      <c r="D70" s="17"/>
      <c r="E70" s="17"/>
      <c r="F70" s="17"/>
      <c r="G70" s="17"/>
      <c r="H70" s="17"/>
      <c r="I70" s="17"/>
      <c r="J70" s="17"/>
      <c r="K70" s="17"/>
    </row>
    <row r="71" spans="2:11" x14ac:dyDescent="0.35">
      <c r="B71" s="35" t="s">
        <v>0</v>
      </c>
      <c r="C71" s="35" t="s">
        <v>129</v>
      </c>
      <c r="D71" s="35" t="s">
        <v>15</v>
      </c>
      <c r="E71" s="209" t="s">
        <v>1</v>
      </c>
      <c r="F71" s="209"/>
      <c r="G71" s="209"/>
      <c r="H71" s="209"/>
      <c r="I71" s="209"/>
      <c r="J71" s="209"/>
      <c r="K71" s="36"/>
    </row>
    <row r="72" spans="2:11" ht="15" customHeight="1" x14ac:dyDescent="0.35">
      <c r="B72" s="37" t="s">
        <v>2</v>
      </c>
      <c r="C72" s="38">
        <v>2000</v>
      </c>
      <c r="D72" s="39">
        <v>0.02</v>
      </c>
      <c r="E72" s="205" t="s">
        <v>247</v>
      </c>
      <c r="F72" s="205"/>
      <c r="G72" s="205"/>
      <c r="H72" s="205"/>
      <c r="I72" s="205"/>
      <c r="J72" s="205"/>
      <c r="K72" s="40"/>
    </row>
    <row r="73" spans="2:11" ht="15" customHeight="1" x14ac:dyDescent="0.35">
      <c r="B73" s="37" t="s">
        <v>3</v>
      </c>
      <c r="C73" s="38">
        <v>5000</v>
      </c>
      <c r="D73" s="38">
        <v>200</v>
      </c>
      <c r="E73" s="205" t="s">
        <v>248</v>
      </c>
      <c r="F73" s="205"/>
      <c r="G73" s="205"/>
      <c r="H73" s="205"/>
      <c r="I73" s="205"/>
      <c r="J73" s="205"/>
      <c r="K73" s="40"/>
    </row>
    <row r="74" spans="2:11" ht="15" customHeight="1" x14ac:dyDescent="0.35">
      <c r="B74" s="37" t="s">
        <v>4</v>
      </c>
      <c r="C74" s="38">
        <v>10000</v>
      </c>
      <c r="D74" s="39">
        <v>0.03</v>
      </c>
      <c r="E74" s="205" t="s">
        <v>247</v>
      </c>
      <c r="F74" s="205"/>
      <c r="G74" s="205"/>
      <c r="H74" s="205"/>
      <c r="I74" s="205"/>
      <c r="J74" s="205"/>
      <c r="K74" s="40"/>
    </row>
    <row r="75" spans="2:11" x14ac:dyDescent="0.35">
      <c r="B75" s="37" t="s">
        <v>6</v>
      </c>
      <c r="C75" s="38">
        <v>1500</v>
      </c>
      <c r="D75" s="38">
        <v>1500</v>
      </c>
      <c r="E75" s="205" t="s">
        <v>248</v>
      </c>
      <c r="F75" s="205"/>
      <c r="G75" s="205"/>
      <c r="H75" s="205"/>
      <c r="I75" s="205"/>
      <c r="J75" s="205"/>
      <c r="K75" s="40"/>
    </row>
    <row r="76" spans="2:11" ht="15" customHeight="1" x14ac:dyDescent="0.35">
      <c r="B76" s="37" t="s">
        <v>7</v>
      </c>
      <c r="C76" s="38">
        <v>1500</v>
      </c>
      <c r="D76" s="38">
        <v>200</v>
      </c>
      <c r="E76" s="205" t="s">
        <v>248</v>
      </c>
      <c r="F76" s="205"/>
      <c r="G76" s="205"/>
      <c r="H76" s="205"/>
      <c r="I76" s="205"/>
      <c r="J76" s="205"/>
      <c r="K76" s="40"/>
    </row>
    <row r="77" spans="2:11" ht="15" customHeight="1" x14ac:dyDescent="0.35">
      <c r="B77" s="37" t="s">
        <v>8</v>
      </c>
      <c r="C77" s="38">
        <v>5000</v>
      </c>
      <c r="D77" s="39">
        <v>0.02</v>
      </c>
      <c r="E77" s="205" t="s">
        <v>247</v>
      </c>
      <c r="F77" s="205"/>
      <c r="G77" s="205"/>
      <c r="H77" s="205"/>
      <c r="I77" s="205"/>
      <c r="J77" s="205"/>
      <c r="K77" s="40"/>
    </row>
    <row r="78" spans="2:11" ht="15" customHeight="1" x14ac:dyDescent="0.35">
      <c r="B78" s="37" t="s">
        <v>9</v>
      </c>
      <c r="C78" s="38">
        <v>500</v>
      </c>
      <c r="D78" s="38">
        <v>200</v>
      </c>
      <c r="E78" s="205" t="s">
        <v>248</v>
      </c>
      <c r="F78" s="205"/>
      <c r="G78" s="205"/>
      <c r="H78" s="205"/>
      <c r="I78" s="205"/>
      <c r="J78" s="205"/>
      <c r="K78" s="40"/>
    </row>
    <row r="79" spans="2:11" ht="15" customHeight="1" x14ac:dyDescent="0.35">
      <c r="B79" s="37" t="s">
        <v>370</v>
      </c>
      <c r="C79" s="38">
        <v>1000</v>
      </c>
      <c r="D79" s="38">
        <v>200</v>
      </c>
      <c r="E79" s="205" t="s">
        <v>248</v>
      </c>
      <c r="F79" s="205"/>
      <c r="G79" s="205"/>
      <c r="H79" s="205"/>
      <c r="I79" s="205"/>
      <c r="J79" s="205"/>
      <c r="K79" s="40"/>
    </row>
    <row r="80" spans="2:11" ht="15" customHeight="1" x14ac:dyDescent="0.35">
      <c r="B80" s="37" t="s">
        <v>10</v>
      </c>
      <c r="C80" s="38">
        <v>500</v>
      </c>
      <c r="D80" s="41">
        <v>5.0000000000000001E-3</v>
      </c>
      <c r="E80" s="205" t="s">
        <v>247</v>
      </c>
      <c r="F80" s="205"/>
      <c r="G80" s="205"/>
      <c r="H80" s="205"/>
      <c r="I80" s="205"/>
      <c r="J80" s="205"/>
      <c r="K80" s="40"/>
    </row>
    <row r="81" spans="2:11" ht="15" customHeight="1" x14ac:dyDescent="0.35">
      <c r="B81" s="37" t="s">
        <v>5</v>
      </c>
      <c r="C81" s="38">
        <v>0</v>
      </c>
      <c r="D81" s="41">
        <v>0</v>
      </c>
      <c r="E81" s="205" t="s">
        <v>247</v>
      </c>
      <c r="F81" s="205"/>
      <c r="G81" s="205"/>
      <c r="H81" s="205"/>
      <c r="I81" s="205"/>
      <c r="J81" s="205"/>
      <c r="K81" s="40"/>
    </row>
    <row r="82" spans="2:11" x14ac:dyDescent="0.35">
      <c r="B82" s="17"/>
      <c r="C82" s="17"/>
      <c r="D82" s="17"/>
      <c r="E82" s="17"/>
      <c r="F82" s="17"/>
      <c r="G82" s="17"/>
      <c r="H82" s="17"/>
      <c r="I82" s="17"/>
      <c r="J82" s="17"/>
      <c r="K82" s="17"/>
    </row>
    <row r="83" spans="2:11" x14ac:dyDescent="0.35">
      <c r="B83" s="35" t="s">
        <v>12</v>
      </c>
      <c r="C83" s="17"/>
      <c r="D83" s="17"/>
      <c r="E83" s="17"/>
      <c r="F83" s="17"/>
      <c r="G83" s="17"/>
      <c r="H83" s="17"/>
      <c r="I83" s="17"/>
      <c r="J83" s="17"/>
      <c r="K83" s="17"/>
    </row>
    <row r="84" spans="2:11" x14ac:dyDescent="0.35">
      <c r="B84" s="17"/>
      <c r="C84" s="17"/>
      <c r="D84" s="17"/>
      <c r="E84" s="17"/>
      <c r="F84" s="42"/>
      <c r="G84" s="42"/>
      <c r="H84" s="42"/>
      <c r="I84" s="42"/>
      <c r="J84" s="42"/>
      <c r="K84" s="42"/>
    </row>
    <row r="85" spans="2:11" ht="37.5" customHeight="1" x14ac:dyDescent="0.35">
      <c r="B85" s="203" t="s">
        <v>345</v>
      </c>
      <c r="C85" s="213"/>
      <c r="D85" s="213"/>
      <c r="E85" s="213"/>
      <c r="F85" s="213"/>
      <c r="G85" s="213"/>
      <c r="H85" s="213"/>
      <c r="I85" s="213"/>
      <c r="J85" s="213"/>
      <c r="K85" s="23"/>
    </row>
    <row r="86" spans="2:11" x14ac:dyDescent="0.35">
      <c r="B86" s="17"/>
      <c r="C86" s="17"/>
      <c r="D86" s="17"/>
      <c r="E86" s="17"/>
      <c r="F86" s="23"/>
      <c r="G86" s="23"/>
      <c r="H86" s="23"/>
      <c r="I86" s="23"/>
      <c r="J86" s="23"/>
      <c r="K86" s="23"/>
    </row>
    <row r="87" spans="2:11" x14ac:dyDescent="0.35">
      <c r="B87" s="21" t="s">
        <v>13</v>
      </c>
      <c r="C87" s="21" t="s">
        <v>14</v>
      </c>
      <c r="D87" s="43"/>
      <c r="E87" s="17"/>
      <c r="F87" s="23"/>
      <c r="G87" s="23"/>
      <c r="H87" s="23"/>
      <c r="I87" s="23"/>
      <c r="J87" s="23"/>
      <c r="K87" s="23"/>
    </row>
    <row r="88" spans="2:11" ht="15" customHeight="1" x14ac:dyDescent="0.35">
      <c r="B88" s="44" t="s">
        <v>151</v>
      </c>
      <c r="C88" s="45">
        <v>0.43</v>
      </c>
      <c r="D88" s="46"/>
      <c r="E88" s="17"/>
      <c r="F88" s="23"/>
      <c r="G88" s="23"/>
      <c r="H88" s="23"/>
      <c r="I88" s="23"/>
      <c r="J88" s="23"/>
      <c r="K88" s="23"/>
    </row>
    <row r="89" spans="2:11" x14ac:dyDescent="0.35">
      <c r="B89" s="44" t="s">
        <v>152</v>
      </c>
      <c r="C89" s="45">
        <v>0.18</v>
      </c>
      <c r="D89" s="46"/>
      <c r="E89" s="17"/>
      <c r="F89" s="23"/>
      <c r="G89" s="23"/>
      <c r="H89" s="23"/>
      <c r="I89" s="23"/>
      <c r="J89" s="23"/>
      <c r="K89" s="23"/>
    </row>
    <row r="90" spans="2:11" x14ac:dyDescent="0.35">
      <c r="B90" s="44" t="s">
        <v>238</v>
      </c>
      <c r="C90" s="45">
        <v>0.22</v>
      </c>
      <c r="D90" s="46"/>
      <c r="E90" s="17"/>
      <c r="F90" s="23"/>
      <c r="G90" s="23"/>
      <c r="H90" s="23"/>
      <c r="I90" s="23"/>
      <c r="J90" s="23"/>
      <c r="K90" s="23"/>
    </row>
    <row r="91" spans="2:11" x14ac:dyDescent="0.35">
      <c r="B91" s="17"/>
      <c r="C91" s="47"/>
      <c r="D91" s="47"/>
      <c r="E91" s="17"/>
      <c r="F91" s="23"/>
      <c r="G91" s="23"/>
      <c r="H91" s="23"/>
      <c r="I91" s="23"/>
      <c r="J91" s="23"/>
      <c r="K91" s="23"/>
    </row>
    <row r="92" spans="2:11" x14ac:dyDescent="0.35">
      <c r="B92" s="48" t="s">
        <v>162</v>
      </c>
      <c r="C92" s="49">
        <v>577.5</v>
      </c>
      <c r="D92" s="47"/>
      <c r="E92" s="17"/>
      <c r="F92" s="23"/>
      <c r="G92" s="23"/>
      <c r="H92" s="23"/>
      <c r="I92" s="23"/>
      <c r="J92" s="23"/>
      <c r="K92" s="23"/>
    </row>
    <row r="93" spans="2:11" x14ac:dyDescent="0.35">
      <c r="B93" s="48" t="s">
        <v>161</v>
      </c>
      <c r="C93" s="49">
        <v>1498</v>
      </c>
      <c r="D93" s="17"/>
      <c r="E93" s="17"/>
      <c r="F93" s="17"/>
      <c r="G93" s="17"/>
      <c r="H93" s="17"/>
      <c r="I93" s="17"/>
      <c r="J93" s="17"/>
      <c r="K93" s="17"/>
    </row>
    <row r="94" spans="2:11" x14ac:dyDescent="0.35">
      <c r="B94" s="17"/>
      <c r="C94" s="17"/>
      <c r="D94" s="17"/>
      <c r="E94" s="17"/>
      <c r="F94" s="17"/>
      <c r="G94" s="17"/>
      <c r="H94" s="17"/>
      <c r="I94" s="17"/>
      <c r="J94" s="17"/>
      <c r="K94" s="17"/>
    </row>
    <row r="95" spans="2:11" x14ac:dyDescent="0.35">
      <c r="B95" s="44" t="s">
        <v>233</v>
      </c>
      <c r="C95" s="50" t="b">
        <v>0</v>
      </c>
      <c r="D95" s="205" t="s">
        <v>235</v>
      </c>
      <c r="E95" s="205"/>
      <c r="F95" s="205"/>
      <c r="G95" s="205"/>
      <c r="H95" s="205"/>
      <c r="I95" s="205"/>
      <c r="J95" s="205"/>
      <c r="K95" s="23"/>
    </row>
    <row r="96" spans="2:11" x14ac:dyDescent="0.35">
      <c r="B96" s="17"/>
      <c r="C96" s="17"/>
      <c r="D96" s="17"/>
      <c r="E96" s="17"/>
      <c r="F96" s="23"/>
      <c r="G96" s="23"/>
      <c r="H96" s="23"/>
      <c r="I96" s="23"/>
      <c r="J96" s="23"/>
      <c r="K96" s="23"/>
    </row>
    <row r="97" spans="2:32" x14ac:dyDescent="0.35">
      <c r="B97" s="51" t="s">
        <v>182</v>
      </c>
      <c r="C97" s="52"/>
      <c r="D97" s="52"/>
      <c r="E97" s="17"/>
      <c r="F97" s="17"/>
      <c r="G97" s="17"/>
      <c r="H97" s="17"/>
      <c r="I97" s="204"/>
      <c r="J97" s="204"/>
      <c r="K97" s="204"/>
      <c r="P97" s="202"/>
      <c r="Q97" s="202"/>
      <c r="R97" s="202"/>
      <c r="W97" s="202"/>
      <c r="X97" s="202"/>
      <c r="Y97" s="202"/>
      <c r="AD97" s="202"/>
      <c r="AE97" s="202"/>
      <c r="AF97" s="202"/>
    </row>
    <row r="98" spans="2:32" x14ac:dyDescent="0.35">
      <c r="B98" s="53"/>
      <c r="C98" s="17"/>
      <c r="D98" s="17"/>
      <c r="E98" s="17"/>
      <c r="F98" s="17"/>
      <c r="G98" s="17"/>
      <c r="H98" s="17"/>
      <c r="I98" s="17"/>
      <c r="J98" s="17"/>
      <c r="K98" s="17"/>
    </row>
    <row r="99" spans="2:32" ht="28.5" customHeight="1" x14ac:dyDescent="0.35">
      <c r="B99" s="203" t="s">
        <v>346</v>
      </c>
      <c r="C99" s="203"/>
      <c r="D99" s="203"/>
      <c r="E99" s="203"/>
      <c r="F99" s="203"/>
      <c r="G99" s="203"/>
      <c r="H99" s="203"/>
      <c r="I99" s="203"/>
      <c r="J99" s="203"/>
      <c r="K99" s="54"/>
      <c r="L99" s="15"/>
      <c r="M99" s="15"/>
      <c r="N99" s="15"/>
    </row>
    <row r="100" spans="2:32" x14ac:dyDescent="0.35">
      <c r="B100" s="53"/>
      <c r="C100" s="17"/>
      <c r="D100" s="17"/>
      <c r="E100" s="17"/>
      <c r="F100" s="17"/>
      <c r="G100" s="17"/>
      <c r="H100" s="17"/>
      <c r="I100" s="17"/>
      <c r="J100" s="17"/>
      <c r="K100" s="17"/>
    </row>
    <row r="101" spans="2:32" ht="44.25" customHeight="1" x14ac:dyDescent="0.35">
      <c r="B101" s="55" t="s">
        <v>35</v>
      </c>
      <c r="C101" s="56" t="s">
        <v>225</v>
      </c>
      <c r="D101" s="56" t="s">
        <v>226</v>
      </c>
      <c r="E101" s="17"/>
      <c r="F101" s="17"/>
      <c r="G101" s="17"/>
      <c r="H101" s="17"/>
      <c r="I101" s="17"/>
      <c r="J101" s="17"/>
      <c r="K101" s="17"/>
    </row>
    <row r="102" spans="2:32" x14ac:dyDescent="0.35">
      <c r="B102" s="57" t="str">
        <f>CONFIG!$B$14</f>
        <v>Activité / Projet 1</v>
      </c>
      <c r="C102" s="58">
        <v>0.2</v>
      </c>
      <c r="D102" s="58">
        <v>0.2</v>
      </c>
      <c r="E102" s="17"/>
      <c r="F102" s="17"/>
      <c r="G102" s="17"/>
      <c r="H102" s="17"/>
      <c r="I102" s="17"/>
      <c r="J102" s="17"/>
      <c r="K102" s="17"/>
    </row>
    <row r="103" spans="2:32" x14ac:dyDescent="0.35">
      <c r="B103" s="57" t="str">
        <f>CONFIG!$B$15</f>
        <v>Activité / Projet 2</v>
      </c>
      <c r="C103" s="58">
        <v>0.2</v>
      </c>
      <c r="D103" s="58">
        <v>0.2</v>
      </c>
      <c r="E103" s="17"/>
      <c r="F103" s="17"/>
      <c r="G103" s="17"/>
      <c r="H103" s="17"/>
      <c r="I103" s="17"/>
      <c r="J103" s="17"/>
      <c r="K103" s="17"/>
    </row>
    <row r="104" spans="2:32" x14ac:dyDescent="0.35">
      <c r="B104" s="57" t="str">
        <f>CONFIG!$B$16</f>
        <v>…</v>
      </c>
      <c r="C104" s="58">
        <v>0.2</v>
      </c>
      <c r="D104" s="58">
        <v>0.2</v>
      </c>
      <c r="E104" s="17"/>
      <c r="F104" s="17"/>
      <c r="G104" s="17"/>
      <c r="H104" s="17"/>
      <c r="I104" s="17"/>
      <c r="J104" s="17"/>
      <c r="K104" s="17"/>
    </row>
    <row r="105" spans="2:32" x14ac:dyDescent="0.35">
      <c r="B105" s="57">
        <f>CONFIG!$B$17</f>
        <v>0</v>
      </c>
      <c r="C105" s="58">
        <v>0.2</v>
      </c>
      <c r="D105" s="58">
        <v>0.2</v>
      </c>
      <c r="E105" s="17"/>
      <c r="F105" s="17"/>
      <c r="G105" s="17"/>
      <c r="H105" s="17"/>
      <c r="I105" s="17"/>
      <c r="J105" s="17"/>
      <c r="K105" s="17"/>
    </row>
    <row r="106" spans="2:32" x14ac:dyDescent="0.35">
      <c r="B106" s="57">
        <f>CONFIG!$B$18</f>
        <v>0</v>
      </c>
      <c r="C106" s="58">
        <v>0.2</v>
      </c>
      <c r="D106" s="58">
        <v>0.2</v>
      </c>
      <c r="E106" s="17"/>
      <c r="F106" s="17"/>
      <c r="G106" s="17"/>
      <c r="H106" s="17"/>
      <c r="I106" s="17"/>
      <c r="J106" s="17"/>
      <c r="K106" s="17"/>
    </row>
    <row r="107" spans="2:32" x14ac:dyDescent="0.35">
      <c r="B107" s="57">
        <f>CONFIG!$B$19</f>
        <v>0</v>
      </c>
      <c r="C107" s="58">
        <v>0.2</v>
      </c>
      <c r="D107" s="58">
        <v>0.2</v>
      </c>
      <c r="E107" s="17"/>
      <c r="F107" s="17"/>
      <c r="G107" s="17"/>
      <c r="H107" s="17"/>
      <c r="I107" s="17"/>
      <c r="J107" s="17"/>
      <c r="K107" s="17"/>
    </row>
    <row r="108" spans="2:32" x14ac:dyDescent="0.35">
      <c r="B108" s="57">
        <f>CONFIG!$B$20</f>
        <v>0</v>
      </c>
      <c r="C108" s="58">
        <v>0.2</v>
      </c>
      <c r="D108" s="58">
        <v>0.2</v>
      </c>
      <c r="E108" s="17"/>
      <c r="F108" s="17"/>
      <c r="G108" s="17"/>
      <c r="H108" s="17"/>
      <c r="I108" s="17"/>
      <c r="J108" s="17"/>
      <c r="K108" s="17"/>
    </row>
    <row r="109" spans="2:32" x14ac:dyDescent="0.35">
      <c r="B109" s="57">
        <f>CONFIG!$B$21</f>
        <v>0</v>
      </c>
      <c r="C109" s="58">
        <v>0.2</v>
      </c>
      <c r="D109" s="58">
        <v>0.2</v>
      </c>
      <c r="E109" s="17"/>
      <c r="F109" s="17"/>
      <c r="G109" s="17"/>
      <c r="H109" s="17"/>
      <c r="I109" s="17"/>
      <c r="J109" s="17"/>
      <c r="K109" s="17"/>
    </row>
    <row r="110" spans="2:32" x14ac:dyDescent="0.35">
      <c r="B110" s="53"/>
      <c r="C110" s="17"/>
      <c r="D110" s="17"/>
      <c r="E110" s="17"/>
      <c r="F110" s="17"/>
      <c r="G110" s="17"/>
      <c r="H110" s="17"/>
      <c r="I110" s="17"/>
      <c r="J110" s="17"/>
      <c r="K110" s="17"/>
    </row>
    <row r="111" spans="2:32" ht="29" x14ac:dyDescent="0.35">
      <c r="B111" s="59" t="s">
        <v>193</v>
      </c>
      <c r="C111" s="58">
        <v>0.2</v>
      </c>
      <c r="D111" s="17"/>
      <c r="E111" s="17"/>
      <c r="F111" s="17"/>
      <c r="G111" s="17"/>
      <c r="H111" s="17"/>
      <c r="I111" s="17"/>
      <c r="J111" s="17"/>
      <c r="K111" s="17"/>
    </row>
    <row r="112" spans="2:32" x14ac:dyDescent="0.35">
      <c r="B112" s="53"/>
      <c r="C112" s="17"/>
      <c r="D112" s="17"/>
      <c r="E112" s="17"/>
      <c r="F112" s="17"/>
      <c r="G112" s="17"/>
      <c r="H112" s="17"/>
      <c r="I112" s="17"/>
      <c r="J112" s="17"/>
      <c r="K112" s="17"/>
    </row>
    <row r="113" spans="2:11" x14ac:dyDescent="0.35">
      <c r="B113" s="35" t="s">
        <v>90</v>
      </c>
      <c r="C113" s="60"/>
      <c r="D113" s="60"/>
      <c r="E113" s="60"/>
      <c r="F113" s="60"/>
      <c r="G113" s="60"/>
      <c r="H113" s="17"/>
      <c r="I113" s="17"/>
      <c r="J113" s="17"/>
      <c r="K113" s="17"/>
    </row>
    <row r="114" spans="2:11" x14ac:dyDescent="0.35">
      <c r="B114" s="61"/>
      <c r="C114" s="60"/>
      <c r="D114" s="60"/>
      <c r="E114" s="60"/>
      <c r="F114" s="60"/>
      <c r="G114" s="60"/>
      <c r="H114" s="17"/>
      <c r="I114" s="17"/>
      <c r="J114" s="17"/>
      <c r="K114" s="17"/>
    </row>
    <row r="115" spans="2:11" ht="15" customHeight="1" x14ac:dyDescent="0.35">
      <c r="B115" s="203" t="s">
        <v>347</v>
      </c>
      <c r="C115" s="203"/>
      <c r="D115" s="203"/>
      <c r="E115" s="203"/>
      <c r="F115" s="203"/>
      <c r="G115" s="203"/>
      <c r="H115" s="203"/>
      <c r="I115" s="203"/>
      <c r="J115" s="203"/>
      <c r="K115" s="17"/>
    </row>
    <row r="116" spans="2:11" x14ac:dyDescent="0.35">
      <c r="B116" s="61"/>
      <c r="C116" s="60"/>
      <c r="D116" s="60"/>
      <c r="E116" s="60"/>
      <c r="F116" s="60"/>
      <c r="G116" s="60"/>
      <c r="H116" s="17"/>
      <c r="I116" s="17"/>
      <c r="J116" s="17"/>
      <c r="K116" s="17"/>
    </row>
    <row r="117" spans="2:11" ht="30" customHeight="1" x14ac:dyDescent="0.35">
      <c r="B117" s="17"/>
      <c r="C117" s="35" t="s">
        <v>93</v>
      </c>
      <c r="D117" s="25" t="s">
        <v>97</v>
      </c>
      <c r="E117" s="42"/>
      <c r="F117" s="23"/>
      <c r="G117" s="42"/>
      <c r="H117" s="42"/>
      <c r="I117" s="42"/>
      <c r="J117" s="42"/>
      <c r="K117" s="42"/>
    </row>
    <row r="118" spans="2:11" ht="13.5" customHeight="1" x14ac:dyDescent="0.35">
      <c r="B118" s="44" t="s">
        <v>91</v>
      </c>
      <c r="C118" s="62">
        <v>0.02</v>
      </c>
      <c r="D118" s="62">
        <v>0.04</v>
      </c>
      <c r="E118" s="42"/>
      <c r="F118" s="42"/>
      <c r="G118" s="42"/>
      <c r="H118" s="42"/>
      <c r="I118" s="42"/>
      <c r="J118" s="42"/>
      <c r="K118" s="42"/>
    </row>
    <row r="119" spans="2:11" ht="31.5" hidden="1" customHeight="1" x14ac:dyDescent="0.35">
      <c r="B119" s="63" t="s">
        <v>120</v>
      </c>
      <c r="C119" s="64">
        <f>-((PMT(C118/12,C120,10,,)*C120)+10)/10</f>
        <v>3.1132834368429663E-2</v>
      </c>
      <c r="D119" s="64">
        <f>-((PMT(D118/12,D120,10,,)*D120)+10)/10</f>
        <v>0.10499132331598116</v>
      </c>
      <c r="E119" s="42"/>
      <c r="F119" s="42"/>
      <c r="G119" s="42"/>
      <c r="H119" s="42"/>
      <c r="I119" s="42"/>
      <c r="J119" s="42"/>
      <c r="K119" s="42"/>
    </row>
    <row r="120" spans="2:11" x14ac:dyDescent="0.35">
      <c r="B120" s="63" t="s">
        <v>92</v>
      </c>
      <c r="C120" s="50">
        <v>36</v>
      </c>
      <c r="D120" s="50">
        <v>60</v>
      </c>
      <c r="E120" s="42"/>
      <c r="F120" s="42"/>
      <c r="G120" s="42"/>
      <c r="H120" s="42"/>
      <c r="I120" s="42"/>
      <c r="J120" s="42"/>
      <c r="K120" s="42"/>
    </row>
    <row r="121" spans="2:11" x14ac:dyDescent="0.35">
      <c r="B121" s="31"/>
      <c r="C121" s="65"/>
      <c r="D121" s="65"/>
      <c r="E121" s="42"/>
      <c r="F121" s="42"/>
      <c r="G121" s="42"/>
      <c r="H121" s="42"/>
      <c r="I121" s="42"/>
      <c r="J121" s="42"/>
      <c r="K121" s="42"/>
    </row>
    <row r="122" spans="2:11" ht="15.75" customHeight="1" x14ac:dyDescent="0.35">
      <c r="B122" s="63" t="s">
        <v>195</v>
      </c>
      <c r="C122" s="66"/>
      <c r="D122" s="65"/>
      <c r="E122" s="65"/>
      <c r="F122" s="42"/>
      <c r="G122" s="42"/>
      <c r="H122" s="42"/>
      <c r="I122" s="42"/>
      <c r="J122" s="42"/>
      <c r="K122" s="42"/>
    </row>
    <row r="123" spans="2:11" x14ac:dyDescent="0.35">
      <c r="B123" s="17"/>
      <c r="C123" s="17"/>
      <c r="D123" s="17"/>
      <c r="E123" s="17"/>
      <c r="F123" s="17"/>
      <c r="G123" s="23"/>
      <c r="H123" s="23"/>
      <c r="I123" s="23"/>
      <c r="J123" s="23"/>
      <c r="K123" s="23"/>
    </row>
    <row r="124" spans="2:11" x14ac:dyDescent="0.35">
      <c r="G124" s="7"/>
      <c r="H124" s="7"/>
      <c r="I124" s="7"/>
      <c r="J124" s="7"/>
      <c r="K124" s="7"/>
    </row>
    <row r="125" spans="2:11" x14ac:dyDescent="0.35">
      <c r="G125" s="7"/>
      <c r="H125" s="7"/>
      <c r="I125" s="7"/>
      <c r="J125" s="7"/>
      <c r="K125" s="7"/>
    </row>
    <row r="126" spans="2:11" x14ac:dyDescent="0.35">
      <c r="G126" s="7"/>
      <c r="H126" s="7"/>
      <c r="I126" s="7"/>
      <c r="J126" s="7"/>
      <c r="K126" s="7"/>
    </row>
    <row r="127" spans="2:11" x14ac:dyDescent="0.35">
      <c r="G127" s="7"/>
      <c r="H127" s="7"/>
      <c r="I127" s="7"/>
      <c r="J127" s="7"/>
      <c r="K127" s="7"/>
    </row>
    <row r="128" spans="2:11" x14ac:dyDescent="0.35">
      <c r="G128" s="7"/>
      <c r="H128" s="7"/>
      <c r="I128" s="7"/>
      <c r="J128" s="7"/>
      <c r="K128" s="7"/>
    </row>
  </sheetData>
  <sheetProtection sheet="1" objects="1" scenarios="1"/>
  <mergeCells count="35">
    <mergeCell ref="B115:J115"/>
    <mergeCell ref="E81:J81"/>
    <mergeCell ref="B85:J85"/>
    <mergeCell ref="E79:J79"/>
    <mergeCell ref="E80:J80"/>
    <mergeCell ref="D95:J95"/>
    <mergeCell ref="B2:B3"/>
    <mergeCell ref="B5:J5"/>
    <mergeCell ref="B11:J11"/>
    <mergeCell ref="E71:J71"/>
    <mergeCell ref="B69:J69"/>
    <mergeCell ref="B38:J38"/>
    <mergeCell ref="B50:J50"/>
    <mergeCell ref="B23:J23"/>
    <mergeCell ref="B65:J65"/>
    <mergeCell ref="C52:D52"/>
    <mergeCell ref="E52:F52"/>
    <mergeCell ref="G52:H52"/>
    <mergeCell ref="I52:J52"/>
    <mergeCell ref="C25:D25"/>
    <mergeCell ref="E25:F25"/>
    <mergeCell ref="G25:H25"/>
    <mergeCell ref="I25:J25"/>
    <mergeCell ref="W97:Y97"/>
    <mergeCell ref="AD97:AF97"/>
    <mergeCell ref="B99:J99"/>
    <mergeCell ref="I97:K97"/>
    <mergeCell ref="P97:R97"/>
    <mergeCell ref="E77:J77"/>
    <mergeCell ref="E78:J78"/>
    <mergeCell ref="E72:J72"/>
    <mergeCell ref="E73:J73"/>
    <mergeCell ref="E74:J74"/>
    <mergeCell ref="E75:J75"/>
    <mergeCell ref="E76:J76"/>
  </mergeCells>
  <dataValidations count="4">
    <dataValidation type="custom" showDropDown="1" showInputMessage="1" showErrorMessage="1" errorTitle="Année incorrecte !" error="L'année entrée doit être comprise entre 0 et 5 ! La valeur 0 correspondant à une non utilisation du JEI" sqref="C95" xr:uid="{00000000-0002-0000-0200-000000000000}">
      <formula1>OR(TRUE,FALSE)</formula1>
    </dataValidation>
    <dataValidation type="whole" operator="greaterThan" allowBlank="1" showInputMessage="1" showErrorMessage="1" errorTitle="Durée invalide!" error="La durée doit être positive" sqref="C120:C122 E120:E122" xr:uid="{00000000-0002-0000-0200-000001000000}">
      <formula1>0</formula1>
    </dataValidation>
    <dataValidation type="whole" operator="greaterThanOrEqual" allowBlank="1" showInputMessage="1" showErrorMessage="1" errorTitle="Durée inccorecte !" error="La durée du contrat de revenu récurrent associé à une commande doit au moins être supérieur ou égal à 1" sqref="E14:E21" xr:uid="{00000000-0002-0000-0200-000002000000}">
      <formula1>1</formula1>
    </dataValidation>
    <dataValidation type="whole" operator="greaterThanOrEqual" allowBlank="1" showInputMessage="1" showErrorMessage="1" errorTitle="Délai incorrect!" error="Le délai doit être supérieur ou égale à 0." sqref="F14:G21" xr:uid="{00000000-0002-0000-0200-000003000000}">
      <formula1>0</formula1>
    </dataValidation>
  </dataValidations>
  <pageMargins left="0.7" right="0.7" top="0.75" bottom="0.75" header="0.3" footer="0.3"/>
  <pageSetup paperSize="9" orientation="portrait"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tabColor theme="3" tint="0.79998168889431442"/>
  </sheetPr>
  <dimension ref="B2:DA31"/>
  <sheetViews>
    <sheetView showGridLines="0" zoomScale="85" zoomScaleNormal="85" workbookViewId="0">
      <pane xSplit="2" ySplit="9" topLeftCell="C10" activePane="bottomRight" state="frozen"/>
      <selection pane="topRight" activeCell="E1" sqref="E1"/>
      <selection pane="bottomLeft" activeCell="A10" sqref="A10"/>
      <selection pane="bottomRight" activeCell="C63" sqref="C63"/>
    </sheetView>
  </sheetViews>
  <sheetFormatPr baseColWidth="10" defaultColWidth="11.54296875" defaultRowHeight="14.5" x14ac:dyDescent="0.35"/>
  <cols>
    <col min="1" max="1" width="3.453125" customWidth="1"/>
    <col min="2" max="2" width="42.1796875" customWidth="1"/>
    <col min="3" max="42" width="10.36328125" customWidth="1"/>
    <col min="43" max="43" width="3.6328125" customWidth="1"/>
    <col min="44" max="44" width="7.90625" bestFit="1" customWidth="1"/>
    <col min="45" max="45" width="3.6328125" customWidth="1"/>
    <col min="46" max="47" width="14.6328125" customWidth="1"/>
    <col min="48" max="54" width="13.453125" customWidth="1"/>
    <col min="55" max="55" width="11.453125" customWidth="1"/>
    <col min="56" max="56" width="10.453125" customWidth="1"/>
    <col min="57" max="57" width="3.6328125" customWidth="1"/>
    <col min="58" max="59" width="14.90625" customWidth="1"/>
    <col min="66" max="67" width="11.54296875" customWidth="1"/>
    <col min="68" max="68" width="10.54296875" customWidth="1"/>
    <col min="69" max="69" width="3.6328125" customWidth="1"/>
    <col min="70" max="71" width="14.90625" customWidth="1"/>
    <col min="72" max="76" width="11.453125"/>
    <col min="77" max="78" width="11.54296875" customWidth="1"/>
    <col min="79" max="79" width="14.453125" customWidth="1"/>
    <col min="80" max="80" width="11.453125"/>
    <col min="81" max="81" width="3.54296875" customWidth="1"/>
    <col min="82" max="83" width="14.90625" customWidth="1"/>
    <col min="84" max="87" width="11.453125"/>
    <col min="88" max="89" width="11.453125" customWidth="1"/>
    <col min="90" max="90" width="14.453125" customWidth="1"/>
    <col min="91" max="92" width="11.453125"/>
    <col min="93" max="93" width="3.36328125" customWidth="1"/>
    <col min="94" max="95" width="14.90625" customWidth="1"/>
    <col min="96" max="98" width="11.453125"/>
    <col min="99" max="100" width="11.453125" customWidth="1"/>
  </cols>
  <sheetData>
    <row r="2" spans="2:105" x14ac:dyDescent="0.35">
      <c r="B2" s="214" t="s">
        <v>308</v>
      </c>
      <c r="C2" s="185"/>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row>
    <row r="3" spans="2:105" x14ac:dyDescent="0.35">
      <c r="B3" s="215"/>
      <c r="C3" s="186"/>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row>
    <row r="4" spans="2:105" x14ac:dyDescent="0.35">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row>
    <row r="5" spans="2:105" ht="36" customHeight="1" x14ac:dyDescent="0.35">
      <c r="B5" s="203" t="s">
        <v>373</v>
      </c>
      <c r="C5" s="203"/>
      <c r="D5" s="203"/>
      <c r="E5" s="203"/>
      <c r="F5" s="203"/>
      <c r="G5" s="203"/>
      <c r="H5" s="203"/>
      <c r="I5" s="203"/>
      <c r="J5" s="203"/>
      <c r="K5" s="203"/>
      <c r="L5" s="203"/>
      <c r="M5" s="203"/>
      <c r="N5" s="203"/>
      <c r="O5" s="203"/>
      <c r="P5" s="203"/>
      <c r="Q5" s="203"/>
      <c r="R5" s="203"/>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row>
    <row r="6" spans="2:105" x14ac:dyDescent="0.35">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91"/>
      <c r="AJ6" s="191"/>
      <c r="AK6" s="191"/>
      <c r="AL6" s="191"/>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row>
    <row r="7" spans="2:105" ht="15" customHeight="1" x14ac:dyDescent="0.35">
      <c r="B7" s="217" t="s">
        <v>0</v>
      </c>
      <c r="C7" s="218" t="s">
        <v>17</v>
      </c>
      <c r="D7" s="219"/>
      <c r="E7" s="219"/>
      <c r="F7" s="219"/>
      <c r="G7" s="219"/>
      <c r="H7" s="219"/>
      <c r="I7" s="219"/>
      <c r="J7" s="219"/>
      <c r="K7" s="219"/>
      <c r="L7" s="219"/>
      <c r="M7" s="219"/>
      <c r="N7" s="219"/>
      <c r="O7" s="219"/>
      <c r="P7" s="220"/>
      <c r="Q7" s="218"/>
      <c r="R7" s="219"/>
      <c r="S7" s="219"/>
      <c r="T7" s="219"/>
      <c r="U7" s="219"/>
      <c r="V7" s="219"/>
      <c r="W7" s="219"/>
      <c r="X7" s="219"/>
      <c r="Y7" s="219"/>
      <c r="Z7" s="219"/>
      <c r="AA7" s="219"/>
      <c r="AB7" s="219"/>
      <c r="AC7" s="219"/>
      <c r="AD7" s="220"/>
      <c r="AE7" s="218" t="s">
        <v>19</v>
      </c>
      <c r="AF7" s="219"/>
      <c r="AG7" s="219"/>
      <c r="AH7" s="219"/>
      <c r="AI7" s="218" t="s">
        <v>31</v>
      </c>
      <c r="AJ7" s="219"/>
      <c r="AK7" s="219"/>
      <c r="AL7" s="220"/>
      <c r="AM7" s="219" t="s">
        <v>32</v>
      </c>
      <c r="AN7" s="219"/>
      <c r="AO7" s="219"/>
      <c r="AP7" s="220"/>
      <c r="AQ7" s="17"/>
      <c r="AR7" s="224" t="s">
        <v>232</v>
      </c>
      <c r="AS7" s="17"/>
      <c r="AT7" s="217" t="s">
        <v>17</v>
      </c>
      <c r="AU7" s="217"/>
      <c r="AV7" s="217"/>
      <c r="AW7" s="217"/>
      <c r="AX7" s="217"/>
      <c r="AY7" s="217"/>
      <c r="AZ7" s="217"/>
      <c r="BA7" s="217"/>
      <c r="BB7" s="217"/>
      <c r="BC7" s="217"/>
      <c r="BD7" s="217"/>
      <c r="BE7" s="17"/>
      <c r="BF7" s="217" t="s">
        <v>18</v>
      </c>
      <c r="BG7" s="217"/>
      <c r="BH7" s="217"/>
      <c r="BI7" s="217"/>
      <c r="BJ7" s="217"/>
      <c r="BK7" s="217"/>
      <c r="BL7" s="217"/>
      <c r="BM7" s="217"/>
      <c r="BN7" s="217"/>
      <c r="BO7" s="217"/>
      <c r="BP7" s="217"/>
      <c r="BQ7" s="17"/>
      <c r="BR7" s="217" t="s">
        <v>19</v>
      </c>
      <c r="BS7" s="223"/>
      <c r="BT7" s="223"/>
      <c r="BU7" s="223"/>
      <c r="BV7" s="223"/>
      <c r="BW7" s="223"/>
      <c r="BX7" s="223"/>
      <c r="BY7" s="223"/>
      <c r="BZ7" s="223"/>
      <c r="CA7" s="223"/>
      <c r="CB7" s="223"/>
      <c r="CC7" s="17"/>
      <c r="CD7" s="217" t="s">
        <v>31</v>
      </c>
      <c r="CE7" s="217"/>
      <c r="CF7" s="217"/>
      <c r="CG7" s="217"/>
      <c r="CH7" s="217"/>
      <c r="CI7" s="217"/>
      <c r="CJ7" s="217"/>
      <c r="CK7" s="217"/>
      <c r="CL7" s="217"/>
      <c r="CM7" s="217"/>
      <c r="CN7" s="217"/>
      <c r="CO7" s="17"/>
      <c r="CP7" s="217" t="s">
        <v>32</v>
      </c>
      <c r="CQ7" s="217"/>
      <c r="CR7" s="217"/>
      <c r="CS7" s="217"/>
      <c r="CT7" s="217"/>
      <c r="CU7" s="217"/>
      <c r="CV7" s="217"/>
      <c r="CW7" s="217"/>
      <c r="CX7" s="217"/>
      <c r="CY7" s="217"/>
      <c r="CZ7" s="217"/>
      <c r="DA7" s="17"/>
    </row>
    <row r="8" spans="2:105" ht="15" customHeight="1" x14ac:dyDescent="0.35">
      <c r="B8" s="217"/>
      <c r="C8" s="221" t="s">
        <v>371</v>
      </c>
      <c r="D8" s="201" t="s">
        <v>372</v>
      </c>
      <c r="E8" s="201"/>
      <c r="F8" s="201"/>
      <c r="G8" s="201"/>
      <c r="H8" s="201"/>
      <c r="I8" s="201"/>
      <c r="J8" s="201"/>
      <c r="K8" s="201"/>
      <c r="L8" s="201"/>
      <c r="M8" s="201"/>
      <c r="N8" s="201"/>
      <c r="O8" s="201"/>
      <c r="P8" s="201"/>
      <c r="Q8" s="221" t="s">
        <v>371</v>
      </c>
      <c r="R8" s="201" t="s">
        <v>372</v>
      </c>
      <c r="S8" s="201"/>
      <c r="T8" s="201"/>
      <c r="U8" s="201"/>
      <c r="V8" s="201"/>
      <c r="W8" s="201"/>
      <c r="X8" s="201"/>
      <c r="Y8" s="201"/>
      <c r="Z8" s="201"/>
      <c r="AA8" s="201"/>
      <c r="AB8" s="201"/>
      <c r="AC8" s="201"/>
      <c r="AD8" s="201"/>
      <c r="AE8" s="221" t="s">
        <v>371</v>
      </c>
      <c r="AF8" s="201" t="s">
        <v>372</v>
      </c>
      <c r="AG8" s="201"/>
      <c r="AH8" s="201"/>
      <c r="AI8" s="221" t="s">
        <v>371</v>
      </c>
      <c r="AJ8" s="222" t="s">
        <v>372</v>
      </c>
      <c r="AK8" s="222"/>
      <c r="AL8" s="222"/>
      <c r="AM8" s="221" t="s">
        <v>371</v>
      </c>
      <c r="AN8" s="201" t="s">
        <v>372</v>
      </c>
      <c r="AO8" s="201"/>
      <c r="AP8" s="201"/>
      <c r="AQ8" s="17"/>
      <c r="AR8" s="217"/>
      <c r="AS8" s="17"/>
      <c r="AT8" s="216" t="s">
        <v>199</v>
      </c>
      <c r="AU8" s="216" t="s">
        <v>198</v>
      </c>
      <c r="AV8" s="216" t="s">
        <v>141</v>
      </c>
      <c r="AW8" s="216"/>
      <c r="AX8" s="216"/>
      <c r="AY8" s="216"/>
      <c r="AZ8" s="216"/>
      <c r="BA8" s="216"/>
      <c r="BB8" s="216"/>
      <c r="BC8" s="216"/>
      <c r="BD8" s="216"/>
      <c r="BE8" s="17"/>
      <c r="BF8" s="216" t="s">
        <v>199</v>
      </c>
      <c r="BG8" s="216" t="s">
        <v>198</v>
      </c>
      <c r="BH8" s="216" t="s">
        <v>141</v>
      </c>
      <c r="BI8" s="216"/>
      <c r="BJ8" s="216"/>
      <c r="BK8" s="216"/>
      <c r="BL8" s="216"/>
      <c r="BM8" s="216"/>
      <c r="BN8" s="216"/>
      <c r="BO8" s="216"/>
      <c r="BP8" s="216"/>
      <c r="BQ8" s="17"/>
      <c r="BR8" s="216" t="s">
        <v>199</v>
      </c>
      <c r="BS8" s="216" t="s">
        <v>198</v>
      </c>
      <c r="BT8" s="216" t="s">
        <v>141</v>
      </c>
      <c r="BU8" s="216"/>
      <c r="BV8" s="216"/>
      <c r="BW8" s="216"/>
      <c r="BX8" s="216"/>
      <c r="BY8" s="216"/>
      <c r="BZ8" s="216"/>
      <c r="CA8" s="216"/>
      <c r="CB8" s="216"/>
      <c r="CC8" s="17"/>
      <c r="CD8" s="216" t="s">
        <v>199</v>
      </c>
      <c r="CE8" s="216" t="s">
        <v>198</v>
      </c>
      <c r="CF8" s="216" t="s">
        <v>141</v>
      </c>
      <c r="CG8" s="216"/>
      <c r="CH8" s="216"/>
      <c r="CI8" s="216"/>
      <c r="CJ8" s="216"/>
      <c r="CK8" s="216"/>
      <c r="CL8" s="216"/>
      <c r="CM8" s="216"/>
      <c r="CN8" s="216"/>
      <c r="CO8" s="17"/>
      <c r="CP8" s="216" t="s">
        <v>199</v>
      </c>
      <c r="CQ8" s="216" t="s">
        <v>198</v>
      </c>
      <c r="CR8" s="216" t="s">
        <v>141</v>
      </c>
      <c r="CS8" s="216"/>
      <c r="CT8" s="216"/>
      <c r="CU8" s="216"/>
      <c r="CV8" s="216"/>
      <c r="CW8" s="216"/>
      <c r="CX8" s="216"/>
      <c r="CY8" s="216"/>
      <c r="CZ8" s="216"/>
      <c r="DA8" s="17"/>
    </row>
    <row r="9" spans="2:105" ht="30" customHeight="1" x14ac:dyDescent="0.35">
      <c r="B9" s="217"/>
      <c r="C9" s="222"/>
      <c r="D9" s="67">
        <f>CONFIG!$C$7</f>
        <v>43101</v>
      </c>
      <c r="E9" s="67">
        <f>DATE(YEAR(D9),MONTH(D9)+1,DAY(D9))</f>
        <v>43132</v>
      </c>
      <c r="F9" s="67">
        <f t="shared" ref="F9:S9" si="0">DATE(YEAR(E9),MONTH(E9)+1,DAY(E9))</f>
        <v>43160</v>
      </c>
      <c r="G9" s="67">
        <f t="shared" si="0"/>
        <v>43191</v>
      </c>
      <c r="H9" s="67">
        <f t="shared" si="0"/>
        <v>43221</v>
      </c>
      <c r="I9" s="67">
        <f t="shared" si="0"/>
        <v>43252</v>
      </c>
      <c r="J9" s="67">
        <f t="shared" si="0"/>
        <v>43282</v>
      </c>
      <c r="K9" s="67">
        <f t="shared" si="0"/>
        <v>43313</v>
      </c>
      <c r="L9" s="67">
        <f t="shared" si="0"/>
        <v>43344</v>
      </c>
      <c r="M9" s="67">
        <f t="shared" si="0"/>
        <v>43374</v>
      </c>
      <c r="N9" s="67">
        <f t="shared" si="0"/>
        <v>43405</v>
      </c>
      <c r="O9" s="67">
        <f t="shared" si="0"/>
        <v>43435</v>
      </c>
      <c r="P9" s="35" t="s">
        <v>375</v>
      </c>
      <c r="Q9" s="222"/>
      <c r="R9" s="67">
        <f>DATE(YEAR(O9),MONTH(O9)+1,DAY(O9))</f>
        <v>43466</v>
      </c>
      <c r="S9" s="67">
        <f t="shared" si="0"/>
        <v>43497</v>
      </c>
      <c r="T9" s="67">
        <f t="shared" ref="T9" si="1">DATE(YEAR(S9),MONTH(S9)+1,DAY(S9))</f>
        <v>43525</v>
      </c>
      <c r="U9" s="67">
        <f t="shared" ref="U9" si="2">DATE(YEAR(T9),MONTH(T9)+1,DAY(T9))</f>
        <v>43556</v>
      </c>
      <c r="V9" s="67">
        <f t="shared" ref="V9" si="3">DATE(YEAR(U9),MONTH(U9)+1,DAY(U9))</f>
        <v>43586</v>
      </c>
      <c r="W9" s="67">
        <f t="shared" ref="W9" si="4">DATE(YEAR(V9),MONTH(V9)+1,DAY(V9))</f>
        <v>43617</v>
      </c>
      <c r="X9" s="67">
        <f t="shared" ref="X9" si="5">DATE(YEAR(W9),MONTH(W9)+1,DAY(W9))</f>
        <v>43647</v>
      </c>
      <c r="Y9" s="67">
        <f t="shared" ref="Y9" si="6">DATE(YEAR(X9),MONTH(X9)+1,DAY(X9))</f>
        <v>43678</v>
      </c>
      <c r="Z9" s="67">
        <f t="shared" ref="Z9" si="7">DATE(YEAR(Y9),MONTH(Y9)+1,DAY(Y9))</f>
        <v>43709</v>
      </c>
      <c r="AA9" s="67">
        <f t="shared" ref="AA9" si="8">DATE(YEAR(Z9),MONTH(Z9)+1,DAY(Z9))</f>
        <v>43739</v>
      </c>
      <c r="AB9" s="67">
        <f t="shared" ref="AB9" si="9">DATE(YEAR(AA9),MONTH(AA9)+1,DAY(AA9))</f>
        <v>43770</v>
      </c>
      <c r="AC9" s="67">
        <f t="shared" ref="AC9" si="10">DATE(YEAR(AB9),MONTH(AB9)+1,DAY(AB9))</f>
        <v>43800</v>
      </c>
      <c r="AD9" s="35" t="s">
        <v>375</v>
      </c>
      <c r="AE9" s="222"/>
      <c r="AF9" s="68" t="s">
        <v>23</v>
      </c>
      <c r="AG9" s="68" t="s">
        <v>24</v>
      </c>
      <c r="AH9" s="35" t="s">
        <v>375</v>
      </c>
      <c r="AI9" s="222"/>
      <c r="AJ9" s="68" t="s">
        <v>23</v>
      </c>
      <c r="AK9" s="68" t="s">
        <v>24</v>
      </c>
      <c r="AL9" s="35" t="s">
        <v>375</v>
      </c>
      <c r="AM9" s="222"/>
      <c r="AN9" s="68" t="s">
        <v>23</v>
      </c>
      <c r="AO9" s="68" t="s">
        <v>24</v>
      </c>
      <c r="AP9" s="35" t="s">
        <v>375</v>
      </c>
      <c r="AQ9" s="17"/>
      <c r="AR9" s="217"/>
      <c r="AS9" s="17"/>
      <c r="AT9" s="216"/>
      <c r="AU9" s="216"/>
      <c r="AV9" s="69" t="str">
        <f>CONFIG!B14</f>
        <v>Activité / Projet 1</v>
      </c>
      <c r="AW9" s="69" t="str">
        <f>CONFIG!B15</f>
        <v>Activité / Projet 2</v>
      </c>
      <c r="AX9" s="69" t="str">
        <f>CONFIG!B16</f>
        <v>…</v>
      </c>
      <c r="AY9" s="69">
        <f>CONFIG!B17</f>
        <v>0</v>
      </c>
      <c r="AZ9" s="69">
        <f>CONFIG!B18</f>
        <v>0</v>
      </c>
      <c r="BA9" s="69">
        <f>CONFIG!B19</f>
        <v>0</v>
      </c>
      <c r="BB9" s="69">
        <f>CONFIG!B20</f>
        <v>0</v>
      </c>
      <c r="BC9" s="69">
        <f>CONFIG!B21</f>
        <v>0</v>
      </c>
      <c r="BD9" s="70" t="s">
        <v>34</v>
      </c>
      <c r="BE9" s="17"/>
      <c r="BF9" s="216"/>
      <c r="BG9" s="216"/>
      <c r="BH9" s="69" t="str">
        <f t="shared" ref="BH9:BO9" si="11">AV9</f>
        <v>Activité / Projet 1</v>
      </c>
      <c r="BI9" s="69" t="str">
        <f t="shared" si="11"/>
        <v>Activité / Projet 2</v>
      </c>
      <c r="BJ9" s="69" t="str">
        <f t="shared" si="11"/>
        <v>…</v>
      </c>
      <c r="BK9" s="69">
        <f t="shared" si="11"/>
        <v>0</v>
      </c>
      <c r="BL9" s="69">
        <f t="shared" si="11"/>
        <v>0</v>
      </c>
      <c r="BM9" s="69">
        <f t="shared" si="11"/>
        <v>0</v>
      </c>
      <c r="BN9" s="69">
        <f t="shared" si="11"/>
        <v>0</v>
      </c>
      <c r="BO9" s="69">
        <f t="shared" si="11"/>
        <v>0</v>
      </c>
      <c r="BP9" s="70" t="s">
        <v>34</v>
      </c>
      <c r="BQ9" s="17"/>
      <c r="BR9" s="216"/>
      <c r="BS9" s="216"/>
      <c r="BT9" s="69" t="str">
        <f t="shared" ref="BT9" si="12">BH9</f>
        <v>Activité / Projet 1</v>
      </c>
      <c r="BU9" s="69" t="str">
        <f t="shared" ref="BU9" si="13">BI9</f>
        <v>Activité / Projet 2</v>
      </c>
      <c r="BV9" s="69" t="str">
        <f t="shared" ref="BV9" si="14">BJ9</f>
        <v>…</v>
      </c>
      <c r="BW9" s="69">
        <f t="shared" ref="BW9" si="15">BK9</f>
        <v>0</v>
      </c>
      <c r="BX9" s="69">
        <f t="shared" ref="BX9" si="16">BL9</f>
        <v>0</v>
      </c>
      <c r="BY9" s="69">
        <f t="shared" ref="BY9" si="17">BM9</f>
        <v>0</v>
      </c>
      <c r="BZ9" s="69">
        <f t="shared" ref="BZ9" si="18">BN9</f>
        <v>0</v>
      </c>
      <c r="CA9" s="69">
        <f t="shared" ref="CA9" si="19">BO9</f>
        <v>0</v>
      </c>
      <c r="CB9" s="70" t="s">
        <v>34</v>
      </c>
      <c r="CC9" s="17"/>
      <c r="CD9" s="216"/>
      <c r="CE9" s="216"/>
      <c r="CF9" s="69" t="str">
        <f t="shared" ref="CF9" si="20">BT9</f>
        <v>Activité / Projet 1</v>
      </c>
      <c r="CG9" s="69" t="str">
        <f t="shared" ref="CG9" si="21">BU9</f>
        <v>Activité / Projet 2</v>
      </c>
      <c r="CH9" s="69" t="str">
        <f t="shared" ref="CH9" si="22">BV9</f>
        <v>…</v>
      </c>
      <c r="CI9" s="69">
        <f t="shared" ref="CI9" si="23">BW9</f>
        <v>0</v>
      </c>
      <c r="CJ9" s="69">
        <f t="shared" ref="CJ9" si="24">BX9</f>
        <v>0</v>
      </c>
      <c r="CK9" s="69">
        <f t="shared" ref="CK9" si="25">BY9</f>
        <v>0</v>
      </c>
      <c r="CL9" s="69">
        <f t="shared" ref="CL9" si="26">BZ9</f>
        <v>0</v>
      </c>
      <c r="CM9" s="69">
        <f t="shared" ref="CM9" si="27">CA9</f>
        <v>0</v>
      </c>
      <c r="CN9" s="70" t="s">
        <v>34</v>
      </c>
      <c r="CO9" s="17"/>
      <c r="CP9" s="216"/>
      <c r="CQ9" s="216"/>
      <c r="CR9" s="69" t="str">
        <f t="shared" ref="CR9" si="28">CF9</f>
        <v>Activité / Projet 1</v>
      </c>
      <c r="CS9" s="69" t="str">
        <f t="shared" ref="CS9" si="29">CG9</f>
        <v>Activité / Projet 2</v>
      </c>
      <c r="CT9" s="69" t="str">
        <f t="shared" ref="CT9" si="30">CH9</f>
        <v>…</v>
      </c>
      <c r="CU9" s="69">
        <f t="shared" ref="CU9" si="31">CI9</f>
        <v>0</v>
      </c>
      <c r="CV9" s="69">
        <f t="shared" ref="CV9" si="32">CJ9</f>
        <v>0</v>
      </c>
      <c r="CW9" s="69">
        <f t="shared" ref="CW9" si="33">CK9</f>
        <v>0</v>
      </c>
      <c r="CX9" s="69">
        <f t="shared" ref="CX9" si="34">CL9</f>
        <v>0</v>
      </c>
      <c r="CY9" s="69">
        <f t="shared" ref="CY9" si="35">CM9</f>
        <v>0</v>
      </c>
      <c r="CZ9" s="70" t="s">
        <v>34</v>
      </c>
      <c r="DA9" s="17"/>
    </row>
    <row r="10" spans="2:105" x14ac:dyDescent="0.35">
      <c r="B10" s="71" t="s">
        <v>249</v>
      </c>
      <c r="C10" s="187"/>
      <c r="D10" s="188"/>
      <c r="E10" s="188"/>
      <c r="F10" s="188"/>
      <c r="G10" s="188"/>
      <c r="H10" s="188"/>
      <c r="I10" s="188"/>
      <c r="J10" s="188"/>
      <c r="K10" s="188"/>
      <c r="L10" s="188"/>
      <c r="M10" s="188"/>
      <c r="N10" s="188"/>
      <c r="O10" s="188"/>
      <c r="P10" s="189">
        <f>SUM(D10:O10)/12</f>
        <v>0</v>
      </c>
      <c r="Q10" s="73"/>
      <c r="R10" s="188"/>
      <c r="S10" s="188"/>
      <c r="T10" s="188"/>
      <c r="U10" s="188"/>
      <c r="V10" s="188"/>
      <c r="W10" s="188"/>
      <c r="X10" s="188"/>
      <c r="Y10" s="188"/>
      <c r="Z10" s="188"/>
      <c r="AA10" s="188"/>
      <c r="AB10" s="188"/>
      <c r="AC10" s="188"/>
      <c r="AD10" s="189">
        <f>SUM(R10:AC10)/12</f>
        <v>0</v>
      </c>
      <c r="AE10" s="187"/>
      <c r="AF10" s="188"/>
      <c r="AG10" s="188"/>
      <c r="AH10" s="189">
        <f>SUM(AF10:AG10)/2</f>
        <v>0</v>
      </c>
      <c r="AI10" s="187"/>
      <c r="AJ10" s="188"/>
      <c r="AK10" s="188"/>
      <c r="AL10" s="189">
        <f>SUM(AJ10:AK10)/2</f>
        <v>0</v>
      </c>
      <c r="AM10" s="187"/>
      <c r="AN10" s="188"/>
      <c r="AO10" s="188"/>
      <c r="AP10" s="189">
        <f>SUM(AN10:AO10)/2</f>
        <v>0</v>
      </c>
      <c r="AQ10" s="17"/>
      <c r="AR10" s="75"/>
      <c r="AS10" s="17"/>
      <c r="AT10" s="76"/>
      <c r="AU10" s="76"/>
      <c r="AV10" s="76">
        <v>1</v>
      </c>
      <c r="AW10" s="76"/>
      <c r="AX10" s="76"/>
      <c r="AY10" s="76"/>
      <c r="AZ10" s="76"/>
      <c r="BA10" s="76"/>
      <c r="BB10" s="76"/>
      <c r="BC10" s="76"/>
      <c r="BD10" s="77">
        <f t="shared" ref="BD10:BD29" si="36">SUM(AV10:BC10)</f>
        <v>1</v>
      </c>
      <c r="BE10" s="17"/>
      <c r="BF10" s="76"/>
      <c r="BG10" s="76"/>
      <c r="BH10" s="76">
        <v>1</v>
      </c>
      <c r="BI10" s="76"/>
      <c r="BJ10" s="76"/>
      <c r="BK10" s="76"/>
      <c r="BL10" s="76"/>
      <c r="BM10" s="76"/>
      <c r="BN10" s="76"/>
      <c r="BO10" s="76"/>
      <c r="BP10" s="77">
        <f t="shared" ref="BP10:BP29" si="37">SUM(BH10:BO10)</f>
        <v>1</v>
      </c>
      <c r="BQ10" s="17"/>
      <c r="BR10" s="76"/>
      <c r="BS10" s="76"/>
      <c r="BT10" s="76">
        <v>1</v>
      </c>
      <c r="BU10" s="76"/>
      <c r="BV10" s="76"/>
      <c r="BW10" s="76"/>
      <c r="BX10" s="76"/>
      <c r="BY10" s="76"/>
      <c r="BZ10" s="76"/>
      <c r="CA10" s="76"/>
      <c r="CB10" s="77">
        <f t="shared" ref="CB10:CB29" si="38">SUM(BT10:CA10)</f>
        <v>1</v>
      </c>
      <c r="CC10" s="17"/>
      <c r="CD10" s="76"/>
      <c r="CE10" s="76"/>
      <c r="CF10" s="76">
        <v>1</v>
      </c>
      <c r="CG10" s="76"/>
      <c r="CH10" s="76"/>
      <c r="CI10" s="76"/>
      <c r="CJ10" s="76"/>
      <c r="CK10" s="76"/>
      <c r="CL10" s="76"/>
      <c r="CM10" s="76"/>
      <c r="CN10" s="77">
        <f t="shared" ref="CN10:CN29" si="39">SUM(CF10:CM10)</f>
        <v>1</v>
      </c>
      <c r="CO10" s="17"/>
      <c r="CP10" s="76"/>
      <c r="CQ10" s="76"/>
      <c r="CR10" s="76">
        <v>1</v>
      </c>
      <c r="CS10" s="76"/>
      <c r="CT10" s="76"/>
      <c r="CU10" s="76"/>
      <c r="CV10" s="76"/>
      <c r="CW10" s="76"/>
      <c r="CX10" s="76"/>
      <c r="CY10" s="76"/>
      <c r="CZ10" s="77">
        <f t="shared" ref="CZ10:CZ29" si="40">SUM(CR10:CY10)</f>
        <v>1</v>
      </c>
      <c r="DA10" s="17"/>
    </row>
    <row r="11" spans="2:105" x14ac:dyDescent="0.35">
      <c r="B11" s="71" t="s">
        <v>249</v>
      </c>
      <c r="C11" s="187"/>
      <c r="D11" s="188"/>
      <c r="E11" s="188"/>
      <c r="F11" s="188"/>
      <c r="G11" s="188"/>
      <c r="H11" s="188"/>
      <c r="I11" s="188"/>
      <c r="J11" s="188"/>
      <c r="K11" s="188"/>
      <c r="L11" s="188"/>
      <c r="M11" s="188"/>
      <c r="N11" s="188"/>
      <c r="O11" s="188"/>
      <c r="P11" s="189">
        <f t="shared" ref="P11:P29" si="41">SUM(D11:O11)/12</f>
        <v>0</v>
      </c>
      <c r="Q11" s="73"/>
      <c r="R11" s="188"/>
      <c r="S11" s="188"/>
      <c r="T11" s="188"/>
      <c r="U11" s="188"/>
      <c r="V11" s="188"/>
      <c r="W11" s="188"/>
      <c r="X11" s="188"/>
      <c r="Y11" s="188"/>
      <c r="Z11" s="188"/>
      <c r="AA11" s="188"/>
      <c r="AB11" s="188"/>
      <c r="AC11" s="188"/>
      <c r="AD11" s="189">
        <f t="shared" ref="AD11:AD29" si="42">SUM(R11:AC11)/12</f>
        <v>0</v>
      </c>
      <c r="AE11" s="187"/>
      <c r="AF11" s="188"/>
      <c r="AG11" s="188"/>
      <c r="AH11" s="189">
        <f t="shared" ref="AH11:AH29" si="43">SUM(AF11:AG11)/2</f>
        <v>0</v>
      </c>
      <c r="AI11" s="187"/>
      <c r="AJ11" s="188"/>
      <c r="AK11" s="188"/>
      <c r="AL11" s="189">
        <f t="shared" ref="AL11:AL29" si="44">SUM(AJ11:AK11)/2</f>
        <v>0</v>
      </c>
      <c r="AM11" s="187"/>
      <c r="AN11" s="188"/>
      <c r="AO11" s="188"/>
      <c r="AP11" s="189">
        <f t="shared" ref="AP11:AP29" si="45">SUM(AN11:AO11)/2</f>
        <v>0</v>
      </c>
      <c r="AQ11" s="17"/>
      <c r="AR11" s="75"/>
      <c r="AS11" s="17"/>
      <c r="AT11" s="76"/>
      <c r="AU11" s="76"/>
      <c r="AV11" s="76">
        <v>1</v>
      </c>
      <c r="AW11" s="76"/>
      <c r="AX11" s="76"/>
      <c r="AY11" s="76"/>
      <c r="AZ11" s="76"/>
      <c r="BA11" s="76"/>
      <c r="BB11" s="76"/>
      <c r="BC11" s="76"/>
      <c r="BD11" s="77">
        <f t="shared" si="36"/>
        <v>1</v>
      </c>
      <c r="BE11" s="17"/>
      <c r="BF11" s="76"/>
      <c r="BG11" s="76"/>
      <c r="BH11" s="76">
        <v>1</v>
      </c>
      <c r="BI11" s="76"/>
      <c r="BJ11" s="76"/>
      <c r="BK11" s="76"/>
      <c r="BL11" s="76"/>
      <c r="BM11" s="76"/>
      <c r="BN11" s="76"/>
      <c r="BO11" s="76"/>
      <c r="BP11" s="77">
        <f t="shared" si="37"/>
        <v>1</v>
      </c>
      <c r="BQ11" s="17"/>
      <c r="BR11" s="76"/>
      <c r="BS11" s="76"/>
      <c r="BT11" s="76">
        <v>1</v>
      </c>
      <c r="BU11" s="76"/>
      <c r="BV11" s="76"/>
      <c r="BW11" s="76"/>
      <c r="BX11" s="76"/>
      <c r="BY11" s="76"/>
      <c r="BZ11" s="76"/>
      <c r="CA11" s="76"/>
      <c r="CB11" s="77">
        <f t="shared" si="38"/>
        <v>1</v>
      </c>
      <c r="CC11" s="17"/>
      <c r="CD11" s="76"/>
      <c r="CE11" s="76"/>
      <c r="CF11" s="76">
        <v>1</v>
      </c>
      <c r="CG11" s="76"/>
      <c r="CH11" s="76"/>
      <c r="CI11" s="76"/>
      <c r="CJ11" s="76"/>
      <c r="CK11" s="76"/>
      <c r="CL11" s="76"/>
      <c r="CM11" s="76"/>
      <c r="CN11" s="77">
        <f t="shared" si="39"/>
        <v>1</v>
      </c>
      <c r="CO11" s="17"/>
      <c r="CP11" s="76"/>
      <c r="CQ11" s="76"/>
      <c r="CR11" s="76">
        <v>1</v>
      </c>
      <c r="CS11" s="76"/>
      <c r="CT11" s="76"/>
      <c r="CU11" s="76"/>
      <c r="CV11" s="76"/>
      <c r="CW11" s="76"/>
      <c r="CX11" s="76"/>
      <c r="CY11" s="76"/>
      <c r="CZ11" s="77">
        <f t="shared" si="40"/>
        <v>1</v>
      </c>
      <c r="DA11" s="17"/>
    </row>
    <row r="12" spans="2:105" x14ac:dyDescent="0.35">
      <c r="B12" s="71" t="s">
        <v>250</v>
      </c>
      <c r="C12" s="187"/>
      <c r="D12" s="188"/>
      <c r="E12" s="188"/>
      <c r="F12" s="188"/>
      <c r="G12" s="188"/>
      <c r="H12" s="188"/>
      <c r="I12" s="188"/>
      <c r="J12" s="188"/>
      <c r="K12" s="188"/>
      <c r="L12" s="188"/>
      <c r="M12" s="188"/>
      <c r="N12" s="188"/>
      <c r="O12" s="188"/>
      <c r="P12" s="189">
        <f t="shared" si="41"/>
        <v>0</v>
      </c>
      <c r="Q12" s="73"/>
      <c r="R12" s="188"/>
      <c r="S12" s="188"/>
      <c r="T12" s="188"/>
      <c r="U12" s="188"/>
      <c r="V12" s="188"/>
      <c r="W12" s="188"/>
      <c r="X12" s="188"/>
      <c r="Y12" s="188"/>
      <c r="Z12" s="188"/>
      <c r="AA12" s="188"/>
      <c r="AB12" s="188"/>
      <c r="AC12" s="188"/>
      <c r="AD12" s="189">
        <f t="shared" si="42"/>
        <v>0</v>
      </c>
      <c r="AE12" s="187"/>
      <c r="AF12" s="188"/>
      <c r="AG12" s="188"/>
      <c r="AH12" s="189">
        <f t="shared" si="43"/>
        <v>0</v>
      </c>
      <c r="AI12" s="187"/>
      <c r="AJ12" s="188"/>
      <c r="AK12" s="188"/>
      <c r="AL12" s="189">
        <f t="shared" si="44"/>
        <v>0</v>
      </c>
      <c r="AM12" s="187"/>
      <c r="AN12" s="188"/>
      <c r="AO12" s="188"/>
      <c r="AP12" s="189">
        <f t="shared" si="45"/>
        <v>0</v>
      </c>
      <c r="AQ12" s="17"/>
      <c r="AR12" s="75"/>
      <c r="AS12" s="17"/>
      <c r="AT12" s="76"/>
      <c r="AU12" s="76"/>
      <c r="AV12" s="76">
        <v>1</v>
      </c>
      <c r="AW12" s="76"/>
      <c r="AX12" s="76"/>
      <c r="AY12" s="76"/>
      <c r="AZ12" s="76"/>
      <c r="BA12" s="76"/>
      <c r="BB12" s="76"/>
      <c r="BC12" s="76"/>
      <c r="BD12" s="77">
        <f t="shared" si="36"/>
        <v>1</v>
      </c>
      <c r="BE12" s="17"/>
      <c r="BF12" s="76"/>
      <c r="BG12" s="76"/>
      <c r="BH12" s="76">
        <v>1</v>
      </c>
      <c r="BI12" s="76"/>
      <c r="BJ12" s="76"/>
      <c r="BK12" s="76"/>
      <c r="BL12" s="76"/>
      <c r="BM12" s="76"/>
      <c r="BN12" s="76"/>
      <c r="BO12" s="76"/>
      <c r="BP12" s="77">
        <f t="shared" si="37"/>
        <v>1</v>
      </c>
      <c r="BQ12" s="17"/>
      <c r="BR12" s="76"/>
      <c r="BS12" s="76"/>
      <c r="BT12" s="76">
        <v>1</v>
      </c>
      <c r="BU12" s="76"/>
      <c r="BV12" s="76"/>
      <c r="BW12" s="76"/>
      <c r="BX12" s="76"/>
      <c r="BY12" s="76"/>
      <c r="BZ12" s="76"/>
      <c r="CA12" s="76"/>
      <c r="CB12" s="77">
        <f t="shared" si="38"/>
        <v>1</v>
      </c>
      <c r="CC12" s="17"/>
      <c r="CD12" s="76"/>
      <c r="CE12" s="76"/>
      <c r="CF12" s="76">
        <v>1</v>
      </c>
      <c r="CG12" s="76"/>
      <c r="CH12" s="76"/>
      <c r="CI12" s="76"/>
      <c r="CJ12" s="76"/>
      <c r="CK12" s="76"/>
      <c r="CL12" s="76"/>
      <c r="CM12" s="76"/>
      <c r="CN12" s="77">
        <f t="shared" si="39"/>
        <v>1</v>
      </c>
      <c r="CO12" s="17"/>
      <c r="CP12" s="76"/>
      <c r="CQ12" s="76"/>
      <c r="CR12" s="76">
        <v>1</v>
      </c>
      <c r="CS12" s="76"/>
      <c r="CT12" s="76"/>
      <c r="CU12" s="76"/>
      <c r="CV12" s="76"/>
      <c r="CW12" s="76"/>
      <c r="CX12" s="76"/>
      <c r="CY12" s="76"/>
      <c r="CZ12" s="77">
        <f t="shared" si="40"/>
        <v>1</v>
      </c>
      <c r="DA12" s="17"/>
    </row>
    <row r="13" spans="2:105" x14ac:dyDescent="0.35">
      <c r="B13" s="71" t="s">
        <v>250</v>
      </c>
      <c r="C13" s="187"/>
      <c r="D13" s="188"/>
      <c r="E13" s="188"/>
      <c r="F13" s="188"/>
      <c r="G13" s="188"/>
      <c r="H13" s="188"/>
      <c r="I13" s="188"/>
      <c r="J13" s="188"/>
      <c r="K13" s="188"/>
      <c r="L13" s="188"/>
      <c r="M13" s="188"/>
      <c r="N13" s="188"/>
      <c r="O13" s="188"/>
      <c r="P13" s="189">
        <f t="shared" si="41"/>
        <v>0</v>
      </c>
      <c r="Q13" s="73"/>
      <c r="R13" s="188"/>
      <c r="S13" s="188"/>
      <c r="T13" s="188"/>
      <c r="U13" s="188"/>
      <c r="V13" s="188"/>
      <c r="W13" s="188"/>
      <c r="X13" s="188"/>
      <c r="Y13" s="188"/>
      <c r="Z13" s="188"/>
      <c r="AA13" s="188"/>
      <c r="AB13" s="188"/>
      <c r="AC13" s="188"/>
      <c r="AD13" s="189">
        <f t="shared" si="42"/>
        <v>0</v>
      </c>
      <c r="AE13" s="187"/>
      <c r="AF13" s="188"/>
      <c r="AG13" s="188"/>
      <c r="AH13" s="189">
        <f t="shared" si="43"/>
        <v>0</v>
      </c>
      <c r="AI13" s="187"/>
      <c r="AJ13" s="188"/>
      <c r="AK13" s="188"/>
      <c r="AL13" s="189">
        <f t="shared" si="44"/>
        <v>0</v>
      </c>
      <c r="AM13" s="187"/>
      <c r="AN13" s="188"/>
      <c r="AO13" s="188"/>
      <c r="AP13" s="189">
        <f t="shared" si="45"/>
        <v>0</v>
      </c>
      <c r="AQ13" s="17"/>
      <c r="AR13" s="75"/>
      <c r="AS13" s="17"/>
      <c r="AT13" s="76"/>
      <c r="AU13" s="76"/>
      <c r="AV13" s="76">
        <v>1</v>
      </c>
      <c r="AW13" s="76"/>
      <c r="AX13" s="76"/>
      <c r="AY13" s="76"/>
      <c r="AZ13" s="76"/>
      <c r="BA13" s="76"/>
      <c r="BB13" s="76"/>
      <c r="BC13" s="76"/>
      <c r="BD13" s="77">
        <f t="shared" si="36"/>
        <v>1</v>
      </c>
      <c r="BE13" s="17"/>
      <c r="BF13" s="76"/>
      <c r="BG13" s="76"/>
      <c r="BH13" s="76">
        <v>1</v>
      </c>
      <c r="BI13" s="76"/>
      <c r="BJ13" s="76"/>
      <c r="BK13" s="76"/>
      <c r="BL13" s="76"/>
      <c r="BM13" s="76"/>
      <c r="BN13" s="76"/>
      <c r="BO13" s="76"/>
      <c r="BP13" s="77">
        <f t="shared" si="37"/>
        <v>1</v>
      </c>
      <c r="BQ13" s="17"/>
      <c r="BR13" s="76"/>
      <c r="BS13" s="76"/>
      <c r="BT13" s="76">
        <v>1</v>
      </c>
      <c r="BU13" s="76"/>
      <c r="BV13" s="76"/>
      <c r="BW13" s="76"/>
      <c r="BX13" s="76"/>
      <c r="BY13" s="76"/>
      <c r="BZ13" s="76"/>
      <c r="CA13" s="76"/>
      <c r="CB13" s="77">
        <f t="shared" si="38"/>
        <v>1</v>
      </c>
      <c r="CC13" s="17"/>
      <c r="CD13" s="76"/>
      <c r="CE13" s="76"/>
      <c r="CF13" s="76">
        <v>1</v>
      </c>
      <c r="CG13" s="76"/>
      <c r="CH13" s="76"/>
      <c r="CI13" s="76"/>
      <c r="CJ13" s="76"/>
      <c r="CK13" s="76"/>
      <c r="CL13" s="76"/>
      <c r="CM13" s="76"/>
      <c r="CN13" s="77">
        <f t="shared" si="39"/>
        <v>1</v>
      </c>
      <c r="CO13" s="17"/>
      <c r="CP13" s="76"/>
      <c r="CQ13" s="76"/>
      <c r="CR13" s="76">
        <v>1</v>
      </c>
      <c r="CS13" s="76"/>
      <c r="CT13" s="76"/>
      <c r="CU13" s="76"/>
      <c r="CV13" s="76"/>
      <c r="CW13" s="76"/>
      <c r="CX13" s="76"/>
      <c r="CY13" s="76"/>
      <c r="CZ13" s="77">
        <f t="shared" si="40"/>
        <v>1</v>
      </c>
      <c r="DA13" s="17"/>
    </row>
    <row r="14" spans="2:105" x14ac:dyDescent="0.35">
      <c r="B14" s="72"/>
      <c r="C14" s="187"/>
      <c r="D14" s="188"/>
      <c r="E14" s="188"/>
      <c r="F14" s="188"/>
      <c r="G14" s="188"/>
      <c r="H14" s="188"/>
      <c r="I14" s="188"/>
      <c r="J14" s="188"/>
      <c r="K14" s="188"/>
      <c r="L14" s="188"/>
      <c r="M14" s="188"/>
      <c r="N14" s="188"/>
      <c r="O14" s="188"/>
      <c r="P14" s="189">
        <f t="shared" si="41"/>
        <v>0</v>
      </c>
      <c r="Q14" s="73"/>
      <c r="R14" s="188"/>
      <c r="S14" s="188"/>
      <c r="T14" s="188"/>
      <c r="U14" s="188"/>
      <c r="V14" s="188"/>
      <c r="W14" s="188"/>
      <c r="X14" s="188"/>
      <c r="Y14" s="188"/>
      <c r="Z14" s="188"/>
      <c r="AA14" s="188"/>
      <c r="AB14" s="188"/>
      <c r="AC14" s="188"/>
      <c r="AD14" s="189">
        <f t="shared" si="42"/>
        <v>0</v>
      </c>
      <c r="AE14" s="187"/>
      <c r="AF14" s="188"/>
      <c r="AG14" s="188"/>
      <c r="AH14" s="189">
        <f t="shared" si="43"/>
        <v>0</v>
      </c>
      <c r="AI14" s="187"/>
      <c r="AJ14" s="188"/>
      <c r="AK14" s="188"/>
      <c r="AL14" s="189">
        <f t="shared" si="44"/>
        <v>0</v>
      </c>
      <c r="AM14" s="187"/>
      <c r="AN14" s="188"/>
      <c r="AO14" s="188"/>
      <c r="AP14" s="189">
        <f t="shared" si="45"/>
        <v>0</v>
      </c>
      <c r="AQ14" s="17"/>
      <c r="AR14" s="75"/>
      <c r="AS14" s="17"/>
      <c r="AT14" s="76"/>
      <c r="AU14" s="76"/>
      <c r="AV14" s="76">
        <v>1</v>
      </c>
      <c r="AW14" s="76"/>
      <c r="AX14" s="76"/>
      <c r="AY14" s="76"/>
      <c r="AZ14" s="76"/>
      <c r="BA14" s="76"/>
      <c r="BB14" s="76"/>
      <c r="BC14" s="76"/>
      <c r="BD14" s="77">
        <f t="shared" si="36"/>
        <v>1</v>
      </c>
      <c r="BE14" s="17"/>
      <c r="BF14" s="76"/>
      <c r="BG14" s="76"/>
      <c r="BH14" s="76">
        <v>1</v>
      </c>
      <c r="BI14" s="76"/>
      <c r="BJ14" s="76"/>
      <c r="BK14" s="76"/>
      <c r="BL14" s="76"/>
      <c r="BM14" s="76"/>
      <c r="BN14" s="76"/>
      <c r="BO14" s="76"/>
      <c r="BP14" s="77">
        <f t="shared" si="37"/>
        <v>1</v>
      </c>
      <c r="BQ14" s="17"/>
      <c r="BR14" s="76"/>
      <c r="BS14" s="76"/>
      <c r="BT14" s="76">
        <v>1</v>
      </c>
      <c r="BU14" s="76"/>
      <c r="BV14" s="76"/>
      <c r="BW14" s="76"/>
      <c r="BX14" s="76"/>
      <c r="BY14" s="76"/>
      <c r="BZ14" s="76"/>
      <c r="CA14" s="76"/>
      <c r="CB14" s="77">
        <f t="shared" si="38"/>
        <v>1</v>
      </c>
      <c r="CC14" s="17"/>
      <c r="CD14" s="76"/>
      <c r="CE14" s="76"/>
      <c r="CF14" s="76">
        <v>1</v>
      </c>
      <c r="CG14" s="76"/>
      <c r="CH14" s="76"/>
      <c r="CI14" s="76"/>
      <c r="CJ14" s="76"/>
      <c r="CK14" s="76"/>
      <c r="CL14" s="76"/>
      <c r="CM14" s="76"/>
      <c r="CN14" s="77">
        <f t="shared" si="39"/>
        <v>1</v>
      </c>
      <c r="CO14" s="17"/>
      <c r="CP14" s="76"/>
      <c r="CQ14" s="76"/>
      <c r="CR14" s="76">
        <v>1</v>
      </c>
      <c r="CS14" s="76"/>
      <c r="CT14" s="76"/>
      <c r="CU14" s="76"/>
      <c r="CV14" s="76"/>
      <c r="CW14" s="76"/>
      <c r="CX14" s="76"/>
      <c r="CY14" s="76"/>
      <c r="CZ14" s="77">
        <f t="shared" si="40"/>
        <v>1</v>
      </c>
      <c r="DA14" s="17"/>
    </row>
    <row r="15" spans="2:105" x14ac:dyDescent="0.35">
      <c r="B15" s="72"/>
      <c r="C15" s="187"/>
      <c r="D15" s="188"/>
      <c r="E15" s="188"/>
      <c r="F15" s="188"/>
      <c r="G15" s="188"/>
      <c r="H15" s="188"/>
      <c r="I15" s="188"/>
      <c r="J15" s="188"/>
      <c r="K15" s="188"/>
      <c r="L15" s="188"/>
      <c r="M15" s="188"/>
      <c r="N15" s="188"/>
      <c r="O15" s="188"/>
      <c r="P15" s="189">
        <f t="shared" si="41"/>
        <v>0</v>
      </c>
      <c r="Q15" s="73"/>
      <c r="R15" s="188"/>
      <c r="S15" s="188"/>
      <c r="T15" s="188"/>
      <c r="U15" s="188"/>
      <c r="V15" s="188"/>
      <c r="W15" s="188"/>
      <c r="X15" s="188"/>
      <c r="Y15" s="188"/>
      <c r="Z15" s="188"/>
      <c r="AA15" s="188"/>
      <c r="AB15" s="188"/>
      <c r="AC15" s="188"/>
      <c r="AD15" s="189">
        <f t="shared" si="42"/>
        <v>0</v>
      </c>
      <c r="AE15" s="187"/>
      <c r="AF15" s="188"/>
      <c r="AG15" s="188"/>
      <c r="AH15" s="189">
        <f t="shared" si="43"/>
        <v>0</v>
      </c>
      <c r="AI15" s="187"/>
      <c r="AJ15" s="188"/>
      <c r="AK15" s="188"/>
      <c r="AL15" s="189">
        <f t="shared" si="44"/>
        <v>0</v>
      </c>
      <c r="AM15" s="187"/>
      <c r="AN15" s="188"/>
      <c r="AO15" s="188"/>
      <c r="AP15" s="189">
        <f t="shared" si="45"/>
        <v>0</v>
      </c>
      <c r="AQ15" s="17"/>
      <c r="AR15" s="75"/>
      <c r="AS15" s="17"/>
      <c r="AT15" s="76"/>
      <c r="AU15" s="76"/>
      <c r="AV15" s="76">
        <v>1</v>
      </c>
      <c r="AW15" s="76"/>
      <c r="AX15" s="76"/>
      <c r="AY15" s="76"/>
      <c r="AZ15" s="76"/>
      <c r="BA15" s="76"/>
      <c r="BB15" s="76"/>
      <c r="BC15" s="76"/>
      <c r="BD15" s="77">
        <f t="shared" si="36"/>
        <v>1</v>
      </c>
      <c r="BE15" s="17"/>
      <c r="BF15" s="76"/>
      <c r="BG15" s="76"/>
      <c r="BH15" s="76">
        <v>1</v>
      </c>
      <c r="BI15" s="76"/>
      <c r="BJ15" s="76"/>
      <c r="BK15" s="76"/>
      <c r="BL15" s="76"/>
      <c r="BM15" s="76"/>
      <c r="BN15" s="76"/>
      <c r="BO15" s="76"/>
      <c r="BP15" s="77">
        <f t="shared" si="37"/>
        <v>1</v>
      </c>
      <c r="BQ15" s="17"/>
      <c r="BR15" s="76"/>
      <c r="BS15" s="76"/>
      <c r="BT15" s="76">
        <v>1</v>
      </c>
      <c r="BU15" s="76"/>
      <c r="BV15" s="76"/>
      <c r="BW15" s="76"/>
      <c r="BX15" s="76"/>
      <c r="BY15" s="76"/>
      <c r="BZ15" s="76"/>
      <c r="CA15" s="76"/>
      <c r="CB15" s="77">
        <f t="shared" si="38"/>
        <v>1</v>
      </c>
      <c r="CC15" s="17"/>
      <c r="CD15" s="76"/>
      <c r="CE15" s="76"/>
      <c r="CF15" s="76">
        <v>1</v>
      </c>
      <c r="CG15" s="76"/>
      <c r="CH15" s="76"/>
      <c r="CI15" s="76"/>
      <c r="CJ15" s="76"/>
      <c r="CK15" s="76"/>
      <c r="CL15" s="76"/>
      <c r="CM15" s="76"/>
      <c r="CN15" s="77">
        <f t="shared" si="39"/>
        <v>1</v>
      </c>
      <c r="CO15" s="17"/>
      <c r="CP15" s="76"/>
      <c r="CQ15" s="76"/>
      <c r="CR15" s="76">
        <v>1</v>
      </c>
      <c r="CS15" s="76"/>
      <c r="CT15" s="76"/>
      <c r="CU15" s="76"/>
      <c r="CV15" s="76"/>
      <c r="CW15" s="76"/>
      <c r="CX15" s="76"/>
      <c r="CY15" s="76"/>
      <c r="CZ15" s="77">
        <f t="shared" si="40"/>
        <v>1</v>
      </c>
      <c r="DA15" s="17"/>
    </row>
    <row r="16" spans="2:105" x14ac:dyDescent="0.35">
      <c r="B16" s="72"/>
      <c r="C16" s="187"/>
      <c r="D16" s="188"/>
      <c r="E16" s="188"/>
      <c r="F16" s="188"/>
      <c r="G16" s="188"/>
      <c r="H16" s="188"/>
      <c r="I16" s="188"/>
      <c r="J16" s="188"/>
      <c r="K16" s="188"/>
      <c r="L16" s="188"/>
      <c r="M16" s="188"/>
      <c r="N16" s="188"/>
      <c r="O16" s="188"/>
      <c r="P16" s="189">
        <f t="shared" si="41"/>
        <v>0</v>
      </c>
      <c r="Q16" s="73"/>
      <c r="R16" s="188"/>
      <c r="S16" s="188"/>
      <c r="T16" s="188"/>
      <c r="U16" s="188"/>
      <c r="V16" s="188"/>
      <c r="W16" s="188"/>
      <c r="X16" s="188"/>
      <c r="Y16" s="188"/>
      <c r="Z16" s="188"/>
      <c r="AA16" s="188"/>
      <c r="AB16" s="188"/>
      <c r="AC16" s="188"/>
      <c r="AD16" s="189">
        <f t="shared" si="42"/>
        <v>0</v>
      </c>
      <c r="AE16" s="187"/>
      <c r="AF16" s="188"/>
      <c r="AG16" s="188"/>
      <c r="AH16" s="189">
        <f t="shared" si="43"/>
        <v>0</v>
      </c>
      <c r="AI16" s="187"/>
      <c r="AJ16" s="188"/>
      <c r="AK16" s="188"/>
      <c r="AL16" s="189">
        <f t="shared" si="44"/>
        <v>0</v>
      </c>
      <c r="AM16" s="187"/>
      <c r="AN16" s="188"/>
      <c r="AO16" s="188"/>
      <c r="AP16" s="189">
        <f t="shared" si="45"/>
        <v>0</v>
      </c>
      <c r="AQ16" s="17"/>
      <c r="AR16" s="75"/>
      <c r="AS16" s="17"/>
      <c r="AT16" s="76"/>
      <c r="AU16" s="76"/>
      <c r="AV16" s="76">
        <v>1</v>
      </c>
      <c r="AW16" s="76"/>
      <c r="AX16" s="76"/>
      <c r="AY16" s="76"/>
      <c r="AZ16" s="76"/>
      <c r="BA16" s="76"/>
      <c r="BB16" s="76"/>
      <c r="BC16" s="76"/>
      <c r="BD16" s="77">
        <f t="shared" si="36"/>
        <v>1</v>
      </c>
      <c r="BE16" s="17"/>
      <c r="BF16" s="76"/>
      <c r="BG16" s="76"/>
      <c r="BH16" s="76">
        <v>1</v>
      </c>
      <c r="BI16" s="76"/>
      <c r="BJ16" s="76"/>
      <c r="BK16" s="76"/>
      <c r="BL16" s="76"/>
      <c r="BM16" s="76"/>
      <c r="BN16" s="76"/>
      <c r="BO16" s="76"/>
      <c r="BP16" s="77">
        <f t="shared" si="37"/>
        <v>1</v>
      </c>
      <c r="BQ16" s="17"/>
      <c r="BR16" s="76"/>
      <c r="BS16" s="76"/>
      <c r="BT16" s="76">
        <v>1</v>
      </c>
      <c r="BU16" s="76"/>
      <c r="BV16" s="76"/>
      <c r="BW16" s="76"/>
      <c r="BX16" s="76"/>
      <c r="BY16" s="76"/>
      <c r="BZ16" s="76"/>
      <c r="CA16" s="76"/>
      <c r="CB16" s="77">
        <f t="shared" si="38"/>
        <v>1</v>
      </c>
      <c r="CC16" s="17"/>
      <c r="CD16" s="76"/>
      <c r="CE16" s="76"/>
      <c r="CF16" s="76">
        <v>1</v>
      </c>
      <c r="CG16" s="76"/>
      <c r="CH16" s="76"/>
      <c r="CI16" s="76"/>
      <c r="CJ16" s="76"/>
      <c r="CK16" s="76"/>
      <c r="CL16" s="76"/>
      <c r="CM16" s="76"/>
      <c r="CN16" s="77">
        <f t="shared" si="39"/>
        <v>1</v>
      </c>
      <c r="CO16" s="17"/>
      <c r="CP16" s="76"/>
      <c r="CQ16" s="76"/>
      <c r="CR16" s="76">
        <v>1</v>
      </c>
      <c r="CS16" s="76"/>
      <c r="CT16" s="76"/>
      <c r="CU16" s="76"/>
      <c r="CV16" s="76"/>
      <c r="CW16" s="76"/>
      <c r="CX16" s="76"/>
      <c r="CY16" s="76"/>
      <c r="CZ16" s="77">
        <f t="shared" si="40"/>
        <v>1</v>
      </c>
      <c r="DA16" s="17"/>
    </row>
    <row r="17" spans="2:105" x14ac:dyDescent="0.35">
      <c r="B17" s="72"/>
      <c r="C17" s="187"/>
      <c r="D17" s="188"/>
      <c r="E17" s="188"/>
      <c r="F17" s="188"/>
      <c r="G17" s="188"/>
      <c r="H17" s="188"/>
      <c r="I17" s="188"/>
      <c r="J17" s="188"/>
      <c r="K17" s="188"/>
      <c r="L17" s="188"/>
      <c r="M17" s="188"/>
      <c r="N17" s="188"/>
      <c r="O17" s="188"/>
      <c r="P17" s="189">
        <f t="shared" si="41"/>
        <v>0</v>
      </c>
      <c r="Q17" s="73"/>
      <c r="R17" s="188"/>
      <c r="S17" s="188"/>
      <c r="T17" s="188"/>
      <c r="U17" s="188"/>
      <c r="V17" s="188"/>
      <c r="W17" s="188"/>
      <c r="X17" s="188"/>
      <c r="Y17" s="188"/>
      <c r="Z17" s="188"/>
      <c r="AA17" s="188"/>
      <c r="AB17" s="188"/>
      <c r="AC17" s="188"/>
      <c r="AD17" s="189">
        <f t="shared" si="42"/>
        <v>0</v>
      </c>
      <c r="AE17" s="187"/>
      <c r="AF17" s="188"/>
      <c r="AG17" s="188"/>
      <c r="AH17" s="189">
        <f t="shared" si="43"/>
        <v>0</v>
      </c>
      <c r="AI17" s="187"/>
      <c r="AJ17" s="188"/>
      <c r="AK17" s="188"/>
      <c r="AL17" s="189">
        <f t="shared" si="44"/>
        <v>0</v>
      </c>
      <c r="AM17" s="187"/>
      <c r="AN17" s="188"/>
      <c r="AO17" s="188"/>
      <c r="AP17" s="189">
        <f t="shared" si="45"/>
        <v>0</v>
      </c>
      <c r="AQ17" s="17"/>
      <c r="AR17" s="75"/>
      <c r="AS17" s="17"/>
      <c r="AT17" s="76"/>
      <c r="AU17" s="76"/>
      <c r="AV17" s="76">
        <v>1</v>
      </c>
      <c r="AW17" s="76"/>
      <c r="AX17" s="76"/>
      <c r="AY17" s="76"/>
      <c r="AZ17" s="76"/>
      <c r="BA17" s="76"/>
      <c r="BB17" s="76"/>
      <c r="BC17" s="76"/>
      <c r="BD17" s="77">
        <f t="shared" si="36"/>
        <v>1</v>
      </c>
      <c r="BE17" s="17"/>
      <c r="BF17" s="76"/>
      <c r="BG17" s="76"/>
      <c r="BH17" s="76">
        <v>1</v>
      </c>
      <c r="BI17" s="76"/>
      <c r="BJ17" s="76"/>
      <c r="BK17" s="76"/>
      <c r="BL17" s="76"/>
      <c r="BM17" s="76"/>
      <c r="BN17" s="76"/>
      <c r="BO17" s="76"/>
      <c r="BP17" s="77">
        <f t="shared" si="37"/>
        <v>1</v>
      </c>
      <c r="BQ17" s="17"/>
      <c r="BR17" s="76"/>
      <c r="BS17" s="76"/>
      <c r="BT17" s="76">
        <v>1</v>
      </c>
      <c r="BU17" s="76"/>
      <c r="BV17" s="76"/>
      <c r="BW17" s="76"/>
      <c r="BX17" s="76"/>
      <c r="BY17" s="76"/>
      <c r="BZ17" s="76"/>
      <c r="CA17" s="76"/>
      <c r="CB17" s="77">
        <f t="shared" si="38"/>
        <v>1</v>
      </c>
      <c r="CC17" s="17"/>
      <c r="CD17" s="76"/>
      <c r="CE17" s="76"/>
      <c r="CF17" s="76">
        <v>1</v>
      </c>
      <c r="CG17" s="76"/>
      <c r="CH17" s="76"/>
      <c r="CI17" s="76"/>
      <c r="CJ17" s="76"/>
      <c r="CK17" s="76"/>
      <c r="CL17" s="76"/>
      <c r="CM17" s="76"/>
      <c r="CN17" s="77">
        <f t="shared" si="39"/>
        <v>1</v>
      </c>
      <c r="CO17" s="17"/>
      <c r="CP17" s="76"/>
      <c r="CQ17" s="76"/>
      <c r="CR17" s="76">
        <v>1</v>
      </c>
      <c r="CS17" s="76"/>
      <c r="CT17" s="76"/>
      <c r="CU17" s="76"/>
      <c r="CV17" s="76"/>
      <c r="CW17" s="76"/>
      <c r="CX17" s="76"/>
      <c r="CY17" s="76"/>
      <c r="CZ17" s="77">
        <f t="shared" si="40"/>
        <v>1</v>
      </c>
      <c r="DA17" s="17"/>
    </row>
    <row r="18" spans="2:105" x14ac:dyDescent="0.35">
      <c r="B18" s="72"/>
      <c r="C18" s="187"/>
      <c r="D18" s="188"/>
      <c r="E18" s="188"/>
      <c r="F18" s="188"/>
      <c r="G18" s="188"/>
      <c r="H18" s="188"/>
      <c r="I18" s="188"/>
      <c r="J18" s="188"/>
      <c r="K18" s="188"/>
      <c r="L18" s="188"/>
      <c r="M18" s="188"/>
      <c r="N18" s="188"/>
      <c r="O18" s="188"/>
      <c r="P18" s="189">
        <f t="shared" si="41"/>
        <v>0</v>
      </c>
      <c r="Q18" s="73"/>
      <c r="R18" s="188"/>
      <c r="S18" s="188"/>
      <c r="T18" s="188"/>
      <c r="U18" s="188"/>
      <c r="V18" s="188"/>
      <c r="W18" s="188"/>
      <c r="X18" s="188"/>
      <c r="Y18" s="188"/>
      <c r="Z18" s="188"/>
      <c r="AA18" s="188"/>
      <c r="AB18" s="188"/>
      <c r="AC18" s="188"/>
      <c r="AD18" s="189">
        <f t="shared" si="42"/>
        <v>0</v>
      </c>
      <c r="AE18" s="187"/>
      <c r="AF18" s="188"/>
      <c r="AG18" s="188"/>
      <c r="AH18" s="189">
        <f t="shared" si="43"/>
        <v>0</v>
      </c>
      <c r="AI18" s="187"/>
      <c r="AJ18" s="188"/>
      <c r="AK18" s="188"/>
      <c r="AL18" s="189">
        <f t="shared" si="44"/>
        <v>0</v>
      </c>
      <c r="AM18" s="187"/>
      <c r="AN18" s="188"/>
      <c r="AO18" s="188"/>
      <c r="AP18" s="189">
        <f t="shared" si="45"/>
        <v>0</v>
      </c>
      <c r="AQ18" s="17"/>
      <c r="AR18" s="75"/>
      <c r="AS18" s="17"/>
      <c r="AT18" s="76"/>
      <c r="AU18" s="76"/>
      <c r="AV18" s="76">
        <v>1</v>
      </c>
      <c r="AW18" s="76"/>
      <c r="AX18" s="76"/>
      <c r="AY18" s="76"/>
      <c r="AZ18" s="76"/>
      <c r="BA18" s="76"/>
      <c r="BB18" s="76"/>
      <c r="BC18" s="76"/>
      <c r="BD18" s="77">
        <f t="shared" si="36"/>
        <v>1</v>
      </c>
      <c r="BE18" s="17"/>
      <c r="BF18" s="76"/>
      <c r="BG18" s="76"/>
      <c r="BH18" s="76">
        <v>1</v>
      </c>
      <c r="BI18" s="76"/>
      <c r="BJ18" s="76"/>
      <c r="BK18" s="76"/>
      <c r="BL18" s="76"/>
      <c r="BM18" s="76"/>
      <c r="BN18" s="76"/>
      <c r="BO18" s="76"/>
      <c r="BP18" s="77">
        <f t="shared" si="37"/>
        <v>1</v>
      </c>
      <c r="BQ18" s="17"/>
      <c r="BR18" s="76"/>
      <c r="BS18" s="76"/>
      <c r="BT18" s="76">
        <v>1</v>
      </c>
      <c r="BU18" s="76"/>
      <c r="BV18" s="76"/>
      <c r="BW18" s="76"/>
      <c r="BX18" s="76"/>
      <c r="BY18" s="76"/>
      <c r="BZ18" s="76"/>
      <c r="CA18" s="76"/>
      <c r="CB18" s="77">
        <f t="shared" si="38"/>
        <v>1</v>
      </c>
      <c r="CC18" s="17"/>
      <c r="CD18" s="76"/>
      <c r="CE18" s="76"/>
      <c r="CF18" s="76">
        <v>1</v>
      </c>
      <c r="CG18" s="76"/>
      <c r="CH18" s="76"/>
      <c r="CI18" s="76"/>
      <c r="CJ18" s="76"/>
      <c r="CK18" s="76"/>
      <c r="CL18" s="76"/>
      <c r="CM18" s="76"/>
      <c r="CN18" s="77">
        <f t="shared" si="39"/>
        <v>1</v>
      </c>
      <c r="CO18" s="17"/>
      <c r="CP18" s="76"/>
      <c r="CQ18" s="76"/>
      <c r="CR18" s="76">
        <v>1</v>
      </c>
      <c r="CS18" s="76"/>
      <c r="CT18" s="76"/>
      <c r="CU18" s="76"/>
      <c r="CV18" s="76"/>
      <c r="CW18" s="76"/>
      <c r="CX18" s="76"/>
      <c r="CY18" s="76"/>
      <c r="CZ18" s="77">
        <f t="shared" si="40"/>
        <v>1</v>
      </c>
      <c r="DA18" s="17"/>
    </row>
    <row r="19" spans="2:105" x14ac:dyDescent="0.35">
      <c r="B19" s="72"/>
      <c r="C19" s="187"/>
      <c r="D19" s="188"/>
      <c r="E19" s="188"/>
      <c r="F19" s="188"/>
      <c r="G19" s="188"/>
      <c r="H19" s="188"/>
      <c r="I19" s="188"/>
      <c r="J19" s="188"/>
      <c r="K19" s="188"/>
      <c r="L19" s="188"/>
      <c r="M19" s="188"/>
      <c r="N19" s="188"/>
      <c r="O19" s="188"/>
      <c r="P19" s="189">
        <f t="shared" si="41"/>
        <v>0</v>
      </c>
      <c r="Q19" s="73"/>
      <c r="R19" s="188"/>
      <c r="S19" s="188"/>
      <c r="T19" s="188"/>
      <c r="U19" s="188"/>
      <c r="V19" s="188"/>
      <c r="W19" s="188"/>
      <c r="X19" s="188"/>
      <c r="Y19" s="188"/>
      <c r="Z19" s="188"/>
      <c r="AA19" s="188"/>
      <c r="AB19" s="188"/>
      <c r="AC19" s="188"/>
      <c r="AD19" s="189">
        <f t="shared" si="42"/>
        <v>0</v>
      </c>
      <c r="AE19" s="187"/>
      <c r="AF19" s="188"/>
      <c r="AG19" s="188"/>
      <c r="AH19" s="189">
        <f t="shared" si="43"/>
        <v>0</v>
      </c>
      <c r="AI19" s="187"/>
      <c r="AJ19" s="188"/>
      <c r="AK19" s="188"/>
      <c r="AL19" s="189">
        <f t="shared" si="44"/>
        <v>0</v>
      </c>
      <c r="AM19" s="187"/>
      <c r="AN19" s="188"/>
      <c r="AO19" s="188"/>
      <c r="AP19" s="189">
        <f t="shared" si="45"/>
        <v>0</v>
      </c>
      <c r="AQ19" s="17"/>
      <c r="AR19" s="75"/>
      <c r="AS19" s="17"/>
      <c r="AT19" s="76"/>
      <c r="AU19" s="76"/>
      <c r="AV19" s="76">
        <v>1</v>
      </c>
      <c r="AW19" s="76"/>
      <c r="AX19" s="76"/>
      <c r="AY19" s="76"/>
      <c r="AZ19" s="76"/>
      <c r="BA19" s="76"/>
      <c r="BB19" s="76"/>
      <c r="BC19" s="76"/>
      <c r="BD19" s="77">
        <f t="shared" si="36"/>
        <v>1</v>
      </c>
      <c r="BE19" s="17"/>
      <c r="BF19" s="76"/>
      <c r="BG19" s="76"/>
      <c r="BH19" s="76">
        <v>1</v>
      </c>
      <c r="BI19" s="76"/>
      <c r="BJ19" s="76"/>
      <c r="BK19" s="76"/>
      <c r="BL19" s="76"/>
      <c r="BM19" s="76"/>
      <c r="BN19" s="76"/>
      <c r="BO19" s="76"/>
      <c r="BP19" s="77">
        <f t="shared" si="37"/>
        <v>1</v>
      </c>
      <c r="BQ19" s="17"/>
      <c r="BR19" s="76"/>
      <c r="BS19" s="76"/>
      <c r="BT19" s="76">
        <v>1</v>
      </c>
      <c r="BU19" s="76"/>
      <c r="BV19" s="76"/>
      <c r="BW19" s="76"/>
      <c r="BX19" s="76"/>
      <c r="BY19" s="76"/>
      <c r="BZ19" s="76"/>
      <c r="CA19" s="76"/>
      <c r="CB19" s="77">
        <f t="shared" si="38"/>
        <v>1</v>
      </c>
      <c r="CC19" s="17"/>
      <c r="CD19" s="76"/>
      <c r="CE19" s="76"/>
      <c r="CF19" s="76">
        <v>1</v>
      </c>
      <c r="CG19" s="76"/>
      <c r="CH19" s="76"/>
      <c r="CI19" s="76"/>
      <c r="CJ19" s="76"/>
      <c r="CK19" s="76"/>
      <c r="CL19" s="76"/>
      <c r="CM19" s="76"/>
      <c r="CN19" s="77">
        <f t="shared" si="39"/>
        <v>1</v>
      </c>
      <c r="CO19" s="17"/>
      <c r="CP19" s="76"/>
      <c r="CQ19" s="76"/>
      <c r="CR19" s="76">
        <v>1</v>
      </c>
      <c r="CS19" s="76"/>
      <c r="CT19" s="76"/>
      <c r="CU19" s="76"/>
      <c r="CV19" s="76"/>
      <c r="CW19" s="76"/>
      <c r="CX19" s="76"/>
      <c r="CY19" s="76"/>
      <c r="CZ19" s="77">
        <f t="shared" si="40"/>
        <v>1</v>
      </c>
      <c r="DA19" s="17"/>
    </row>
    <row r="20" spans="2:105" x14ac:dyDescent="0.35">
      <c r="B20" s="72"/>
      <c r="C20" s="187"/>
      <c r="D20" s="188"/>
      <c r="E20" s="188"/>
      <c r="F20" s="188"/>
      <c r="G20" s="188"/>
      <c r="H20" s="188"/>
      <c r="I20" s="188"/>
      <c r="J20" s="188"/>
      <c r="K20" s="188"/>
      <c r="L20" s="188"/>
      <c r="M20" s="188"/>
      <c r="N20" s="188"/>
      <c r="O20" s="188"/>
      <c r="P20" s="189">
        <f t="shared" si="41"/>
        <v>0</v>
      </c>
      <c r="Q20" s="73"/>
      <c r="R20" s="188"/>
      <c r="S20" s="188"/>
      <c r="T20" s="188"/>
      <c r="U20" s="188"/>
      <c r="V20" s="188"/>
      <c r="W20" s="188"/>
      <c r="X20" s="188"/>
      <c r="Y20" s="188"/>
      <c r="Z20" s="188"/>
      <c r="AA20" s="188"/>
      <c r="AB20" s="188"/>
      <c r="AC20" s="188"/>
      <c r="AD20" s="189">
        <f t="shared" si="42"/>
        <v>0</v>
      </c>
      <c r="AE20" s="187"/>
      <c r="AF20" s="188"/>
      <c r="AG20" s="188"/>
      <c r="AH20" s="189">
        <f t="shared" si="43"/>
        <v>0</v>
      </c>
      <c r="AI20" s="187"/>
      <c r="AJ20" s="188"/>
      <c r="AK20" s="188"/>
      <c r="AL20" s="189">
        <f t="shared" si="44"/>
        <v>0</v>
      </c>
      <c r="AM20" s="187"/>
      <c r="AN20" s="188"/>
      <c r="AO20" s="188"/>
      <c r="AP20" s="189">
        <f t="shared" si="45"/>
        <v>0</v>
      </c>
      <c r="AQ20" s="17"/>
      <c r="AR20" s="75"/>
      <c r="AS20" s="17"/>
      <c r="AT20" s="76"/>
      <c r="AU20" s="76"/>
      <c r="AV20" s="76">
        <v>1</v>
      </c>
      <c r="AW20" s="76"/>
      <c r="AX20" s="76"/>
      <c r="AY20" s="76"/>
      <c r="AZ20" s="76"/>
      <c r="BA20" s="76"/>
      <c r="BB20" s="76"/>
      <c r="BC20" s="76"/>
      <c r="BD20" s="77">
        <f t="shared" si="36"/>
        <v>1</v>
      </c>
      <c r="BE20" s="17"/>
      <c r="BF20" s="76"/>
      <c r="BG20" s="76"/>
      <c r="BH20" s="76">
        <v>1</v>
      </c>
      <c r="BI20" s="76"/>
      <c r="BJ20" s="76"/>
      <c r="BK20" s="76"/>
      <c r="BL20" s="76"/>
      <c r="BM20" s="76"/>
      <c r="BN20" s="76"/>
      <c r="BO20" s="76"/>
      <c r="BP20" s="77">
        <f t="shared" si="37"/>
        <v>1</v>
      </c>
      <c r="BQ20" s="17"/>
      <c r="BR20" s="76"/>
      <c r="BS20" s="76"/>
      <c r="BT20" s="76">
        <v>1</v>
      </c>
      <c r="BU20" s="76"/>
      <c r="BV20" s="76"/>
      <c r="BW20" s="76"/>
      <c r="BX20" s="76"/>
      <c r="BY20" s="76"/>
      <c r="BZ20" s="76"/>
      <c r="CA20" s="76"/>
      <c r="CB20" s="77">
        <f t="shared" si="38"/>
        <v>1</v>
      </c>
      <c r="CC20" s="17"/>
      <c r="CD20" s="76"/>
      <c r="CE20" s="76"/>
      <c r="CF20" s="76">
        <v>1</v>
      </c>
      <c r="CG20" s="76"/>
      <c r="CH20" s="76"/>
      <c r="CI20" s="76"/>
      <c r="CJ20" s="76"/>
      <c r="CK20" s="76"/>
      <c r="CL20" s="76"/>
      <c r="CM20" s="76"/>
      <c r="CN20" s="77">
        <f t="shared" si="39"/>
        <v>1</v>
      </c>
      <c r="CO20" s="17"/>
      <c r="CP20" s="76"/>
      <c r="CQ20" s="76"/>
      <c r="CR20" s="76">
        <v>1</v>
      </c>
      <c r="CS20" s="76"/>
      <c r="CT20" s="76"/>
      <c r="CU20" s="76"/>
      <c r="CV20" s="76"/>
      <c r="CW20" s="76"/>
      <c r="CX20" s="76"/>
      <c r="CY20" s="76"/>
      <c r="CZ20" s="77">
        <f t="shared" si="40"/>
        <v>1</v>
      </c>
      <c r="DA20" s="17"/>
    </row>
    <row r="21" spans="2:105" x14ac:dyDescent="0.35">
      <c r="B21" s="72"/>
      <c r="C21" s="187"/>
      <c r="D21" s="188"/>
      <c r="E21" s="188"/>
      <c r="F21" s="188"/>
      <c r="G21" s="188"/>
      <c r="H21" s="188"/>
      <c r="I21" s="188"/>
      <c r="J21" s="188"/>
      <c r="K21" s="188"/>
      <c r="L21" s="188"/>
      <c r="M21" s="188"/>
      <c r="N21" s="188"/>
      <c r="O21" s="188"/>
      <c r="P21" s="189">
        <f t="shared" si="41"/>
        <v>0</v>
      </c>
      <c r="Q21" s="73"/>
      <c r="R21" s="188"/>
      <c r="S21" s="188"/>
      <c r="T21" s="188"/>
      <c r="U21" s="188"/>
      <c r="V21" s="188"/>
      <c r="W21" s="188"/>
      <c r="X21" s="188"/>
      <c r="Y21" s="188"/>
      <c r="Z21" s="188"/>
      <c r="AA21" s="188"/>
      <c r="AB21" s="188"/>
      <c r="AC21" s="188"/>
      <c r="AD21" s="189">
        <f t="shared" si="42"/>
        <v>0</v>
      </c>
      <c r="AE21" s="187"/>
      <c r="AF21" s="188"/>
      <c r="AG21" s="188"/>
      <c r="AH21" s="189">
        <f t="shared" si="43"/>
        <v>0</v>
      </c>
      <c r="AI21" s="187"/>
      <c r="AJ21" s="188"/>
      <c r="AK21" s="188"/>
      <c r="AL21" s="189">
        <f t="shared" si="44"/>
        <v>0</v>
      </c>
      <c r="AM21" s="187"/>
      <c r="AN21" s="188"/>
      <c r="AO21" s="188"/>
      <c r="AP21" s="189">
        <f t="shared" si="45"/>
        <v>0</v>
      </c>
      <c r="AQ21" s="17"/>
      <c r="AR21" s="75"/>
      <c r="AS21" s="17"/>
      <c r="AT21" s="76"/>
      <c r="AU21" s="76"/>
      <c r="AV21" s="76">
        <v>1</v>
      </c>
      <c r="AW21" s="76"/>
      <c r="AX21" s="76"/>
      <c r="AY21" s="76"/>
      <c r="AZ21" s="76"/>
      <c r="BA21" s="76"/>
      <c r="BB21" s="76"/>
      <c r="BC21" s="76"/>
      <c r="BD21" s="77">
        <f t="shared" si="36"/>
        <v>1</v>
      </c>
      <c r="BE21" s="17"/>
      <c r="BF21" s="76"/>
      <c r="BG21" s="76"/>
      <c r="BH21" s="76">
        <v>1</v>
      </c>
      <c r="BI21" s="76"/>
      <c r="BJ21" s="76"/>
      <c r="BK21" s="76"/>
      <c r="BL21" s="76"/>
      <c r="BM21" s="76"/>
      <c r="BN21" s="76"/>
      <c r="BO21" s="76"/>
      <c r="BP21" s="77">
        <f t="shared" si="37"/>
        <v>1</v>
      </c>
      <c r="BQ21" s="17"/>
      <c r="BR21" s="76"/>
      <c r="BS21" s="76"/>
      <c r="BT21" s="76">
        <v>1</v>
      </c>
      <c r="BU21" s="76"/>
      <c r="BV21" s="76"/>
      <c r="BW21" s="76"/>
      <c r="BX21" s="76"/>
      <c r="BY21" s="76"/>
      <c r="BZ21" s="76"/>
      <c r="CA21" s="76"/>
      <c r="CB21" s="77">
        <f t="shared" si="38"/>
        <v>1</v>
      </c>
      <c r="CC21" s="17"/>
      <c r="CD21" s="76"/>
      <c r="CE21" s="76"/>
      <c r="CF21" s="76">
        <v>1</v>
      </c>
      <c r="CG21" s="76"/>
      <c r="CH21" s="76"/>
      <c r="CI21" s="76"/>
      <c r="CJ21" s="76"/>
      <c r="CK21" s="76"/>
      <c r="CL21" s="76"/>
      <c r="CM21" s="76"/>
      <c r="CN21" s="77">
        <f t="shared" si="39"/>
        <v>1</v>
      </c>
      <c r="CO21" s="17"/>
      <c r="CP21" s="76"/>
      <c r="CQ21" s="76"/>
      <c r="CR21" s="76">
        <v>1</v>
      </c>
      <c r="CS21" s="76"/>
      <c r="CT21" s="76"/>
      <c r="CU21" s="76"/>
      <c r="CV21" s="76"/>
      <c r="CW21" s="76"/>
      <c r="CX21" s="76"/>
      <c r="CY21" s="76"/>
      <c r="CZ21" s="77">
        <f t="shared" si="40"/>
        <v>1</v>
      </c>
      <c r="DA21" s="17"/>
    </row>
    <row r="22" spans="2:105" x14ac:dyDescent="0.35">
      <c r="B22" s="72"/>
      <c r="C22" s="187"/>
      <c r="D22" s="188"/>
      <c r="E22" s="188"/>
      <c r="F22" s="188"/>
      <c r="G22" s="188"/>
      <c r="H22" s="188"/>
      <c r="I22" s="188"/>
      <c r="J22" s="188"/>
      <c r="K22" s="188"/>
      <c r="L22" s="188"/>
      <c r="M22" s="188"/>
      <c r="N22" s="188"/>
      <c r="O22" s="188"/>
      <c r="P22" s="189">
        <f t="shared" si="41"/>
        <v>0</v>
      </c>
      <c r="Q22" s="73"/>
      <c r="R22" s="188"/>
      <c r="S22" s="188"/>
      <c r="T22" s="188"/>
      <c r="U22" s="188"/>
      <c r="V22" s="188"/>
      <c r="W22" s="188"/>
      <c r="X22" s="188"/>
      <c r="Y22" s="188"/>
      <c r="Z22" s="188"/>
      <c r="AA22" s="188"/>
      <c r="AB22" s="188"/>
      <c r="AC22" s="188"/>
      <c r="AD22" s="189">
        <f t="shared" si="42"/>
        <v>0</v>
      </c>
      <c r="AE22" s="187"/>
      <c r="AF22" s="188"/>
      <c r="AG22" s="188"/>
      <c r="AH22" s="189">
        <f t="shared" si="43"/>
        <v>0</v>
      </c>
      <c r="AI22" s="187"/>
      <c r="AJ22" s="188"/>
      <c r="AK22" s="188"/>
      <c r="AL22" s="189">
        <f t="shared" si="44"/>
        <v>0</v>
      </c>
      <c r="AM22" s="187"/>
      <c r="AN22" s="188"/>
      <c r="AO22" s="188"/>
      <c r="AP22" s="189">
        <f t="shared" si="45"/>
        <v>0</v>
      </c>
      <c r="AQ22" s="17"/>
      <c r="AR22" s="75"/>
      <c r="AS22" s="17"/>
      <c r="AT22" s="76"/>
      <c r="AU22" s="76"/>
      <c r="AV22" s="76">
        <v>1</v>
      </c>
      <c r="AW22" s="76"/>
      <c r="AX22" s="76"/>
      <c r="AY22" s="76"/>
      <c r="AZ22" s="76"/>
      <c r="BA22" s="76"/>
      <c r="BB22" s="76"/>
      <c r="BC22" s="76"/>
      <c r="BD22" s="77">
        <f t="shared" si="36"/>
        <v>1</v>
      </c>
      <c r="BE22" s="17"/>
      <c r="BF22" s="76"/>
      <c r="BG22" s="76"/>
      <c r="BH22" s="76">
        <v>1</v>
      </c>
      <c r="BI22" s="76"/>
      <c r="BJ22" s="76"/>
      <c r="BK22" s="76"/>
      <c r="BL22" s="76"/>
      <c r="BM22" s="76"/>
      <c r="BN22" s="76"/>
      <c r="BO22" s="76"/>
      <c r="BP22" s="77">
        <f t="shared" si="37"/>
        <v>1</v>
      </c>
      <c r="BQ22" s="17"/>
      <c r="BR22" s="76"/>
      <c r="BS22" s="76"/>
      <c r="BT22" s="76">
        <v>1</v>
      </c>
      <c r="BU22" s="76"/>
      <c r="BV22" s="76"/>
      <c r="BW22" s="76"/>
      <c r="BX22" s="76"/>
      <c r="BY22" s="76"/>
      <c r="BZ22" s="76"/>
      <c r="CA22" s="76"/>
      <c r="CB22" s="77">
        <f t="shared" si="38"/>
        <v>1</v>
      </c>
      <c r="CC22" s="17"/>
      <c r="CD22" s="76"/>
      <c r="CE22" s="76"/>
      <c r="CF22" s="76">
        <v>1</v>
      </c>
      <c r="CG22" s="76"/>
      <c r="CH22" s="76"/>
      <c r="CI22" s="76"/>
      <c r="CJ22" s="76"/>
      <c r="CK22" s="76"/>
      <c r="CL22" s="76"/>
      <c r="CM22" s="76"/>
      <c r="CN22" s="77">
        <f t="shared" si="39"/>
        <v>1</v>
      </c>
      <c r="CO22" s="17"/>
      <c r="CP22" s="76"/>
      <c r="CQ22" s="76"/>
      <c r="CR22" s="76">
        <v>1</v>
      </c>
      <c r="CS22" s="76"/>
      <c r="CT22" s="76"/>
      <c r="CU22" s="76"/>
      <c r="CV22" s="76"/>
      <c r="CW22" s="76"/>
      <c r="CX22" s="76"/>
      <c r="CY22" s="76"/>
      <c r="CZ22" s="77">
        <f t="shared" si="40"/>
        <v>1</v>
      </c>
      <c r="DA22" s="17"/>
    </row>
    <row r="23" spans="2:105" x14ac:dyDescent="0.35">
      <c r="B23" s="72"/>
      <c r="C23" s="187"/>
      <c r="D23" s="188"/>
      <c r="E23" s="188"/>
      <c r="F23" s="188"/>
      <c r="G23" s="188"/>
      <c r="H23" s="188"/>
      <c r="I23" s="188"/>
      <c r="J23" s="188"/>
      <c r="K23" s="188"/>
      <c r="L23" s="188"/>
      <c r="M23" s="188"/>
      <c r="N23" s="188"/>
      <c r="O23" s="188"/>
      <c r="P23" s="189">
        <f t="shared" si="41"/>
        <v>0</v>
      </c>
      <c r="Q23" s="73"/>
      <c r="R23" s="188"/>
      <c r="S23" s="188"/>
      <c r="T23" s="188"/>
      <c r="U23" s="188"/>
      <c r="V23" s="188"/>
      <c r="W23" s="188"/>
      <c r="X23" s="188"/>
      <c r="Y23" s="188"/>
      <c r="Z23" s="188"/>
      <c r="AA23" s="188"/>
      <c r="AB23" s="188"/>
      <c r="AC23" s="188"/>
      <c r="AD23" s="189">
        <f t="shared" si="42"/>
        <v>0</v>
      </c>
      <c r="AE23" s="187"/>
      <c r="AF23" s="188"/>
      <c r="AG23" s="188"/>
      <c r="AH23" s="189">
        <f t="shared" si="43"/>
        <v>0</v>
      </c>
      <c r="AI23" s="187"/>
      <c r="AJ23" s="188"/>
      <c r="AK23" s="188"/>
      <c r="AL23" s="189">
        <f t="shared" si="44"/>
        <v>0</v>
      </c>
      <c r="AM23" s="187"/>
      <c r="AN23" s="188"/>
      <c r="AO23" s="188"/>
      <c r="AP23" s="189">
        <f t="shared" si="45"/>
        <v>0</v>
      </c>
      <c r="AQ23" s="17"/>
      <c r="AR23" s="75"/>
      <c r="AS23" s="17"/>
      <c r="AT23" s="76"/>
      <c r="AU23" s="76"/>
      <c r="AV23" s="76">
        <v>1</v>
      </c>
      <c r="AW23" s="76"/>
      <c r="AX23" s="76"/>
      <c r="AY23" s="76"/>
      <c r="AZ23" s="76"/>
      <c r="BA23" s="76"/>
      <c r="BB23" s="76"/>
      <c r="BC23" s="76"/>
      <c r="BD23" s="77">
        <f t="shared" si="36"/>
        <v>1</v>
      </c>
      <c r="BE23" s="17"/>
      <c r="BF23" s="76"/>
      <c r="BG23" s="76"/>
      <c r="BH23" s="76">
        <v>1</v>
      </c>
      <c r="BI23" s="76"/>
      <c r="BJ23" s="76"/>
      <c r="BK23" s="76"/>
      <c r="BL23" s="76"/>
      <c r="BM23" s="76"/>
      <c r="BN23" s="76"/>
      <c r="BO23" s="76"/>
      <c r="BP23" s="77">
        <f t="shared" si="37"/>
        <v>1</v>
      </c>
      <c r="BQ23" s="17"/>
      <c r="BR23" s="76"/>
      <c r="BS23" s="76"/>
      <c r="BT23" s="76">
        <v>1</v>
      </c>
      <c r="BU23" s="76"/>
      <c r="BV23" s="76"/>
      <c r="BW23" s="76"/>
      <c r="BX23" s="76"/>
      <c r="BY23" s="76"/>
      <c r="BZ23" s="76"/>
      <c r="CA23" s="76"/>
      <c r="CB23" s="77">
        <f t="shared" si="38"/>
        <v>1</v>
      </c>
      <c r="CC23" s="17"/>
      <c r="CD23" s="76"/>
      <c r="CE23" s="76"/>
      <c r="CF23" s="76">
        <v>1</v>
      </c>
      <c r="CG23" s="76"/>
      <c r="CH23" s="76"/>
      <c r="CI23" s="76"/>
      <c r="CJ23" s="76"/>
      <c r="CK23" s="76"/>
      <c r="CL23" s="76"/>
      <c r="CM23" s="76"/>
      <c r="CN23" s="77">
        <f t="shared" si="39"/>
        <v>1</v>
      </c>
      <c r="CO23" s="17"/>
      <c r="CP23" s="76"/>
      <c r="CQ23" s="76"/>
      <c r="CR23" s="76">
        <v>1</v>
      </c>
      <c r="CS23" s="76"/>
      <c r="CT23" s="76"/>
      <c r="CU23" s="76"/>
      <c r="CV23" s="76"/>
      <c r="CW23" s="76"/>
      <c r="CX23" s="76"/>
      <c r="CY23" s="76"/>
      <c r="CZ23" s="77">
        <f t="shared" si="40"/>
        <v>1</v>
      </c>
      <c r="DA23" s="17"/>
    </row>
    <row r="24" spans="2:105" x14ac:dyDescent="0.35">
      <c r="B24" s="72"/>
      <c r="C24" s="187"/>
      <c r="D24" s="188"/>
      <c r="E24" s="188"/>
      <c r="F24" s="188"/>
      <c r="G24" s="188"/>
      <c r="H24" s="188"/>
      <c r="I24" s="188"/>
      <c r="J24" s="188"/>
      <c r="K24" s="188"/>
      <c r="L24" s="188"/>
      <c r="M24" s="188"/>
      <c r="N24" s="188"/>
      <c r="O24" s="188"/>
      <c r="P24" s="189">
        <f t="shared" si="41"/>
        <v>0</v>
      </c>
      <c r="Q24" s="73"/>
      <c r="R24" s="188"/>
      <c r="S24" s="188"/>
      <c r="T24" s="188"/>
      <c r="U24" s="188"/>
      <c r="V24" s="188"/>
      <c r="W24" s="188"/>
      <c r="X24" s="188"/>
      <c r="Y24" s="188"/>
      <c r="Z24" s="188"/>
      <c r="AA24" s="188"/>
      <c r="AB24" s="188"/>
      <c r="AC24" s="188"/>
      <c r="AD24" s="189">
        <f t="shared" si="42"/>
        <v>0</v>
      </c>
      <c r="AE24" s="187"/>
      <c r="AF24" s="188"/>
      <c r="AG24" s="188"/>
      <c r="AH24" s="189">
        <f t="shared" si="43"/>
        <v>0</v>
      </c>
      <c r="AI24" s="187"/>
      <c r="AJ24" s="188"/>
      <c r="AK24" s="188"/>
      <c r="AL24" s="189">
        <f t="shared" si="44"/>
        <v>0</v>
      </c>
      <c r="AM24" s="187"/>
      <c r="AN24" s="188"/>
      <c r="AO24" s="188"/>
      <c r="AP24" s="189">
        <f t="shared" si="45"/>
        <v>0</v>
      </c>
      <c r="AQ24" s="17"/>
      <c r="AR24" s="75"/>
      <c r="AS24" s="17"/>
      <c r="AT24" s="76"/>
      <c r="AU24" s="76"/>
      <c r="AV24" s="76">
        <v>1</v>
      </c>
      <c r="AW24" s="76"/>
      <c r="AX24" s="76"/>
      <c r="AY24" s="76"/>
      <c r="AZ24" s="76"/>
      <c r="BA24" s="76"/>
      <c r="BB24" s="76"/>
      <c r="BC24" s="76"/>
      <c r="BD24" s="77">
        <f t="shared" si="36"/>
        <v>1</v>
      </c>
      <c r="BE24" s="17"/>
      <c r="BF24" s="76"/>
      <c r="BG24" s="76"/>
      <c r="BH24" s="76">
        <v>1</v>
      </c>
      <c r="BI24" s="76"/>
      <c r="BJ24" s="76"/>
      <c r="BK24" s="76"/>
      <c r="BL24" s="76"/>
      <c r="BM24" s="76"/>
      <c r="BN24" s="76"/>
      <c r="BO24" s="76"/>
      <c r="BP24" s="77">
        <f t="shared" si="37"/>
        <v>1</v>
      </c>
      <c r="BQ24" s="17"/>
      <c r="BR24" s="76"/>
      <c r="BS24" s="76"/>
      <c r="BT24" s="76">
        <v>1</v>
      </c>
      <c r="BU24" s="76"/>
      <c r="BV24" s="76"/>
      <c r="BW24" s="76"/>
      <c r="BX24" s="76"/>
      <c r="BY24" s="76"/>
      <c r="BZ24" s="76"/>
      <c r="CA24" s="76"/>
      <c r="CB24" s="77">
        <f t="shared" si="38"/>
        <v>1</v>
      </c>
      <c r="CC24" s="17"/>
      <c r="CD24" s="76"/>
      <c r="CE24" s="76"/>
      <c r="CF24" s="76">
        <v>1</v>
      </c>
      <c r="CG24" s="76"/>
      <c r="CH24" s="76"/>
      <c r="CI24" s="76"/>
      <c r="CJ24" s="76"/>
      <c r="CK24" s="76"/>
      <c r="CL24" s="76"/>
      <c r="CM24" s="76"/>
      <c r="CN24" s="77">
        <f t="shared" si="39"/>
        <v>1</v>
      </c>
      <c r="CO24" s="17"/>
      <c r="CP24" s="76"/>
      <c r="CQ24" s="76"/>
      <c r="CR24" s="76">
        <v>1</v>
      </c>
      <c r="CS24" s="76"/>
      <c r="CT24" s="76"/>
      <c r="CU24" s="76"/>
      <c r="CV24" s="76"/>
      <c r="CW24" s="76"/>
      <c r="CX24" s="76"/>
      <c r="CY24" s="76"/>
      <c r="CZ24" s="77">
        <f t="shared" si="40"/>
        <v>1</v>
      </c>
      <c r="DA24" s="17"/>
    </row>
    <row r="25" spans="2:105" x14ac:dyDescent="0.35">
      <c r="B25" s="72"/>
      <c r="C25" s="187"/>
      <c r="D25" s="188"/>
      <c r="E25" s="188"/>
      <c r="F25" s="188"/>
      <c r="G25" s="188"/>
      <c r="H25" s="188"/>
      <c r="I25" s="188"/>
      <c r="J25" s="188"/>
      <c r="K25" s="188"/>
      <c r="L25" s="188"/>
      <c r="M25" s="188"/>
      <c r="N25" s="188"/>
      <c r="O25" s="188"/>
      <c r="P25" s="189">
        <f t="shared" si="41"/>
        <v>0</v>
      </c>
      <c r="Q25" s="73"/>
      <c r="R25" s="188"/>
      <c r="S25" s="188"/>
      <c r="T25" s="188"/>
      <c r="U25" s="188"/>
      <c r="V25" s="188"/>
      <c r="W25" s="188"/>
      <c r="X25" s="188"/>
      <c r="Y25" s="188"/>
      <c r="Z25" s="188"/>
      <c r="AA25" s="188"/>
      <c r="AB25" s="188"/>
      <c r="AC25" s="188"/>
      <c r="AD25" s="189">
        <f t="shared" si="42"/>
        <v>0</v>
      </c>
      <c r="AE25" s="187"/>
      <c r="AF25" s="188"/>
      <c r="AG25" s="188"/>
      <c r="AH25" s="189">
        <f t="shared" si="43"/>
        <v>0</v>
      </c>
      <c r="AI25" s="187"/>
      <c r="AJ25" s="188"/>
      <c r="AK25" s="188"/>
      <c r="AL25" s="189">
        <f t="shared" si="44"/>
        <v>0</v>
      </c>
      <c r="AM25" s="187"/>
      <c r="AN25" s="188"/>
      <c r="AO25" s="188"/>
      <c r="AP25" s="189">
        <f t="shared" si="45"/>
        <v>0</v>
      </c>
      <c r="AQ25" s="17"/>
      <c r="AR25" s="75"/>
      <c r="AS25" s="17"/>
      <c r="AT25" s="76"/>
      <c r="AU25" s="76"/>
      <c r="AV25" s="76">
        <v>1</v>
      </c>
      <c r="AW25" s="76"/>
      <c r="AX25" s="76"/>
      <c r="AY25" s="76"/>
      <c r="AZ25" s="76"/>
      <c r="BA25" s="76"/>
      <c r="BB25" s="76"/>
      <c r="BC25" s="76"/>
      <c r="BD25" s="77">
        <f t="shared" si="36"/>
        <v>1</v>
      </c>
      <c r="BE25" s="17"/>
      <c r="BF25" s="76"/>
      <c r="BG25" s="76"/>
      <c r="BH25" s="76">
        <v>1</v>
      </c>
      <c r="BI25" s="76"/>
      <c r="BJ25" s="76"/>
      <c r="BK25" s="76"/>
      <c r="BL25" s="76"/>
      <c r="BM25" s="76"/>
      <c r="BN25" s="76"/>
      <c r="BO25" s="76"/>
      <c r="BP25" s="77">
        <f t="shared" si="37"/>
        <v>1</v>
      </c>
      <c r="BQ25" s="17"/>
      <c r="BR25" s="76"/>
      <c r="BS25" s="76"/>
      <c r="BT25" s="76">
        <v>1</v>
      </c>
      <c r="BU25" s="76"/>
      <c r="BV25" s="76"/>
      <c r="BW25" s="76"/>
      <c r="BX25" s="76"/>
      <c r="BY25" s="76"/>
      <c r="BZ25" s="76"/>
      <c r="CA25" s="76"/>
      <c r="CB25" s="77">
        <f t="shared" si="38"/>
        <v>1</v>
      </c>
      <c r="CC25" s="17"/>
      <c r="CD25" s="76"/>
      <c r="CE25" s="76"/>
      <c r="CF25" s="76">
        <v>1</v>
      </c>
      <c r="CG25" s="76"/>
      <c r="CH25" s="76"/>
      <c r="CI25" s="76"/>
      <c r="CJ25" s="76"/>
      <c r="CK25" s="76"/>
      <c r="CL25" s="76"/>
      <c r="CM25" s="76"/>
      <c r="CN25" s="77">
        <f t="shared" si="39"/>
        <v>1</v>
      </c>
      <c r="CO25" s="17"/>
      <c r="CP25" s="76"/>
      <c r="CQ25" s="76"/>
      <c r="CR25" s="76">
        <v>1</v>
      </c>
      <c r="CS25" s="76"/>
      <c r="CT25" s="76"/>
      <c r="CU25" s="76"/>
      <c r="CV25" s="76"/>
      <c r="CW25" s="76"/>
      <c r="CX25" s="76"/>
      <c r="CY25" s="76"/>
      <c r="CZ25" s="77">
        <f t="shared" si="40"/>
        <v>1</v>
      </c>
      <c r="DA25" s="17"/>
    </row>
    <row r="26" spans="2:105" x14ac:dyDescent="0.35">
      <c r="B26" s="72"/>
      <c r="C26" s="187"/>
      <c r="D26" s="188"/>
      <c r="E26" s="188"/>
      <c r="F26" s="188"/>
      <c r="G26" s="188"/>
      <c r="H26" s="188"/>
      <c r="I26" s="188"/>
      <c r="J26" s="188"/>
      <c r="K26" s="188"/>
      <c r="L26" s="188"/>
      <c r="M26" s="188"/>
      <c r="N26" s="188"/>
      <c r="O26" s="188"/>
      <c r="P26" s="189">
        <f t="shared" si="41"/>
        <v>0</v>
      </c>
      <c r="Q26" s="73"/>
      <c r="R26" s="188"/>
      <c r="S26" s="188"/>
      <c r="T26" s="188"/>
      <c r="U26" s="188"/>
      <c r="V26" s="188"/>
      <c r="W26" s="188"/>
      <c r="X26" s="188"/>
      <c r="Y26" s="188"/>
      <c r="Z26" s="188"/>
      <c r="AA26" s="188"/>
      <c r="AB26" s="188"/>
      <c r="AC26" s="188"/>
      <c r="AD26" s="189">
        <f t="shared" si="42"/>
        <v>0</v>
      </c>
      <c r="AE26" s="187"/>
      <c r="AF26" s="188"/>
      <c r="AG26" s="188"/>
      <c r="AH26" s="189">
        <f t="shared" si="43"/>
        <v>0</v>
      </c>
      <c r="AI26" s="187"/>
      <c r="AJ26" s="188"/>
      <c r="AK26" s="188"/>
      <c r="AL26" s="189">
        <f t="shared" si="44"/>
        <v>0</v>
      </c>
      <c r="AM26" s="187"/>
      <c r="AN26" s="188"/>
      <c r="AO26" s="188"/>
      <c r="AP26" s="189">
        <f t="shared" si="45"/>
        <v>0</v>
      </c>
      <c r="AQ26" s="17"/>
      <c r="AR26" s="75"/>
      <c r="AS26" s="17"/>
      <c r="AT26" s="76"/>
      <c r="AU26" s="76"/>
      <c r="AV26" s="76">
        <v>1</v>
      </c>
      <c r="AW26" s="76"/>
      <c r="AX26" s="76"/>
      <c r="AY26" s="76"/>
      <c r="AZ26" s="76"/>
      <c r="BA26" s="76"/>
      <c r="BB26" s="76"/>
      <c r="BC26" s="76"/>
      <c r="BD26" s="77">
        <f t="shared" si="36"/>
        <v>1</v>
      </c>
      <c r="BE26" s="17"/>
      <c r="BF26" s="76"/>
      <c r="BG26" s="76"/>
      <c r="BH26" s="76">
        <v>1</v>
      </c>
      <c r="BI26" s="76"/>
      <c r="BJ26" s="76"/>
      <c r="BK26" s="76"/>
      <c r="BL26" s="76"/>
      <c r="BM26" s="76"/>
      <c r="BN26" s="76"/>
      <c r="BO26" s="76"/>
      <c r="BP26" s="77">
        <f t="shared" si="37"/>
        <v>1</v>
      </c>
      <c r="BQ26" s="17"/>
      <c r="BR26" s="76"/>
      <c r="BS26" s="76"/>
      <c r="BT26" s="76">
        <v>1</v>
      </c>
      <c r="BU26" s="76"/>
      <c r="BV26" s="76"/>
      <c r="BW26" s="76"/>
      <c r="BX26" s="76"/>
      <c r="BY26" s="76"/>
      <c r="BZ26" s="76"/>
      <c r="CA26" s="76"/>
      <c r="CB26" s="77">
        <f t="shared" si="38"/>
        <v>1</v>
      </c>
      <c r="CC26" s="17"/>
      <c r="CD26" s="76"/>
      <c r="CE26" s="76"/>
      <c r="CF26" s="76">
        <v>1</v>
      </c>
      <c r="CG26" s="76"/>
      <c r="CH26" s="76"/>
      <c r="CI26" s="76"/>
      <c r="CJ26" s="76"/>
      <c r="CK26" s="76"/>
      <c r="CL26" s="76"/>
      <c r="CM26" s="76"/>
      <c r="CN26" s="77">
        <f t="shared" si="39"/>
        <v>1</v>
      </c>
      <c r="CO26" s="17"/>
      <c r="CP26" s="76"/>
      <c r="CQ26" s="76"/>
      <c r="CR26" s="76">
        <v>1</v>
      </c>
      <c r="CS26" s="76"/>
      <c r="CT26" s="76"/>
      <c r="CU26" s="76"/>
      <c r="CV26" s="76"/>
      <c r="CW26" s="76"/>
      <c r="CX26" s="76"/>
      <c r="CY26" s="76"/>
      <c r="CZ26" s="77">
        <f t="shared" si="40"/>
        <v>1</v>
      </c>
      <c r="DA26" s="17"/>
    </row>
    <row r="27" spans="2:105" x14ac:dyDescent="0.35">
      <c r="B27" s="72"/>
      <c r="C27" s="187"/>
      <c r="D27" s="188"/>
      <c r="E27" s="188"/>
      <c r="F27" s="188"/>
      <c r="G27" s="188"/>
      <c r="H27" s="188"/>
      <c r="I27" s="188"/>
      <c r="J27" s="188"/>
      <c r="K27" s="188"/>
      <c r="L27" s="188"/>
      <c r="M27" s="188"/>
      <c r="N27" s="188"/>
      <c r="O27" s="188"/>
      <c r="P27" s="189">
        <f t="shared" si="41"/>
        <v>0</v>
      </c>
      <c r="Q27" s="73"/>
      <c r="R27" s="188"/>
      <c r="S27" s="188"/>
      <c r="T27" s="188"/>
      <c r="U27" s="188"/>
      <c r="V27" s="188"/>
      <c r="W27" s="188"/>
      <c r="X27" s="188"/>
      <c r="Y27" s="188"/>
      <c r="Z27" s="188"/>
      <c r="AA27" s="188"/>
      <c r="AB27" s="188"/>
      <c r="AC27" s="188"/>
      <c r="AD27" s="189">
        <f t="shared" si="42"/>
        <v>0</v>
      </c>
      <c r="AE27" s="187"/>
      <c r="AF27" s="188"/>
      <c r="AG27" s="188"/>
      <c r="AH27" s="189">
        <f t="shared" si="43"/>
        <v>0</v>
      </c>
      <c r="AI27" s="187"/>
      <c r="AJ27" s="188"/>
      <c r="AK27" s="188"/>
      <c r="AL27" s="189">
        <f t="shared" si="44"/>
        <v>0</v>
      </c>
      <c r="AM27" s="187"/>
      <c r="AN27" s="188"/>
      <c r="AO27" s="188"/>
      <c r="AP27" s="189">
        <f t="shared" si="45"/>
        <v>0</v>
      </c>
      <c r="AQ27" s="17"/>
      <c r="AR27" s="75"/>
      <c r="AS27" s="17"/>
      <c r="AT27" s="76"/>
      <c r="AU27" s="76"/>
      <c r="AV27" s="76">
        <v>1</v>
      </c>
      <c r="AW27" s="76"/>
      <c r="AX27" s="76"/>
      <c r="AY27" s="76"/>
      <c r="AZ27" s="76"/>
      <c r="BA27" s="76"/>
      <c r="BB27" s="76"/>
      <c r="BC27" s="76"/>
      <c r="BD27" s="77">
        <f t="shared" si="36"/>
        <v>1</v>
      </c>
      <c r="BE27" s="17"/>
      <c r="BF27" s="76"/>
      <c r="BG27" s="76"/>
      <c r="BH27" s="76">
        <v>1</v>
      </c>
      <c r="BI27" s="76"/>
      <c r="BJ27" s="76"/>
      <c r="BK27" s="76"/>
      <c r="BL27" s="76"/>
      <c r="BM27" s="76"/>
      <c r="BN27" s="76"/>
      <c r="BO27" s="76"/>
      <c r="BP27" s="77">
        <f t="shared" si="37"/>
        <v>1</v>
      </c>
      <c r="BQ27" s="17"/>
      <c r="BR27" s="76"/>
      <c r="BS27" s="76"/>
      <c r="BT27" s="76">
        <v>1</v>
      </c>
      <c r="BU27" s="76"/>
      <c r="BV27" s="76"/>
      <c r="BW27" s="76"/>
      <c r="BX27" s="76"/>
      <c r="BY27" s="76"/>
      <c r="BZ27" s="76"/>
      <c r="CA27" s="76"/>
      <c r="CB27" s="77">
        <f t="shared" si="38"/>
        <v>1</v>
      </c>
      <c r="CC27" s="17"/>
      <c r="CD27" s="76"/>
      <c r="CE27" s="76"/>
      <c r="CF27" s="76">
        <v>1</v>
      </c>
      <c r="CG27" s="76"/>
      <c r="CH27" s="76"/>
      <c r="CI27" s="76"/>
      <c r="CJ27" s="76"/>
      <c r="CK27" s="76"/>
      <c r="CL27" s="76"/>
      <c r="CM27" s="76"/>
      <c r="CN27" s="77">
        <f t="shared" si="39"/>
        <v>1</v>
      </c>
      <c r="CO27" s="17"/>
      <c r="CP27" s="76"/>
      <c r="CQ27" s="76"/>
      <c r="CR27" s="76">
        <v>1</v>
      </c>
      <c r="CS27" s="76"/>
      <c r="CT27" s="76"/>
      <c r="CU27" s="76"/>
      <c r="CV27" s="76"/>
      <c r="CW27" s="76"/>
      <c r="CX27" s="76"/>
      <c r="CY27" s="76"/>
      <c r="CZ27" s="77">
        <f t="shared" si="40"/>
        <v>1</v>
      </c>
      <c r="DA27" s="17"/>
    </row>
    <row r="28" spans="2:105" x14ac:dyDescent="0.35">
      <c r="B28" s="72"/>
      <c r="C28" s="187"/>
      <c r="D28" s="188"/>
      <c r="E28" s="188"/>
      <c r="F28" s="188"/>
      <c r="G28" s="188"/>
      <c r="H28" s="188"/>
      <c r="I28" s="188"/>
      <c r="J28" s="188"/>
      <c r="K28" s="188"/>
      <c r="L28" s="188"/>
      <c r="M28" s="188"/>
      <c r="N28" s="188"/>
      <c r="O28" s="188"/>
      <c r="P28" s="189">
        <f t="shared" si="41"/>
        <v>0</v>
      </c>
      <c r="Q28" s="73"/>
      <c r="R28" s="188"/>
      <c r="S28" s="188"/>
      <c r="T28" s="188"/>
      <c r="U28" s="188"/>
      <c r="V28" s="188"/>
      <c r="W28" s="188"/>
      <c r="X28" s="188"/>
      <c r="Y28" s="188"/>
      <c r="Z28" s="188"/>
      <c r="AA28" s="188"/>
      <c r="AB28" s="188"/>
      <c r="AC28" s="188"/>
      <c r="AD28" s="189">
        <f t="shared" si="42"/>
        <v>0</v>
      </c>
      <c r="AE28" s="187"/>
      <c r="AF28" s="188"/>
      <c r="AG28" s="188"/>
      <c r="AH28" s="189">
        <f t="shared" si="43"/>
        <v>0</v>
      </c>
      <c r="AI28" s="187"/>
      <c r="AJ28" s="188"/>
      <c r="AK28" s="188"/>
      <c r="AL28" s="189">
        <f t="shared" si="44"/>
        <v>0</v>
      </c>
      <c r="AM28" s="187"/>
      <c r="AN28" s="188"/>
      <c r="AO28" s="188"/>
      <c r="AP28" s="189">
        <f t="shared" si="45"/>
        <v>0</v>
      </c>
      <c r="AQ28" s="17"/>
      <c r="AR28" s="75"/>
      <c r="AS28" s="17"/>
      <c r="AT28" s="76"/>
      <c r="AU28" s="76"/>
      <c r="AV28" s="76">
        <v>1</v>
      </c>
      <c r="AW28" s="76"/>
      <c r="AX28" s="76"/>
      <c r="AY28" s="76"/>
      <c r="AZ28" s="76"/>
      <c r="BA28" s="76"/>
      <c r="BB28" s="76"/>
      <c r="BC28" s="76"/>
      <c r="BD28" s="77">
        <f t="shared" si="36"/>
        <v>1</v>
      </c>
      <c r="BE28" s="17"/>
      <c r="BF28" s="76"/>
      <c r="BG28" s="76"/>
      <c r="BH28" s="76">
        <v>1</v>
      </c>
      <c r="BI28" s="76"/>
      <c r="BJ28" s="76"/>
      <c r="BK28" s="76"/>
      <c r="BL28" s="76"/>
      <c r="BM28" s="76"/>
      <c r="BN28" s="76"/>
      <c r="BO28" s="76"/>
      <c r="BP28" s="77">
        <f t="shared" si="37"/>
        <v>1</v>
      </c>
      <c r="BQ28" s="17"/>
      <c r="BR28" s="76"/>
      <c r="BS28" s="76"/>
      <c r="BT28" s="76">
        <v>1</v>
      </c>
      <c r="BU28" s="76"/>
      <c r="BV28" s="76"/>
      <c r="BW28" s="76"/>
      <c r="BX28" s="76"/>
      <c r="BY28" s="76"/>
      <c r="BZ28" s="76"/>
      <c r="CA28" s="76"/>
      <c r="CB28" s="77">
        <f t="shared" si="38"/>
        <v>1</v>
      </c>
      <c r="CC28" s="17"/>
      <c r="CD28" s="76"/>
      <c r="CE28" s="76"/>
      <c r="CF28" s="76">
        <v>1</v>
      </c>
      <c r="CG28" s="76"/>
      <c r="CH28" s="76"/>
      <c r="CI28" s="76"/>
      <c r="CJ28" s="76"/>
      <c r="CK28" s="76"/>
      <c r="CL28" s="76"/>
      <c r="CM28" s="76"/>
      <c r="CN28" s="77">
        <f t="shared" si="39"/>
        <v>1</v>
      </c>
      <c r="CO28" s="17"/>
      <c r="CP28" s="76"/>
      <c r="CQ28" s="76"/>
      <c r="CR28" s="76">
        <v>1</v>
      </c>
      <c r="CS28" s="76"/>
      <c r="CT28" s="76"/>
      <c r="CU28" s="76"/>
      <c r="CV28" s="76"/>
      <c r="CW28" s="76"/>
      <c r="CX28" s="76"/>
      <c r="CY28" s="76"/>
      <c r="CZ28" s="77">
        <f t="shared" si="40"/>
        <v>1</v>
      </c>
      <c r="DA28" s="17"/>
    </row>
    <row r="29" spans="2:105" x14ac:dyDescent="0.35">
      <c r="B29" s="72"/>
      <c r="C29" s="187"/>
      <c r="D29" s="188"/>
      <c r="E29" s="188"/>
      <c r="F29" s="188"/>
      <c r="G29" s="188"/>
      <c r="H29" s="188"/>
      <c r="I29" s="188"/>
      <c r="J29" s="188"/>
      <c r="K29" s="188"/>
      <c r="L29" s="188"/>
      <c r="M29" s="188"/>
      <c r="N29" s="188"/>
      <c r="O29" s="188"/>
      <c r="P29" s="189">
        <f t="shared" si="41"/>
        <v>0</v>
      </c>
      <c r="Q29" s="73"/>
      <c r="R29" s="188"/>
      <c r="S29" s="188"/>
      <c r="T29" s="188"/>
      <c r="U29" s="188"/>
      <c r="V29" s="188"/>
      <c r="W29" s="188"/>
      <c r="X29" s="188"/>
      <c r="Y29" s="188"/>
      <c r="Z29" s="188"/>
      <c r="AA29" s="188"/>
      <c r="AB29" s="188"/>
      <c r="AC29" s="188"/>
      <c r="AD29" s="189">
        <f t="shared" si="42"/>
        <v>0</v>
      </c>
      <c r="AE29" s="187"/>
      <c r="AF29" s="188"/>
      <c r="AG29" s="188"/>
      <c r="AH29" s="189">
        <f t="shared" si="43"/>
        <v>0</v>
      </c>
      <c r="AI29" s="187"/>
      <c r="AJ29" s="188"/>
      <c r="AK29" s="188"/>
      <c r="AL29" s="189">
        <f t="shared" si="44"/>
        <v>0</v>
      </c>
      <c r="AM29" s="187"/>
      <c r="AN29" s="188"/>
      <c r="AO29" s="188"/>
      <c r="AP29" s="189">
        <f t="shared" si="45"/>
        <v>0</v>
      </c>
      <c r="AQ29" s="17"/>
      <c r="AR29" s="75"/>
      <c r="AS29" s="17"/>
      <c r="AT29" s="76"/>
      <c r="AU29" s="76"/>
      <c r="AV29" s="76">
        <v>1</v>
      </c>
      <c r="AW29" s="76"/>
      <c r="AX29" s="76"/>
      <c r="AY29" s="76"/>
      <c r="AZ29" s="76"/>
      <c r="BA29" s="76"/>
      <c r="BB29" s="76"/>
      <c r="BC29" s="76"/>
      <c r="BD29" s="77">
        <f t="shared" si="36"/>
        <v>1</v>
      </c>
      <c r="BE29" s="17"/>
      <c r="BF29" s="76"/>
      <c r="BG29" s="76"/>
      <c r="BH29" s="76">
        <v>1</v>
      </c>
      <c r="BI29" s="76"/>
      <c r="BJ29" s="76"/>
      <c r="BK29" s="76"/>
      <c r="BL29" s="76"/>
      <c r="BM29" s="76"/>
      <c r="BN29" s="76"/>
      <c r="BO29" s="76"/>
      <c r="BP29" s="77">
        <f t="shared" si="37"/>
        <v>1</v>
      </c>
      <c r="BQ29" s="17"/>
      <c r="BR29" s="76"/>
      <c r="BS29" s="76"/>
      <c r="BT29" s="76">
        <v>1</v>
      </c>
      <c r="BU29" s="76"/>
      <c r="BV29" s="76"/>
      <c r="BW29" s="76"/>
      <c r="BX29" s="76"/>
      <c r="BY29" s="76"/>
      <c r="BZ29" s="76"/>
      <c r="CA29" s="76"/>
      <c r="CB29" s="77">
        <f t="shared" si="38"/>
        <v>1</v>
      </c>
      <c r="CC29" s="17"/>
      <c r="CD29" s="76"/>
      <c r="CE29" s="76"/>
      <c r="CF29" s="76">
        <v>1</v>
      </c>
      <c r="CG29" s="76"/>
      <c r="CH29" s="76"/>
      <c r="CI29" s="76"/>
      <c r="CJ29" s="76"/>
      <c r="CK29" s="76"/>
      <c r="CL29" s="76"/>
      <c r="CM29" s="76"/>
      <c r="CN29" s="77">
        <f t="shared" si="39"/>
        <v>1</v>
      </c>
      <c r="CO29" s="17"/>
      <c r="CP29" s="76"/>
      <c r="CQ29" s="76"/>
      <c r="CR29" s="76">
        <v>1</v>
      </c>
      <c r="CS29" s="76"/>
      <c r="CT29" s="76"/>
      <c r="CU29" s="76"/>
      <c r="CV29" s="76"/>
      <c r="CW29" s="76"/>
      <c r="CX29" s="76"/>
      <c r="CY29" s="76"/>
      <c r="CZ29" s="77">
        <f t="shared" si="40"/>
        <v>1</v>
      </c>
      <c r="DA29" s="17"/>
    </row>
    <row r="30" spans="2:105" x14ac:dyDescent="0.35">
      <c r="B30" s="21" t="s">
        <v>20</v>
      </c>
      <c r="C30" s="78"/>
      <c r="D30" s="190">
        <f t="shared" ref="D30:O30" si="46">SUM(D10:D29)</f>
        <v>0</v>
      </c>
      <c r="E30" s="190">
        <f t="shared" si="46"/>
        <v>0</v>
      </c>
      <c r="F30" s="190">
        <f t="shared" si="46"/>
        <v>0</v>
      </c>
      <c r="G30" s="190">
        <f t="shared" si="46"/>
        <v>0</v>
      </c>
      <c r="H30" s="190">
        <f t="shared" si="46"/>
        <v>0</v>
      </c>
      <c r="I30" s="190">
        <f t="shared" si="46"/>
        <v>0</v>
      </c>
      <c r="J30" s="190">
        <f t="shared" si="46"/>
        <v>0</v>
      </c>
      <c r="K30" s="190">
        <f t="shared" si="46"/>
        <v>0</v>
      </c>
      <c r="L30" s="190">
        <f t="shared" si="46"/>
        <v>0</v>
      </c>
      <c r="M30" s="190">
        <f t="shared" si="46"/>
        <v>0</v>
      </c>
      <c r="N30" s="190">
        <f t="shared" si="46"/>
        <v>0</v>
      </c>
      <c r="O30" s="190">
        <f t="shared" si="46"/>
        <v>0</v>
      </c>
      <c r="P30" s="189">
        <f>SUM(P10:P29)</f>
        <v>0</v>
      </c>
      <c r="Q30" s="78"/>
      <c r="R30" s="190">
        <f t="shared" ref="R30:AC30" si="47">SUM(R10:R29)</f>
        <v>0</v>
      </c>
      <c r="S30" s="190">
        <f t="shared" si="47"/>
        <v>0</v>
      </c>
      <c r="T30" s="190">
        <f t="shared" si="47"/>
        <v>0</v>
      </c>
      <c r="U30" s="190">
        <f t="shared" si="47"/>
        <v>0</v>
      </c>
      <c r="V30" s="190">
        <f t="shared" si="47"/>
        <v>0</v>
      </c>
      <c r="W30" s="190">
        <f t="shared" si="47"/>
        <v>0</v>
      </c>
      <c r="X30" s="190">
        <f t="shared" si="47"/>
        <v>0</v>
      </c>
      <c r="Y30" s="190">
        <f t="shared" si="47"/>
        <v>0</v>
      </c>
      <c r="Z30" s="190">
        <f t="shared" si="47"/>
        <v>0</v>
      </c>
      <c r="AA30" s="190">
        <f t="shared" si="47"/>
        <v>0</v>
      </c>
      <c r="AB30" s="190">
        <f t="shared" si="47"/>
        <v>0</v>
      </c>
      <c r="AC30" s="190">
        <f t="shared" si="47"/>
        <v>0</v>
      </c>
      <c r="AD30" s="189">
        <f>SUM(AD10:AD29)</f>
        <v>0</v>
      </c>
      <c r="AE30" s="190"/>
      <c r="AF30" s="190">
        <f>SUM(AF10:AF29)</f>
        <v>0</v>
      </c>
      <c r="AG30" s="190">
        <f>SUM(AG10:AG29)</f>
        <v>0</v>
      </c>
      <c r="AH30" s="189">
        <f>SUM(AH10:AH29)</f>
        <v>0</v>
      </c>
      <c r="AI30" s="190"/>
      <c r="AJ30" s="190">
        <f>SUM(AJ10:AJ29)</f>
        <v>0</v>
      </c>
      <c r="AK30" s="190">
        <f>SUM(AK10:AK29)</f>
        <v>0</v>
      </c>
      <c r="AL30" s="189">
        <f>SUM(AL10:AL29)</f>
        <v>0</v>
      </c>
      <c r="AM30" s="190"/>
      <c r="AN30" s="190">
        <f>SUM(AN10:AN29)</f>
        <v>0</v>
      </c>
      <c r="AO30" s="190">
        <f>SUM(AO10:AO29)</f>
        <v>0</v>
      </c>
      <c r="AP30" s="189">
        <f>SUM(AP10:AP29)</f>
        <v>0</v>
      </c>
      <c r="AQ30" s="17"/>
      <c r="AR30" s="43"/>
      <c r="AS30" s="17"/>
      <c r="AT30" s="17"/>
      <c r="AU30" s="79"/>
      <c r="AV30" s="43"/>
      <c r="AW30" s="43"/>
      <c r="AX30" s="43"/>
      <c r="AY30" s="43"/>
      <c r="AZ30" s="43"/>
      <c r="BA30" s="43"/>
      <c r="BB30" s="43"/>
      <c r="BC30" s="43"/>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row>
    <row r="31" spans="2:105" x14ac:dyDescent="0.35">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row>
  </sheetData>
  <sheetProtection sheet="1" objects="1" scenarios="1"/>
  <mergeCells count="39">
    <mergeCell ref="CP7:CZ7"/>
    <mergeCell ref="CF8:CN8"/>
    <mergeCell ref="CR8:CZ8"/>
    <mergeCell ref="AU8:AU9"/>
    <mergeCell ref="AV8:BD8"/>
    <mergeCell ref="BG8:BG9"/>
    <mergeCell ref="BS8:BS9"/>
    <mergeCell ref="CE8:CE9"/>
    <mergeCell ref="CQ8:CQ9"/>
    <mergeCell ref="BH8:BP8"/>
    <mergeCell ref="BT8:CB8"/>
    <mergeCell ref="BF8:BF9"/>
    <mergeCell ref="CP8:CP9"/>
    <mergeCell ref="CD8:CD9"/>
    <mergeCell ref="CD7:CN7"/>
    <mergeCell ref="BF7:BP7"/>
    <mergeCell ref="BR8:BR9"/>
    <mergeCell ref="BR7:CB7"/>
    <mergeCell ref="B5:R5"/>
    <mergeCell ref="AR7:AR9"/>
    <mergeCell ref="B7:B9"/>
    <mergeCell ref="R8:AD8"/>
    <mergeCell ref="AN8:AP8"/>
    <mergeCell ref="D8:P8"/>
    <mergeCell ref="AF8:AH8"/>
    <mergeCell ref="AJ8:AL8"/>
    <mergeCell ref="C8:C9"/>
    <mergeCell ref="C7:P7"/>
    <mergeCell ref="Q8:Q9"/>
    <mergeCell ref="B2:B3"/>
    <mergeCell ref="AT8:AT9"/>
    <mergeCell ref="AT7:BD7"/>
    <mergeCell ref="Q7:AD7"/>
    <mergeCell ref="AE7:AH7"/>
    <mergeCell ref="AI7:AL7"/>
    <mergeCell ref="AM7:AP7"/>
    <mergeCell ref="AE8:AE9"/>
    <mergeCell ref="AI8:AI9"/>
    <mergeCell ref="AM8:AM9"/>
  </mergeCells>
  <dataValidations count="1">
    <dataValidation type="whole" operator="greaterThanOrEqual" allowBlank="1" showInputMessage="1" showErrorMessage="1" sqref="AM10:AO10 Q10:AC10 AE10:AG10 AI10:AK10 C10:O29" xr:uid="{00000000-0002-0000-0300-000000000000}">
      <formula1>0</formula1>
    </dataValidation>
  </dataValidations>
  <pageMargins left="0.7" right="0.7" top="0.75" bottom="0.75" header="0.3" footer="0.3"/>
  <pageSetup paperSize="9" orientation="portrait"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tabColor rgb="FF008BD0"/>
  </sheetPr>
  <dimension ref="B1:AU107"/>
  <sheetViews>
    <sheetView showGridLines="0" showRowColHeaders="0" zoomScale="55" zoomScaleNormal="55" workbookViewId="0">
      <selection activeCell="C6" sqref="C6"/>
    </sheetView>
  </sheetViews>
  <sheetFormatPr baseColWidth="10" defaultColWidth="11.54296875" defaultRowHeight="14.5" x14ac:dyDescent="0.35"/>
  <cols>
    <col min="1" max="1" width="3.90625" customWidth="1"/>
    <col min="2" max="36" width="11.453125"/>
    <col min="37" max="37" width="3.90625" customWidth="1"/>
  </cols>
  <sheetData>
    <row r="1" spans="2:47" ht="15" customHeight="1" x14ac:dyDescent="0.35"/>
    <row r="2" spans="2:47" ht="17.25" customHeight="1" x14ac:dyDescent="0.35">
      <c r="B2" s="214" t="s">
        <v>192</v>
      </c>
      <c r="C2" s="225"/>
      <c r="D2" s="225"/>
      <c r="E2" s="226"/>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row>
    <row r="3" spans="2:47" x14ac:dyDescent="0.35">
      <c r="B3" s="215"/>
      <c r="C3" s="227"/>
      <c r="D3" s="227"/>
      <c r="E3" s="228"/>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row>
    <row r="4" spans="2:47" x14ac:dyDescent="0.35">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row>
    <row r="5" spans="2:47" x14ac:dyDescent="0.35">
      <c r="B5" s="17"/>
      <c r="C5" s="35" t="s">
        <v>17</v>
      </c>
      <c r="D5" s="35" t="s">
        <v>18</v>
      </c>
      <c r="E5" s="35" t="s">
        <v>19</v>
      </c>
      <c r="F5" s="35" t="s">
        <v>31</v>
      </c>
      <c r="G5" s="35" t="s">
        <v>32</v>
      </c>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row>
    <row r="6" spans="2:47" x14ac:dyDescent="0.35">
      <c r="B6" s="44" t="s">
        <v>30</v>
      </c>
      <c r="C6" s="192">
        <f>Personnel!P30</f>
        <v>0</v>
      </c>
      <c r="D6" s="192">
        <f>Personnel!AD30</f>
        <v>0</v>
      </c>
      <c r="E6" s="192">
        <f>Personnel!AH30</f>
        <v>0</v>
      </c>
      <c r="F6" s="192">
        <f>Personnel!AL30</f>
        <v>0</v>
      </c>
      <c r="G6" s="192">
        <f>Personnel!AP30</f>
        <v>0</v>
      </c>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row>
    <row r="7" spans="2:47" x14ac:dyDescent="0.35">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row>
    <row r="8" spans="2:47" ht="15" customHeight="1" x14ac:dyDescent="0.35">
      <c r="B8" s="218" t="s">
        <v>21</v>
      </c>
      <c r="C8" s="219"/>
      <c r="D8" s="219"/>
      <c r="E8" s="219"/>
      <c r="F8" s="219"/>
      <c r="G8" s="219"/>
      <c r="H8" s="219"/>
      <c r="I8" s="219"/>
      <c r="J8" s="219"/>
      <c r="K8" s="219"/>
      <c r="L8" s="219"/>
      <c r="M8" s="219"/>
      <c r="N8" s="220"/>
      <c r="O8" s="86"/>
      <c r="P8" s="86"/>
      <c r="Q8" s="86"/>
      <c r="R8" s="86"/>
      <c r="S8" s="86"/>
      <c r="T8" s="86"/>
      <c r="U8" s="86"/>
      <c r="V8" s="86"/>
      <c r="W8" s="86"/>
      <c r="X8" s="86"/>
      <c r="Y8" s="86"/>
      <c r="Z8" s="86"/>
      <c r="AA8" s="86"/>
      <c r="AB8" s="86"/>
      <c r="AC8" s="86"/>
      <c r="AD8" s="86"/>
      <c r="AE8" s="86"/>
      <c r="AF8" s="86"/>
      <c r="AG8" s="86"/>
      <c r="AH8" s="86"/>
      <c r="AI8" s="86"/>
      <c r="AJ8" s="86"/>
      <c r="AK8" s="17"/>
      <c r="AM8" s="7"/>
      <c r="AN8" s="7"/>
      <c r="AO8" s="7"/>
      <c r="AP8" s="7"/>
      <c r="AQ8" s="7"/>
      <c r="AR8" s="7"/>
      <c r="AS8" s="7"/>
      <c r="AT8" s="7"/>
      <c r="AU8" s="7"/>
    </row>
    <row r="9" spans="2:47" x14ac:dyDescent="0.35">
      <c r="B9" s="201" t="s">
        <v>17</v>
      </c>
      <c r="C9" s="201"/>
      <c r="D9" s="201"/>
      <c r="E9" s="201"/>
      <c r="F9" s="201"/>
      <c r="G9" s="201"/>
      <c r="H9" s="201"/>
      <c r="I9" s="201"/>
      <c r="J9" s="201"/>
      <c r="K9" s="201"/>
      <c r="L9" s="201"/>
      <c r="M9" s="201"/>
      <c r="N9" s="201"/>
      <c r="O9" s="201" t="s">
        <v>18</v>
      </c>
      <c r="P9" s="201"/>
      <c r="Q9" s="201"/>
      <c r="R9" s="201"/>
      <c r="S9" s="201"/>
      <c r="T9" s="201"/>
      <c r="U9" s="201"/>
      <c r="V9" s="201"/>
      <c r="W9" s="201"/>
      <c r="X9" s="201"/>
      <c r="Y9" s="201"/>
      <c r="Z9" s="201"/>
      <c r="AA9" s="201"/>
      <c r="AB9" s="201" t="s">
        <v>19</v>
      </c>
      <c r="AC9" s="201"/>
      <c r="AD9" s="201"/>
      <c r="AE9" s="201" t="s">
        <v>31</v>
      </c>
      <c r="AF9" s="201"/>
      <c r="AG9" s="201"/>
      <c r="AH9" s="201" t="s">
        <v>32</v>
      </c>
      <c r="AI9" s="201"/>
      <c r="AJ9" s="201"/>
      <c r="AK9" s="17"/>
      <c r="AM9" s="7"/>
      <c r="AN9" s="7"/>
      <c r="AO9" s="7"/>
      <c r="AP9" s="7"/>
      <c r="AQ9" s="7"/>
      <c r="AR9" s="7"/>
      <c r="AS9" s="7"/>
      <c r="AT9" s="7"/>
      <c r="AU9" s="7"/>
    </row>
    <row r="10" spans="2:47" x14ac:dyDescent="0.35">
      <c r="B10" s="67">
        <f>CONFIG!$C$7</f>
        <v>43101</v>
      </c>
      <c r="C10" s="67">
        <f>DATE(YEAR(B10),MONTH(B10)+1,DAY(B10))</f>
        <v>43132</v>
      </c>
      <c r="D10" s="67">
        <f t="shared" ref="D10" si="0">DATE(YEAR(C10),MONTH(C10)+1,DAY(C10))</f>
        <v>43160</v>
      </c>
      <c r="E10" s="67">
        <f t="shared" ref="E10" si="1">DATE(YEAR(D10),MONTH(D10)+1,DAY(D10))</f>
        <v>43191</v>
      </c>
      <c r="F10" s="67">
        <f t="shared" ref="F10" si="2">DATE(YEAR(E10),MONTH(E10)+1,DAY(E10))</f>
        <v>43221</v>
      </c>
      <c r="G10" s="67">
        <f t="shared" ref="G10" si="3">DATE(YEAR(F10),MONTH(F10)+1,DAY(F10))</f>
        <v>43252</v>
      </c>
      <c r="H10" s="67">
        <f t="shared" ref="H10" si="4">DATE(YEAR(G10),MONTH(G10)+1,DAY(G10))</f>
        <v>43282</v>
      </c>
      <c r="I10" s="67">
        <f t="shared" ref="I10" si="5">DATE(YEAR(H10),MONTH(H10)+1,DAY(H10))</f>
        <v>43313</v>
      </c>
      <c r="J10" s="67">
        <f t="shared" ref="J10" si="6">DATE(YEAR(I10),MONTH(I10)+1,DAY(I10))</f>
        <v>43344</v>
      </c>
      <c r="K10" s="67">
        <f t="shared" ref="K10" si="7">DATE(YEAR(J10),MONTH(J10)+1,DAY(J10))</f>
        <v>43374</v>
      </c>
      <c r="L10" s="67">
        <f t="shared" ref="L10" si="8">DATE(YEAR(K10),MONTH(K10)+1,DAY(K10))</f>
        <v>43405</v>
      </c>
      <c r="M10" s="67">
        <f t="shared" ref="M10" si="9">DATE(YEAR(L10),MONTH(L10)+1,DAY(L10))</f>
        <v>43435</v>
      </c>
      <c r="N10" s="21" t="s">
        <v>16</v>
      </c>
      <c r="O10" s="67">
        <f>DATE(YEAR(M10),MONTH(M10)+1,DAY(M10))</f>
        <v>43466</v>
      </c>
      <c r="P10" s="67">
        <f t="shared" ref="P10" si="10">DATE(YEAR(O10),MONTH(O10)+1,DAY(O10))</f>
        <v>43497</v>
      </c>
      <c r="Q10" s="67">
        <f t="shared" ref="Q10" si="11">DATE(YEAR(P10),MONTH(P10)+1,DAY(P10))</f>
        <v>43525</v>
      </c>
      <c r="R10" s="67">
        <f t="shared" ref="R10" si="12">DATE(YEAR(Q10),MONTH(Q10)+1,DAY(Q10))</f>
        <v>43556</v>
      </c>
      <c r="S10" s="67">
        <f t="shared" ref="S10" si="13">DATE(YEAR(R10),MONTH(R10)+1,DAY(R10))</f>
        <v>43586</v>
      </c>
      <c r="T10" s="67">
        <f t="shared" ref="T10" si="14">DATE(YEAR(S10),MONTH(S10)+1,DAY(S10))</f>
        <v>43617</v>
      </c>
      <c r="U10" s="67">
        <f t="shared" ref="U10" si="15">DATE(YEAR(T10),MONTH(T10)+1,DAY(T10))</f>
        <v>43647</v>
      </c>
      <c r="V10" s="67">
        <f t="shared" ref="V10" si="16">DATE(YEAR(U10),MONTH(U10)+1,DAY(U10))</f>
        <v>43678</v>
      </c>
      <c r="W10" s="67">
        <f t="shared" ref="W10" si="17">DATE(YEAR(V10),MONTH(V10)+1,DAY(V10))</f>
        <v>43709</v>
      </c>
      <c r="X10" s="67">
        <f t="shared" ref="X10" si="18">DATE(YEAR(W10),MONTH(W10)+1,DAY(W10))</f>
        <v>43739</v>
      </c>
      <c r="Y10" s="67">
        <f t="shared" ref="Y10" si="19">DATE(YEAR(X10),MONTH(X10)+1,DAY(X10))</f>
        <v>43770</v>
      </c>
      <c r="Z10" s="67">
        <f t="shared" ref="Z10" si="20">DATE(YEAR(Y10),MONTH(Y10)+1,DAY(Y10))</f>
        <v>43800</v>
      </c>
      <c r="AA10" s="21" t="s">
        <v>16</v>
      </c>
      <c r="AB10" s="68" t="s">
        <v>23</v>
      </c>
      <c r="AC10" s="68" t="s">
        <v>24</v>
      </c>
      <c r="AD10" s="21" t="s">
        <v>16</v>
      </c>
      <c r="AE10" s="68" t="s">
        <v>23</v>
      </c>
      <c r="AF10" s="68" t="s">
        <v>24</v>
      </c>
      <c r="AG10" s="21" t="s">
        <v>16</v>
      </c>
      <c r="AH10" s="68" t="s">
        <v>23</v>
      </c>
      <c r="AI10" s="68" t="s">
        <v>24</v>
      </c>
      <c r="AJ10" s="21" t="s">
        <v>16</v>
      </c>
      <c r="AK10" s="17"/>
      <c r="AM10" s="7"/>
      <c r="AN10" s="7"/>
      <c r="AO10" s="7"/>
      <c r="AP10" s="7"/>
      <c r="AQ10" s="7"/>
      <c r="AR10" s="7"/>
      <c r="AS10" s="7"/>
      <c r="AT10" s="7"/>
      <c r="AU10" s="7"/>
    </row>
    <row r="11" spans="2:47" x14ac:dyDescent="0.35">
      <c r="B11" s="71">
        <f>Personnel!$C10*Personnel!D10/12</f>
        <v>0</v>
      </c>
      <c r="C11" s="71">
        <f>Personnel!$C10*Personnel!E10/12</f>
        <v>0</v>
      </c>
      <c r="D11" s="71">
        <f>Personnel!$C10*Personnel!F10/12</f>
        <v>0</v>
      </c>
      <c r="E11" s="71">
        <f>Personnel!$C10*Personnel!G10/12</f>
        <v>0</v>
      </c>
      <c r="F11" s="71">
        <f>Personnel!$C10*Personnel!H10/12</f>
        <v>0</v>
      </c>
      <c r="G11" s="71">
        <f>Personnel!$C10*Personnel!I10/12</f>
        <v>0</v>
      </c>
      <c r="H11" s="71">
        <f>Personnel!$C10*Personnel!J10/12</f>
        <v>0</v>
      </c>
      <c r="I11" s="71">
        <f>Personnel!$C10*Personnel!K10/12</f>
        <v>0</v>
      </c>
      <c r="J11" s="71">
        <f>Personnel!$C10*Personnel!L10/12</f>
        <v>0</v>
      </c>
      <c r="K11" s="71">
        <f>Personnel!$C10*Personnel!M10/12</f>
        <v>0</v>
      </c>
      <c r="L11" s="71">
        <f>Personnel!$C10*Personnel!N10/12</f>
        <v>0</v>
      </c>
      <c r="M11" s="71">
        <f>Personnel!$C10*Personnel!O10/12</f>
        <v>0</v>
      </c>
      <c r="N11" s="74">
        <f t="shared" ref="N11:N31" si="21">SUM(B11:M11)</f>
        <v>0</v>
      </c>
      <c r="O11" s="71">
        <f>Personnel!$Q10*Personnel!R10/12</f>
        <v>0</v>
      </c>
      <c r="P11" s="71">
        <f>Personnel!$Q10*Personnel!S10/12</f>
        <v>0</v>
      </c>
      <c r="Q11" s="71">
        <f>Personnel!$Q10*Personnel!T10/12</f>
        <v>0</v>
      </c>
      <c r="R11" s="71">
        <f>Personnel!$Q10*Personnel!U10/12</f>
        <v>0</v>
      </c>
      <c r="S11" s="71">
        <f>Personnel!$Q10*Personnel!V10/12</f>
        <v>0</v>
      </c>
      <c r="T11" s="71">
        <f>Personnel!$Q10*Personnel!W10/12</f>
        <v>0</v>
      </c>
      <c r="U11" s="71">
        <f>Personnel!$Q10*Personnel!X10/12</f>
        <v>0</v>
      </c>
      <c r="V11" s="71">
        <f>Personnel!$Q10*Personnel!Y10/12</f>
        <v>0</v>
      </c>
      <c r="W11" s="71">
        <f>Personnel!$Q10*Personnel!Z10/12</f>
        <v>0</v>
      </c>
      <c r="X11" s="71">
        <f>Personnel!$Q10*Personnel!AA10/12</f>
        <v>0</v>
      </c>
      <c r="Y11" s="71">
        <f>Personnel!$Q10*Personnel!AB10/12</f>
        <v>0</v>
      </c>
      <c r="Z11" s="71">
        <f>Personnel!$Q10*Personnel!AC10/12</f>
        <v>0</v>
      </c>
      <c r="AA11" s="74">
        <f t="shared" ref="AA11:AA31" si="22">SUM(O11:Z11)</f>
        <v>0</v>
      </c>
      <c r="AB11" s="71">
        <f>Personnel!$AE10*Personnel!AF10/2</f>
        <v>0</v>
      </c>
      <c r="AC11" s="71">
        <f>Personnel!$AE10*Personnel!AG10/2</f>
        <v>0</v>
      </c>
      <c r="AD11" s="74">
        <f t="shared" ref="AD11:AD12" si="23">SUM(AB11:AC11)</f>
        <v>0</v>
      </c>
      <c r="AE11" s="71">
        <f>Personnel!$AI10*Personnel!AJ10/2</f>
        <v>0</v>
      </c>
      <c r="AF11" s="71">
        <f>Personnel!$AI10*Personnel!AK10/2</f>
        <v>0</v>
      </c>
      <c r="AG11" s="74">
        <f t="shared" ref="AG11:AG12" si="24">SUM(AE11:AF11)</f>
        <v>0</v>
      </c>
      <c r="AH11" s="71">
        <f>Personnel!$AM10*Personnel!AN10/2</f>
        <v>0</v>
      </c>
      <c r="AI11" s="71">
        <f>Personnel!$AM10*Personnel!AO10/2</f>
        <v>0</v>
      </c>
      <c r="AJ11" s="74">
        <f t="shared" ref="AJ11:AJ12" si="25">SUM(AH11:AI11)</f>
        <v>0</v>
      </c>
      <c r="AK11" s="17"/>
      <c r="AM11" s="7"/>
      <c r="AN11" s="7"/>
      <c r="AO11" s="7"/>
      <c r="AP11" s="7"/>
      <c r="AQ11" s="7"/>
      <c r="AR11" s="7"/>
      <c r="AS11" s="7"/>
      <c r="AT11" s="7"/>
      <c r="AU11" s="7"/>
    </row>
    <row r="12" spans="2:47" x14ac:dyDescent="0.35">
      <c r="B12" s="71">
        <f>Personnel!$C11*Personnel!D11/12</f>
        <v>0</v>
      </c>
      <c r="C12" s="71">
        <f>Personnel!$C11*Personnel!E11/12</f>
        <v>0</v>
      </c>
      <c r="D12" s="71">
        <f>Personnel!$C11*Personnel!F11/12</f>
        <v>0</v>
      </c>
      <c r="E12" s="71">
        <f>Personnel!$C11*Personnel!G11/12</f>
        <v>0</v>
      </c>
      <c r="F12" s="71">
        <f>Personnel!$C11*Personnel!H11/12</f>
        <v>0</v>
      </c>
      <c r="G12" s="71">
        <f>Personnel!$C11*Personnel!I11/12</f>
        <v>0</v>
      </c>
      <c r="H12" s="71">
        <f>Personnel!$C11*Personnel!J11/12</f>
        <v>0</v>
      </c>
      <c r="I12" s="71">
        <f>Personnel!$C11*Personnel!K11/12</f>
        <v>0</v>
      </c>
      <c r="J12" s="71">
        <f>Personnel!$C11*Personnel!L11/12</f>
        <v>0</v>
      </c>
      <c r="K12" s="71">
        <f>Personnel!$C11*Personnel!M11/12</f>
        <v>0</v>
      </c>
      <c r="L12" s="71">
        <f>Personnel!$C11*Personnel!N11/12</f>
        <v>0</v>
      </c>
      <c r="M12" s="71">
        <f>Personnel!$C11*Personnel!O11/12</f>
        <v>0</v>
      </c>
      <c r="N12" s="74">
        <f t="shared" si="21"/>
        <v>0</v>
      </c>
      <c r="O12" s="71">
        <f>Personnel!$Q11*Personnel!R11/12</f>
        <v>0</v>
      </c>
      <c r="P12" s="71">
        <f>Personnel!$Q11*Personnel!S11/12</f>
        <v>0</v>
      </c>
      <c r="Q12" s="71">
        <f>Personnel!$Q11*Personnel!T11/12</f>
        <v>0</v>
      </c>
      <c r="R12" s="71">
        <f>Personnel!$Q11*Personnel!U11/12</f>
        <v>0</v>
      </c>
      <c r="S12" s="71">
        <f>Personnel!$Q11*Personnel!V11/12</f>
        <v>0</v>
      </c>
      <c r="T12" s="71">
        <f>Personnel!$Q11*Personnel!W11/12</f>
        <v>0</v>
      </c>
      <c r="U12" s="71">
        <f>Personnel!$Q11*Personnel!X11/12</f>
        <v>0</v>
      </c>
      <c r="V12" s="71">
        <f>Personnel!$Q11*Personnel!Y11/12</f>
        <v>0</v>
      </c>
      <c r="W12" s="71">
        <f>Personnel!$Q11*Personnel!Z11/12</f>
        <v>0</v>
      </c>
      <c r="X12" s="71">
        <f>Personnel!$Q11*Personnel!AA11/12</f>
        <v>0</v>
      </c>
      <c r="Y12" s="71">
        <f>Personnel!$Q11*Personnel!AB11/12</f>
        <v>0</v>
      </c>
      <c r="Z12" s="71">
        <f>Personnel!$Q11*Personnel!AC11/12</f>
        <v>0</v>
      </c>
      <c r="AA12" s="74">
        <f t="shared" si="22"/>
        <v>0</v>
      </c>
      <c r="AB12" s="71">
        <f>Personnel!$AE11*Personnel!AF11/2</f>
        <v>0</v>
      </c>
      <c r="AC12" s="71">
        <f>Personnel!$AE11*Personnel!AG11/2</f>
        <v>0</v>
      </c>
      <c r="AD12" s="74">
        <f t="shared" si="23"/>
        <v>0</v>
      </c>
      <c r="AE12" s="71">
        <f>Personnel!$AI11*Personnel!AJ11/2</f>
        <v>0</v>
      </c>
      <c r="AF12" s="71">
        <f>Personnel!$AI11*Personnel!AK11/2</f>
        <v>0</v>
      </c>
      <c r="AG12" s="74">
        <f t="shared" si="24"/>
        <v>0</v>
      </c>
      <c r="AH12" s="71">
        <f>Personnel!$AM11*Personnel!AN11/2</f>
        <v>0</v>
      </c>
      <c r="AI12" s="71">
        <f>Personnel!$AM11*Personnel!AO11/2</f>
        <v>0</v>
      </c>
      <c r="AJ12" s="74">
        <f t="shared" si="25"/>
        <v>0</v>
      </c>
      <c r="AK12" s="17"/>
      <c r="AM12" s="7"/>
      <c r="AN12" s="7"/>
      <c r="AO12" s="7"/>
      <c r="AP12" s="7"/>
      <c r="AQ12" s="7"/>
      <c r="AR12" s="7"/>
      <c r="AS12" s="7"/>
      <c r="AT12" s="7"/>
      <c r="AU12" s="7"/>
    </row>
    <row r="13" spans="2:47" x14ac:dyDescent="0.35">
      <c r="B13" s="71">
        <f>Personnel!$C12*Personnel!D12/12</f>
        <v>0</v>
      </c>
      <c r="C13" s="71">
        <f>Personnel!$C12*Personnel!E12/12</f>
        <v>0</v>
      </c>
      <c r="D13" s="71">
        <f>Personnel!$C12*Personnel!F12/12</f>
        <v>0</v>
      </c>
      <c r="E13" s="71">
        <f>Personnel!$C12*Personnel!G12/12</f>
        <v>0</v>
      </c>
      <c r="F13" s="71">
        <f>Personnel!$C12*Personnel!H12/12</f>
        <v>0</v>
      </c>
      <c r="G13" s="71">
        <f>Personnel!$C12*Personnel!I12/12</f>
        <v>0</v>
      </c>
      <c r="H13" s="71">
        <f>Personnel!$C12*Personnel!J12/12</f>
        <v>0</v>
      </c>
      <c r="I13" s="71">
        <f>Personnel!$C12*Personnel!K12/12</f>
        <v>0</v>
      </c>
      <c r="J13" s="71">
        <f>Personnel!$C12*Personnel!L12/12</f>
        <v>0</v>
      </c>
      <c r="K13" s="71">
        <f>Personnel!$C12*Personnel!M12/12</f>
        <v>0</v>
      </c>
      <c r="L13" s="71">
        <f>Personnel!$C12*Personnel!N12/12</f>
        <v>0</v>
      </c>
      <c r="M13" s="71">
        <f>Personnel!$C12*Personnel!O12/12</f>
        <v>0</v>
      </c>
      <c r="N13" s="74">
        <f t="shared" si="21"/>
        <v>0</v>
      </c>
      <c r="O13" s="71">
        <f>Personnel!$Q12*Personnel!R12/12</f>
        <v>0</v>
      </c>
      <c r="P13" s="71">
        <f>Personnel!$Q12*Personnel!S12/12</f>
        <v>0</v>
      </c>
      <c r="Q13" s="71">
        <f>Personnel!$Q12*Personnel!T12/12</f>
        <v>0</v>
      </c>
      <c r="R13" s="71">
        <f>Personnel!$Q12*Personnel!U12/12</f>
        <v>0</v>
      </c>
      <c r="S13" s="71">
        <f>Personnel!$Q12*Personnel!V12/12</f>
        <v>0</v>
      </c>
      <c r="T13" s="71">
        <f>Personnel!$Q12*Personnel!W12/12</f>
        <v>0</v>
      </c>
      <c r="U13" s="71">
        <f>Personnel!$Q12*Personnel!X12/12</f>
        <v>0</v>
      </c>
      <c r="V13" s="71">
        <f>Personnel!$Q12*Personnel!Y12/12</f>
        <v>0</v>
      </c>
      <c r="W13" s="71">
        <f>Personnel!$Q12*Personnel!Z12/12</f>
        <v>0</v>
      </c>
      <c r="X13" s="71">
        <f>Personnel!$Q12*Personnel!AA12/12</f>
        <v>0</v>
      </c>
      <c r="Y13" s="71">
        <f>Personnel!$Q12*Personnel!AB12/12</f>
        <v>0</v>
      </c>
      <c r="Z13" s="71">
        <f>Personnel!$Q12*Personnel!AC12/12</f>
        <v>0</v>
      </c>
      <c r="AA13" s="74">
        <f t="shared" si="22"/>
        <v>0</v>
      </c>
      <c r="AB13" s="71">
        <f>Personnel!$AE12*Personnel!AF12/2</f>
        <v>0</v>
      </c>
      <c r="AC13" s="71">
        <f>Personnel!$AE12*Personnel!AG12/2</f>
        <v>0</v>
      </c>
      <c r="AD13" s="74">
        <f t="shared" ref="AD13" si="26">SUM(AB13:AC13)</f>
        <v>0</v>
      </c>
      <c r="AE13" s="71">
        <f>Personnel!$AI12*Personnel!AJ12/2</f>
        <v>0</v>
      </c>
      <c r="AF13" s="71">
        <f>Personnel!$AI12*Personnel!AK12/2</f>
        <v>0</v>
      </c>
      <c r="AG13" s="74">
        <f t="shared" ref="AG13" si="27">SUM(AE13:AF13)</f>
        <v>0</v>
      </c>
      <c r="AH13" s="71">
        <f>Personnel!$AM12*Personnel!AN12/2</f>
        <v>0</v>
      </c>
      <c r="AI13" s="71">
        <f>Personnel!$AM12*Personnel!AO12/2</f>
        <v>0</v>
      </c>
      <c r="AJ13" s="74">
        <f t="shared" ref="AJ13" si="28">SUM(AH13:AI13)</f>
        <v>0</v>
      </c>
      <c r="AK13" s="17"/>
      <c r="AM13" s="7"/>
      <c r="AN13" s="7"/>
      <c r="AO13" s="7"/>
      <c r="AP13" s="7"/>
      <c r="AQ13" s="7"/>
      <c r="AR13" s="7"/>
      <c r="AS13" s="7"/>
      <c r="AT13" s="7"/>
      <c r="AU13" s="7"/>
    </row>
    <row r="14" spans="2:47" x14ac:dyDescent="0.35">
      <c r="B14" s="71">
        <f>Personnel!$C13*Personnel!D13/12</f>
        <v>0</v>
      </c>
      <c r="C14" s="71">
        <f>Personnel!$C13*Personnel!E13/12</f>
        <v>0</v>
      </c>
      <c r="D14" s="71">
        <f>Personnel!$C13*Personnel!F13/12</f>
        <v>0</v>
      </c>
      <c r="E14" s="71">
        <f>Personnel!$C13*Personnel!G13/12</f>
        <v>0</v>
      </c>
      <c r="F14" s="71">
        <f>Personnel!$C13*Personnel!H13/12</f>
        <v>0</v>
      </c>
      <c r="G14" s="71">
        <f>Personnel!$C13*Personnel!I13/12</f>
        <v>0</v>
      </c>
      <c r="H14" s="71">
        <f>Personnel!$C13*Personnel!J13/12</f>
        <v>0</v>
      </c>
      <c r="I14" s="71">
        <f>Personnel!$C13*Personnel!K13/12</f>
        <v>0</v>
      </c>
      <c r="J14" s="71">
        <f>Personnel!$C13*Personnel!L13/12</f>
        <v>0</v>
      </c>
      <c r="K14" s="71">
        <f>Personnel!$C13*Personnel!M13/12</f>
        <v>0</v>
      </c>
      <c r="L14" s="71">
        <f>Personnel!$C13*Personnel!N13/12</f>
        <v>0</v>
      </c>
      <c r="M14" s="71">
        <f>Personnel!$C13*Personnel!O13/12</f>
        <v>0</v>
      </c>
      <c r="N14" s="74">
        <f t="shared" si="21"/>
        <v>0</v>
      </c>
      <c r="O14" s="71">
        <f>Personnel!$Q13*Personnel!R13/12</f>
        <v>0</v>
      </c>
      <c r="P14" s="71">
        <f>Personnel!$Q13*Personnel!S13/12</f>
        <v>0</v>
      </c>
      <c r="Q14" s="71">
        <f>Personnel!$Q13*Personnel!T13/12</f>
        <v>0</v>
      </c>
      <c r="R14" s="71">
        <f>Personnel!$Q13*Personnel!U13/12</f>
        <v>0</v>
      </c>
      <c r="S14" s="71">
        <f>Personnel!$Q13*Personnel!V13/12</f>
        <v>0</v>
      </c>
      <c r="T14" s="71">
        <f>Personnel!$Q13*Personnel!W13/12</f>
        <v>0</v>
      </c>
      <c r="U14" s="71">
        <f>Personnel!$Q13*Personnel!X13/12</f>
        <v>0</v>
      </c>
      <c r="V14" s="71">
        <f>Personnel!$Q13*Personnel!Y13/12</f>
        <v>0</v>
      </c>
      <c r="W14" s="71">
        <f>Personnel!$Q13*Personnel!Z13/12</f>
        <v>0</v>
      </c>
      <c r="X14" s="71">
        <f>Personnel!$Q13*Personnel!AA13/12</f>
        <v>0</v>
      </c>
      <c r="Y14" s="71">
        <f>Personnel!$Q13*Personnel!AB13/12</f>
        <v>0</v>
      </c>
      <c r="Z14" s="71">
        <f>Personnel!$Q13*Personnel!AC13/12</f>
        <v>0</v>
      </c>
      <c r="AA14" s="74">
        <f t="shared" si="22"/>
        <v>0</v>
      </c>
      <c r="AB14" s="71">
        <f>Personnel!$AE13*Personnel!AF13/2</f>
        <v>0</v>
      </c>
      <c r="AC14" s="71">
        <f>Personnel!$AE13*Personnel!AG13/2</f>
        <v>0</v>
      </c>
      <c r="AD14" s="74">
        <f t="shared" ref="AD14:AD31" si="29">SUM(AB14:AC14)</f>
        <v>0</v>
      </c>
      <c r="AE14" s="71">
        <f>Personnel!$AI13*Personnel!AJ13/2</f>
        <v>0</v>
      </c>
      <c r="AF14" s="71">
        <f>Personnel!$AI13*Personnel!AK13/2</f>
        <v>0</v>
      </c>
      <c r="AG14" s="74">
        <f t="shared" ref="AG14:AG31" si="30">SUM(AE14:AF14)</f>
        <v>0</v>
      </c>
      <c r="AH14" s="71">
        <f>Personnel!$AM13*Personnel!AN13/2</f>
        <v>0</v>
      </c>
      <c r="AI14" s="71">
        <f>Personnel!$AM13*Personnel!AO13/2</f>
        <v>0</v>
      </c>
      <c r="AJ14" s="74">
        <f t="shared" ref="AJ14:AJ31" si="31">SUM(AH14:AI14)</f>
        <v>0</v>
      </c>
      <c r="AK14" s="17"/>
      <c r="AM14" s="7"/>
      <c r="AN14" s="7"/>
      <c r="AO14" s="7"/>
      <c r="AP14" s="7"/>
      <c r="AQ14" s="7"/>
      <c r="AR14" s="7"/>
      <c r="AS14" s="7"/>
      <c r="AT14" s="7"/>
      <c r="AU14" s="7"/>
    </row>
    <row r="15" spans="2:47" x14ac:dyDescent="0.35">
      <c r="B15" s="71">
        <f>Personnel!$C14*Personnel!D14/12</f>
        <v>0</v>
      </c>
      <c r="C15" s="71">
        <f>Personnel!$C14*Personnel!E14/12</f>
        <v>0</v>
      </c>
      <c r="D15" s="71">
        <f>Personnel!$C14*Personnel!F14/12</f>
        <v>0</v>
      </c>
      <c r="E15" s="71">
        <f>Personnel!$C14*Personnel!G14/12</f>
        <v>0</v>
      </c>
      <c r="F15" s="71">
        <f>Personnel!$C14*Personnel!H14/12</f>
        <v>0</v>
      </c>
      <c r="G15" s="71">
        <f>Personnel!$C14*Personnel!I14/12</f>
        <v>0</v>
      </c>
      <c r="H15" s="71">
        <f>Personnel!$C14*Personnel!J14/12</f>
        <v>0</v>
      </c>
      <c r="I15" s="71">
        <f>Personnel!$C14*Personnel!K14/12</f>
        <v>0</v>
      </c>
      <c r="J15" s="71">
        <f>Personnel!$C14*Personnel!L14/12</f>
        <v>0</v>
      </c>
      <c r="K15" s="71">
        <f>Personnel!$C14*Personnel!M14/12</f>
        <v>0</v>
      </c>
      <c r="L15" s="71">
        <f>Personnel!$C14*Personnel!N14/12</f>
        <v>0</v>
      </c>
      <c r="M15" s="71">
        <f>Personnel!$C14*Personnel!O14/12</f>
        <v>0</v>
      </c>
      <c r="N15" s="74">
        <f t="shared" si="21"/>
        <v>0</v>
      </c>
      <c r="O15" s="71">
        <f>Personnel!$Q14*Personnel!R14/12</f>
        <v>0</v>
      </c>
      <c r="P15" s="71">
        <f>Personnel!$Q14*Personnel!S14/12</f>
        <v>0</v>
      </c>
      <c r="Q15" s="71">
        <f>Personnel!$Q14*Personnel!T14/12</f>
        <v>0</v>
      </c>
      <c r="R15" s="71">
        <f>Personnel!$Q14*Personnel!U14/12</f>
        <v>0</v>
      </c>
      <c r="S15" s="71">
        <f>Personnel!$Q14*Personnel!V14/12</f>
        <v>0</v>
      </c>
      <c r="T15" s="71">
        <f>Personnel!$Q14*Personnel!W14/12</f>
        <v>0</v>
      </c>
      <c r="U15" s="71">
        <f>Personnel!$Q14*Personnel!X14/12</f>
        <v>0</v>
      </c>
      <c r="V15" s="71">
        <f>Personnel!$Q14*Personnel!Y14/12</f>
        <v>0</v>
      </c>
      <c r="W15" s="71">
        <f>Personnel!$Q14*Personnel!Z14/12</f>
        <v>0</v>
      </c>
      <c r="X15" s="71">
        <f>Personnel!$Q14*Personnel!AA14/12</f>
        <v>0</v>
      </c>
      <c r="Y15" s="71">
        <f>Personnel!$Q14*Personnel!AB14/12</f>
        <v>0</v>
      </c>
      <c r="Z15" s="71">
        <f>Personnel!$Q14*Personnel!AC14/12</f>
        <v>0</v>
      </c>
      <c r="AA15" s="74">
        <f t="shared" si="22"/>
        <v>0</v>
      </c>
      <c r="AB15" s="71">
        <f>Personnel!$AE14*Personnel!AF14/2</f>
        <v>0</v>
      </c>
      <c r="AC15" s="71">
        <f>Personnel!$AE14*Personnel!AG14/2</f>
        <v>0</v>
      </c>
      <c r="AD15" s="74">
        <f t="shared" si="29"/>
        <v>0</v>
      </c>
      <c r="AE15" s="71">
        <f>Personnel!$AI14*Personnel!AJ14/2</f>
        <v>0</v>
      </c>
      <c r="AF15" s="71">
        <f>Personnel!$AI14*Personnel!AK14/2</f>
        <v>0</v>
      </c>
      <c r="AG15" s="74">
        <f t="shared" si="30"/>
        <v>0</v>
      </c>
      <c r="AH15" s="71">
        <f>Personnel!$AM14*Personnel!AN14/2</f>
        <v>0</v>
      </c>
      <c r="AI15" s="71">
        <f>Personnel!$AM14*Personnel!AO14/2</f>
        <v>0</v>
      </c>
      <c r="AJ15" s="74">
        <f t="shared" si="31"/>
        <v>0</v>
      </c>
      <c r="AK15" s="17"/>
      <c r="AM15" s="7"/>
      <c r="AN15" s="7"/>
      <c r="AO15" s="7"/>
      <c r="AP15" s="7"/>
      <c r="AQ15" s="7"/>
      <c r="AR15" s="7"/>
      <c r="AS15" s="7"/>
      <c r="AT15" s="7"/>
      <c r="AU15" s="7"/>
    </row>
    <row r="16" spans="2:47" x14ac:dyDescent="0.35">
      <c r="B16" s="71">
        <f>Personnel!$C15*Personnel!D15/12</f>
        <v>0</v>
      </c>
      <c r="C16" s="71">
        <f>Personnel!$C15*Personnel!E15/12</f>
        <v>0</v>
      </c>
      <c r="D16" s="71">
        <f>Personnel!$C15*Personnel!F15/12</f>
        <v>0</v>
      </c>
      <c r="E16" s="71">
        <f>Personnel!$C15*Personnel!G15/12</f>
        <v>0</v>
      </c>
      <c r="F16" s="71">
        <f>Personnel!$C15*Personnel!H15/12</f>
        <v>0</v>
      </c>
      <c r="G16" s="71">
        <f>Personnel!$C15*Personnel!I15/12</f>
        <v>0</v>
      </c>
      <c r="H16" s="71">
        <f>Personnel!$C15*Personnel!J15/12</f>
        <v>0</v>
      </c>
      <c r="I16" s="71">
        <f>Personnel!$C15*Personnel!K15/12</f>
        <v>0</v>
      </c>
      <c r="J16" s="71">
        <f>Personnel!$C15*Personnel!L15/12</f>
        <v>0</v>
      </c>
      <c r="K16" s="71">
        <f>Personnel!$C15*Personnel!M15/12</f>
        <v>0</v>
      </c>
      <c r="L16" s="71">
        <f>Personnel!$C15*Personnel!N15/12</f>
        <v>0</v>
      </c>
      <c r="M16" s="71">
        <f>Personnel!$C15*Personnel!O15/12</f>
        <v>0</v>
      </c>
      <c r="N16" s="74">
        <f t="shared" si="21"/>
        <v>0</v>
      </c>
      <c r="O16" s="71">
        <f>Personnel!$Q15*Personnel!R15/12</f>
        <v>0</v>
      </c>
      <c r="P16" s="71">
        <f>Personnel!$Q15*Personnel!S15/12</f>
        <v>0</v>
      </c>
      <c r="Q16" s="71">
        <f>Personnel!$Q15*Personnel!T15/12</f>
        <v>0</v>
      </c>
      <c r="R16" s="71">
        <f>Personnel!$Q15*Personnel!U15/12</f>
        <v>0</v>
      </c>
      <c r="S16" s="71">
        <f>Personnel!$Q15*Personnel!V15/12</f>
        <v>0</v>
      </c>
      <c r="T16" s="71">
        <f>Personnel!$Q15*Personnel!W15/12</f>
        <v>0</v>
      </c>
      <c r="U16" s="71">
        <f>Personnel!$Q15*Personnel!X15/12</f>
        <v>0</v>
      </c>
      <c r="V16" s="71">
        <f>Personnel!$Q15*Personnel!Y15/12</f>
        <v>0</v>
      </c>
      <c r="W16" s="71">
        <f>Personnel!$Q15*Personnel!Z15/12</f>
        <v>0</v>
      </c>
      <c r="X16" s="71">
        <f>Personnel!$Q15*Personnel!AA15/12</f>
        <v>0</v>
      </c>
      <c r="Y16" s="71">
        <f>Personnel!$Q15*Personnel!AB15/12</f>
        <v>0</v>
      </c>
      <c r="Z16" s="71">
        <f>Personnel!$Q15*Personnel!AC15/12</f>
        <v>0</v>
      </c>
      <c r="AA16" s="74">
        <f t="shared" si="22"/>
        <v>0</v>
      </c>
      <c r="AB16" s="71">
        <f>Personnel!$AE15*Personnel!AF15/2</f>
        <v>0</v>
      </c>
      <c r="AC16" s="71">
        <f>Personnel!$AE15*Personnel!AG15/2</f>
        <v>0</v>
      </c>
      <c r="AD16" s="74">
        <f t="shared" si="29"/>
        <v>0</v>
      </c>
      <c r="AE16" s="71">
        <f>Personnel!$AI15*Personnel!AJ15/2</f>
        <v>0</v>
      </c>
      <c r="AF16" s="71">
        <f>Personnel!$AI15*Personnel!AK15/2</f>
        <v>0</v>
      </c>
      <c r="AG16" s="74">
        <f t="shared" si="30"/>
        <v>0</v>
      </c>
      <c r="AH16" s="71">
        <f>Personnel!$AM15*Personnel!AN15/2</f>
        <v>0</v>
      </c>
      <c r="AI16" s="71">
        <f>Personnel!$AM15*Personnel!AO15/2</f>
        <v>0</v>
      </c>
      <c r="AJ16" s="74">
        <f t="shared" si="31"/>
        <v>0</v>
      </c>
      <c r="AK16" s="17"/>
      <c r="AM16" s="7"/>
      <c r="AN16" s="7"/>
      <c r="AO16" s="7"/>
      <c r="AP16" s="7"/>
      <c r="AQ16" s="7"/>
      <c r="AR16" s="7"/>
      <c r="AS16" s="7"/>
      <c r="AT16" s="7"/>
      <c r="AU16" s="7"/>
    </row>
    <row r="17" spans="2:47" x14ac:dyDescent="0.35">
      <c r="B17" s="71">
        <f>Personnel!$C16*Personnel!D16/12</f>
        <v>0</v>
      </c>
      <c r="C17" s="71">
        <f>Personnel!$C16*Personnel!E16/12</f>
        <v>0</v>
      </c>
      <c r="D17" s="71">
        <f>Personnel!$C16*Personnel!F16/12</f>
        <v>0</v>
      </c>
      <c r="E17" s="71">
        <f>Personnel!$C16*Personnel!G16/12</f>
        <v>0</v>
      </c>
      <c r="F17" s="71">
        <f>Personnel!$C16*Personnel!H16/12</f>
        <v>0</v>
      </c>
      <c r="G17" s="71">
        <f>Personnel!$C16*Personnel!I16/12</f>
        <v>0</v>
      </c>
      <c r="H17" s="71">
        <f>Personnel!$C16*Personnel!J16/12</f>
        <v>0</v>
      </c>
      <c r="I17" s="71">
        <f>Personnel!$C16*Personnel!K16/12</f>
        <v>0</v>
      </c>
      <c r="J17" s="71">
        <f>Personnel!$C16*Personnel!L16/12</f>
        <v>0</v>
      </c>
      <c r="K17" s="71">
        <f>Personnel!$C16*Personnel!M16/12</f>
        <v>0</v>
      </c>
      <c r="L17" s="71">
        <f>Personnel!$C16*Personnel!N16/12</f>
        <v>0</v>
      </c>
      <c r="M17" s="71">
        <f>Personnel!$C16*Personnel!O16/12</f>
        <v>0</v>
      </c>
      <c r="N17" s="74">
        <f t="shared" si="21"/>
        <v>0</v>
      </c>
      <c r="O17" s="71">
        <f>Personnel!$Q16*Personnel!R16/12</f>
        <v>0</v>
      </c>
      <c r="P17" s="71">
        <f>Personnel!$Q16*Personnel!S16/12</f>
        <v>0</v>
      </c>
      <c r="Q17" s="71">
        <f>Personnel!$Q16*Personnel!T16/12</f>
        <v>0</v>
      </c>
      <c r="R17" s="71">
        <f>Personnel!$Q16*Personnel!U16/12</f>
        <v>0</v>
      </c>
      <c r="S17" s="71">
        <f>Personnel!$Q16*Personnel!V16/12</f>
        <v>0</v>
      </c>
      <c r="T17" s="71">
        <f>Personnel!$Q16*Personnel!W16/12</f>
        <v>0</v>
      </c>
      <c r="U17" s="71">
        <f>Personnel!$Q16*Personnel!X16/12</f>
        <v>0</v>
      </c>
      <c r="V17" s="71">
        <f>Personnel!$Q16*Personnel!Y16/12</f>
        <v>0</v>
      </c>
      <c r="W17" s="71">
        <f>Personnel!$Q16*Personnel!Z16/12</f>
        <v>0</v>
      </c>
      <c r="X17" s="71">
        <f>Personnel!$Q16*Personnel!AA16/12</f>
        <v>0</v>
      </c>
      <c r="Y17" s="71">
        <f>Personnel!$Q16*Personnel!AB16/12</f>
        <v>0</v>
      </c>
      <c r="Z17" s="71">
        <f>Personnel!$Q16*Personnel!AC16/12</f>
        <v>0</v>
      </c>
      <c r="AA17" s="74">
        <f t="shared" si="22"/>
        <v>0</v>
      </c>
      <c r="AB17" s="71">
        <f>Personnel!$AE16*Personnel!AF16/2</f>
        <v>0</v>
      </c>
      <c r="AC17" s="71">
        <f>Personnel!$AE16*Personnel!AG16/2</f>
        <v>0</v>
      </c>
      <c r="AD17" s="74">
        <f t="shared" si="29"/>
        <v>0</v>
      </c>
      <c r="AE17" s="71">
        <f>Personnel!$AI16*Personnel!AJ16/2</f>
        <v>0</v>
      </c>
      <c r="AF17" s="71">
        <f>Personnel!$AI16*Personnel!AK16/2</f>
        <v>0</v>
      </c>
      <c r="AG17" s="74">
        <f t="shared" si="30"/>
        <v>0</v>
      </c>
      <c r="AH17" s="71">
        <f>Personnel!$AM16*Personnel!AN16/2</f>
        <v>0</v>
      </c>
      <c r="AI17" s="71">
        <f>Personnel!$AM16*Personnel!AO16/2</f>
        <v>0</v>
      </c>
      <c r="AJ17" s="74">
        <f t="shared" si="31"/>
        <v>0</v>
      </c>
      <c r="AK17" s="17"/>
    </row>
    <row r="18" spans="2:47" x14ac:dyDescent="0.35">
      <c r="B18" s="71">
        <f>Personnel!$C17*Personnel!D17/12</f>
        <v>0</v>
      </c>
      <c r="C18" s="71">
        <f>Personnel!$C17*Personnel!E17/12</f>
        <v>0</v>
      </c>
      <c r="D18" s="71">
        <f>Personnel!$C17*Personnel!F17/12</f>
        <v>0</v>
      </c>
      <c r="E18" s="71">
        <f>Personnel!$C17*Personnel!G17/12</f>
        <v>0</v>
      </c>
      <c r="F18" s="71">
        <f>Personnel!$C17*Personnel!H17/12</f>
        <v>0</v>
      </c>
      <c r="G18" s="71">
        <f>Personnel!$C17*Personnel!I17/12</f>
        <v>0</v>
      </c>
      <c r="H18" s="71">
        <f>Personnel!$C17*Personnel!J17/12</f>
        <v>0</v>
      </c>
      <c r="I18" s="71">
        <f>Personnel!$C17*Personnel!K17/12</f>
        <v>0</v>
      </c>
      <c r="J18" s="71">
        <f>Personnel!$C17*Personnel!L17/12</f>
        <v>0</v>
      </c>
      <c r="K18" s="71">
        <f>Personnel!$C17*Personnel!M17/12</f>
        <v>0</v>
      </c>
      <c r="L18" s="71">
        <f>Personnel!$C17*Personnel!N17/12</f>
        <v>0</v>
      </c>
      <c r="M18" s="71">
        <f>Personnel!$C17*Personnel!O17/12</f>
        <v>0</v>
      </c>
      <c r="N18" s="74">
        <f t="shared" si="21"/>
        <v>0</v>
      </c>
      <c r="O18" s="71">
        <f>Personnel!$Q17*Personnel!R17/12</f>
        <v>0</v>
      </c>
      <c r="P18" s="71">
        <f>Personnel!$Q17*Personnel!S17/12</f>
        <v>0</v>
      </c>
      <c r="Q18" s="71">
        <f>Personnel!$Q17*Personnel!T17/12</f>
        <v>0</v>
      </c>
      <c r="R18" s="71">
        <f>Personnel!$Q17*Personnel!U17/12</f>
        <v>0</v>
      </c>
      <c r="S18" s="71">
        <f>Personnel!$Q17*Personnel!V17/12</f>
        <v>0</v>
      </c>
      <c r="T18" s="71">
        <f>Personnel!$Q17*Personnel!W17/12</f>
        <v>0</v>
      </c>
      <c r="U18" s="71">
        <f>Personnel!$Q17*Personnel!X17/12</f>
        <v>0</v>
      </c>
      <c r="V18" s="71">
        <f>Personnel!$Q17*Personnel!Y17/12</f>
        <v>0</v>
      </c>
      <c r="W18" s="71">
        <f>Personnel!$Q17*Personnel!Z17/12</f>
        <v>0</v>
      </c>
      <c r="X18" s="71">
        <f>Personnel!$Q17*Personnel!AA17/12</f>
        <v>0</v>
      </c>
      <c r="Y18" s="71">
        <f>Personnel!$Q17*Personnel!AB17/12</f>
        <v>0</v>
      </c>
      <c r="Z18" s="71">
        <f>Personnel!$Q17*Personnel!AC17/12</f>
        <v>0</v>
      </c>
      <c r="AA18" s="74">
        <f t="shared" si="22"/>
        <v>0</v>
      </c>
      <c r="AB18" s="71">
        <f>Personnel!$AE17*Personnel!AF17/2</f>
        <v>0</v>
      </c>
      <c r="AC18" s="71">
        <f>Personnel!$AE17*Personnel!AG17/2</f>
        <v>0</v>
      </c>
      <c r="AD18" s="74">
        <f t="shared" si="29"/>
        <v>0</v>
      </c>
      <c r="AE18" s="71">
        <f>Personnel!$AI17*Personnel!AJ17/2</f>
        <v>0</v>
      </c>
      <c r="AF18" s="71">
        <f>Personnel!$AI17*Personnel!AK17/2</f>
        <v>0</v>
      </c>
      <c r="AG18" s="74">
        <f t="shared" si="30"/>
        <v>0</v>
      </c>
      <c r="AH18" s="71">
        <f>Personnel!$AM17*Personnel!AN17/2</f>
        <v>0</v>
      </c>
      <c r="AI18" s="71">
        <f>Personnel!$AM17*Personnel!AO17/2</f>
        <v>0</v>
      </c>
      <c r="AJ18" s="74">
        <f t="shared" si="31"/>
        <v>0</v>
      </c>
      <c r="AK18" s="17"/>
      <c r="AM18" s="7"/>
      <c r="AN18" s="8"/>
      <c r="AO18" s="8"/>
      <c r="AP18" s="8"/>
      <c r="AQ18" s="8"/>
      <c r="AR18" s="8"/>
      <c r="AS18" s="8"/>
      <c r="AT18" s="8"/>
      <c r="AU18" s="8"/>
    </row>
    <row r="19" spans="2:47" x14ac:dyDescent="0.35">
      <c r="B19" s="71">
        <f>Personnel!$C18*Personnel!D18/12</f>
        <v>0</v>
      </c>
      <c r="C19" s="71">
        <f>Personnel!$C18*Personnel!E18/12</f>
        <v>0</v>
      </c>
      <c r="D19" s="71">
        <f>Personnel!$C18*Personnel!F18/12</f>
        <v>0</v>
      </c>
      <c r="E19" s="71">
        <f>Personnel!$C18*Personnel!G18/12</f>
        <v>0</v>
      </c>
      <c r="F19" s="71">
        <f>Personnel!$C18*Personnel!H18/12</f>
        <v>0</v>
      </c>
      <c r="G19" s="71">
        <f>Personnel!$C18*Personnel!I18/12</f>
        <v>0</v>
      </c>
      <c r="H19" s="71">
        <f>Personnel!$C18*Personnel!J18/12</f>
        <v>0</v>
      </c>
      <c r="I19" s="71">
        <f>Personnel!$C18*Personnel!K18/12</f>
        <v>0</v>
      </c>
      <c r="J19" s="71">
        <f>Personnel!$C18*Personnel!L18/12</f>
        <v>0</v>
      </c>
      <c r="K19" s="71">
        <f>Personnel!$C18*Personnel!M18/12</f>
        <v>0</v>
      </c>
      <c r="L19" s="71">
        <f>Personnel!$C18*Personnel!N18/12</f>
        <v>0</v>
      </c>
      <c r="M19" s="71">
        <f>Personnel!$C18*Personnel!O18/12</f>
        <v>0</v>
      </c>
      <c r="N19" s="74">
        <f t="shared" si="21"/>
        <v>0</v>
      </c>
      <c r="O19" s="71">
        <f>Personnel!$Q18*Personnel!R18/12</f>
        <v>0</v>
      </c>
      <c r="P19" s="71">
        <f>Personnel!$Q18*Personnel!S18/12</f>
        <v>0</v>
      </c>
      <c r="Q19" s="71">
        <f>Personnel!$Q18*Personnel!T18/12</f>
        <v>0</v>
      </c>
      <c r="R19" s="71">
        <f>Personnel!$Q18*Personnel!U18/12</f>
        <v>0</v>
      </c>
      <c r="S19" s="71">
        <f>Personnel!$Q18*Personnel!V18/12</f>
        <v>0</v>
      </c>
      <c r="T19" s="71">
        <f>Personnel!$Q18*Personnel!W18/12</f>
        <v>0</v>
      </c>
      <c r="U19" s="71">
        <f>Personnel!$Q18*Personnel!X18/12</f>
        <v>0</v>
      </c>
      <c r="V19" s="71">
        <f>Personnel!$Q18*Personnel!Y18/12</f>
        <v>0</v>
      </c>
      <c r="W19" s="71">
        <f>Personnel!$Q18*Personnel!Z18/12</f>
        <v>0</v>
      </c>
      <c r="X19" s="71">
        <f>Personnel!$Q18*Personnel!AA18/12</f>
        <v>0</v>
      </c>
      <c r="Y19" s="71">
        <f>Personnel!$Q18*Personnel!AB18/12</f>
        <v>0</v>
      </c>
      <c r="Z19" s="71">
        <f>Personnel!$Q18*Personnel!AC18/12</f>
        <v>0</v>
      </c>
      <c r="AA19" s="74">
        <f t="shared" si="22"/>
        <v>0</v>
      </c>
      <c r="AB19" s="71">
        <f>Personnel!$AE18*Personnel!AF18/2</f>
        <v>0</v>
      </c>
      <c r="AC19" s="71">
        <f>Personnel!$AE18*Personnel!AG18/2</f>
        <v>0</v>
      </c>
      <c r="AD19" s="74">
        <f t="shared" si="29"/>
        <v>0</v>
      </c>
      <c r="AE19" s="71">
        <f>Personnel!$AI18*Personnel!AJ18/2</f>
        <v>0</v>
      </c>
      <c r="AF19" s="71">
        <f>Personnel!$AI18*Personnel!AK18/2</f>
        <v>0</v>
      </c>
      <c r="AG19" s="74">
        <f t="shared" si="30"/>
        <v>0</v>
      </c>
      <c r="AH19" s="71">
        <f>Personnel!$AM18*Personnel!AN18/2</f>
        <v>0</v>
      </c>
      <c r="AI19" s="71">
        <f>Personnel!$AM18*Personnel!AO18/2</f>
        <v>0</v>
      </c>
      <c r="AJ19" s="74">
        <f t="shared" si="31"/>
        <v>0</v>
      </c>
      <c r="AK19" s="17"/>
      <c r="AM19" s="8"/>
      <c r="AN19" s="8"/>
      <c r="AO19" s="8"/>
      <c r="AP19" s="8"/>
      <c r="AQ19" s="8"/>
      <c r="AR19" s="8"/>
      <c r="AS19" s="8"/>
      <c r="AT19" s="8"/>
      <c r="AU19" s="8"/>
    </row>
    <row r="20" spans="2:47" x14ac:dyDescent="0.35">
      <c r="B20" s="71">
        <f>Personnel!$C19*Personnel!D19/12</f>
        <v>0</v>
      </c>
      <c r="C20" s="71">
        <f>Personnel!$C19*Personnel!E19/12</f>
        <v>0</v>
      </c>
      <c r="D20" s="71">
        <f>Personnel!$C19*Personnel!F19/12</f>
        <v>0</v>
      </c>
      <c r="E20" s="71">
        <f>Personnel!$C19*Personnel!G19/12</f>
        <v>0</v>
      </c>
      <c r="F20" s="71">
        <f>Personnel!$C19*Personnel!H19/12</f>
        <v>0</v>
      </c>
      <c r="G20" s="71">
        <f>Personnel!$C19*Personnel!I19/12</f>
        <v>0</v>
      </c>
      <c r="H20" s="71">
        <f>Personnel!$C19*Personnel!J19/12</f>
        <v>0</v>
      </c>
      <c r="I20" s="71">
        <f>Personnel!$C19*Personnel!K19/12</f>
        <v>0</v>
      </c>
      <c r="J20" s="71">
        <f>Personnel!$C19*Personnel!L19/12</f>
        <v>0</v>
      </c>
      <c r="K20" s="71">
        <f>Personnel!$C19*Personnel!M19/12</f>
        <v>0</v>
      </c>
      <c r="L20" s="71">
        <f>Personnel!$C19*Personnel!N19/12</f>
        <v>0</v>
      </c>
      <c r="M20" s="71">
        <f>Personnel!$C19*Personnel!O19/12</f>
        <v>0</v>
      </c>
      <c r="N20" s="74">
        <f t="shared" si="21"/>
        <v>0</v>
      </c>
      <c r="O20" s="71">
        <f>Personnel!$Q19*Personnel!R19/12</f>
        <v>0</v>
      </c>
      <c r="P20" s="71">
        <f>Personnel!$Q19*Personnel!S19/12</f>
        <v>0</v>
      </c>
      <c r="Q20" s="71">
        <f>Personnel!$Q19*Personnel!T19/12</f>
        <v>0</v>
      </c>
      <c r="R20" s="71">
        <f>Personnel!$Q19*Personnel!U19/12</f>
        <v>0</v>
      </c>
      <c r="S20" s="71">
        <f>Personnel!$Q19*Personnel!V19/12</f>
        <v>0</v>
      </c>
      <c r="T20" s="71">
        <f>Personnel!$Q19*Personnel!W19/12</f>
        <v>0</v>
      </c>
      <c r="U20" s="71">
        <f>Personnel!$Q19*Personnel!X19/12</f>
        <v>0</v>
      </c>
      <c r="V20" s="71">
        <f>Personnel!$Q19*Personnel!Y19/12</f>
        <v>0</v>
      </c>
      <c r="W20" s="71">
        <f>Personnel!$Q19*Personnel!Z19/12</f>
        <v>0</v>
      </c>
      <c r="X20" s="71">
        <f>Personnel!$Q19*Personnel!AA19/12</f>
        <v>0</v>
      </c>
      <c r="Y20" s="71">
        <f>Personnel!$Q19*Personnel!AB19/12</f>
        <v>0</v>
      </c>
      <c r="Z20" s="71">
        <f>Personnel!$Q19*Personnel!AC19/12</f>
        <v>0</v>
      </c>
      <c r="AA20" s="74">
        <f t="shared" si="22"/>
        <v>0</v>
      </c>
      <c r="AB20" s="71">
        <f>Personnel!$AE19*Personnel!AF19/2</f>
        <v>0</v>
      </c>
      <c r="AC20" s="71">
        <f>Personnel!$AE19*Personnel!AG19/2</f>
        <v>0</v>
      </c>
      <c r="AD20" s="74">
        <f t="shared" si="29"/>
        <v>0</v>
      </c>
      <c r="AE20" s="71">
        <f>Personnel!$AI19*Personnel!AJ19/2</f>
        <v>0</v>
      </c>
      <c r="AF20" s="71">
        <f>Personnel!$AI19*Personnel!AK19/2</f>
        <v>0</v>
      </c>
      <c r="AG20" s="74">
        <f t="shared" si="30"/>
        <v>0</v>
      </c>
      <c r="AH20" s="71">
        <f>Personnel!$AM19*Personnel!AN19/2</f>
        <v>0</v>
      </c>
      <c r="AI20" s="71">
        <f>Personnel!$AM19*Personnel!AO19/2</f>
        <v>0</v>
      </c>
      <c r="AJ20" s="74">
        <f t="shared" si="31"/>
        <v>0</v>
      </c>
      <c r="AK20" s="17"/>
      <c r="AM20" s="8"/>
      <c r="AN20" s="8"/>
      <c r="AO20" s="8"/>
      <c r="AP20" s="8"/>
      <c r="AQ20" s="8"/>
      <c r="AR20" s="8"/>
      <c r="AS20" s="8"/>
      <c r="AT20" s="8"/>
      <c r="AU20" s="8"/>
    </row>
    <row r="21" spans="2:47" x14ac:dyDescent="0.35">
      <c r="B21" s="71">
        <f>Personnel!$C20*Personnel!D20/12</f>
        <v>0</v>
      </c>
      <c r="C21" s="71">
        <f>Personnel!$C20*Personnel!E20/12</f>
        <v>0</v>
      </c>
      <c r="D21" s="71">
        <f>Personnel!$C20*Personnel!F20/12</f>
        <v>0</v>
      </c>
      <c r="E21" s="71">
        <f>Personnel!$C20*Personnel!G20/12</f>
        <v>0</v>
      </c>
      <c r="F21" s="71">
        <f>Personnel!$C20*Personnel!H20/12</f>
        <v>0</v>
      </c>
      <c r="G21" s="71">
        <f>Personnel!$C20*Personnel!I20/12</f>
        <v>0</v>
      </c>
      <c r="H21" s="71">
        <f>Personnel!$C20*Personnel!J20/12</f>
        <v>0</v>
      </c>
      <c r="I21" s="71">
        <f>Personnel!$C20*Personnel!K20/12</f>
        <v>0</v>
      </c>
      <c r="J21" s="71">
        <f>Personnel!$C20*Personnel!L20/12</f>
        <v>0</v>
      </c>
      <c r="K21" s="71">
        <f>Personnel!$C20*Personnel!M20/12</f>
        <v>0</v>
      </c>
      <c r="L21" s="71">
        <f>Personnel!$C20*Personnel!N20/12</f>
        <v>0</v>
      </c>
      <c r="M21" s="71">
        <f>Personnel!$C20*Personnel!O20/12</f>
        <v>0</v>
      </c>
      <c r="N21" s="74">
        <f t="shared" si="21"/>
        <v>0</v>
      </c>
      <c r="O21" s="71">
        <f>Personnel!$Q20*Personnel!R20/12</f>
        <v>0</v>
      </c>
      <c r="P21" s="71">
        <f>Personnel!$Q20*Personnel!S20/12</f>
        <v>0</v>
      </c>
      <c r="Q21" s="71">
        <f>Personnel!$Q20*Personnel!T20/12</f>
        <v>0</v>
      </c>
      <c r="R21" s="71">
        <f>Personnel!$Q20*Personnel!U20/12</f>
        <v>0</v>
      </c>
      <c r="S21" s="71">
        <f>Personnel!$Q20*Personnel!V20/12</f>
        <v>0</v>
      </c>
      <c r="T21" s="71">
        <f>Personnel!$Q20*Personnel!W20/12</f>
        <v>0</v>
      </c>
      <c r="U21" s="71">
        <f>Personnel!$Q20*Personnel!X20/12</f>
        <v>0</v>
      </c>
      <c r="V21" s="71">
        <f>Personnel!$Q20*Personnel!Y20/12</f>
        <v>0</v>
      </c>
      <c r="W21" s="71">
        <f>Personnel!$Q20*Personnel!Z20/12</f>
        <v>0</v>
      </c>
      <c r="X21" s="71">
        <f>Personnel!$Q20*Personnel!AA20/12</f>
        <v>0</v>
      </c>
      <c r="Y21" s="71">
        <f>Personnel!$Q20*Personnel!AB20/12</f>
        <v>0</v>
      </c>
      <c r="Z21" s="71">
        <f>Personnel!$Q20*Personnel!AC20/12</f>
        <v>0</v>
      </c>
      <c r="AA21" s="74">
        <f t="shared" si="22"/>
        <v>0</v>
      </c>
      <c r="AB21" s="71">
        <f>Personnel!$AE20*Personnel!AF20/2</f>
        <v>0</v>
      </c>
      <c r="AC21" s="71">
        <f>Personnel!$AE20*Personnel!AG20/2</f>
        <v>0</v>
      </c>
      <c r="AD21" s="74">
        <f t="shared" si="29"/>
        <v>0</v>
      </c>
      <c r="AE21" s="71">
        <f>Personnel!$AI20*Personnel!AJ20/2</f>
        <v>0</v>
      </c>
      <c r="AF21" s="71">
        <f>Personnel!$AI20*Personnel!AK20/2</f>
        <v>0</v>
      </c>
      <c r="AG21" s="74">
        <f t="shared" si="30"/>
        <v>0</v>
      </c>
      <c r="AH21" s="71">
        <f>Personnel!$AM20*Personnel!AN20/2</f>
        <v>0</v>
      </c>
      <c r="AI21" s="71">
        <f>Personnel!$AM20*Personnel!AO20/2</f>
        <v>0</v>
      </c>
      <c r="AJ21" s="74">
        <f t="shared" si="31"/>
        <v>0</v>
      </c>
      <c r="AK21" s="17"/>
      <c r="AM21" s="8"/>
      <c r="AN21" s="8"/>
      <c r="AO21" s="8"/>
      <c r="AP21" s="8"/>
      <c r="AQ21" s="8"/>
      <c r="AR21" s="8"/>
      <c r="AS21" s="8"/>
      <c r="AT21" s="8"/>
      <c r="AU21" s="8"/>
    </row>
    <row r="22" spans="2:47" x14ac:dyDescent="0.35">
      <c r="B22" s="71">
        <f>Personnel!$C21*Personnel!D21/12</f>
        <v>0</v>
      </c>
      <c r="C22" s="71">
        <f>Personnel!$C21*Personnel!E21/12</f>
        <v>0</v>
      </c>
      <c r="D22" s="71">
        <f>Personnel!$C21*Personnel!F21/12</f>
        <v>0</v>
      </c>
      <c r="E22" s="71">
        <f>Personnel!$C21*Personnel!G21/12</f>
        <v>0</v>
      </c>
      <c r="F22" s="71">
        <f>Personnel!$C21*Personnel!H21/12</f>
        <v>0</v>
      </c>
      <c r="G22" s="71">
        <f>Personnel!$C21*Personnel!I21/12</f>
        <v>0</v>
      </c>
      <c r="H22" s="71">
        <f>Personnel!$C21*Personnel!J21/12</f>
        <v>0</v>
      </c>
      <c r="I22" s="71">
        <f>Personnel!$C21*Personnel!K21/12</f>
        <v>0</v>
      </c>
      <c r="J22" s="71">
        <f>Personnel!$C21*Personnel!L21/12</f>
        <v>0</v>
      </c>
      <c r="K22" s="71">
        <f>Personnel!$C21*Personnel!M21/12</f>
        <v>0</v>
      </c>
      <c r="L22" s="71">
        <f>Personnel!$C21*Personnel!N21/12</f>
        <v>0</v>
      </c>
      <c r="M22" s="71">
        <f>Personnel!$C21*Personnel!O21/12</f>
        <v>0</v>
      </c>
      <c r="N22" s="74">
        <f t="shared" si="21"/>
        <v>0</v>
      </c>
      <c r="O22" s="71">
        <f>Personnel!$Q21*Personnel!R21/12</f>
        <v>0</v>
      </c>
      <c r="P22" s="71">
        <f>Personnel!$Q21*Personnel!S21/12</f>
        <v>0</v>
      </c>
      <c r="Q22" s="71">
        <f>Personnel!$Q21*Personnel!T21/12</f>
        <v>0</v>
      </c>
      <c r="R22" s="71">
        <f>Personnel!$Q21*Personnel!U21/12</f>
        <v>0</v>
      </c>
      <c r="S22" s="71">
        <f>Personnel!$Q21*Personnel!V21/12</f>
        <v>0</v>
      </c>
      <c r="T22" s="71">
        <f>Personnel!$Q21*Personnel!W21/12</f>
        <v>0</v>
      </c>
      <c r="U22" s="71">
        <f>Personnel!$Q21*Personnel!X21/12</f>
        <v>0</v>
      </c>
      <c r="V22" s="71">
        <f>Personnel!$Q21*Personnel!Y21/12</f>
        <v>0</v>
      </c>
      <c r="W22" s="71">
        <f>Personnel!$Q21*Personnel!Z21/12</f>
        <v>0</v>
      </c>
      <c r="X22" s="71">
        <f>Personnel!$Q21*Personnel!AA21/12</f>
        <v>0</v>
      </c>
      <c r="Y22" s="71">
        <f>Personnel!$Q21*Personnel!AB21/12</f>
        <v>0</v>
      </c>
      <c r="Z22" s="71">
        <f>Personnel!$Q21*Personnel!AC21/12</f>
        <v>0</v>
      </c>
      <c r="AA22" s="74">
        <f t="shared" si="22"/>
        <v>0</v>
      </c>
      <c r="AB22" s="71">
        <f>Personnel!$AE21*Personnel!AF21/2</f>
        <v>0</v>
      </c>
      <c r="AC22" s="71">
        <f>Personnel!$AE21*Personnel!AG21/2</f>
        <v>0</v>
      </c>
      <c r="AD22" s="74">
        <f t="shared" si="29"/>
        <v>0</v>
      </c>
      <c r="AE22" s="71">
        <f>Personnel!$AI21*Personnel!AJ21/2</f>
        <v>0</v>
      </c>
      <c r="AF22" s="71">
        <f>Personnel!$AI21*Personnel!AK21/2</f>
        <v>0</v>
      </c>
      <c r="AG22" s="74">
        <f t="shared" si="30"/>
        <v>0</v>
      </c>
      <c r="AH22" s="71">
        <f>Personnel!$AM21*Personnel!AN21/2</f>
        <v>0</v>
      </c>
      <c r="AI22" s="71">
        <f>Personnel!$AM21*Personnel!AO21/2</f>
        <v>0</v>
      </c>
      <c r="AJ22" s="74">
        <f t="shared" si="31"/>
        <v>0</v>
      </c>
      <c r="AK22" s="17"/>
      <c r="AM22" s="8"/>
      <c r="AN22" s="8"/>
      <c r="AO22" s="8"/>
      <c r="AP22" s="8"/>
      <c r="AQ22" s="8"/>
      <c r="AR22" s="8"/>
      <c r="AS22" s="8"/>
      <c r="AT22" s="8"/>
      <c r="AU22" s="8"/>
    </row>
    <row r="23" spans="2:47" x14ac:dyDescent="0.35">
      <c r="B23" s="71">
        <f>Personnel!$C22*Personnel!D22/12</f>
        <v>0</v>
      </c>
      <c r="C23" s="71">
        <f>Personnel!$C22*Personnel!E22/12</f>
        <v>0</v>
      </c>
      <c r="D23" s="71">
        <f>Personnel!$C22*Personnel!F22/12</f>
        <v>0</v>
      </c>
      <c r="E23" s="71">
        <f>Personnel!$C22*Personnel!G22/12</f>
        <v>0</v>
      </c>
      <c r="F23" s="71">
        <f>Personnel!$C22*Personnel!H22/12</f>
        <v>0</v>
      </c>
      <c r="G23" s="71">
        <f>Personnel!$C22*Personnel!I22/12</f>
        <v>0</v>
      </c>
      <c r="H23" s="71">
        <f>Personnel!$C22*Personnel!J22/12</f>
        <v>0</v>
      </c>
      <c r="I23" s="71">
        <f>Personnel!$C22*Personnel!K22/12</f>
        <v>0</v>
      </c>
      <c r="J23" s="71">
        <f>Personnel!$C22*Personnel!L22/12</f>
        <v>0</v>
      </c>
      <c r="K23" s="71">
        <f>Personnel!$C22*Personnel!M22/12</f>
        <v>0</v>
      </c>
      <c r="L23" s="71">
        <f>Personnel!$C22*Personnel!N22/12</f>
        <v>0</v>
      </c>
      <c r="M23" s="71">
        <f>Personnel!$C22*Personnel!O22/12</f>
        <v>0</v>
      </c>
      <c r="N23" s="74">
        <f t="shared" si="21"/>
        <v>0</v>
      </c>
      <c r="O23" s="71">
        <f>Personnel!$Q22*Personnel!R22/12</f>
        <v>0</v>
      </c>
      <c r="P23" s="71">
        <f>Personnel!$Q22*Personnel!S22/12</f>
        <v>0</v>
      </c>
      <c r="Q23" s="71">
        <f>Personnel!$Q22*Personnel!T22/12</f>
        <v>0</v>
      </c>
      <c r="R23" s="71">
        <f>Personnel!$Q22*Personnel!U22/12</f>
        <v>0</v>
      </c>
      <c r="S23" s="71">
        <f>Personnel!$Q22*Personnel!V22/12</f>
        <v>0</v>
      </c>
      <c r="T23" s="71">
        <f>Personnel!$Q22*Personnel!W22/12</f>
        <v>0</v>
      </c>
      <c r="U23" s="71">
        <f>Personnel!$Q22*Personnel!X22/12</f>
        <v>0</v>
      </c>
      <c r="V23" s="71">
        <f>Personnel!$Q22*Personnel!Y22/12</f>
        <v>0</v>
      </c>
      <c r="W23" s="71">
        <f>Personnel!$Q22*Personnel!Z22/12</f>
        <v>0</v>
      </c>
      <c r="X23" s="71">
        <f>Personnel!$Q22*Personnel!AA22/12</f>
        <v>0</v>
      </c>
      <c r="Y23" s="71">
        <f>Personnel!$Q22*Personnel!AB22/12</f>
        <v>0</v>
      </c>
      <c r="Z23" s="71">
        <f>Personnel!$Q22*Personnel!AC22/12</f>
        <v>0</v>
      </c>
      <c r="AA23" s="74">
        <f t="shared" si="22"/>
        <v>0</v>
      </c>
      <c r="AB23" s="71">
        <f>Personnel!$AE22*Personnel!AF22/2</f>
        <v>0</v>
      </c>
      <c r="AC23" s="71">
        <f>Personnel!$AE22*Personnel!AG22/2</f>
        <v>0</v>
      </c>
      <c r="AD23" s="74">
        <f t="shared" si="29"/>
        <v>0</v>
      </c>
      <c r="AE23" s="71">
        <f>Personnel!$AI22*Personnel!AJ22/2</f>
        <v>0</v>
      </c>
      <c r="AF23" s="71">
        <f>Personnel!$AI22*Personnel!AK22/2</f>
        <v>0</v>
      </c>
      <c r="AG23" s="74">
        <f t="shared" si="30"/>
        <v>0</v>
      </c>
      <c r="AH23" s="71">
        <f>Personnel!$AM22*Personnel!AN22/2</f>
        <v>0</v>
      </c>
      <c r="AI23" s="71">
        <f>Personnel!$AM22*Personnel!AO22/2</f>
        <v>0</v>
      </c>
      <c r="AJ23" s="74">
        <f t="shared" si="31"/>
        <v>0</v>
      </c>
      <c r="AK23" s="17"/>
      <c r="AM23" s="8"/>
      <c r="AN23" s="8"/>
      <c r="AO23" s="8"/>
      <c r="AP23" s="8"/>
      <c r="AQ23" s="8"/>
      <c r="AR23" s="8"/>
      <c r="AS23" s="8"/>
      <c r="AT23" s="8"/>
      <c r="AU23" s="8"/>
    </row>
    <row r="24" spans="2:47" x14ac:dyDescent="0.35">
      <c r="B24" s="71">
        <f>Personnel!$C23*Personnel!D23/12</f>
        <v>0</v>
      </c>
      <c r="C24" s="71">
        <f>Personnel!$C23*Personnel!E23/12</f>
        <v>0</v>
      </c>
      <c r="D24" s="71">
        <f>Personnel!$C23*Personnel!F23/12</f>
        <v>0</v>
      </c>
      <c r="E24" s="71">
        <f>Personnel!$C23*Personnel!G23/12</f>
        <v>0</v>
      </c>
      <c r="F24" s="71">
        <f>Personnel!$C23*Personnel!H23/12</f>
        <v>0</v>
      </c>
      <c r="G24" s="71">
        <f>Personnel!$C23*Personnel!I23/12</f>
        <v>0</v>
      </c>
      <c r="H24" s="71">
        <f>Personnel!$C23*Personnel!J23/12</f>
        <v>0</v>
      </c>
      <c r="I24" s="71">
        <f>Personnel!$C23*Personnel!K23/12</f>
        <v>0</v>
      </c>
      <c r="J24" s="71">
        <f>Personnel!$C23*Personnel!L23/12</f>
        <v>0</v>
      </c>
      <c r="K24" s="71">
        <f>Personnel!$C23*Personnel!M23/12</f>
        <v>0</v>
      </c>
      <c r="L24" s="71">
        <f>Personnel!$C23*Personnel!N23/12</f>
        <v>0</v>
      </c>
      <c r="M24" s="71">
        <f>Personnel!$C23*Personnel!O23/12</f>
        <v>0</v>
      </c>
      <c r="N24" s="74">
        <f t="shared" si="21"/>
        <v>0</v>
      </c>
      <c r="O24" s="71">
        <f>Personnel!$Q23*Personnel!R23/12</f>
        <v>0</v>
      </c>
      <c r="P24" s="71">
        <f>Personnel!$Q23*Personnel!S23/12</f>
        <v>0</v>
      </c>
      <c r="Q24" s="71">
        <f>Personnel!$Q23*Personnel!T23/12</f>
        <v>0</v>
      </c>
      <c r="R24" s="71">
        <f>Personnel!$Q23*Personnel!U23/12</f>
        <v>0</v>
      </c>
      <c r="S24" s="71">
        <f>Personnel!$Q23*Personnel!V23/12</f>
        <v>0</v>
      </c>
      <c r="T24" s="71">
        <f>Personnel!$Q23*Personnel!W23/12</f>
        <v>0</v>
      </c>
      <c r="U24" s="71">
        <f>Personnel!$Q23*Personnel!X23/12</f>
        <v>0</v>
      </c>
      <c r="V24" s="71">
        <f>Personnel!$Q23*Personnel!Y23/12</f>
        <v>0</v>
      </c>
      <c r="W24" s="71">
        <f>Personnel!$Q23*Personnel!Z23/12</f>
        <v>0</v>
      </c>
      <c r="X24" s="71">
        <f>Personnel!$Q23*Personnel!AA23/12</f>
        <v>0</v>
      </c>
      <c r="Y24" s="71">
        <f>Personnel!$Q23*Personnel!AB23/12</f>
        <v>0</v>
      </c>
      <c r="Z24" s="71">
        <f>Personnel!$Q23*Personnel!AC23/12</f>
        <v>0</v>
      </c>
      <c r="AA24" s="74">
        <f t="shared" si="22"/>
        <v>0</v>
      </c>
      <c r="AB24" s="71">
        <f>Personnel!$AE23*Personnel!AF23/2</f>
        <v>0</v>
      </c>
      <c r="AC24" s="71">
        <f>Personnel!$AE23*Personnel!AG23/2</f>
        <v>0</v>
      </c>
      <c r="AD24" s="74">
        <f t="shared" si="29"/>
        <v>0</v>
      </c>
      <c r="AE24" s="71">
        <f>Personnel!$AI23*Personnel!AJ23/2</f>
        <v>0</v>
      </c>
      <c r="AF24" s="71">
        <f>Personnel!$AI23*Personnel!AK23/2</f>
        <v>0</v>
      </c>
      <c r="AG24" s="74">
        <f t="shared" si="30"/>
        <v>0</v>
      </c>
      <c r="AH24" s="71">
        <f>Personnel!$AM23*Personnel!AN23/2</f>
        <v>0</v>
      </c>
      <c r="AI24" s="71">
        <f>Personnel!$AM23*Personnel!AO23/2</f>
        <v>0</v>
      </c>
      <c r="AJ24" s="74">
        <f t="shared" si="31"/>
        <v>0</v>
      </c>
      <c r="AK24" s="17"/>
      <c r="AM24" s="8"/>
      <c r="AN24" s="8"/>
      <c r="AO24" s="8"/>
      <c r="AP24" s="8"/>
      <c r="AQ24" s="8"/>
      <c r="AR24" s="8"/>
      <c r="AS24" s="8"/>
      <c r="AT24" s="8"/>
      <c r="AU24" s="8"/>
    </row>
    <row r="25" spans="2:47" x14ac:dyDescent="0.35">
      <c r="B25" s="71">
        <f>Personnel!$C24*Personnel!D24/12</f>
        <v>0</v>
      </c>
      <c r="C25" s="71">
        <f>Personnel!$C24*Personnel!E24/12</f>
        <v>0</v>
      </c>
      <c r="D25" s="71">
        <f>Personnel!$C24*Personnel!F24/12</f>
        <v>0</v>
      </c>
      <c r="E25" s="71">
        <f>Personnel!$C24*Personnel!G24/12</f>
        <v>0</v>
      </c>
      <c r="F25" s="71">
        <f>Personnel!$C24*Personnel!H24/12</f>
        <v>0</v>
      </c>
      <c r="G25" s="71">
        <f>Personnel!$C24*Personnel!I24/12</f>
        <v>0</v>
      </c>
      <c r="H25" s="71">
        <f>Personnel!$C24*Personnel!J24/12</f>
        <v>0</v>
      </c>
      <c r="I25" s="71">
        <f>Personnel!$C24*Personnel!K24/12</f>
        <v>0</v>
      </c>
      <c r="J25" s="71">
        <f>Personnel!$C24*Personnel!L24/12</f>
        <v>0</v>
      </c>
      <c r="K25" s="71">
        <f>Personnel!$C24*Personnel!M24/12</f>
        <v>0</v>
      </c>
      <c r="L25" s="71">
        <f>Personnel!$C24*Personnel!N24/12</f>
        <v>0</v>
      </c>
      <c r="M25" s="71">
        <f>Personnel!$C24*Personnel!O24/12</f>
        <v>0</v>
      </c>
      <c r="N25" s="74">
        <f t="shared" si="21"/>
        <v>0</v>
      </c>
      <c r="O25" s="71">
        <f>Personnel!$Q24*Personnel!R24/12</f>
        <v>0</v>
      </c>
      <c r="P25" s="71">
        <f>Personnel!$Q24*Personnel!S24/12</f>
        <v>0</v>
      </c>
      <c r="Q25" s="71">
        <f>Personnel!$Q24*Personnel!T24/12</f>
        <v>0</v>
      </c>
      <c r="R25" s="71">
        <f>Personnel!$Q24*Personnel!U24/12</f>
        <v>0</v>
      </c>
      <c r="S25" s="71">
        <f>Personnel!$Q24*Personnel!V24/12</f>
        <v>0</v>
      </c>
      <c r="T25" s="71">
        <f>Personnel!$Q24*Personnel!W24/12</f>
        <v>0</v>
      </c>
      <c r="U25" s="71">
        <f>Personnel!$Q24*Personnel!X24/12</f>
        <v>0</v>
      </c>
      <c r="V25" s="71">
        <f>Personnel!$Q24*Personnel!Y24/12</f>
        <v>0</v>
      </c>
      <c r="W25" s="71">
        <f>Personnel!$Q24*Personnel!Z24/12</f>
        <v>0</v>
      </c>
      <c r="X25" s="71">
        <f>Personnel!$Q24*Personnel!AA24/12</f>
        <v>0</v>
      </c>
      <c r="Y25" s="71">
        <f>Personnel!$Q24*Personnel!AB24/12</f>
        <v>0</v>
      </c>
      <c r="Z25" s="71">
        <f>Personnel!$Q24*Personnel!AC24/12</f>
        <v>0</v>
      </c>
      <c r="AA25" s="74">
        <f t="shared" si="22"/>
        <v>0</v>
      </c>
      <c r="AB25" s="71">
        <f>Personnel!$AE24*Personnel!AF24/2</f>
        <v>0</v>
      </c>
      <c r="AC25" s="71">
        <f>Personnel!$AE24*Personnel!AG24/2</f>
        <v>0</v>
      </c>
      <c r="AD25" s="74">
        <f t="shared" si="29"/>
        <v>0</v>
      </c>
      <c r="AE25" s="71">
        <f>Personnel!$AI24*Personnel!AJ24/2</f>
        <v>0</v>
      </c>
      <c r="AF25" s="71">
        <f>Personnel!$AI24*Personnel!AK24/2</f>
        <v>0</v>
      </c>
      <c r="AG25" s="74">
        <f t="shared" si="30"/>
        <v>0</v>
      </c>
      <c r="AH25" s="71">
        <f>Personnel!$AM24*Personnel!AN24/2</f>
        <v>0</v>
      </c>
      <c r="AI25" s="71">
        <f>Personnel!$AM24*Personnel!AO24/2</f>
        <v>0</v>
      </c>
      <c r="AJ25" s="74">
        <f t="shared" si="31"/>
        <v>0</v>
      </c>
      <c r="AK25" s="17"/>
    </row>
    <row r="26" spans="2:47" x14ac:dyDescent="0.35">
      <c r="B26" s="71">
        <f>Personnel!$C25*Personnel!D25/12</f>
        <v>0</v>
      </c>
      <c r="C26" s="71">
        <f>Personnel!$C25*Personnel!E25/12</f>
        <v>0</v>
      </c>
      <c r="D26" s="71">
        <f>Personnel!$C25*Personnel!F25/12</f>
        <v>0</v>
      </c>
      <c r="E26" s="71">
        <f>Personnel!$C25*Personnel!G25/12</f>
        <v>0</v>
      </c>
      <c r="F26" s="71">
        <f>Personnel!$C25*Personnel!H25/12</f>
        <v>0</v>
      </c>
      <c r="G26" s="71">
        <f>Personnel!$C25*Personnel!I25/12</f>
        <v>0</v>
      </c>
      <c r="H26" s="71">
        <f>Personnel!$C25*Personnel!J25/12</f>
        <v>0</v>
      </c>
      <c r="I26" s="71">
        <f>Personnel!$C25*Personnel!K25/12</f>
        <v>0</v>
      </c>
      <c r="J26" s="71">
        <f>Personnel!$C25*Personnel!L25/12</f>
        <v>0</v>
      </c>
      <c r="K26" s="71">
        <f>Personnel!$C25*Personnel!M25/12</f>
        <v>0</v>
      </c>
      <c r="L26" s="71">
        <f>Personnel!$C25*Personnel!N25/12</f>
        <v>0</v>
      </c>
      <c r="M26" s="71">
        <f>Personnel!$C25*Personnel!O25/12</f>
        <v>0</v>
      </c>
      <c r="N26" s="74">
        <f t="shared" si="21"/>
        <v>0</v>
      </c>
      <c r="O26" s="71">
        <f>Personnel!$Q25*Personnel!R25/12</f>
        <v>0</v>
      </c>
      <c r="P26" s="71">
        <f>Personnel!$Q25*Personnel!S25/12</f>
        <v>0</v>
      </c>
      <c r="Q26" s="71">
        <f>Personnel!$Q25*Personnel!T25/12</f>
        <v>0</v>
      </c>
      <c r="R26" s="71">
        <f>Personnel!$Q25*Personnel!U25/12</f>
        <v>0</v>
      </c>
      <c r="S26" s="71">
        <f>Personnel!$Q25*Personnel!V25/12</f>
        <v>0</v>
      </c>
      <c r="T26" s="71">
        <f>Personnel!$Q25*Personnel!W25/12</f>
        <v>0</v>
      </c>
      <c r="U26" s="71">
        <f>Personnel!$Q25*Personnel!X25/12</f>
        <v>0</v>
      </c>
      <c r="V26" s="71">
        <f>Personnel!$Q25*Personnel!Y25/12</f>
        <v>0</v>
      </c>
      <c r="W26" s="71">
        <f>Personnel!$Q25*Personnel!Z25/12</f>
        <v>0</v>
      </c>
      <c r="X26" s="71">
        <f>Personnel!$Q25*Personnel!AA25/12</f>
        <v>0</v>
      </c>
      <c r="Y26" s="71">
        <f>Personnel!$Q25*Personnel!AB25/12</f>
        <v>0</v>
      </c>
      <c r="Z26" s="71">
        <f>Personnel!$Q25*Personnel!AC25/12</f>
        <v>0</v>
      </c>
      <c r="AA26" s="74">
        <f t="shared" si="22"/>
        <v>0</v>
      </c>
      <c r="AB26" s="71">
        <f>Personnel!$AE25*Personnel!AF25/2</f>
        <v>0</v>
      </c>
      <c r="AC26" s="71">
        <f>Personnel!$AE25*Personnel!AG25/2</f>
        <v>0</v>
      </c>
      <c r="AD26" s="74">
        <f t="shared" si="29"/>
        <v>0</v>
      </c>
      <c r="AE26" s="71">
        <f>Personnel!$AI25*Personnel!AJ25/2</f>
        <v>0</v>
      </c>
      <c r="AF26" s="71">
        <f>Personnel!$AI25*Personnel!AK25/2</f>
        <v>0</v>
      </c>
      <c r="AG26" s="74">
        <f t="shared" si="30"/>
        <v>0</v>
      </c>
      <c r="AH26" s="71">
        <f>Personnel!$AM25*Personnel!AN25/2</f>
        <v>0</v>
      </c>
      <c r="AI26" s="71">
        <f>Personnel!$AM25*Personnel!AO25/2</f>
        <v>0</v>
      </c>
      <c r="AJ26" s="74">
        <f t="shared" si="31"/>
        <v>0</v>
      </c>
      <c r="AK26" s="17"/>
    </row>
    <row r="27" spans="2:47" x14ac:dyDescent="0.35">
      <c r="B27" s="71">
        <f>Personnel!$C26*Personnel!D26/12</f>
        <v>0</v>
      </c>
      <c r="C27" s="71">
        <f>Personnel!$C26*Personnel!E26/12</f>
        <v>0</v>
      </c>
      <c r="D27" s="71">
        <f>Personnel!$C26*Personnel!F26/12</f>
        <v>0</v>
      </c>
      <c r="E27" s="71">
        <f>Personnel!$C26*Personnel!G26/12</f>
        <v>0</v>
      </c>
      <c r="F27" s="71">
        <f>Personnel!$C26*Personnel!H26/12</f>
        <v>0</v>
      </c>
      <c r="G27" s="71">
        <f>Personnel!$C26*Personnel!I26/12</f>
        <v>0</v>
      </c>
      <c r="H27" s="71">
        <f>Personnel!$C26*Personnel!J26/12</f>
        <v>0</v>
      </c>
      <c r="I27" s="71">
        <f>Personnel!$C26*Personnel!K26/12</f>
        <v>0</v>
      </c>
      <c r="J27" s="71">
        <f>Personnel!$C26*Personnel!L26/12</f>
        <v>0</v>
      </c>
      <c r="K27" s="71">
        <f>Personnel!$C26*Personnel!M26/12</f>
        <v>0</v>
      </c>
      <c r="L27" s="71">
        <f>Personnel!$C26*Personnel!N26/12</f>
        <v>0</v>
      </c>
      <c r="M27" s="71">
        <f>Personnel!$C26*Personnel!O26/12</f>
        <v>0</v>
      </c>
      <c r="N27" s="74">
        <f t="shared" si="21"/>
        <v>0</v>
      </c>
      <c r="O27" s="71">
        <f>Personnel!$Q26*Personnel!R26/12</f>
        <v>0</v>
      </c>
      <c r="P27" s="71">
        <f>Personnel!$Q26*Personnel!S26/12</f>
        <v>0</v>
      </c>
      <c r="Q27" s="71">
        <f>Personnel!$Q26*Personnel!T26/12</f>
        <v>0</v>
      </c>
      <c r="R27" s="71">
        <f>Personnel!$Q26*Personnel!U26/12</f>
        <v>0</v>
      </c>
      <c r="S27" s="71">
        <f>Personnel!$Q26*Personnel!V26/12</f>
        <v>0</v>
      </c>
      <c r="T27" s="71">
        <f>Personnel!$Q26*Personnel!W26/12</f>
        <v>0</v>
      </c>
      <c r="U27" s="71">
        <f>Personnel!$Q26*Personnel!X26/12</f>
        <v>0</v>
      </c>
      <c r="V27" s="71">
        <f>Personnel!$Q26*Personnel!Y26/12</f>
        <v>0</v>
      </c>
      <c r="W27" s="71">
        <f>Personnel!$Q26*Personnel!Z26/12</f>
        <v>0</v>
      </c>
      <c r="X27" s="71">
        <f>Personnel!$Q26*Personnel!AA26/12</f>
        <v>0</v>
      </c>
      <c r="Y27" s="71">
        <f>Personnel!$Q26*Personnel!AB26/12</f>
        <v>0</v>
      </c>
      <c r="Z27" s="71">
        <f>Personnel!$Q26*Personnel!AC26/12</f>
        <v>0</v>
      </c>
      <c r="AA27" s="74">
        <f t="shared" si="22"/>
        <v>0</v>
      </c>
      <c r="AB27" s="71">
        <f>Personnel!$AE26*Personnel!AF26/2</f>
        <v>0</v>
      </c>
      <c r="AC27" s="71">
        <f>Personnel!$AE26*Personnel!AG26/2</f>
        <v>0</v>
      </c>
      <c r="AD27" s="74">
        <f t="shared" si="29"/>
        <v>0</v>
      </c>
      <c r="AE27" s="71">
        <f>Personnel!$AI26*Personnel!AJ26/2</f>
        <v>0</v>
      </c>
      <c r="AF27" s="71">
        <f>Personnel!$AI26*Personnel!AK26/2</f>
        <v>0</v>
      </c>
      <c r="AG27" s="74">
        <f t="shared" si="30"/>
        <v>0</v>
      </c>
      <c r="AH27" s="71">
        <f>Personnel!$AM26*Personnel!AN26/2</f>
        <v>0</v>
      </c>
      <c r="AI27" s="71">
        <f>Personnel!$AM26*Personnel!AO26/2</f>
        <v>0</v>
      </c>
      <c r="AJ27" s="74">
        <f t="shared" si="31"/>
        <v>0</v>
      </c>
      <c r="AK27" s="17"/>
    </row>
    <row r="28" spans="2:47" x14ac:dyDescent="0.35">
      <c r="B28" s="71">
        <f>Personnel!$C27*Personnel!D27/12</f>
        <v>0</v>
      </c>
      <c r="C28" s="71">
        <f>Personnel!$C27*Personnel!E27/12</f>
        <v>0</v>
      </c>
      <c r="D28" s="71">
        <f>Personnel!$C27*Personnel!F27/12</f>
        <v>0</v>
      </c>
      <c r="E28" s="71">
        <f>Personnel!$C27*Personnel!G27/12</f>
        <v>0</v>
      </c>
      <c r="F28" s="71">
        <f>Personnel!$C27*Personnel!H27/12</f>
        <v>0</v>
      </c>
      <c r="G28" s="71">
        <f>Personnel!$C27*Personnel!I27/12</f>
        <v>0</v>
      </c>
      <c r="H28" s="71">
        <f>Personnel!$C27*Personnel!J27/12</f>
        <v>0</v>
      </c>
      <c r="I28" s="71">
        <f>Personnel!$C27*Personnel!K27/12</f>
        <v>0</v>
      </c>
      <c r="J28" s="71">
        <f>Personnel!$C27*Personnel!L27/12</f>
        <v>0</v>
      </c>
      <c r="K28" s="71">
        <f>Personnel!$C27*Personnel!M27/12</f>
        <v>0</v>
      </c>
      <c r="L28" s="71">
        <f>Personnel!$C27*Personnel!N27/12</f>
        <v>0</v>
      </c>
      <c r="M28" s="71">
        <f>Personnel!$C27*Personnel!O27/12</f>
        <v>0</v>
      </c>
      <c r="N28" s="74">
        <f t="shared" si="21"/>
        <v>0</v>
      </c>
      <c r="O28" s="71">
        <f>Personnel!$Q27*Personnel!R27/12</f>
        <v>0</v>
      </c>
      <c r="P28" s="71">
        <f>Personnel!$Q27*Personnel!S27/12</f>
        <v>0</v>
      </c>
      <c r="Q28" s="71">
        <f>Personnel!$Q27*Personnel!T27/12</f>
        <v>0</v>
      </c>
      <c r="R28" s="71">
        <f>Personnel!$Q27*Personnel!U27/12</f>
        <v>0</v>
      </c>
      <c r="S28" s="71">
        <f>Personnel!$Q27*Personnel!V27/12</f>
        <v>0</v>
      </c>
      <c r="T28" s="71">
        <f>Personnel!$Q27*Personnel!W27/12</f>
        <v>0</v>
      </c>
      <c r="U28" s="71">
        <f>Personnel!$Q27*Personnel!X27/12</f>
        <v>0</v>
      </c>
      <c r="V28" s="71">
        <f>Personnel!$Q27*Personnel!Y27/12</f>
        <v>0</v>
      </c>
      <c r="W28" s="71">
        <f>Personnel!$Q27*Personnel!Z27/12</f>
        <v>0</v>
      </c>
      <c r="X28" s="71">
        <f>Personnel!$Q27*Personnel!AA27/12</f>
        <v>0</v>
      </c>
      <c r="Y28" s="71">
        <f>Personnel!$Q27*Personnel!AB27/12</f>
        <v>0</v>
      </c>
      <c r="Z28" s="71">
        <f>Personnel!$Q27*Personnel!AC27/12</f>
        <v>0</v>
      </c>
      <c r="AA28" s="74">
        <f t="shared" si="22"/>
        <v>0</v>
      </c>
      <c r="AB28" s="71">
        <f>Personnel!$AE27*Personnel!AF27/2</f>
        <v>0</v>
      </c>
      <c r="AC28" s="71">
        <f>Personnel!$AE27*Personnel!AG27/2</f>
        <v>0</v>
      </c>
      <c r="AD28" s="74">
        <f t="shared" si="29"/>
        <v>0</v>
      </c>
      <c r="AE28" s="71">
        <f>Personnel!$AI27*Personnel!AJ27/2</f>
        <v>0</v>
      </c>
      <c r="AF28" s="71">
        <f>Personnel!$AI27*Personnel!AK27/2</f>
        <v>0</v>
      </c>
      <c r="AG28" s="74">
        <f t="shared" si="30"/>
        <v>0</v>
      </c>
      <c r="AH28" s="71">
        <f>Personnel!$AM27*Personnel!AN27/2</f>
        <v>0</v>
      </c>
      <c r="AI28" s="71">
        <f>Personnel!$AM27*Personnel!AO27/2</f>
        <v>0</v>
      </c>
      <c r="AJ28" s="74">
        <f t="shared" si="31"/>
        <v>0</v>
      </c>
      <c r="AK28" s="17"/>
    </row>
    <row r="29" spans="2:47" x14ac:dyDescent="0.35">
      <c r="B29" s="71">
        <f>Personnel!$C28*Personnel!D28/12</f>
        <v>0</v>
      </c>
      <c r="C29" s="71">
        <f>Personnel!$C28*Personnel!E28/12</f>
        <v>0</v>
      </c>
      <c r="D29" s="71">
        <f>Personnel!$C28*Personnel!F28/12</f>
        <v>0</v>
      </c>
      <c r="E29" s="71">
        <f>Personnel!$C28*Personnel!G28/12</f>
        <v>0</v>
      </c>
      <c r="F29" s="71">
        <f>Personnel!$C28*Personnel!H28/12</f>
        <v>0</v>
      </c>
      <c r="G29" s="71">
        <f>Personnel!$C28*Personnel!I28/12</f>
        <v>0</v>
      </c>
      <c r="H29" s="71">
        <f>Personnel!$C28*Personnel!J28/12</f>
        <v>0</v>
      </c>
      <c r="I29" s="71">
        <f>Personnel!$C28*Personnel!K28/12</f>
        <v>0</v>
      </c>
      <c r="J29" s="71">
        <f>Personnel!$C28*Personnel!L28/12</f>
        <v>0</v>
      </c>
      <c r="K29" s="71">
        <f>Personnel!$C28*Personnel!M28/12</f>
        <v>0</v>
      </c>
      <c r="L29" s="71">
        <f>Personnel!$C28*Personnel!N28/12</f>
        <v>0</v>
      </c>
      <c r="M29" s="71">
        <f>Personnel!$C28*Personnel!O28/12</f>
        <v>0</v>
      </c>
      <c r="N29" s="74">
        <f t="shared" si="21"/>
        <v>0</v>
      </c>
      <c r="O29" s="71">
        <f>Personnel!$Q28*Personnel!R28/12</f>
        <v>0</v>
      </c>
      <c r="P29" s="71">
        <f>Personnel!$Q28*Personnel!S28/12</f>
        <v>0</v>
      </c>
      <c r="Q29" s="71">
        <f>Personnel!$Q28*Personnel!T28/12</f>
        <v>0</v>
      </c>
      <c r="R29" s="71">
        <f>Personnel!$Q28*Personnel!U28/12</f>
        <v>0</v>
      </c>
      <c r="S29" s="71">
        <f>Personnel!$Q28*Personnel!V28/12</f>
        <v>0</v>
      </c>
      <c r="T29" s="71">
        <f>Personnel!$Q28*Personnel!W28/12</f>
        <v>0</v>
      </c>
      <c r="U29" s="71">
        <f>Personnel!$Q28*Personnel!X28/12</f>
        <v>0</v>
      </c>
      <c r="V29" s="71">
        <f>Personnel!$Q28*Personnel!Y28/12</f>
        <v>0</v>
      </c>
      <c r="W29" s="71">
        <f>Personnel!$Q28*Personnel!Z28/12</f>
        <v>0</v>
      </c>
      <c r="X29" s="71">
        <f>Personnel!$Q28*Personnel!AA28/12</f>
        <v>0</v>
      </c>
      <c r="Y29" s="71">
        <f>Personnel!$Q28*Personnel!AB28/12</f>
        <v>0</v>
      </c>
      <c r="Z29" s="71">
        <f>Personnel!$Q28*Personnel!AC28/12</f>
        <v>0</v>
      </c>
      <c r="AA29" s="74">
        <f t="shared" si="22"/>
        <v>0</v>
      </c>
      <c r="AB29" s="71">
        <f>Personnel!$AE28*Personnel!AF28/2</f>
        <v>0</v>
      </c>
      <c r="AC29" s="71">
        <f>Personnel!$AE28*Personnel!AG28/2</f>
        <v>0</v>
      </c>
      <c r="AD29" s="74">
        <f t="shared" si="29"/>
        <v>0</v>
      </c>
      <c r="AE29" s="71">
        <f>Personnel!$AI28*Personnel!AJ28/2</f>
        <v>0</v>
      </c>
      <c r="AF29" s="71">
        <f>Personnel!$AI28*Personnel!AK28/2</f>
        <v>0</v>
      </c>
      <c r="AG29" s="74">
        <f t="shared" si="30"/>
        <v>0</v>
      </c>
      <c r="AH29" s="71">
        <f>Personnel!$AM28*Personnel!AN28/2</f>
        <v>0</v>
      </c>
      <c r="AI29" s="71">
        <f>Personnel!$AM28*Personnel!AO28/2</f>
        <v>0</v>
      </c>
      <c r="AJ29" s="74">
        <f t="shared" si="31"/>
        <v>0</v>
      </c>
      <c r="AK29" s="17"/>
    </row>
    <row r="30" spans="2:47" x14ac:dyDescent="0.35">
      <c r="B30" s="71">
        <f>Personnel!$C29*Personnel!D29/12</f>
        <v>0</v>
      </c>
      <c r="C30" s="71">
        <f>Personnel!$C29*Personnel!E29/12</f>
        <v>0</v>
      </c>
      <c r="D30" s="71">
        <f>Personnel!$C29*Personnel!F29/12</f>
        <v>0</v>
      </c>
      <c r="E30" s="71">
        <f>Personnel!$C29*Personnel!G29/12</f>
        <v>0</v>
      </c>
      <c r="F30" s="71">
        <f>Personnel!$C29*Personnel!H29/12</f>
        <v>0</v>
      </c>
      <c r="G30" s="71">
        <f>Personnel!$C29*Personnel!I29/12</f>
        <v>0</v>
      </c>
      <c r="H30" s="71">
        <f>Personnel!$C29*Personnel!J29/12</f>
        <v>0</v>
      </c>
      <c r="I30" s="71">
        <f>Personnel!$C29*Personnel!K29/12</f>
        <v>0</v>
      </c>
      <c r="J30" s="71">
        <f>Personnel!$C29*Personnel!L29/12</f>
        <v>0</v>
      </c>
      <c r="K30" s="71">
        <f>Personnel!$C29*Personnel!M29/12</f>
        <v>0</v>
      </c>
      <c r="L30" s="71">
        <f>Personnel!$C29*Personnel!N29/12</f>
        <v>0</v>
      </c>
      <c r="M30" s="71">
        <f>Personnel!$C29*Personnel!O29/12</f>
        <v>0</v>
      </c>
      <c r="N30" s="74">
        <f t="shared" si="21"/>
        <v>0</v>
      </c>
      <c r="O30" s="71">
        <f>Personnel!$Q29*Personnel!R29/12</f>
        <v>0</v>
      </c>
      <c r="P30" s="71">
        <f>Personnel!$Q29*Personnel!S29/12</f>
        <v>0</v>
      </c>
      <c r="Q30" s="71">
        <f>Personnel!$Q29*Personnel!T29/12</f>
        <v>0</v>
      </c>
      <c r="R30" s="71">
        <f>Personnel!$Q29*Personnel!U29/12</f>
        <v>0</v>
      </c>
      <c r="S30" s="71">
        <f>Personnel!$Q29*Personnel!V29/12</f>
        <v>0</v>
      </c>
      <c r="T30" s="71">
        <f>Personnel!$Q29*Personnel!W29/12</f>
        <v>0</v>
      </c>
      <c r="U30" s="71">
        <f>Personnel!$Q29*Personnel!X29/12</f>
        <v>0</v>
      </c>
      <c r="V30" s="71">
        <f>Personnel!$Q29*Personnel!Y29/12</f>
        <v>0</v>
      </c>
      <c r="W30" s="71">
        <f>Personnel!$Q29*Personnel!Z29/12</f>
        <v>0</v>
      </c>
      <c r="X30" s="71">
        <f>Personnel!$Q29*Personnel!AA29/12</f>
        <v>0</v>
      </c>
      <c r="Y30" s="71">
        <f>Personnel!$Q29*Personnel!AB29/12</f>
        <v>0</v>
      </c>
      <c r="Z30" s="71">
        <f>Personnel!$Q29*Personnel!AC29/12</f>
        <v>0</v>
      </c>
      <c r="AA30" s="74">
        <f t="shared" si="22"/>
        <v>0</v>
      </c>
      <c r="AB30" s="71">
        <f>Personnel!$AE29*Personnel!AF29/2</f>
        <v>0</v>
      </c>
      <c r="AC30" s="71">
        <f>Personnel!$AE29*Personnel!AG29/2</f>
        <v>0</v>
      </c>
      <c r="AD30" s="74">
        <f t="shared" si="29"/>
        <v>0</v>
      </c>
      <c r="AE30" s="71">
        <f>Personnel!$AI29*Personnel!AJ29/2</f>
        <v>0</v>
      </c>
      <c r="AF30" s="71">
        <f>Personnel!$AI29*Personnel!AK29/2</f>
        <v>0</v>
      </c>
      <c r="AG30" s="74">
        <f t="shared" si="30"/>
        <v>0</v>
      </c>
      <c r="AH30" s="71">
        <f>Personnel!$AM29*Personnel!AN29/2</f>
        <v>0</v>
      </c>
      <c r="AI30" s="71">
        <f>Personnel!$AM29*Personnel!AO29/2</f>
        <v>0</v>
      </c>
      <c r="AJ30" s="74">
        <f t="shared" si="31"/>
        <v>0</v>
      </c>
      <c r="AK30" s="17"/>
    </row>
    <row r="31" spans="2:47" x14ac:dyDescent="0.35">
      <c r="B31" s="71">
        <f t="shared" ref="B31:M31" si="32">SUM(B11:B30)</f>
        <v>0</v>
      </c>
      <c r="C31" s="71">
        <f t="shared" si="32"/>
        <v>0</v>
      </c>
      <c r="D31" s="71">
        <f t="shared" si="32"/>
        <v>0</v>
      </c>
      <c r="E31" s="71">
        <f t="shared" si="32"/>
        <v>0</v>
      </c>
      <c r="F31" s="71">
        <f t="shared" si="32"/>
        <v>0</v>
      </c>
      <c r="G31" s="71">
        <f t="shared" si="32"/>
        <v>0</v>
      </c>
      <c r="H31" s="71">
        <f t="shared" si="32"/>
        <v>0</v>
      </c>
      <c r="I31" s="71">
        <f t="shared" si="32"/>
        <v>0</v>
      </c>
      <c r="J31" s="71">
        <f t="shared" si="32"/>
        <v>0</v>
      </c>
      <c r="K31" s="71">
        <f t="shared" si="32"/>
        <v>0</v>
      </c>
      <c r="L31" s="71">
        <f t="shared" si="32"/>
        <v>0</v>
      </c>
      <c r="M31" s="71">
        <f t="shared" si="32"/>
        <v>0</v>
      </c>
      <c r="N31" s="74">
        <f t="shared" si="21"/>
        <v>0</v>
      </c>
      <c r="O31" s="71">
        <f t="shared" ref="O31:Z31" si="33">SUM(O11:O30)</f>
        <v>0</v>
      </c>
      <c r="P31" s="71">
        <f t="shared" si="33"/>
        <v>0</v>
      </c>
      <c r="Q31" s="71">
        <f t="shared" si="33"/>
        <v>0</v>
      </c>
      <c r="R31" s="71">
        <f t="shared" si="33"/>
        <v>0</v>
      </c>
      <c r="S31" s="71">
        <f t="shared" si="33"/>
        <v>0</v>
      </c>
      <c r="T31" s="71">
        <f t="shared" si="33"/>
        <v>0</v>
      </c>
      <c r="U31" s="71">
        <f t="shared" si="33"/>
        <v>0</v>
      </c>
      <c r="V31" s="71">
        <f t="shared" si="33"/>
        <v>0</v>
      </c>
      <c r="W31" s="71">
        <f t="shared" si="33"/>
        <v>0</v>
      </c>
      <c r="X31" s="71">
        <f t="shared" si="33"/>
        <v>0</v>
      </c>
      <c r="Y31" s="71">
        <f t="shared" si="33"/>
        <v>0</v>
      </c>
      <c r="Z31" s="71">
        <f t="shared" si="33"/>
        <v>0</v>
      </c>
      <c r="AA31" s="74">
        <f t="shared" si="22"/>
        <v>0</v>
      </c>
      <c r="AB31" s="71">
        <f>SUM(AB11:AB30)</f>
        <v>0</v>
      </c>
      <c r="AC31" s="71">
        <f>SUM(AC11:AC30)</f>
        <v>0</v>
      </c>
      <c r="AD31" s="74">
        <f t="shared" si="29"/>
        <v>0</v>
      </c>
      <c r="AE31" s="71">
        <f>SUM(AE11:AE30)</f>
        <v>0</v>
      </c>
      <c r="AF31" s="71">
        <f>SUM(AF11:AF30)</f>
        <v>0</v>
      </c>
      <c r="AG31" s="74">
        <f t="shared" si="30"/>
        <v>0</v>
      </c>
      <c r="AH31" s="71">
        <f>SUM(AH11:AH30)</f>
        <v>0</v>
      </c>
      <c r="AI31" s="71">
        <f>SUM(AI11:AI30)</f>
        <v>0</v>
      </c>
      <c r="AJ31" s="74">
        <f t="shared" si="31"/>
        <v>0</v>
      </c>
      <c r="AK31" s="17"/>
    </row>
    <row r="32" spans="2:47" x14ac:dyDescent="0.35">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row>
    <row r="33" spans="2:47" ht="15" customHeight="1" x14ac:dyDescent="0.35">
      <c r="B33" s="201" t="s">
        <v>25</v>
      </c>
      <c r="C33" s="201"/>
      <c r="D33" s="201"/>
      <c r="E33" s="201"/>
      <c r="F33" s="201"/>
      <c r="G33" s="201"/>
      <c r="H33" s="201"/>
      <c r="I33" s="201"/>
      <c r="J33" s="201"/>
      <c r="K33" s="201"/>
      <c r="L33" s="201"/>
      <c r="M33" s="201"/>
      <c r="N33" s="201"/>
      <c r="O33" s="86"/>
      <c r="P33" s="86"/>
      <c r="Q33" s="86"/>
      <c r="R33" s="86"/>
      <c r="S33" s="86"/>
      <c r="T33" s="86"/>
      <c r="U33" s="86"/>
      <c r="V33" s="86"/>
      <c r="W33" s="86"/>
      <c r="X33" s="86"/>
      <c r="Y33" s="86"/>
      <c r="Z33" s="86"/>
      <c r="AA33" s="86"/>
      <c r="AB33" s="86"/>
      <c r="AC33" s="86"/>
      <c r="AD33" s="86"/>
      <c r="AE33" s="86"/>
      <c r="AF33" s="86"/>
      <c r="AG33" s="86"/>
      <c r="AH33" s="86"/>
      <c r="AI33" s="86"/>
      <c r="AJ33" s="86"/>
      <c r="AK33" s="17"/>
      <c r="AM33" s="7"/>
      <c r="AN33" s="7"/>
      <c r="AO33" s="7"/>
      <c r="AP33" s="7"/>
      <c r="AQ33" s="7"/>
      <c r="AR33" s="7"/>
      <c r="AS33" s="7"/>
      <c r="AT33" s="7"/>
      <c r="AU33" s="7"/>
    </row>
    <row r="34" spans="2:47" x14ac:dyDescent="0.35">
      <c r="B34" s="201" t="s">
        <v>17</v>
      </c>
      <c r="C34" s="201"/>
      <c r="D34" s="201"/>
      <c r="E34" s="201"/>
      <c r="F34" s="201"/>
      <c r="G34" s="201"/>
      <c r="H34" s="201"/>
      <c r="I34" s="201"/>
      <c r="J34" s="201"/>
      <c r="K34" s="201"/>
      <c r="L34" s="201"/>
      <c r="M34" s="201"/>
      <c r="N34" s="201"/>
      <c r="O34" s="201" t="s">
        <v>18</v>
      </c>
      <c r="P34" s="201"/>
      <c r="Q34" s="201"/>
      <c r="R34" s="201"/>
      <c r="S34" s="201"/>
      <c r="T34" s="201"/>
      <c r="U34" s="201"/>
      <c r="V34" s="201"/>
      <c r="W34" s="201"/>
      <c r="X34" s="201"/>
      <c r="Y34" s="201"/>
      <c r="Z34" s="201"/>
      <c r="AA34" s="201"/>
      <c r="AB34" s="201" t="s">
        <v>19</v>
      </c>
      <c r="AC34" s="201"/>
      <c r="AD34" s="201"/>
      <c r="AE34" s="201" t="s">
        <v>31</v>
      </c>
      <c r="AF34" s="201"/>
      <c r="AG34" s="201"/>
      <c r="AH34" s="201" t="s">
        <v>32</v>
      </c>
      <c r="AI34" s="201"/>
      <c r="AJ34" s="201"/>
      <c r="AK34" s="17"/>
      <c r="AM34" s="7"/>
      <c r="AN34" s="7"/>
      <c r="AO34" s="7"/>
      <c r="AP34" s="7"/>
      <c r="AQ34" s="7"/>
      <c r="AR34" s="7"/>
      <c r="AS34" s="7"/>
      <c r="AT34" s="7"/>
      <c r="AU34" s="7"/>
    </row>
    <row r="35" spans="2:47" x14ac:dyDescent="0.35">
      <c r="B35" s="67">
        <f>CONFIG!$C$7</f>
        <v>43101</v>
      </c>
      <c r="C35" s="67">
        <f>DATE(YEAR(B35),MONTH(B35)+1,DAY(B35))</f>
        <v>43132</v>
      </c>
      <c r="D35" s="67">
        <f t="shared" ref="D35:M35" si="34">DATE(YEAR(C35),MONTH(C35)+1,DAY(C35))</f>
        <v>43160</v>
      </c>
      <c r="E35" s="67">
        <f t="shared" si="34"/>
        <v>43191</v>
      </c>
      <c r="F35" s="67">
        <f t="shared" si="34"/>
        <v>43221</v>
      </c>
      <c r="G35" s="67">
        <f t="shared" si="34"/>
        <v>43252</v>
      </c>
      <c r="H35" s="67">
        <f t="shared" si="34"/>
        <v>43282</v>
      </c>
      <c r="I35" s="67">
        <f t="shared" si="34"/>
        <v>43313</v>
      </c>
      <c r="J35" s="67">
        <f t="shared" si="34"/>
        <v>43344</v>
      </c>
      <c r="K35" s="67">
        <f t="shared" si="34"/>
        <v>43374</v>
      </c>
      <c r="L35" s="67">
        <f t="shared" si="34"/>
        <v>43405</v>
      </c>
      <c r="M35" s="67">
        <f t="shared" si="34"/>
        <v>43435</v>
      </c>
      <c r="N35" s="21" t="s">
        <v>16</v>
      </c>
      <c r="O35" s="67">
        <f>DATE(YEAR(M35),MONTH(M35)+1,DAY(M35))</f>
        <v>43466</v>
      </c>
      <c r="P35" s="67">
        <f t="shared" ref="P35:Z35" si="35">DATE(YEAR(O35),MONTH(O35)+1,DAY(O35))</f>
        <v>43497</v>
      </c>
      <c r="Q35" s="67">
        <f t="shared" si="35"/>
        <v>43525</v>
      </c>
      <c r="R35" s="67">
        <f t="shared" si="35"/>
        <v>43556</v>
      </c>
      <c r="S35" s="67">
        <f t="shared" si="35"/>
        <v>43586</v>
      </c>
      <c r="T35" s="67">
        <f t="shared" si="35"/>
        <v>43617</v>
      </c>
      <c r="U35" s="67">
        <f t="shared" si="35"/>
        <v>43647</v>
      </c>
      <c r="V35" s="67">
        <f t="shared" si="35"/>
        <v>43678</v>
      </c>
      <c r="W35" s="67">
        <f t="shared" si="35"/>
        <v>43709</v>
      </c>
      <c r="X35" s="67">
        <f t="shared" si="35"/>
        <v>43739</v>
      </c>
      <c r="Y35" s="67">
        <f t="shared" si="35"/>
        <v>43770</v>
      </c>
      <c r="Z35" s="67">
        <f t="shared" si="35"/>
        <v>43800</v>
      </c>
      <c r="AA35" s="21" t="s">
        <v>16</v>
      </c>
      <c r="AB35" s="68" t="s">
        <v>23</v>
      </c>
      <c r="AC35" s="68" t="s">
        <v>24</v>
      </c>
      <c r="AD35" s="21" t="s">
        <v>16</v>
      </c>
      <c r="AE35" s="68" t="s">
        <v>23</v>
      </c>
      <c r="AF35" s="68" t="s">
        <v>24</v>
      </c>
      <c r="AG35" s="21" t="s">
        <v>16</v>
      </c>
      <c r="AH35" s="68" t="s">
        <v>23</v>
      </c>
      <c r="AI35" s="68" t="s">
        <v>24</v>
      </c>
      <c r="AJ35" s="21" t="s">
        <v>16</v>
      </c>
      <c r="AK35" s="17"/>
      <c r="AM35" s="7"/>
      <c r="AN35" s="7"/>
      <c r="AO35" s="7"/>
      <c r="AP35" s="7"/>
      <c r="AQ35" s="7"/>
      <c r="AR35" s="7"/>
      <c r="AS35" s="7"/>
      <c r="AT35" s="7"/>
      <c r="AU35" s="7"/>
    </row>
    <row r="36" spans="2:47" x14ac:dyDescent="0.35">
      <c r="B36" s="71"/>
      <c r="C36" s="71"/>
      <c r="D36" s="71"/>
      <c r="E36" s="71"/>
      <c r="F36" s="71"/>
      <c r="G36" s="71"/>
      <c r="H36" s="71"/>
      <c r="I36" s="71"/>
      <c r="J36" s="71"/>
      <c r="K36" s="71"/>
      <c r="L36" s="71"/>
      <c r="M36" s="71"/>
      <c r="N36" s="74">
        <f t="shared" ref="N36:N56" si="36">SUM(B36:M36)</f>
        <v>0</v>
      </c>
      <c r="O36" s="71"/>
      <c r="P36" s="71"/>
      <c r="Q36" s="71"/>
      <c r="R36" s="71"/>
      <c r="S36" s="71"/>
      <c r="T36" s="71"/>
      <c r="U36" s="71"/>
      <c r="V36" s="71"/>
      <c r="W36" s="71"/>
      <c r="X36" s="71"/>
      <c r="Y36" s="71"/>
      <c r="Z36" s="71"/>
      <c r="AA36" s="74">
        <f t="shared" ref="AA36:AA56" si="37">SUM(O36:Z36)</f>
        <v>0</v>
      </c>
      <c r="AB36" s="71"/>
      <c r="AC36" s="71"/>
      <c r="AD36" s="74">
        <f t="shared" ref="AD36:AD56" si="38">SUM(AB36:AC36)</f>
        <v>0</v>
      </c>
      <c r="AE36" s="71"/>
      <c r="AF36" s="71"/>
      <c r="AG36" s="74">
        <f t="shared" ref="AG36:AG56" si="39">SUM(AE36:AF36)</f>
        <v>0</v>
      </c>
      <c r="AH36" s="71"/>
      <c r="AI36" s="71"/>
      <c r="AJ36" s="74">
        <f t="shared" ref="AJ36:AJ56" si="40">SUM(AH36:AI36)</f>
        <v>0</v>
      </c>
      <c r="AK36" s="17"/>
      <c r="AM36" s="7"/>
      <c r="AN36" s="7"/>
      <c r="AO36" s="7"/>
      <c r="AP36" s="7"/>
      <c r="AQ36" s="7"/>
      <c r="AR36" s="7"/>
      <c r="AS36" s="7"/>
      <c r="AT36" s="7"/>
      <c r="AU36" s="7"/>
    </row>
    <row r="37" spans="2:47" x14ac:dyDescent="0.35">
      <c r="B37" s="71"/>
      <c r="C37" s="71"/>
      <c r="D37" s="71"/>
      <c r="E37" s="71"/>
      <c r="F37" s="71"/>
      <c r="G37" s="71"/>
      <c r="H37" s="71"/>
      <c r="I37" s="71"/>
      <c r="J37" s="71"/>
      <c r="K37" s="71"/>
      <c r="L37" s="71"/>
      <c r="M37" s="71"/>
      <c r="N37" s="74">
        <f t="shared" si="36"/>
        <v>0</v>
      </c>
      <c r="O37" s="71"/>
      <c r="P37" s="71"/>
      <c r="Q37" s="71"/>
      <c r="R37" s="71"/>
      <c r="S37" s="71"/>
      <c r="T37" s="71"/>
      <c r="U37" s="71"/>
      <c r="V37" s="71"/>
      <c r="W37" s="71"/>
      <c r="X37" s="71"/>
      <c r="Y37" s="71"/>
      <c r="Z37" s="71"/>
      <c r="AA37" s="74">
        <f t="shared" si="37"/>
        <v>0</v>
      </c>
      <c r="AB37" s="71"/>
      <c r="AC37" s="71"/>
      <c r="AD37" s="74">
        <f t="shared" si="38"/>
        <v>0</v>
      </c>
      <c r="AE37" s="71"/>
      <c r="AF37" s="71"/>
      <c r="AG37" s="74">
        <f t="shared" si="39"/>
        <v>0</v>
      </c>
      <c r="AH37" s="71"/>
      <c r="AI37" s="71"/>
      <c r="AJ37" s="74">
        <f t="shared" si="40"/>
        <v>0</v>
      </c>
      <c r="AK37" s="17"/>
      <c r="AM37" s="7"/>
      <c r="AN37" s="7"/>
      <c r="AO37" s="7"/>
      <c r="AP37" s="7"/>
      <c r="AQ37" s="7"/>
      <c r="AR37" s="7"/>
      <c r="AS37" s="7"/>
      <c r="AT37" s="7"/>
      <c r="AU37" s="7"/>
    </row>
    <row r="38" spans="2:47" x14ac:dyDescent="0.35">
      <c r="B38" s="71">
        <f>IF(B13&lt;=CONFIG!$C$92,0,CONFIG!$C$88*B13)</f>
        <v>0</v>
      </c>
      <c r="C38" s="71">
        <f>IF(C13&lt;=CONFIG!$C$92,0,CONFIG!$C$88*C13)</f>
        <v>0</v>
      </c>
      <c r="D38" s="71">
        <f>IF(D13&lt;=CONFIG!$C$92,0,CONFIG!$C$88*D13)</f>
        <v>0</v>
      </c>
      <c r="E38" s="71">
        <f>IF(E13&lt;=CONFIG!$C$92,0,CONFIG!$C$88*E13)</f>
        <v>0</v>
      </c>
      <c r="F38" s="71">
        <f>IF(F13&lt;=CONFIG!$C$92,0,CONFIG!$C$88*F13)</f>
        <v>0</v>
      </c>
      <c r="G38" s="71">
        <f>IF(G13&lt;=CONFIG!$C$92,0,CONFIG!$C$88*G13)</f>
        <v>0</v>
      </c>
      <c r="H38" s="71">
        <f>IF(H13&lt;=CONFIG!$C$92,0,CONFIG!$C$88*H13)</f>
        <v>0</v>
      </c>
      <c r="I38" s="71">
        <f>IF(I13&lt;=CONFIG!$C$92,0,CONFIG!$C$88*I13)</f>
        <v>0</v>
      </c>
      <c r="J38" s="71">
        <f>IF(J13&lt;=CONFIG!$C$92,0,CONFIG!$C$88*J13)</f>
        <v>0</v>
      </c>
      <c r="K38" s="71">
        <f>IF(K13&lt;=CONFIG!$C$92,0,CONFIG!$C$88*K13)</f>
        <v>0</v>
      </c>
      <c r="L38" s="71">
        <f>IF(L13&lt;=CONFIG!$C$92,0,CONFIG!$C$88*L13)</f>
        <v>0</v>
      </c>
      <c r="M38" s="71">
        <f>IF(M13&lt;=CONFIG!$C$92,0,CONFIG!$C$88*M13)</f>
        <v>0</v>
      </c>
      <c r="N38" s="74">
        <f t="shared" si="36"/>
        <v>0</v>
      </c>
      <c r="O38" s="71">
        <f>IF(O13&lt;=CONFIG!$C$92,0,CONFIG!$C$88*O13)</f>
        <v>0</v>
      </c>
      <c r="P38" s="71">
        <f>IF(P13&lt;=CONFIG!$C$92,0,CONFIG!$C$88*P13)</f>
        <v>0</v>
      </c>
      <c r="Q38" s="71">
        <f>IF(Q13&lt;=CONFIG!$C$92,0,CONFIG!$C$88*Q13)</f>
        <v>0</v>
      </c>
      <c r="R38" s="71">
        <f>IF(R13&lt;=CONFIG!$C$92,0,CONFIG!$C$88*R13)</f>
        <v>0</v>
      </c>
      <c r="S38" s="71">
        <f>IF(S13&lt;=CONFIG!$C$92,0,CONFIG!$C$88*S13)</f>
        <v>0</v>
      </c>
      <c r="T38" s="71">
        <f>IF(T13&lt;=CONFIG!$C$92,0,CONFIG!$C$88*T13)</f>
        <v>0</v>
      </c>
      <c r="U38" s="71">
        <f>IF(U13&lt;=CONFIG!$C$92,0,CONFIG!$C$88*U13)</f>
        <v>0</v>
      </c>
      <c r="V38" s="71">
        <f>IF(V13&lt;=CONFIG!$C$92,0,CONFIG!$C$88*V13)</f>
        <v>0</v>
      </c>
      <c r="W38" s="71">
        <f>IF(W13&lt;=CONFIG!$C$92,0,CONFIG!$C$88*W13)</f>
        <v>0</v>
      </c>
      <c r="X38" s="71">
        <f>IF(X13&lt;=CONFIG!$C$92,0,CONFIG!$C$88*X13)</f>
        <v>0</v>
      </c>
      <c r="Y38" s="71">
        <f>IF(Y13&lt;=CONFIG!$C$92,0,CONFIG!$C$88*Y13)</f>
        <v>0</v>
      </c>
      <c r="Z38" s="71">
        <f>IF(Z13&lt;=CONFIG!$C$92,0,CONFIG!$C$88*Z13)</f>
        <v>0</v>
      </c>
      <c r="AA38" s="74">
        <f t="shared" si="37"/>
        <v>0</v>
      </c>
      <c r="AB38" s="71">
        <f>IF(AB13&lt;=(CONFIG!$C$92*6),0,CONFIG!$C$88*AB13)</f>
        <v>0</v>
      </c>
      <c r="AC38" s="71">
        <f>IF(AC13&lt;=(CONFIG!$C$92*6),0,CONFIG!$C$88*AC13)</f>
        <v>0</v>
      </c>
      <c r="AD38" s="74">
        <f t="shared" ref="AD38" si="41">SUM(AB38:AC38)</f>
        <v>0</v>
      </c>
      <c r="AE38" s="71">
        <f>IF(AE13&lt;=(CONFIG!$C$92*6),0,CONFIG!$C$88*AE13)</f>
        <v>0</v>
      </c>
      <c r="AF38" s="71">
        <f>IF(AF13&lt;=(CONFIG!$C$92*6),0,CONFIG!$C$88*AF13)</f>
        <v>0</v>
      </c>
      <c r="AG38" s="74">
        <f t="shared" ref="AG38" si="42">SUM(AE38:AF38)</f>
        <v>0</v>
      </c>
      <c r="AH38" s="71">
        <f>IF(AH13&lt;=(CONFIG!$C$92*6),0,CONFIG!$C$88*AH13)</f>
        <v>0</v>
      </c>
      <c r="AI38" s="71">
        <f>IF(AI13&lt;=(CONFIG!$C$92*6),0,CONFIG!$C$88*AI13)</f>
        <v>0</v>
      </c>
      <c r="AJ38" s="74">
        <f t="shared" ref="AJ38" si="43">SUM(AH38:AI38)</f>
        <v>0</v>
      </c>
      <c r="AK38" s="17"/>
      <c r="AM38" s="7"/>
      <c r="AN38" s="7"/>
      <c r="AO38" s="7"/>
      <c r="AP38" s="7"/>
      <c r="AQ38" s="7"/>
      <c r="AR38" s="7"/>
      <c r="AS38" s="7"/>
      <c r="AT38" s="7"/>
      <c r="AU38" s="7"/>
    </row>
    <row r="39" spans="2:47" x14ac:dyDescent="0.35">
      <c r="B39" s="71">
        <f>IF(B14&lt;=CONFIG!$C$92,0,CONFIG!$C$88*B14)</f>
        <v>0</v>
      </c>
      <c r="C39" s="71">
        <f>IF(C14&lt;=CONFIG!$C$92,0,CONFIG!$C$88*C14)</f>
        <v>0</v>
      </c>
      <c r="D39" s="71">
        <f>IF(D14&lt;=CONFIG!$C$92,0,CONFIG!$C$88*D14)</f>
        <v>0</v>
      </c>
      <c r="E39" s="71">
        <f>IF(E14&lt;=CONFIG!$C$92,0,CONFIG!$C$88*E14)</f>
        <v>0</v>
      </c>
      <c r="F39" s="71">
        <f>IF(F14&lt;=CONFIG!$C$92,0,CONFIG!$C$88*F14)</f>
        <v>0</v>
      </c>
      <c r="G39" s="71">
        <f>IF(G14&lt;=CONFIG!$C$92,0,CONFIG!$C$88*G14)</f>
        <v>0</v>
      </c>
      <c r="H39" s="71">
        <f>IF(H14&lt;=CONFIG!$C$92,0,CONFIG!$C$88*H14)</f>
        <v>0</v>
      </c>
      <c r="I39" s="71">
        <f>IF(I14&lt;=CONFIG!$C$92,0,CONFIG!$C$88*I14)</f>
        <v>0</v>
      </c>
      <c r="J39" s="71">
        <f>IF(J14&lt;=CONFIG!$C$92,0,CONFIG!$C$88*J14)</f>
        <v>0</v>
      </c>
      <c r="K39" s="71">
        <f>IF(K14&lt;=CONFIG!$C$92,0,CONFIG!$C$88*K14)</f>
        <v>0</v>
      </c>
      <c r="L39" s="71">
        <f>IF(L14&lt;=CONFIG!$C$92,0,CONFIG!$C$88*L14)</f>
        <v>0</v>
      </c>
      <c r="M39" s="71">
        <f>IF(M14&lt;=CONFIG!$C$92,0,CONFIG!$C$88*M14)</f>
        <v>0</v>
      </c>
      <c r="N39" s="74">
        <f t="shared" si="36"/>
        <v>0</v>
      </c>
      <c r="O39" s="71">
        <f>IF(O14&lt;=CONFIG!$C$92,0,CONFIG!$C$88*O14)</f>
        <v>0</v>
      </c>
      <c r="P39" s="71">
        <f>IF(P14&lt;=CONFIG!$C$92,0,CONFIG!$C$88*P14)</f>
        <v>0</v>
      </c>
      <c r="Q39" s="71">
        <f>IF(Q14&lt;=CONFIG!$C$92,0,CONFIG!$C$88*Q14)</f>
        <v>0</v>
      </c>
      <c r="R39" s="71">
        <f>IF(R14&lt;=CONFIG!$C$92,0,CONFIG!$C$88*R14)</f>
        <v>0</v>
      </c>
      <c r="S39" s="71">
        <f>IF(S14&lt;=CONFIG!$C$92,0,CONFIG!$C$88*S14)</f>
        <v>0</v>
      </c>
      <c r="T39" s="71">
        <f>IF(T14&lt;=CONFIG!$C$92,0,CONFIG!$C$88*T14)</f>
        <v>0</v>
      </c>
      <c r="U39" s="71">
        <f>IF(U14&lt;=CONFIG!$C$92,0,CONFIG!$C$88*U14)</f>
        <v>0</v>
      </c>
      <c r="V39" s="71">
        <f>IF(V14&lt;=CONFIG!$C$92,0,CONFIG!$C$88*V14)</f>
        <v>0</v>
      </c>
      <c r="W39" s="71">
        <f>IF(W14&lt;=CONFIG!$C$92,0,CONFIG!$C$88*W14)</f>
        <v>0</v>
      </c>
      <c r="X39" s="71">
        <f>IF(X14&lt;=CONFIG!$C$92,0,CONFIG!$C$88*X14)</f>
        <v>0</v>
      </c>
      <c r="Y39" s="71">
        <f>IF(Y14&lt;=CONFIG!$C$92,0,CONFIG!$C$88*Y14)</f>
        <v>0</v>
      </c>
      <c r="Z39" s="71">
        <f>IF(Z14&lt;=CONFIG!$C$92,0,CONFIG!$C$88*Z14)</f>
        <v>0</v>
      </c>
      <c r="AA39" s="74">
        <f t="shared" si="37"/>
        <v>0</v>
      </c>
      <c r="AB39" s="71">
        <f>IF(AB14&lt;=(CONFIG!$C$92*6),0,CONFIG!$C$88*AB14)</f>
        <v>0</v>
      </c>
      <c r="AC39" s="71">
        <f>IF(AC14&lt;=(CONFIG!$C$92*6),0,CONFIG!$C$88*AC14)</f>
        <v>0</v>
      </c>
      <c r="AD39" s="74">
        <f t="shared" si="38"/>
        <v>0</v>
      </c>
      <c r="AE39" s="71">
        <f>IF(AE14&lt;=(CONFIG!$C$92*6),0,CONFIG!$C$88*AE14)</f>
        <v>0</v>
      </c>
      <c r="AF39" s="71">
        <f>IF(AF14&lt;=(CONFIG!$C$92*6),0,CONFIG!$C$88*AF14)</f>
        <v>0</v>
      </c>
      <c r="AG39" s="74">
        <f t="shared" si="39"/>
        <v>0</v>
      </c>
      <c r="AH39" s="71">
        <f>IF(AH14&lt;=(CONFIG!$C$92*6),0,CONFIG!$C$88*AH14)</f>
        <v>0</v>
      </c>
      <c r="AI39" s="71">
        <f>IF(AI14&lt;=(CONFIG!$C$92*6),0,CONFIG!$C$88*AI14)</f>
        <v>0</v>
      </c>
      <c r="AJ39" s="74">
        <f t="shared" si="40"/>
        <v>0</v>
      </c>
      <c r="AK39" s="17"/>
      <c r="AM39" s="7"/>
      <c r="AN39" s="7"/>
      <c r="AO39" s="7"/>
      <c r="AP39" s="7"/>
      <c r="AQ39" s="7"/>
      <c r="AR39" s="7"/>
      <c r="AS39" s="7"/>
      <c r="AT39" s="7"/>
      <c r="AU39" s="7"/>
    </row>
    <row r="40" spans="2:47" x14ac:dyDescent="0.35">
      <c r="B40" s="71">
        <f>IF(B15&lt;=CONFIG!$C$92,0,CONFIG!$C$88*B15)</f>
        <v>0</v>
      </c>
      <c r="C40" s="71">
        <f>IF(C15&lt;=CONFIG!$C$92,0,CONFIG!$C$88*C15)</f>
        <v>0</v>
      </c>
      <c r="D40" s="71">
        <f>IF(D15&lt;=CONFIG!$C$92,0,CONFIG!$C$88*D15)</f>
        <v>0</v>
      </c>
      <c r="E40" s="71">
        <f>IF(E15&lt;=CONFIG!$C$92,0,CONFIG!$C$88*E15)</f>
        <v>0</v>
      </c>
      <c r="F40" s="71">
        <f>IF(F15&lt;=CONFIG!$C$92,0,CONFIG!$C$88*F15)</f>
        <v>0</v>
      </c>
      <c r="G40" s="71">
        <f>IF(G15&lt;=CONFIG!$C$92,0,CONFIG!$C$88*G15)</f>
        <v>0</v>
      </c>
      <c r="H40" s="71">
        <f>IF(H15&lt;=CONFIG!$C$92,0,CONFIG!$C$88*H15)</f>
        <v>0</v>
      </c>
      <c r="I40" s="71">
        <f>IF(I15&lt;=CONFIG!$C$92,0,CONFIG!$C$88*I15)</f>
        <v>0</v>
      </c>
      <c r="J40" s="71">
        <f>IF(J15&lt;=CONFIG!$C$92,0,CONFIG!$C$88*J15)</f>
        <v>0</v>
      </c>
      <c r="K40" s="71">
        <f>IF(K15&lt;=CONFIG!$C$92,0,CONFIG!$C$88*K15)</f>
        <v>0</v>
      </c>
      <c r="L40" s="71">
        <f>IF(L15&lt;=CONFIG!$C$92,0,CONFIG!$C$88*L15)</f>
        <v>0</v>
      </c>
      <c r="M40" s="71">
        <f>IF(M15&lt;=CONFIG!$C$92,0,CONFIG!$C$88*M15)</f>
        <v>0</v>
      </c>
      <c r="N40" s="74">
        <f t="shared" si="36"/>
        <v>0</v>
      </c>
      <c r="O40" s="71">
        <f>IF(O15&lt;=CONFIG!$C$92,0,CONFIG!$C$88*O15)</f>
        <v>0</v>
      </c>
      <c r="P40" s="71">
        <f>IF(P15&lt;=CONFIG!$C$92,0,CONFIG!$C$88*P15)</f>
        <v>0</v>
      </c>
      <c r="Q40" s="71">
        <f>IF(Q15&lt;=CONFIG!$C$92,0,CONFIG!$C$88*Q15)</f>
        <v>0</v>
      </c>
      <c r="R40" s="71">
        <f>IF(R15&lt;=CONFIG!$C$92,0,CONFIG!$C$88*R15)</f>
        <v>0</v>
      </c>
      <c r="S40" s="71">
        <f>IF(S15&lt;=CONFIG!$C$92,0,CONFIG!$C$88*S15)</f>
        <v>0</v>
      </c>
      <c r="T40" s="71">
        <f>IF(T15&lt;=CONFIG!$C$92,0,CONFIG!$C$88*T15)</f>
        <v>0</v>
      </c>
      <c r="U40" s="71">
        <f>IF(U15&lt;=CONFIG!$C$92,0,CONFIG!$C$88*U15)</f>
        <v>0</v>
      </c>
      <c r="V40" s="71">
        <f>IF(V15&lt;=CONFIG!$C$92,0,CONFIG!$C$88*V15)</f>
        <v>0</v>
      </c>
      <c r="W40" s="71">
        <f>IF(W15&lt;=CONFIG!$C$92,0,CONFIG!$C$88*W15)</f>
        <v>0</v>
      </c>
      <c r="X40" s="71">
        <f>IF(X15&lt;=CONFIG!$C$92,0,CONFIG!$C$88*X15)</f>
        <v>0</v>
      </c>
      <c r="Y40" s="71">
        <f>IF(Y15&lt;=CONFIG!$C$92,0,CONFIG!$C$88*Y15)</f>
        <v>0</v>
      </c>
      <c r="Z40" s="71">
        <f>IF(Z15&lt;=CONFIG!$C$92,0,CONFIG!$C$88*Z15)</f>
        <v>0</v>
      </c>
      <c r="AA40" s="74">
        <f t="shared" si="37"/>
        <v>0</v>
      </c>
      <c r="AB40" s="71">
        <f>IF(AB15&lt;=(CONFIG!$C$92*6),0,CONFIG!$C$88*AB15)</f>
        <v>0</v>
      </c>
      <c r="AC40" s="71">
        <f>IF(AC15&lt;=(CONFIG!$C$92*6),0,CONFIG!$C$88*AC15)</f>
        <v>0</v>
      </c>
      <c r="AD40" s="74">
        <f t="shared" si="38"/>
        <v>0</v>
      </c>
      <c r="AE40" s="71">
        <f>IF(AE15&lt;=(CONFIG!$C$92*6),0,CONFIG!$C$88*AE15)</f>
        <v>0</v>
      </c>
      <c r="AF40" s="71">
        <f>IF(AF15&lt;=(CONFIG!$C$92*6),0,CONFIG!$C$88*AF15)</f>
        <v>0</v>
      </c>
      <c r="AG40" s="74">
        <f t="shared" si="39"/>
        <v>0</v>
      </c>
      <c r="AH40" s="71">
        <f>IF(AH15&lt;=(CONFIG!$C$92*6),0,CONFIG!$C$88*AH15)</f>
        <v>0</v>
      </c>
      <c r="AI40" s="71">
        <f>IF(AI15&lt;=(CONFIG!$C$92*6),0,CONFIG!$C$88*AI15)</f>
        <v>0</v>
      </c>
      <c r="AJ40" s="74">
        <f t="shared" si="40"/>
        <v>0</v>
      </c>
      <c r="AK40" s="17"/>
      <c r="AM40" s="7"/>
      <c r="AN40" s="7"/>
      <c r="AO40" s="7"/>
      <c r="AP40" s="7"/>
      <c r="AQ40" s="7"/>
      <c r="AR40" s="7"/>
      <c r="AS40" s="7"/>
      <c r="AT40" s="7"/>
      <c r="AU40" s="7"/>
    </row>
    <row r="41" spans="2:47" x14ac:dyDescent="0.35">
      <c r="B41" s="71">
        <f>IF(B16&lt;=CONFIG!$C$92,0,CONFIG!$C$88*B16)</f>
        <v>0</v>
      </c>
      <c r="C41" s="71">
        <f>IF(C16&lt;=CONFIG!$C$92,0,CONFIG!$C$88*C16)</f>
        <v>0</v>
      </c>
      <c r="D41" s="71">
        <f>IF(D16&lt;=CONFIG!$C$92,0,CONFIG!$C$88*D16)</f>
        <v>0</v>
      </c>
      <c r="E41" s="71">
        <f>IF(E16&lt;=CONFIG!$C$92,0,CONFIG!$C$88*E16)</f>
        <v>0</v>
      </c>
      <c r="F41" s="71">
        <f>IF(F16&lt;=CONFIG!$C$92,0,CONFIG!$C$88*F16)</f>
        <v>0</v>
      </c>
      <c r="G41" s="71">
        <f>IF(G16&lt;=CONFIG!$C$92,0,CONFIG!$C$88*G16)</f>
        <v>0</v>
      </c>
      <c r="H41" s="71">
        <f>IF(H16&lt;=CONFIG!$C$92,0,CONFIG!$C$88*H16)</f>
        <v>0</v>
      </c>
      <c r="I41" s="71">
        <f>IF(I16&lt;=CONFIG!$C$92,0,CONFIG!$C$88*I16)</f>
        <v>0</v>
      </c>
      <c r="J41" s="71">
        <f>IF(J16&lt;=CONFIG!$C$92,0,CONFIG!$C$88*J16)</f>
        <v>0</v>
      </c>
      <c r="K41" s="71">
        <f>IF(K16&lt;=CONFIG!$C$92,0,CONFIG!$C$88*K16)</f>
        <v>0</v>
      </c>
      <c r="L41" s="71">
        <f>IF(L16&lt;=CONFIG!$C$92,0,CONFIG!$C$88*L16)</f>
        <v>0</v>
      </c>
      <c r="M41" s="71">
        <f>IF(M16&lt;=CONFIG!$C$92,0,CONFIG!$C$88*M16)</f>
        <v>0</v>
      </c>
      <c r="N41" s="74">
        <f t="shared" si="36"/>
        <v>0</v>
      </c>
      <c r="O41" s="71">
        <f>IF(O16&lt;=CONFIG!$C$92,0,CONFIG!$C$88*O16)</f>
        <v>0</v>
      </c>
      <c r="P41" s="71">
        <f>IF(P16&lt;=CONFIG!$C$92,0,CONFIG!$C$88*P16)</f>
        <v>0</v>
      </c>
      <c r="Q41" s="71">
        <f>IF(Q16&lt;=CONFIG!$C$92,0,CONFIG!$C$88*Q16)</f>
        <v>0</v>
      </c>
      <c r="R41" s="71">
        <f>IF(R16&lt;=CONFIG!$C$92,0,CONFIG!$C$88*R16)</f>
        <v>0</v>
      </c>
      <c r="S41" s="71">
        <f>IF(S16&lt;=CONFIG!$C$92,0,CONFIG!$C$88*S16)</f>
        <v>0</v>
      </c>
      <c r="T41" s="71">
        <f>IF(T16&lt;=CONFIG!$C$92,0,CONFIG!$C$88*T16)</f>
        <v>0</v>
      </c>
      <c r="U41" s="71">
        <f>IF(U16&lt;=CONFIG!$C$92,0,CONFIG!$C$88*U16)</f>
        <v>0</v>
      </c>
      <c r="V41" s="71">
        <f>IF(V16&lt;=CONFIG!$C$92,0,CONFIG!$C$88*V16)</f>
        <v>0</v>
      </c>
      <c r="W41" s="71">
        <f>IF(W16&lt;=CONFIG!$C$92,0,CONFIG!$C$88*W16)</f>
        <v>0</v>
      </c>
      <c r="X41" s="71">
        <f>IF(X16&lt;=CONFIG!$C$92,0,CONFIG!$C$88*X16)</f>
        <v>0</v>
      </c>
      <c r="Y41" s="71">
        <f>IF(Y16&lt;=CONFIG!$C$92,0,CONFIG!$C$88*Y16)</f>
        <v>0</v>
      </c>
      <c r="Z41" s="71">
        <f>IF(Z16&lt;=CONFIG!$C$92,0,CONFIG!$C$88*Z16)</f>
        <v>0</v>
      </c>
      <c r="AA41" s="74">
        <f t="shared" si="37"/>
        <v>0</v>
      </c>
      <c r="AB41" s="71">
        <f>IF(AB16&lt;=(CONFIG!$C$92*6),0,CONFIG!$C$88*AB16)</f>
        <v>0</v>
      </c>
      <c r="AC41" s="71">
        <f>IF(AC16&lt;=(CONFIG!$C$92*6),0,CONFIG!$C$88*AC16)</f>
        <v>0</v>
      </c>
      <c r="AD41" s="74">
        <f t="shared" si="38"/>
        <v>0</v>
      </c>
      <c r="AE41" s="71">
        <f>IF(AE16&lt;=(CONFIG!$C$92*6),0,CONFIG!$C$88*AE16)</f>
        <v>0</v>
      </c>
      <c r="AF41" s="71">
        <f>IF(AF16&lt;=(CONFIG!$C$92*6),0,CONFIG!$C$88*AF16)</f>
        <v>0</v>
      </c>
      <c r="AG41" s="74">
        <f t="shared" si="39"/>
        <v>0</v>
      </c>
      <c r="AH41" s="71">
        <f>IF(AH16&lt;=(CONFIG!$C$92*6),0,CONFIG!$C$88*AH16)</f>
        <v>0</v>
      </c>
      <c r="AI41" s="71">
        <f>IF(AI16&lt;=(CONFIG!$C$92*6),0,CONFIG!$C$88*AI16)</f>
        <v>0</v>
      </c>
      <c r="AJ41" s="74">
        <f t="shared" si="40"/>
        <v>0</v>
      </c>
      <c r="AK41" s="17"/>
      <c r="AM41" s="7"/>
      <c r="AN41" s="7"/>
      <c r="AO41" s="7"/>
      <c r="AP41" s="7"/>
      <c r="AQ41" s="7"/>
      <c r="AR41" s="7"/>
      <c r="AS41" s="7"/>
      <c r="AT41" s="7"/>
      <c r="AU41" s="7"/>
    </row>
    <row r="42" spans="2:47" x14ac:dyDescent="0.35">
      <c r="B42" s="71">
        <f>IF(B17&lt;=CONFIG!$C$92,0,CONFIG!$C$88*B17)</f>
        <v>0</v>
      </c>
      <c r="C42" s="71">
        <f>IF(C17&lt;=CONFIG!$C$92,0,CONFIG!$C$88*C17)</f>
        <v>0</v>
      </c>
      <c r="D42" s="71">
        <f>IF(D17&lt;=CONFIG!$C$92,0,CONFIG!$C$88*D17)</f>
        <v>0</v>
      </c>
      <c r="E42" s="71">
        <f>IF(E17&lt;=CONFIG!$C$92,0,CONFIG!$C$88*E17)</f>
        <v>0</v>
      </c>
      <c r="F42" s="71">
        <f>IF(F17&lt;=CONFIG!$C$92,0,CONFIG!$C$88*F17)</f>
        <v>0</v>
      </c>
      <c r="G42" s="71">
        <f>IF(G17&lt;=CONFIG!$C$92,0,CONFIG!$C$88*G17)</f>
        <v>0</v>
      </c>
      <c r="H42" s="71">
        <f>IF(H17&lt;=CONFIG!$C$92,0,CONFIG!$C$88*H17)</f>
        <v>0</v>
      </c>
      <c r="I42" s="71">
        <f>IF(I17&lt;=CONFIG!$C$92,0,CONFIG!$C$88*I17)</f>
        <v>0</v>
      </c>
      <c r="J42" s="71">
        <f>IF(J17&lt;=CONFIG!$C$92,0,CONFIG!$C$88*J17)</f>
        <v>0</v>
      </c>
      <c r="K42" s="71">
        <f>IF(K17&lt;=CONFIG!$C$92,0,CONFIG!$C$88*K17)</f>
        <v>0</v>
      </c>
      <c r="L42" s="71">
        <f>IF(L17&lt;=CONFIG!$C$92,0,CONFIG!$C$88*L17)</f>
        <v>0</v>
      </c>
      <c r="M42" s="71">
        <f>IF(M17&lt;=CONFIG!$C$92,0,CONFIG!$C$88*M17)</f>
        <v>0</v>
      </c>
      <c r="N42" s="74">
        <f t="shared" si="36"/>
        <v>0</v>
      </c>
      <c r="O42" s="71">
        <f>IF(O17&lt;=CONFIG!$C$92,0,CONFIG!$C$88*O17)</f>
        <v>0</v>
      </c>
      <c r="P42" s="71">
        <f>IF(P17&lt;=CONFIG!$C$92,0,CONFIG!$C$88*P17)</f>
        <v>0</v>
      </c>
      <c r="Q42" s="71">
        <f>IF(Q17&lt;=CONFIG!$C$92,0,CONFIG!$C$88*Q17)</f>
        <v>0</v>
      </c>
      <c r="R42" s="71">
        <f>IF(R17&lt;=CONFIG!$C$92,0,CONFIG!$C$88*R17)</f>
        <v>0</v>
      </c>
      <c r="S42" s="71">
        <f>IF(S17&lt;=CONFIG!$C$92,0,CONFIG!$C$88*S17)</f>
        <v>0</v>
      </c>
      <c r="T42" s="71">
        <f>IF(T17&lt;=CONFIG!$C$92,0,CONFIG!$C$88*T17)</f>
        <v>0</v>
      </c>
      <c r="U42" s="71">
        <f>IF(U17&lt;=CONFIG!$C$92,0,CONFIG!$C$88*U17)</f>
        <v>0</v>
      </c>
      <c r="V42" s="71">
        <f>IF(V17&lt;=CONFIG!$C$92,0,CONFIG!$C$88*V17)</f>
        <v>0</v>
      </c>
      <c r="W42" s="71">
        <f>IF(W17&lt;=CONFIG!$C$92,0,CONFIG!$C$88*W17)</f>
        <v>0</v>
      </c>
      <c r="X42" s="71">
        <f>IF(X17&lt;=CONFIG!$C$92,0,CONFIG!$C$88*X17)</f>
        <v>0</v>
      </c>
      <c r="Y42" s="71">
        <f>IF(Y17&lt;=CONFIG!$C$92,0,CONFIG!$C$88*Y17)</f>
        <v>0</v>
      </c>
      <c r="Z42" s="71">
        <f>IF(Z17&lt;=CONFIG!$C$92,0,CONFIG!$C$88*Z17)</f>
        <v>0</v>
      </c>
      <c r="AA42" s="74">
        <f t="shared" si="37"/>
        <v>0</v>
      </c>
      <c r="AB42" s="71">
        <f>IF(AB17&lt;=(CONFIG!$C$92*6),0,CONFIG!$C$88*AB17)</f>
        <v>0</v>
      </c>
      <c r="AC42" s="71">
        <f>IF(AC17&lt;=(CONFIG!$C$92*6),0,CONFIG!$C$88*AC17)</f>
        <v>0</v>
      </c>
      <c r="AD42" s="74">
        <f t="shared" si="38"/>
        <v>0</v>
      </c>
      <c r="AE42" s="71">
        <f>IF(AE17&lt;=(CONFIG!$C$92*6),0,CONFIG!$C$88*AE17)</f>
        <v>0</v>
      </c>
      <c r="AF42" s="71">
        <f>IF(AF17&lt;=(CONFIG!$C$92*6),0,CONFIG!$C$88*AF17)</f>
        <v>0</v>
      </c>
      <c r="AG42" s="74">
        <f t="shared" si="39"/>
        <v>0</v>
      </c>
      <c r="AH42" s="71">
        <f>IF(AH17&lt;=(CONFIG!$C$92*6),0,CONFIG!$C$88*AH17)</f>
        <v>0</v>
      </c>
      <c r="AI42" s="71">
        <f>IF(AI17&lt;=(CONFIG!$C$92*6),0,CONFIG!$C$88*AI17)</f>
        <v>0</v>
      </c>
      <c r="AJ42" s="74">
        <f t="shared" si="40"/>
        <v>0</v>
      </c>
      <c r="AK42" s="17"/>
    </row>
    <row r="43" spans="2:47" x14ac:dyDescent="0.35">
      <c r="B43" s="71">
        <f>IF(B18&lt;=CONFIG!$C$92,0,CONFIG!$C$88*B18)</f>
        <v>0</v>
      </c>
      <c r="C43" s="71">
        <f>IF(C18&lt;=CONFIG!$C$92,0,CONFIG!$C$88*C18)</f>
        <v>0</v>
      </c>
      <c r="D43" s="71">
        <f>IF(D18&lt;=CONFIG!$C$92,0,CONFIG!$C$88*D18)</f>
        <v>0</v>
      </c>
      <c r="E43" s="71">
        <f>IF(E18&lt;=CONFIG!$C$92,0,CONFIG!$C$88*E18)</f>
        <v>0</v>
      </c>
      <c r="F43" s="71">
        <f>IF(F18&lt;=CONFIG!$C$92,0,CONFIG!$C$88*F18)</f>
        <v>0</v>
      </c>
      <c r="G43" s="71">
        <f>IF(G18&lt;=CONFIG!$C$92,0,CONFIG!$C$88*G18)</f>
        <v>0</v>
      </c>
      <c r="H43" s="71">
        <f>IF(H18&lt;=CONFIG!$C$92,0,CONFIG!$C$88*H18)</f>
        <v>0</v>
      </c>
      <c r="I43" s="71">
        <f>IF(I18&lt;=CONFIG!$C$92,0,CONFIG!$C$88*I18)</f>
        <v>0</v>
      </c>
      <c r="J43" s="71">
        <f>IF(J18&lt;=CONFIG!$C$92,0,CONFIG!$C$88*J18)</f>
        <v>0</v>
      </c>
      <c r="K43" s="71">
        <f>IF(K18&lt;=CONFIG!$C$92,0,CONFIG!$C$88*K18)</f>
        <v>0</v>
      </c>
      <c r="L43" s="71">
        <f>IF(L18&lt;=CONFIG!$C$92,0,CONFIG!$C$88*L18)</f>
        <v>0</v>
      </c>
      <c r="M43" s="71">
        <f>IF(M18&lt;=CONFIG!$C$92,0,CONFIG!$C$88*M18)</f>
        <v>0</v>
      </c>
      <c r="N43" s="74">
        <f t="shared" si="36"/>
        <v>0</v>
      </c>
      <c r="O43" s="71">
        <f>IF(O18&lt;=CONFIG!$C$92,0,CONFIG!$C$88*O18)</f>
        <v>0</v>
      </c>
      <c r="P43" s="71">
        <f>IF(P18&lt;=CONFIG!$C$92,0,CONFIG!$C$88*P18)</f>
        <v>0</v>
      </c>
      <c r="Q43" s="71">
        <f>IF(Q18&lt;=CONFIG!$C$92,0,CONFIG!$C$88*Q18)</f>
        <v>0</v>
      </c>
      <c r="R43" s="71">
        <f>IF(R18&lt;=CONFIG!$C$92,0,CONFIG!$C$88*R18)</f>
        <v>0</v>
      </c>
      <c r="S43" s="71">
        <f>IF(S18&lt;=CONFIG!$C$92,0,CONFIG!$C$88*S18)</f>
        <v>0</v>
      </c>
      <c r="T43" s="71">
        <f>IF(T18&lt;=CONFIG!$C$92,0,CONFIG!$C$88*T18)</f>
        <v>0</v>
      </c>
      <c r="U43" s="71">
        <f>IF(U18&lt;=CONFIG!$C$92,0,CONFIG!$C$88*U18)</f>
        <v>0</v>
      </c>
      <c r="V43" s="71">
        <f>IF(V18&lt;=CONFIG!$C$92,0,CONFIG!$C$88*V18)</f>
        <v>0</v>
      </c>
      <c r="W43" s="71">
        <f>IF(W18&lt;=CONFIG!$C$92,0,CONFIG!$C$88*W18)</f>
        <v>0</v>
      </c>
      <c r="X43" s="71">
        <f>IF(X18&lt;=CONFIG!$C$92,0,CONFIG!$C$88*X18)</f>
        <v>0</v>
      </c>
      <c r="Y43" s="71">
        <f>IF(Y18&lt;=CONFIG!$C$92,0,CONFIG!$C$88*Y18)</f>
        <v>0</v>
      </c>
      <c r="Z43" s="71">
        <f>IF(Z18&lt;=CONFIG!$C$92,0,CONFIG!$C$88*Z18)</f>
        <v>0</v>
      </c>
      <c r="AA43" s="74">
        <f t="shared" si="37"/>
        <v>0</v>
      </c>
      <c r="AB43" s="71">
        <f>IF(AB18&lt;=(CONFIG!$C$92*6),0,CONFIG!$C$88*AB18)</f>
        <v>0</v>
      </c>
      <c r="AC43" s="71">
        <f>IF(AC18&lt;=(CONFIG!$C$92*6),0,CONFIG!$C$88*AC18)</f>
        <v>0</v>
      </c>
      <c r="AD43" s="74">
        <f t="shared" si="38"/>
        <v>0</v>
      </c>
      <c r="AE43" s="71">
        <f>IF(AE18&lt;=(CONFIG!$C$92*6),0,CONFIG!$C$88*AE18)</f>
        <v>0</v>
      </c>
      <c r="AF43" s="71">
        <f>IF(AF18&lt;=(CONFIG!$C$92*6),0,CONFIG!$C$88*AF18)</f>
        <v>0</v>
      </c>
      <c r="AG43" s="74">
        <f t="shared" si="39"/>
        <v>0</v>
      </c>
      <c r="AH43" s="71">
        <f>IF(AH18&lt;=(CONFIG!$C$92*6),0,CONFIG!$C$88*AH18)</f>
        <v>0</v>
      </c>
      <c r="AI43" s="71">
        <f>IF(AI18&lt;=(CONFIG!$C$92*6),0,CONFIG!$C$88*AI18)</f>
        <v>0</v>
      </c>
      <c r="AJ43" s="74">
        <f t="shared" si="40"/>
        <v>0</v>
      </c>
      <c r="AK43" s="17"/>
      <c r="AM43" s="7"/>
      <c r="AN43" s="8"/>
      <c r="AO43" s="8"/>
      <c r="AP43" s="8"/>
      <c r="AQ43" s="8"/>
      <c r="AR43" s="8"/>
      <c r="AS43" s="8"/>
      <c r="AT43" s="8"/>
      <c r="AU43" s="8"/>
    </row>
    <row r="44" spans="2:47" x14ac:dyDescent="0.35">
      <c r="B44" s="71">
        <f>IF(B19&lt;=CONFIG!$C$92,0,CONFIG!$C$88*B19)</f>
        <v>0</v>
      </c>
      <c r="C44" s="71">
        <f>IF(C19&lt;=CONFIG!$C$92,0,CONFIG!$C$88*C19)</f>
        <v>0</v>
      </c>
      <c r="D44" s="71">
        <f>IF(D19&lt;=CONFIG!$C$92,0,CONFIG!$C$88*D19)</f>
        <v>0</v>
      </c>
      <c r="E44" s="71">
        <f>IF(E19&lt;=CONFIG!$C$92,0,CONFIG!$C$88*E19)</f>
        <v>0</v>
      </c>
      <c r="F44" s="71">
        <f>IF(F19&lt;=CONFIG!$C$92,0,CONFIG!$C$88*F19)</f>
        <v>0</v>
      </c>
      <c r="G44" s="71">
        <f>IF(G19&lt;=CONFIG!$C$92,0,CONFIG!$C$88*G19)</f>
        <v>0</v>
      </c>
      <c r="H44" s="71">
        <f>IF(H19&lt;=CONFIG!$C$92,0,CONFIG!$C$88*H19)</f>
        <v>0</v>
      </c>
      <c r="I44" s="71">
        <f>IF(I19&lt;=CONFIG!$C$92,0,CONFIG!$C$88*I19)</f>
        <v>0</v>
      </c>
      <c r="J44" s="71">
        <f>IF(J19&lt;=CONFIG!$C$92,0,CONFIG!$C$88*J19)</f>
        <v>0</v>
      </c>
      <c r="K44" s="71">
        <f>IF(K19&lt;=CONFIG!$C$92,0,CONFIG!$C$88*K19)</f>
        <v>0</v>
      </c>
      <c r="L44" s="71">
        <f>IF(L19&lt;=CONFIG!$C$92,0,CONFIG!$C$88*L19)</f>
        <v>0</v>
      </c>
      <c r="M44" s="71">
        <f>IF(M19&lt;=CONFIG!$C$92,0,CONFIG!$C$88*M19)</f>
        <v>0</v>
      </c>
      <c r="N44" s="74">
        <f t="shared" si="36"/>
        <v>0</v>
      </c>
      <c r="O44" s="71">
        <f>IF(O19&lt;=CONFIG!$C$92,0,CONFIG!$C$88*O19)</f>
        <v>0</v>
      </c>
      <c r="P44" s="71">
        <f>IF(P19&lt;=CONFIG!$C$92,0,CONFIG!$C$88*P19)</f>
        <v>0</v>
      </c>
      <c r="Q44" s="71">
        <f>IF(Q19&lt;=CONFIG!$C$92,0,CONFIG!$C$88*Q19)</f>
        <v>0</v>
      </c>
      <c r="R44" s="71">
        <f>IF(R19&lt;=CONFIG!$C$92,0,CONFIG!$C$88*R19)</f>
        <v>0</v>
      </c>
      <c r="S44" s="71">
        <f>IF(S19&lt;=CONFIG!$C$92,0,CONFIG!$C$88*S19)</f>
        <v>0</v>
      </c>
      <c r="T44" s="71">
        <f>IF(T19&lt;=CONFIG!$C$92,0,CONFIG!$C$88*T19)</f>
        <v>0</v>
      </c>
      <c r="U44" s="71">
        <f>IF(U19&lt;=CONFIG!$C$92,0,CONFIG!$C$88*U19)</f>
        <v>0</v>
      </c>
      <c r="V44" s="71">
        <f>IF(V19&lt;=CONFIG!$C$92,0,CONFIG!$C$88*V19)</f>
        <v>0</v>
      </c>
      <c r="W44" s="71">
        <f>IF(W19&lt;=CONFIG!$C$92,0,CONFIG!$C$88*W19)</f>
        <v>0</v>
      </c>
      <c r="X44" s="71">
        <f>IF(X19&lt;=CONFIG!$C$92,0,CONFIG!$C$88*X19)</f>
        <v>0</v>
      </c>
      <c r="Y44" s="71">
        <f>IF(Y19&lt;=CONFIG!$C$92,0,CONFIG!$C$88*Y19)</f>
        <v>0</v>
      </c>
      <c r="Z44" s="71">
        <f>IF(Z19&lt;=CONFIG!$C$92,0,CONFIG!$C$88*Z19)</f>
        <v>0</v>
      </c>
      <c r="AA44" s="74">
        <f t="shared" si="37"/>
        <v>0</v>
      </c>
      <c r="AB44" s="71">
        <f>IF(AB19&lt;=(CONFIG!$C$92*6),0,CONFIG!$C$88*AB19)</f>
        <v>0</v>
      </c>
      <c r="AC44" s="71">
        <f>IF(AC19&lt;=(CONFIG!$C$92*6),0,CONFIG!$C$88*AC19)</f>
        <v>0</v>
      </c>
      <c r="AD44" s="74">
        <f t="shared" si="38"/>
        <v>0</v>
      </c>
      <c r="AE44" s="71">
        <f>IF(AE19&lt;=(CONFIG!$C$92*6),0,CONFIG!$C$88*AE19)</f>
        <v>0</v>
      </c>
      <c r="AF44" s="71">
        <f>IF(AF19&lt;=(CONFIG!$C$92*6),0,CONFIG!$C$88*AF19)</f>
        <v>0</v>
      </c>
      <c r="AG44" s="74">
        <f t="shared" si="39"/>
        <v>0</v>
      </c>
      <c r="AH44" s="71">
        <f>IF(AH19&lt;=(CONFIG!$C$92*6),0,CONFIG!$C$88*AH19)</f>
        <v>0</v>
      </c>
      <c r="AI44" s="71">
        <f>IF(AI19&lt;=(CONFIG!$C$92*6),0,CONFIG!$C$88*AI19)</f>
        <v>0</v>
      </c>
      <c r="AJ44" s="74">
        <f t="shared" si="40"/>
        <v>0</v>
      </c>
      <c r="AK44" s="17"/>
      <c r="AM44" s="8"/>
      <c r="AN44" s="8"/>
      <c r="AO44" s="8"/>
      <c r="AP44" s="8"/>
      <c r="AQ44" s="8"/>
      <c r="AR44" s="8"/>
      <c r="AS44" s="8"/>
      <c r="AT44" s="8"/>
      <c r="AU44" s="8"/>
    </row>
    <row r="45" spans="2:47" x14ac:dyDescent="0.35">
      <c r="B45" s="71">
        <f>IF(B20&lt;=CONFIG!$C$92,0,CONFIG!$C$88*B20)</f>
        <v>0</v>
      </c>
      <c r="C45" s="71">
        <f>IF(C20&lt;=CONFIG!$C$92,0,CONFIG!$C$88*C20)</f>
        <v>0</v>
      </c>
      <c r="D45" s="71">
        <f>IF(D20&lt;=CONFIG!$C$92,0,CONFIG!$C$88*D20)</f>
        <v>0</v>
      </c>
      <c r="E45" s="71">
        <f>IF(E20&lt;=CONFIG!$C$92,0,CONFIG!$C$88*E20)</f>
        <v>0</v>
      </c>
      <c r="F45" s="71">
        <f>IF(F20&lt;=CONFIG!$C$92,0,CONFIG!$C$88*F20)</f>
        <v>0</v>
      </c>
      <c r="G45" s="71">
        <f>IF(G20&lt;=CONFIG!$C$92,0,CONFIG!$C$88*G20)</f>
        <v>0</v>
      </c>
      <c r="H45" s="71">
        <f>IF(H20&lt;=CONFIG!$C$92,0,CONFIG!$C$88*H20)</f>
        <v>0</v>
      </c>
      <c r="I45" s="71">
        <f>IF(I20&lt;=CONFIG!$C$92,0,CONFIG!$C$88*I20)</f>
        <v>0</v>
      </c>
      <c r="J45" s="71">
        <f>IF(J20&lt;=CONFIG!$C$92,0,CONFIG!$C$88*J20)</f>
        <v>0</v>
      </c>
      <c r="K45" s="71">
        <f>IF(K20&lt;=CONFIG!$C$92,0,CONFIG!$C$88*K20)</f>
        <v>0</v>
      </c>
      <c r="L45" s="71">
        <f>IF(L20&lt;=CONFIG!$C$92,0,CONFIG!$C$88*L20)</f>
        <v>0</v>
      </c>
      <c r="M45" s="71">
        <f>IF(M20&lt;=CONFIG!$C$92,0,CONFIG!$C$88*M20)</f>
        <v>0</v>
      </c>
      <c r="N45" s="74">
        <f t="shared" si="36"/>
        <v>0</v>
      </c>
      <c r="O45" s="71">
        <f>IF(O20&lt;=CONFIG!$C$92,0,CONFIG!$C$88*O20)</f>
        <v>0</v>
      </c>
      <c r="P45" s="71">
        <f>IF(P20&lt;=CONFIG!$C$92,0,CONFIG!$C$88*P20)</f>
        <v>0</v>
      </c>
      <c r="Q45" s="71">
        <f>IF(Q20&lt;=CONFIG!$C$92,0,CONFIG!$C$88*Q20)</f>
        <v>0</v>
      </c>
      <c r="R45" s="71">
        <f>IF(R20&lt;=CONFIG!$C$92,0,CONFIG!$C$88*R20)</f>
        <v>0</v>
      </c>
      <c r="S45" s="71">
        <f>IF(S20&lt;=CONFIG!$C$92,0,CONFIG!$C$88*S20)</f>
        <v>0</v>
      </c>
      <c r="T45" s="71">
        <f>IF(T20&lt;=CONFIG!$C$92,0,CONFIG!$C$88*T20)</f>
        <v>0</v>
      </c>
      <c r="U45" s="71">
        <f>IF(U20&lt;=CONFIG!$C$92,0,CONFIG!$C$88*U20)</f>
        <v>0</v>
      </c>
      <c r="V45" s="71">
        <f>IF(V20&lt;=CONFIG!$C$92,0,CONFIG!$C$88*V20)</f>
        <v>0</v>
      </c>
      <c r="W45" s="71">
        <f>IF(W20&lt;=CONFIG!$C$92,0,CONFIG!$C$88*W20)</f>
        <v>0</v>
      </c>
      <c r="X45" s="71">
        <f>IF(X20&lt;=CONFIG!$C$92,0,CONFIG!$C$88*X20)</f>
        <v>0</v>
      </c>
      <c r="Y45" s="71">
        <f>IF(Y20&lt;=CONFIG!$C$92,0,CONFIG!$C$88*Y20)</f>
        <v>0</v>
      </c>
      <c r="Z45" s="71">
        <f>IF(Z20&lt;=CONFIG!$C$92,0,CONFIG!$C$88*Z20)</f>
        <v>0</v>
      </c>
      <c r="AA45" s="74">
        <f t="shared" si="37"/>
        <v>0</v>
      </c>
      <c r="AB45" s="71">
        <f>IF(AB20&lt;=(CONFIG!$C$92*6),0,CONFIG!$C$88*AB20)</f>
        <v>0</v>
      </c>
      <c r="AC45" s="71">
        <f>IF(AC20&lt;=(CONFIG!$C$92*6),0,CONFIG!$C$88*AC20)</f>
        <v>0</v>
      </c>
      <c r="AD45" s="74">
        <f t="shared" si="38"/>
        <v>0</v>
      </c>
      <c r="AE45" s="71">
        <f>IF(AE20&lt;=(CONFIG!$C$92*6),0,CONFIG!$C$88*AE20)</f>
        <v>0</v>
      </c>
      <c r="AF45" s="71">
        <f>IF(AF20&lt;=(CONFIG!$C$92*6),0,CONFIG!$C$88*AF20)</f>
        <v>0</v>
      </c>
      <c r="AG45" s="74">
        <f t="shared" si="39"/>
        <v>0</v>
      </c>
      <c r="AH45" s="71">
        <f>IF(AH20&lt;=(CONFIG!$C$92*6),0,CONFIG!$C$88*AH20)</f>
        <v>0</v>
      </c>
      <c r="AI45" s="71">
        <f>IF(AI20&lt;=(CONFIG!$C$92*6),0,CONFIG!$C$88*AI20)</f>
        <v>0</v>
      </c>
      <c r="AJ45" s="74">
        <f t="shared" si="40"/>
        <v>0</v>
      </c>
      <c r="AK45" s="17"/>
      <c r="AM45" s="8"/>
      <c r="AN45" s="8"/>
      <c r="AO45" s="8"/>
      <c r="AP45" s="8"/>
      <c r="AQ45" s="8"/>
      <c r="AR45" s="8"/>
      <c r="AS45" s="8"/>
      <c r="AT45" s="8"/>
      <c r="AU45" s="8"/>
    </row>
    <row r="46" spans="2:47" x14ac:dyDescent="0.35">
      <c r="B46" s="71">
        <f>IF(B21&lt;=CONFIG!$C$92,0,CONFIG!$C$88*B21)</f>
        <v>0</v>
      </c>
      <c r="C46" s="71">
        <f>IF(C21&lt;=CONFIG!$C$92,0,CONFIG!$C$88*C21)</f>
        <v>0</v>
      </c>
      <c r="D46" s="71">
        <f>IF(D21&lt;=CONFIG!$C$92,0,CONFIG!$C$88*D21)</f>
        <v>0</v>
      </c>
      <c r="E46" s="71">
        <f>IF(E21&lt;=CONFIG!$C$92,0,CONFIG!$C$88*E21)</f>
        <v>0</v>
      </c>
      <c r="F46" s="71">
        <f>IF(F21&lt;=CONFIG!$C$92,0,CONFIG!$C$88*F21)</f>
        <v>0</v>
      </c>
      <c r="G46" s="71">
        <f>IF(G21&lt;=CONFIG!$C$92,0,CONFIG!$C$88*G21)</f>
        <v>0</v>
      </c>
      <c r="H46" s="71">
        <f>IF(H21&lt;=CONFIG!$C$92,0,CONFIG!$C$88*H21)</f>
        <v>0</v>
      </c>
      <c r="I46" s="71">
        <f>IF(I21&lt;=CONFIG!$C$92,0,CONFIG!$C$88*I21)</f>
        <v>0</v>
      </c>
      <c r="J46" s="71">
        <f>IF(J21&lt;=CONFIG!$C$92,0,CONFIG!$C$88*J21)</f>
        <v>0</v>
      </c>
      <c r="K46" s="71">
        <f>IF(K21&lt;=CONFIG!$C$92,0,CONFIG!$C$88*K21)</f>
        <v>0</v>
      </c>
      <c r="L46" s="71">
        <f>IF(L21&lt;=CONFIG!$C$92,0,CONFIG!$C$88*L21)</f>
        <v>0</v>
      </c>
      <c r="M46" s="71">
        <f>IF(M21&lt;=CONFIG!$C$92,0,CONFIG!$C$88*M21)</f>
        <v>0</v>
      </c>
      <c r="N46" s="74">
        <f t="shared" si="36"/>
        <v>0</v>
      </c>
      <c r="O46" s="71">
        <f>IF(O21&lt;=CONFIG!$C$92,0,CONFIG!$C$88*O21)</f>
        <v>0</v>
      </c>
      <c r="P46" s="71">
        <f>IF(P21&lt;=CONFIG!$C$92,0,CONFIG!$C$88*P21)</f>
        <v>0</v>
      </c>
      <c r="Q46" s="71">
        <f>IF(Q21&lt;=CONFIG!$C$92,0,CONFIG!$C$88*Q21)</f>
        <v>0</v>
      </c>
      <c r="R46" s="71">
        <f>IF(R21&lt;=CONFIG!$C$92,0,CONFIG!$C$88*R21)</f>
        <v>0</v>
      </c>
      <c r="S46" s="71">
        <f>IF(S21&lt;=CONFIG!$C$92,0,CONFIG!$C$88*S21)</f>
        <v>0</v>
      </c>
      <c r="T46" s="71">
        <f>IF(T21&lt;=CONFIG!$C$92,0,CONFIG!$C$88*T21)</f>
        <v>0</v>
      </c>
      <c r="U46" s="71">
        <f>IF(U21&lt;=CONFIG!$C$92,0,CONFIG!$C$88*U21)</f>
        <v>0</v>
      </c>
      <c r="V46" s="71">
        <f>IF(V21&lt;=CONFIG!$C$92,0,CONFIG!$C$88*V21)</f>
        <v>0</v>
      </c>
      <c r="W46" s="71">
        <f>IF(W21&lt;=CONFIG!$C$92,0,CONFIG!$C$88*W21)</f>
        <v>0</v>
      </c>
      <c r="X46" s="71">
        <f>IF(X21&lt;=CONFIG!$C$92,0,CONFIG!$C$88*X21)</f>
        <v>0</v>
      </c>
      <c r="Y46" s="71">
        <f>IF(Y21&lt;=CONFIG!$C$92,0,CONFIG!$C$88*Y21)</f>
        <v>0</v>
      </c>
      <c r="Z46" s="71">
        <f>IF(Z21&lt;=CONFIG!$C$92,0,CONFIG!$C$88*Z21)</f>
        <v>0</v>
      </c>
      <c r="AA46" s="74">
        <f t="shared" si="37"/>
        <v>0</v>
      </c>
      <c r="AB46" s="71">
        <f>IF(AB21&lt;=(CONFIG!$C$92*6),0,CONFIG!$C$88*AB21)</f>
        <v>0</v>
      </c>
      <c r="AC46" s="71">
        <f>IF(AC21&lt;=(CONFIG!$C$92*6),0,CONFIG!$C$88*AC21)</f>
        <v>0</v>
      </c>
      <c r="AD46" s="74">
        <f t="shared" si="38"/>
        <v>0</v>
      </c>
      <c r="AE46" s="71">
        <f>IF(AE21&lt;=(CONFIG!$C$92*6),0,CONFIG!$C$88*AE21)</f>
        <v>0</v>
      </c>
      <c r="AF46" s="71">
        <f>IF(AF21&lt;=(CONFIG!$C$92*6),0,CONFIG!$C$88*AF21)</f>
        <v>0</v>
      </c>
      <c r="AG46" s="74">
        <f t="shared" si="39"/>
        <v>0</v>
      </c>
      <c r="AH46" s="71">
        <f>IF(AH21&lt;=(CONFIG!$C$92*6),0,CONFIG!$C$88*AH21)</f>
        <v>0</v>
      </c>
      <c r="AI46" s="71">
        <f>IF(AI21&lt;=(CONFIG!$C$92*6),0,CONFIG!$C$88*AI21)</f>
        <v>0</v>
      </c>
      <c r="AJ46" s="74">
        <f t="shared" si="40"/>
        <v>0</v>
      </c>
      <c r="AK46" s="17"/>
      <c r="AM46" s="8"/>
      <c r="AN46" s="8"/>
      <c r="AO46" s="8"/>
      <c r="AP46" s="8"/>
      <c r="AQ46" s="8"/>
      <c r="AR46" s="8"/>
      <c r="AS46" s="8"/>
      <c r="AT46" s="8"/>
      <c r="AU46" s="8"/>
    </row>
    <row r="47" spans="2:47" x14ac:dyDescent="0.35">
      <c r="B47" s="71">
        <f>IF(B22&lt;=CONFIG!$C$92,0,CONFIG!$C$88*B22)</f>
        <v>0</v>
      </c>
      <c r="C47" s="71">
        <f>IF(C22&lt;=CONFIG!$C$92,0,CONFIG!$C$88*C22)</f>
        <v>0</v>
      </c>
      <c r="D47" s="71">
        <f>IF(D22&lt;=CONFIG!$C$92,0,CONFIG!$C$88*D22)</f>
        <v>0</v>
      </c>
      <c r="E47" s="71">
        <f>IF(E22&lt;=CONFIG!$C$92,0,CONFIG!$C$88*E22)</f>
        <v>0</v>
      </c>
      <c r="F47" s="71">
        <f>IF(F22&lt;=CONFIG!$C$92,0,CONFIG!$C$88*F22)</f>
        <v>0</v>
      </c>
      <c r="G47" s="71">
        <f>IF(G22&lt;=CONFIG!$C$92,0,CONFIG!$C$88*G22)</f>
        <v>0</v>
      </c>
      <c r="H47" s="71">
        <f>IF(H22&lt;=CONFIG!$C$92,0,CONFIG!$C$88*H22)</f>
        <v>0</v>
      </c>
      <c r="I47" s="71">
        <f>IF(I22&lt;=CONFIG!$C$92,0,CONFIG!$C$88*I22)</f>
        <v>0</v>
      </c>
      <c r="J47" s="71">
        <f>IF(J22&lt;=CONFIG!$C$92,0,CONFIG!$C$88*J22)</f>
        <v>0</v>
      </c>
      <c r="K47" s="71">
        <f>IF(K22&lt;=CONFIG!$C$92,0,CONFIG!$C$88*K22)</f>
        <v>0</v>
      </c>
      <c r="L47" s="71">
        <f>IF(L22&lt;=CONFIG!$C$92,0,CONFIG!$C$88*L22)</f>
        <v>0</v>
      </c>
      <c r="M47" s="71">
        <f>IF(M22&lt;=CONFIG!$C$92,0,CONFIG!$C$88*M22)</f>
        <v>0</v>
      </c>
      <c r="N47" s="74">
        <f t="shared" si="36"/>
        <v>0</v>
      </c>
      <c r="O47" s="71">
        <f>IF(O22&lt;=CONFIG!$C$92,0,CONFIG!$C$88*O22)</f>
        <v>0</v>
      </c>
      <c r="P47" s="71">
        <f>IF(P22&lt;=CONFIG!$C$92,0,CONFIG!$C$88*P22)</f>
        <v>0</v>
      </c>
      <c r="Q47" s="71">
        <f>IF(Q22&lt;=CONFIG!$C$92,0,CONFIG!$C$88*Q22)</f>
        <v>0</v>
      </c>
      <c r="R47" s="71">
        <f>IF(R22&lt;=CONFIG!$C$92,0,CONFIG!$C$88*R22)</f>
        <v>0</v>
      </c>
      <c r="S47" s="71">
        <f>IF(S22&lt;=CONFIG!$C$92,0,CONFIG!$C$88*S22)</f>
        <v>0</v>
      </c>
      <c r="T47" s="71">
        <f>IF(T22&lt;=CONFIG!$C$92,0,CONFIG!$C$88*T22)</f>
        <v>0</v>
      </c>
      <c r="U47" s="71">
        <f>IF(U22&lt;=CONFIG!$C$92,0,CONFIG!$C$88*U22)</f>
        <v>0</v>
      </c>
      <c r="V47" s="71">
        <f>IF(V22&lt;=CONFIG!$C$92,0,CONFIG!$C$88*V22)</f>
        <v>0</v>
      </c>
      <c r="W47" s="71">
        <f>IF(W22&lt;=CONFIG!$C$92,0,CONFIG!$C$88*W22)</f>
        <v>0</v>
      </c>
      <c r="X47" s="71">
        <f>IF(X22&lt;=CONFIG!$C$92,0,CONFIG!$C$88*X22)</f>
        <v>0</v>
      </c>
      <c r="Y47" s="71">
        <f>IF(Y22&lt;=CONFIG!$C$92,0,CONFIG!$C$88*Y22)</f>
        <v>0</v>
      </c>
      <c r="Z47" s="71">
        <f>IF(Z22&lt;=CONFIG!$C$92,0,CONFIG!$C$88*Z22)</f>
        <v>0</v>
      </c>
      <c r="AA47" s="74">
        <f t="shared" si="37"/>
        <v>0</v>
      </c>
      <c r="AB47" s="71">
        <f>IF(AB22&lt;=(CONFIG!$C$92*6),0,CONFIG!$C$88*AB22)</f>
        <v>0</v>
      </c>
      <c r="AC47" s="71">
        <f>IF(AC22&lt;=(CONFIG!$C$92*6),0,CONFIG!$C$88*AC22)</f>
        <v>0</v>
      </c>
      <c r="AD47" s="74">
        <f t="shared" si="38"/>
        <v>0</v>
      </c>
      <c r="AE47" s="71">
        <f>IF(AE22&lt;=(CONFIG!$C$92*6),0,CONFIG!$C$88*AE22)</f>
        <v>0</v>
      </c>
      <c r="AF47" s="71">
        <f>IF(AF22&lt;=(CONFIG!$C$92*6),0,CONFIG!$C$88*AF22)</f>
        <v>0</v>
      </c>
      <c r="AG47" s="74">
        <f t="shared" si="39"/>
        <v>0</v>
      </c>
      <c r="AH47" s="71">
        <f>IF(AH22&lt;=(CONFIG!$C$92*6),0,CONFIG!$C$88*AH22)</f>
        <v>0</v>
      </c>
      <c r="AI47" s="71">
        <f>IF(AI22&lt;=(CONFIG!$C$92*6),0,CONFIG!$C$88*AI22)</f>
        <v>0</v>
      </c>
      <c r="AJ47" s="74">
        <f t="shared" si="40"/>
        <v>0</v>
      </c>
      <c r="AK47" s="17"/>
      <c r="AM47" s="8"/>
      <c r="AN47" s="8"/>
      <c r="AO47" s="8"/>
      <c r="AP47" s="8"/>
      <c r="AQ47" s="8"/>
      <c r="AR47" s="8"/>
      <c r="AS47" s="8"/>
      <c r="AT47" s="8"/>
      <c r="AU47" s="8"/>
    </row>
    <row r="48" spans="2:47" x14ac:dyDescent="0.35">
      <c r="B48" s="71">
        <f>IF(B23&lt;=CONFIG!$C$92,0,CONFIG!$C$88*B23)</f>
        <v>0</v>
      </c>
      <c r="C48" s="71">
        <f>IF(C23&lt;=CONFIG!$C$92,0,CONFIG!$C$88*C23)</f>
        <v>0</v>
      </c>
      <c r="D48" s="71">
        <f>IF(D23&lt;=CONFIG!$C$92,0,CONFIG!$C$88*D23)</f>
        <v>0</v>
      </c>
      <c r="E48" s="71">
        <f>IF(E23&lt;=CONFIG!$C$92,0,CONFIG!$C$88*E23)</f>
        <v>0</v>
      </c>
      <c r="F48" s="71">
        <f>IF(F23&lt;=CONFIG!$C$92,0,CONFIG!$C$88*F23)</f>
        <v>0</v>
      </c>
      <c r="G48" s="71">
        <f>IF(G23&lt;=CONFIG!$C$92,0,CONFIG!$C$88*G23)</f>
        <v>0</v>
      </c>
      <c r="H48" s="71">
        <f>IF(H23&lt;=CONFIG!$C$92,0,CONFIG!$C$88*H23)</f>
        <v>0</v>
      </c>
      <c r="I48" s="71">
        <f>IF(I23&lt;=CONFIG!$C$92,0,CONFIG!$C$88*I23)</f>
        <v>0</v>
      </c>
      <c r="J48" s="71">
        <f>IF(J23&lt;=CONFIG!$C$92,0,CONFIG!$C$88*J23)</f>
        <v>0</v>
      </c>
      <c r="K48" s="71">
        <f>IF(K23&lt;=CONFIG!$C$92,0,CONFIG!$C$88*K23)</f>
        <v>0</v>
      </c>
      <c r="L48" s="71">
        <f>IF(L23&lt;=CONFIG!$C$92,0,CONFIG!$C$88*L23)</f>
        <v>0</v>
      </c>
      <c r="M48" s="71">
        <f>IF(M23&lt;=CONFIG!$C$92,0,CONFIG!$C$88*M23)</f>
        <v>0</v>
      </c>
      <c r="N48" s="74">
        <f t="shared" si="36"/>
        <v>0</v>
      </c>
      <c r="O48" s="71">
        <f>IF(O23&lt;=CONFIG!$C$92,0,CONFIG!$C$88*O23)</f>
        <v>0</v>
      </c>
      <c r="P48" s="71">
        <f>IF(P23&lt;=CONFIG!$C$92,0,CONFIG!$C$88*P23)</f>
        <v>0</v>
      </c>
      <c r="Q48" s="71">
        <f>IF(Q23&lt;=CONFIG!$C$92,0,CONFIG!$C$88*Q23)</f>
        <v>0</v>
      </c>
      <c r="R48" s="71">
        <f>IF(R23&lt;=CONFIG!$C$92,0,CONFIG!$C$88*R23)</f>
        <v>0</v>
      </c>
      <c r="S48" s="71">
        <f>IF(S23&lt;=CONFIG!$C$92,0,CONFIG!$C$88*S23)</f>
        <v>0</v>
      </c>
      <c r="T48" s="71">
        <f>IF(T23&lt;=CONFIG!$C$92,0,CONFIG!$C$88*T23)</f>
        <v>0</v>
      </c>
      <c r="U48" s="71">
        <f>IF(U23&lt;=CONFIG!$C$92,0,CONFIG!$C$88*U23)</f>
        <v>0</v>
      </c>
      <c r="V48" s="71">
        <f>IF(V23&lt;=CONFIG!$C$92,0,CONFIG!$C$88*V23)</f>
        <v>0</v>
      </c>
      <c r="W48" s="71">
        <f>IF(W23&lt;=CONFIG!$C$92,0,CONFIG!$C$88*W23)</f>
        <v>0</v>
      </c>
      <c r="X48" s="71">
        <f>IF(X23&lt;=CONFIG!$C$92,0,CONFIG!$C$88*X23)</f>
        <v>0</v>
      </c>
      <c r="Y48" s="71">
        <f>IF(Y23&lt;=CONFIG!$C$92,0,CONFIG!$C$88*Y23)</f>
        <v>0</v>
      </c>
      <c r="Z48" s="71">
        <f>IF(Z23&lt;=CONFIG!$C$92,0,CONFIG!$C$88*Z23)</f>
        <v>0</v>
      </c>
      <c r="AA48" s="74">
        <f t="shared" si="37"/>
        <v>0</v>
      </c>
      <c r="AB48" s="71">
        <f>IF(AB23&lt;=(CONFIG!$C$92*6),0,CONFIG!$C$88*AB23)</f>
        <v>0</v>
      </c>
      <c r="AC48" s="71">
        <f>IF(AC23&lt;=(CONFIG!$C$92*6),0,CONFIG!$C$88*AC23)</f>
        <v>0</v>
      </c>
      <c r="AD48" s="74">
        <f t="shared" si="38"/>
        <v>0</v>
      </c>
      <c r="AE48" s="71">
        <f>IF(AE23&lt;=(CONFIG!$C$92*6),0,CONFIG!$C$88*AE23)</f>
        <v>0</v>
      </c>
      <c r="AF48" s="71">
        <f>IF(AF23&lt;=(CONFIG!$C$92*6),0,CONFIG!$C$88*AF23)</f>
        <v>0</v>
      </c>
      <c r="AG48" s="74">
        <f t="shared" si="39"/>
        <v>0</v>
      </c>
      <c r="AH48" s="71">
        <f>IF(AH23&lt;=(CONFIG!$C$92*6),0,CONFIG!$C$88*AH23)</f>
        <v>0</v>
      </c>
      <c r="AI48" s="71">
        <f>IF(AI23&lt;=(CONFIG!$C$92*6),0,CONFIG!$C$88*AI23)</f>
        <v>0</v>
      </c>
      <c r="AJ48" s="74">
        <f t="shared" si="40"/>
        <v>0</v>
      </c>
      <c r="AK48" s="17"/>
      <c r="AM48" s="8"/>
      <c r="AN48" s="8"/>
      <c r="AO48" s="8"/>
      <c r="AP48" s="8"/>
      <c r="AQ48" s="8"/>
      <c r="AR48" s="8"/>
      <c r="AS48" s="8"/>
      <c r="AT48" s="8"/>
      <c r="AU48" s="8"/>
    </row>
    <row r="49" spans="2:47" x14ac:dyDescent="0.35">
      <c r="B49" s="71">
        <f>IF(B24&lt;=CONFIG!$C$92,0,CONFIG!$C$88*B24)</f>
        <v>0</v>
      </c>
      <c r="C49" s="71">
        <f>IF(C24&lt;=CONFIG!$C$92,0,CONFIG!$C$88*C24)</f>
        <v>0</v>
      </c>
      <c r="D49" s="71">
        <f>IF(D24&lt;=CONFIG!$C$92,0,CONFIG!$C$88*D24)</f>
        <v>0</v>
      </c>
      <c r="E49" s="71">
        <f>IF(E24&lt;=CONFIG!$C$92,0,CONFIG!$C$88*E24)</f>
        <v>0</v>
      </c>
      <c r="F49" s="71">
        <f>IF(F24&lt;=CONFIG!$C$92,0,CONFIG!$C$88*F24)</f>
        <v>0</v>
      </c>
      <c r="G49" s="71">
        <f>IF(G24&lt;=CONFIG!$C$92,0,CONFIG!$C$88*G24)</f>
        <v>0</v>
      </c>
      <c r="H49" s="71">
        <f>IF(H24&lt;=CONFIG!$C$92,0,CONFIG!$C$88*H24)</f>
        <v>0</v>
      </c>
      <c r="I49" s="71">
        <f>IF(I24&lt;=CONFIG!$C$92,0,CONFIG!$C$88*I24)</f>
        <v>0</v>
      </c>
      <c r="J49" s="71">
        <f>IF(J24&lt;=CONFIG!$C$92,0,CONFIG!$C$88*J24)</f>
        <v>0</v>
      </c>
      <c r="K49" s="71">
        <f>IF(K24&lt;=CONFIG!$C$92,0,CONFIG!$C$88*K24)</f>
        <v>0</v>
      </c>
      <c r="L49" s="71">
        <f>IF(L24&lt;=CONFIG!$C$92,0,CONFIG!$C$88*L24)</f>
        <v>0</v>
      </c>
      <c r="M49" s="71">
        <f>IF(M24&lt;=CONFIG!$C$92,0,CONFIG!$C$88*M24)</f>
        <v>0</v>
      </c>
      <c r="N49" s="74">
        <f t="shared" si="36"/>
        <v>0</v>
      </c>
      <c r="O49" s="71">
        <f>IF(O24&lt;=CONFIG!$C$92,0,CONFIG!$C$88*O24)</f>
        <v>0</v>
      </c>
      <c r="P49" s="71">
        <f>IF(P24&lt;=CONFIG!$C$92,0,CONFIG!$C$88*P24)</f>
        <v>0</v>
      </c>
      <c r="Q49" s="71">
        <f>IF(Q24&lt;=CONFIG!$C$92,0,CONFIG!$C$88*Q24)</f>
        <v>0</v>
      </c>
      <c r="R49" s="71">
        <f>IF(R24&lt;=CONFIG!$C$92,0,CONFIG!$C$88*R24)</f>
        <v>0</v>
      </c>
      <c r="S49" s="71">
        <f>IF(S24&lt;=CONFIG!$C$92,0,CONFIG!$C$88*S24)</f>
        <v>0</v>
      </c>
      <c r="T49" s="71">
        <f>IF(T24&lt;=CONFIG!$C$92,0,CONFIG!$C$88*T24)</f>
        <v>0</v>
      </c>
      <c r="U49" s="71">
        <f>IF(U24&lt;=CONFIG!$C$92,0,CONFIG!$C$88*U24)</f>
        <v>0</v>
      </c>
      <c r="V49" s="71">
        <f>IF(V24&lt;=CONFIG!$C$92,0,CONFIG!$C$88*V24)</f>
        <v>0</v>
      </c>
      <c r="W49" s="71">
        <f>IF(W24&lt;=CONFIG!$C$92,0,CONFIG!$C$88*W24)</f>
        <v>0</v>
      </c>
      <c r="X49" s="71">
        <f>IF(X24&lt;=CONFIG!$C$92,0,CONFIG!$C$88*X24)</f>
        <v>0</v>
      </c>
      <c r="Y49" s="71">
        <f>IF(Y24&lt;=CONFIG!$C$92,0,CONFIG!$C$88*Y24)</f>
        <v>0</v>
      </c>
      <c r="Z49" s="71">
        <f>IF(Z24&lt;=CONFIG!$C$92,0,CONFIG!$C$88*Z24)</f>
        <v>0</v>
      </c>
      <c r="AA49" s="74">
        <f t="shared" si="37"/>
        <v>0</v>
      </c>
      <c r="AB49" s="71">
        <f>IF(AB24&lt;=(CONFIG!$C$92*6),0,CONFIG!$C$88*AB24)</f>
        <v>0</v>
      </c>
      <c r="AC49" s="71">
        <f>IF(AC24&lt;=(CONFIG!$C$92*6),0,CONFIG!$C$88*AC24)</f>
        <v>0</v>
      </c>
      <c r="AD49" s="74">
        <f t="shared" si="38"/>
        <v>0</v>
      </c>
      <c r="AE49" s="71">
        <f>IF(AE24&lt;=(CONFIG!$C$92*6),0,CONFIG!$C$88*AE24)</f>
        <v>0</v>
      </c>
      <c r="AF49" s="71">
        <f>IF(AF24&lt;=(CONFIG!$C$92*6),0,CONFIG!$C$88*AF24)</f>
        <v>0</v>
      </c>
      <c r="AG49" s="74">
        <f t="shared" si="39"/>
        <v>0</v>
      </c>
      <c r="AH49" s="71">
        <f>IF(AH24&lt;=(CONFIG!$C$92*6),0,CONFIG!$C$88*AH24)</f>
        <v>0</v>
      </c>
      <c r="AI49" s="71">
        <f>IF(AI24&lt;=(CONFIG!$C$92*6),0,CONFIG!$C$88*AI24)</f>
        <v>0</v>
      </c>
      <c r="AJ49" s="74">
        <f t="shared" si="40"/>
        <v>0</v>
      </c>
      <c r="AK49" s="17"/>
      <c r="AM49" s="8"/>
      <c r="AN49" s="8"/>
      <c r="AO49" s="8"/>
      <c r="AP49" s="8"/>
      <c r="AQ49" s="8"/>
      <c r="AR49" s="8"/>
      <c r="AS49" s="8"/>
      <c r="AT49" s="8"/>
      <c r="AU49" s="8"/>
    </row>
    <row r="50" spans="2:47" x14ac:dyDescent="0.35">
      <c r="B50" s="71">
        <f>IF(B25&lt;=CONFIG!$C$92,0,CONFIG!$C$88*B25)</f>
        <v>0</v>
      </c>
      <c r="C50" s="71">
        <f>IF(C25&lt;=CONFIG!$C$92,0,CONFIG!$C$88*C25)</f>
        <v>0</v>
      </c>
      <c r="D50" s="71">
        <f>IF(D25&lt;=CONFIG!$C$92,0,CONFIG!$C$88*D25)</f>
        <v>0</v>
      </c>
      <c r="E50" s="71">
        <f>IF(E25&lt;=CONFIG!$C$92,0,CONFIG!$C$88*E25)</f>
        <v>0</v>
      </c>
      <c r="F50" s="71">
        <f>IF(F25&lt;=CONFIG!$C$92,0,CONFIG!$C$88*F25)</f>
        <v>0</v>
      </c>
      <c r="G50" s="71">
        <f>IF(G25&lt;=CONFIG!$C$92,0,CONFIG!$C$88*G25)</f>
        <v>0</v>
      </c>
      <c r="H50" s="71">
        <f>IF(H25&lt;=CONFIG!$C$92,0,CONFIG!$C$88*H25)</f>
        <v>0</v>
      </c>
      <c r="I50" s="71">
        <f>IF(I25&lt;=CONFIG!$C$92,0,CONFIG!$C$88*I25)</f>
        <v>0</v>
      </c>
      <c r="J50" s="71">
        <f>IF(J25&lt;=CONFIG!$C$92,0,CONFIG!$C$88*J25)</f>
        <v>0</v>
      </c>
      <c r="K50" s="71">
        <f>IF(K25&lt;=CONFIG!$C$92,0,CONFIG!$C$88*K25)</f>
        <v>0</v>
      </c>
      <c r="L50" s="71">
        <f>IF(L25&lt;=CONFIG!$C$92,0,CONFIG!$C$88*L25)</f>
        <v>0</v>
      </c>
      <c r="M50" s="71">
        <f>IF(M25&lt;=CONFIG!$C$92,0,CONFIG!$C$88*M25)</f>
        <v>0</v>
      </c>
      <c r="N50" s="74">
        <f t="shared" si="36"/>
        <v>0</v>
      </c>
      <c r="O50" s="71">
        <f>IF(O25&lt;=CONFIG!$C$92,0,CONFIG!$C$88*O25)</f>
        <v>0</v>
      </c>
      <c r="P50" s="71">
        <f>IF(P25&lt;=CONFIG!$C$92,0,CONFIG!$C$88*P25)</f>
        <v>0</v>
      </c>
      <c r="Q50" s="71">
        <f>IF(Q25&lt;=CONFIG!$C$92,0,CONFIG!$C$88*Q25)</f>
        <v>0</v>
      </c>
      <c r="R50" s="71">
        <f>IF(R25&lt;=CONFIG!$C$92,0,CONFIG!$C$88*R25)</f>
        <v>0</v>
      </c>
      <c r="S50" s="71">
        <f>IF(S25&lt;=CONFIG!$C$92,0,CONFIG!$C$88*S25)</f>
        <v>0</v>
      </c>
      <c r="T50" s="71">
        <f>IF(T25&lt;=CONFIG!$C$92,0,CONFIG!$C$88*T25)</f>
        <v>0</v>
      </c>
      <c r="U50" s="71">
        <f>IF(U25&lt;=CONFIG!$C$92,0,CONFIG!$C$88*U25)</f>
        <v>0</v>
      </c>
      <c r="V50" s="71">
        <f>IF(V25&lt;=CONFIG!$C$92,0,CONFIG!$C$88*V25)</f>
        <v>0</v>
      </c>
      <c r="W50" s="71">
        <f>IF(W25&lt;=CONFIG!$C$92,0,CONFIG!$C$88*W25)</f>
        <v>0</v>
      </c>
      <c r="X50" s="71">
        <f>IF(X25&lt;=CONFIG!$C$92,0,CONFIG!$C$88*X25)</f>
        <v>0</v>
      </c>
      <c r="Y50" s="71">
        <f>IF(Y25&lt;=CONFIG!$C$92,0,CONFIG!$C$88*Y25)</f>
        <v>0</v>
      </c>
      <c r="Z50" s="71">
        <f>IF(Z25&lt;=CONFIG!$C$92,0,CONFIG!$C$88*Z25)</f>
        <v>0</v>
      </c>
      <c r="AA50" s="74">
        <f t="shared" si="37"/>
        <v>0</v>
      </c>
      <c r="AB50" s="71">
        <f>IF(AB25&lt;=(CONFIG!$C$92*6),0,CONFIG!$C$88*AB25)</f>
        <v>0</v>
      </c>
      <c r="AC50" s="71">
        <f>IF(AC25&lt;=(CONFIG!$C$92*6),0,CONFIG!$C$88*AC25)</f>
        <v>0</v>
      </c>
      <c r="AD50" s="74">
        <f t="shared" si="38"/>
        <v>0</v>
      </c>
      <c r="AE50" s="71">
        <f>IF(AE25&lt;=(CONFIG!$C$92*6),0,CONFIG!$C$88*AE25)</f>
        <v>0</v>
      </c>
      <c r="AF50" s="71">
        <f>IF(AF25&lt;=(CONFIG!$C$92*6),0,CONFIG!$C$88*AF25)</f>
        <v>0</v>
      </c>
      <c r="AG50" s="74">
        <f t="shared" si="39"/>
        <v>0</v>
      </c>
      <c r="AH50" s="71">
        <f>IF(AH25&lt;=(CONFIG!$C$92*6),0,CONFIG!$C$88*AH25)</f>
        <v>0</v>
      </c>
      <c r="AI50" s="71">
        <f>IF(AI25&lt;=(CONFIG!$C$92*6),0,CONFIG!$C$88*AI25)</f>
        <v>0</v>
      </c>
      <c r="AJ50" s="74">
        <f t="shared" si="40"/>
        <v>0</v>
      </c>
      <c r="AK50" s="17"/>
    </row>
    <row r="51" spans="2:47" x14ac:dyDescent="0.35">
      <c r="B51" s="71">
        <f>IF(B26&lt;=CONFIG!$C$92,0,CONFIG!$C$88*B26)</f>
        <v>0</v>
      </c>
      <c r="C51" s="71">
        <f>IF(C26&lt;=CONFIG!$C$92,0,CONFIG!$C$88*C26)</f>
        <v>0</v>
      </c>
      <c r="D51" s="71">
        <f>IF(D26&lt;=CONFIG!$C$92,0,CONFIG!$C$88*D26)</f>
        <v>0</v>
      </c>
      <c r="E51" s="71">
        <f>IF(E26&lt;=CONFIG!$C$92,0,CONFIG!$C$88*E26)</f>
        <v>0</v>
      </c>
      <c r="F51" s="71">
        <f>IF(F26&lt;=CONFIG!$C$92,0,CONFIG!$C$88*F26)</f>
        <v>0</v>
      </c>
      <c r="G51" s="71">
        <f>IF(G26&lt;=CONFIG!$C$92,0,CONFIG!$C$88*G26)</f>
        <v>0</v>
      </c>
      <c r="H51" s="71">
        <f>IF(H26&lt;=CONFIG!$C$92,0,CONFIG!$C$88*H26)</f>
        <v>0</v>
      </c>
      <c r="I51" s="71">
        <f>IF(I26&lt;=CONFIG!$C$92,0,CONFIG!$C$88*I26)</f>
        <v>0</v>
      </c>
      <c r="J51" s="71">
        <f>IF(J26&lt;=CONFIG!$C$92,0,CONFIG!$C$88*J26)</f>
        <v>0</v>
      </c>
      <c r="K51" s="71">
        <f>IF(K26&lt;=CONFIG!$C$92,0,CONFIG!$C$88*K26)</f>
        <v>0</v>
      </c>
      <c r="L51" s="71">
        <f>IF(L26&lt;=CONFIG!$C$92,0,CONFIG!$C$88*L26)</f>
        <v>0</v>
      </c>
      <c r="M51" s="71">
        <f>IF(M26&lt;=CONFIG!$C$92,0,CONFIG!$C$88*M26)</f>
        <v>0</v>
      </c>
      <c r="N51" s="74">
        <f t="shared" si="36"/>
        <v>0</v>
      </c>
      <c r="O51" s="71">
        <f>IF(O26&lt;=CONFIG!$C$92,0,CONFIG!$C$88*O26)</f>
        <v>0</v>
      </c>
      <c r="P51" s="71">
        <f>IF(P26&lt;=CONFIG!$C$92,0,CONFIG!$C$88*P26)</f>
        <v>0</v>
      </c>
      <c r="Q51" s="71">
        <f>IF(Q26&lt;=CONFIG!$C$92,0,CONFIG!$C$88*Q26)</f>
        <v>0</v>
      </c>
      <c r="R51" s="71">
        <f>IF(R26&lt;=CONFIG!$C$92,0,CONFIG!$C$88*R26)</f>
        <v>0</v>
      </c>
      <c r="S51" s="71">
        <f>IF(S26&lt;=CONFIG!$C$92,0,CONFIG!$C$88*S26)</f>
        <v>0</v>
      </c>
      <c r="T51" s="71">
        <f>IF(T26&lt;=CONFIG!$C$92,0,CONFIG!$C$88*T26)</f>
        <v>0</v>
      </c>
      <c r="U51" s="71">
        <f>IF(U26&lt;=CONFIG!$C$92,0,CONFIG!$C$88*U26)</f>
        <v>0</v>
      </c>
      <c r="V51" s="71">
        <f>IF(V26&lt;=CONFIG!$C$92,0,CONFIG!$C$88*V26)</f>
        <v>0</v>
      </c>
      <c r="W51" s="71">
        <f>IF(W26&lt;=CONFIG!$C$92,0,CONFIG!$C$88*W26)</f>
        <v>0</v>
      </c>
      <c r="X51" s="71">
        <f>IF(X26&lt;=CONFIG!$C$92,0,CONFIG!$C$88*X26)</f>
        <v>0</v>
      </c>
      <c r="Y51" s="71">
        <f>IF(Y26&lt;=CONFIG!$C$92,0,CONFIG!$C$88*Y26)</f>
        <v>0</v>
      </c>
      <c r="Z51" s="71">
        <f>IF(Z26&lt;=CONFIG!$C$92,0,CONFIG!$C$88*Z26)</f>
        <v>0</v>
      </c>
      <c r="AA51" s="74">
        <f t="shared" si="37"/>
        <v>0</v>
      </c>
      <c r="AB51" s="71">
        <f>IF(AB26&lt;=(CONFIG!$C$92*6),0,CONFIG!$C$88*AB26)</f>
        <v>0</v>
      </c>
      <c r="AC51" s="71">
        <f>IF(AC26&lt;=(CONFIG!$C$92*6),0,CONFIG!$C$88*AC26)</f>
        <v>0</v>
      </c>
      <c r="AD51" s="74">
        <f t="shared" si="38"/>
        <v>0</v>
      </c>
      <c r="AE51" s="71">
        <f>IF(AE26&lt;=(CONFIG!$C$92*6),0,CONFIG!$C$88*AE26)</f>
        <v>0</v>
      </c>
      <c r="AF51" s="71">
        <f>IF(AF26&lt;=(CONFIG!$C$92*6),0,CONFIG!$C$88*AF26)</f>
        <v>0</v>
      </c>
      <c r="AG51" s="74">
        <f t="shared" si="39"/>
        <v>0</v>
      </c>
      <c r="AH51" s="71">
        <f>IF(AH26&lt;=(CONFIG!$C$92*6),0,CONFIG!$C$88*AH26)</f>
        <v>0</v>
      </c>
      <c r="AI51" s="71">
        <f>IF(AI26&lt;=(CONFIG!$C$92*6),0,CONFIG!$C$88*AI26)</f>
        <v>0</v>
      </c>
      <c r="AJ51" s="74">
        <f t="shared" si="40"/>
        <v>0</v>
      </c>
      <c r="AK51" s="17"/>
    </row>
    <row r="52" spans="2:47" x14ac:dyDescent="0.35">
      <c r="B52" s="71">
        <f>IF(B27&lt;=CONFIG!$C$92,0,CONFIG!$C$88*B27)</f>
        <v>0</v>
      </c>
      <c r="C52" s="71">
        <f>IF(C27&lt;=CONFIG!$C$92,0,CONFIG!$C$88*C27)</f>
        <v>0</v>
      </c>
      <c r="D52" s="71">
        <f>IF(D27&lt;=CONFIG!$C$92,0,CONFIG!$C$88*D27)</f>
        <v>0</v>
      </c>
      <c r="E52" s="71">
        <f>IF(E27&lt;=CONFIG!$C$92,0,CONFIG!$C$88*E27)</f>
        <v>0</v>
      </c>
      <c r="F52" s="71">
        <f>IF(F27&lt;=CONFIG!$C$92,0,CONFIG!$C$88*F27)</f>
        <v>0</v>
      </c>
      <c r="G52" s="71">
        <f>IF(G27&lt;=CONFIG!$C$92,0,CONFIG!$C$88*G27)</f>
        <v>0</v>
      </c>
      <c r="H52" s="71">
        <f>IF(H27&lt;=CONFIG!$C$92,0,CONFIG!$C$88*H27)</f>
        <v>0</v>
      </c>
      <c r="I52" s="71">
        <f>IF(I27&lt;=CONFIG!$C$92,0,CONFIG!$C$88*I27)</f>
        <v>0</v>
      </c>
      <c r="J52" s="71">
        <f>IF(J27&lt;=CONFIG!$C$92,0,CONFIG!$C$88*J27)</f>
        <v>0</v>
      </c>
      <c r="K52" s="71">
        <f>IF(K27&lt;=CONFIG!$C$92,0,CONFIG!$C$88*K27)</f>
        <v>0</v>
      </c>
      <c r="L52" s="71">
        <f>IF(L27&lt;=CONFIG!$C$92,0,CONFIG!$C$88*L27)</f>
        <v>0</v>
      </c>
      <c r="M52" s="71">
        <f>IF(M27&lt;=CONFIG!$C$92,0,CONFIG!$C$88*M27)</f>
        <v>0</v>
      </c>
      <c r="N52" s="74">
        <f t="shared" si="36"/>
        <v>0</v>
      </c>
      <c r="O52" s="71">
        <f>IF(O27&lt;=CONFIG!$C$92,0,CONFIG!$C$88*O27)</f>
        <v>0</v>
      </c>
      <c r="P52" s="71">
        <f>IF(P27&lt;=CONFIG!$C$92,0,CONFIG!$C$88*P27)</f>
        <v>0</v>
      </c>
      <c r="Q52" s="71">
        <f>IF(Q27&lt;=CONFIG!$C$92,0,CONFIG!$C$88*Q27)</f>
        <v>0</v>
      </c>
      <c r="R52" s="71">
        <f>IF(R27&lt;=CONFIG!$C$92,0,CONFIG!$C$88*R27)</f>
        <v>0</v>
      </c>
      <c r="S52" s="71">
        <f>IF(S27&lt;=CONFIG!$C$92,0,CONFIG!$C$88*S27)</f>
        <v>0</v>
      </c>
      <c r="T52" s="71">
        <f>IF(T27&lt;=CONFIG!$C$92,0,CONFIG!$C$88*T27)</f>
        <v>0</v>
      </c>
      <c r="U52" s="71">
        <f>IF(U27&lt;=CONFIG!$C$92,0,CONFIG!$C$88*U27)</f>
        <v>0</v>
      </c>
      <c r="V52" s="71">
        <f>IF(V27&lt;=CONFIG!$C$92,0,CONFIG!$C$88*V27)</f>
        <v>0</v>
      </c>
      <c r="W52" s="71">
        <f>IF(W27&lt;=CONFIG!$C$92,0,CONFIG!$C$88*W27)</f>
        <v>0</v>
      </c>
      <c r="X52" s="71">
        <f>IF(X27&lt;=CONFIG!$C$92,0,CONFIG!$C$88*X27)</f>
        <v>0</v>
      </c>
      <c r="Y52" s="71">
        <f>IF(Y27&lt;=CONFIG!$C$92,0,CONFIG!$C$88*Y27)</f>
        <v>0</v>
      </c>
      <c r="Z52" s="71">
        <f>IF(Z27&lt;=CONFIG!$C$92,0,CONFIG!$C$88*Z27)</f>
        <v>0</v>
      </c>
      <c r="AA52" s="74">
        <f t="shared" si="37"/>
        <v>0</v>
      </c>
      <c r="AB52" s="71">
        <f>IF(AB27&lt;=(CONFIG!$C$92*6),0,CONFIG!$C$88*AB27)</f>
        <v>0</v>
      </c>
      <c r="AC52" s="71">
        <f>IF(AC27&lt;=(CONFIG!$C$92*6),0,CONFIG!$C$88*AC27)</f>
        <v>0</v>
      </c>
      <c r="AD52" s="74">
        <f t="shared" si="38"/>
        <v>0</v>
      </c>
      <c r="AE52" s="71">
        <f>IF(AE27&lt;=(CONFIG!$C$92*6),0,CONFIG!$C$88*AE27)</f>
        <v>0</v>
      </c>
      <c r="AF52" s="71">
        <f>IF(AF27&lt;=(CONFIG!$C$92*6),0,CONFIG!$C$88*AF27)</f>
        <v>0</v>
      </c>
      <c r="AG52" s="74">
        <f t="shared" si="39"/>
        <v>0</v>
      </c>
      <c r="AH52" s="71">
        <f>IF(AH27&lt;=(CONFIG!$C$92*6),0,CONFIG!$C$88*AH27)</f>
        <v>0</v>
      </c>
      <c r="AI52" s="71">
        <f>IF(AI27&lt;=(CONFIG!$C$92*6),0,CONFIG!$C$88*AI27)</f>
        <v>0</v>
      </c>
      <c r="AJ52" s="74">
        <f t="shared" si="40"/>
        <v>0</v>
      </c>
      <c r="AK52" s="17"/>
    </row>
    <row r="53" spans="2:47" x14ac:dyDescent="0.35">
      <c r="B53" s="71">
        <f>IF(B28&lt;=CONFIG!$C$92,0,CONFIG!$C$88*B28)</f>
        <v>0</v>
      </c>
      <c r="C53" s="71">
        <f>IF(C28&lt;=CONFIG!$C$92,0,CONFIG!$C$88*C28)</f>
        <v>0</v>
      </c>
      <c r="D53" s="71">
        <f>IF(D28&lt;=CONFIG!$C$92,0,CONFIG!$C$88*D28)</f>
        <v>0</v>
      </c>
      <c r="E53" s="71">
        <f>IF(E28&lt;=CONFIG!$C$92,0,CONFIG!$C$88*E28)</f>
        <v>0</v>
      </c>
      <c r="F53" s="71">
        <f>IF(F28&lt;=CONFIG!$C$92,0,CONFIG!$C$88*F28)</f>
        <v>0</v>
      </c>
      <c r="G53" s="71">
        <f>IF(G28&lt;=CONFIG!$C$92,0,CONFIG!$C$88*G28)</f>
        <v>0</v>
      </c>
      <c r="H53" s="71">
        <f>IF(H28&lt;=CONFIG!$C$92,0,CONFIG!$C$88*H28)</f>
        <v>0</v>
      </c>
      <c r="I53" s="71">
        <f>IF(I28&lt;=CONFIG!$C$92,0,CONFIG!$C$88*I28)</f>
        <v>0</v>
      </c>
      <c r="J53" s="71">
        <f>IF(J28&lt;=CONFIG!$C$92,0,CONFIG!$C$88*J28)</f>
        <v>0</v>
      </c>
      <c r="K53" s="71">
        <f>IF(K28&lt;=CONFIG!$C$92,0,CONFIG!$C$88*K28)</f>
        <v>0</v>
      </c>
      <c r="L53" s="71">
        <f>IF(L28&lt;=CONFIG!$C$92,0,CONFIG!$C$88*L28)</f>
        <v>0</v>
      </c>
      <c r="M53" s="71">
        <f>IF(M28&lt;=CONFIG!$C$92,0,CONFIG!$C$88*M28)</f>
        <v>0</v>
      </c>
      <c r="N53" s="74">
        <f t="shared" si="36"/>
        <v>0</v>
      </c>
      <c r="O53" s="71">
        <f>IF(O28&lt;=CONFIG!$C$92,0,CONFIG!$C$88*O28)</f>
        <v>0</v>
      </c>
      <c r="P53" s="71">
        <f>IF(P28&lt;=CONFIG!$C$92,0,CONFIG!$C$88*P28)</f>
        <v>0</v>
      </c>
      <c r="Q53" s="71">
        <f>IF(Q28&lt;=CONFIG!$C$92,0,CONFIG!$C$88*Q28)</f>
        <v>0</v>
      </c>
      <c r="R53" s="71">
        <f>IF(R28&lt;=CONFIG!$C$92,0,CONFIG!$C$88*R28)</f>
        <v>0</v>
      </c>
      <c r="S53" s="71">
        <f>IF(S28&lt;=CONFIG!$C$92,0,CONFIG!$C$88*S28)</f>
        <v>0</v>
      </c>
      <c r="T53" s="71">
        <f>IF(T28&lt;=CONFIG!$C$92,0,CONFIG!$C$88*T28)</f>
        <v>0</v>
      </c>
      <c r="U53" s="71">
        <f>IF(U28&lt;=CONFIG!$C$92,0,CONFIG!$C$88*U28)</f>
        <v>0</v>
      </c>
      <c r="V53" s="71">
        <f>IF(V28&lt;=CONFIG!$C$92,0,CONFIG!$C$88*V28)</f>
        <v>0</v>
      </c>
      <c r="W53" s="71">
        <f>IF(W28&lt;=CONFIG!$C$92,0,CONFIG!$C$88*W28)</f>
        <v>0</v>
      </c>
      <c r="X53" s="71">
        <f>IF(X28&lt;=CONFIG!$C$92,0,CONFIG!$C$88*X28)</f>
        <v>0</v>
      </c>
      <c r="Y53" s="71">
        <f>IF(Y28&lt;=CONFIG!$C$92,0,CONFIG!$C$88*Y28)</f>
        <v>0</v>
      </c>
      <c r="Z53" s="71">
        <f>IF(Z28&lt;=CONFIG!$C$92,0,CONFIG!$C$88*Z28)</f>
        <v>0</v>
      </c>
      <c r="AA53" s="74">
        <f t="shared" si="37"/>
        <v>0</v>
      </c>
      <c r="AB53" s="71">
        <f>IF(AB28&lt;=(CONFIG!$C$92*6),0,CONFIG!$C$88*AB28)</f>
        <v>0</v>
      </c>
      <c r="AC53" s="71">
        <f>IF(AC28&lt;=(CONFIG!$C$92*6),0,CONFIG!$C$88*AC28)</f>
        <v>0</v>
      </c>
      <c r="AD53" s="74">
        <f t="shared" si="38"/>
        <v>0</v>
      </c>
      <c r="AE53" s="71">
        <f>IF(AE28&lt;=(CONFIG!$C$92*6),0,CONFIG!$C$88*AE28)</f>
        <v>0</v>
      </c>
      <c r="AF53" s="71">
        <f>IF(AF28&lt;=(CONFIG!$C$92*6),0,CONFIG!$C$88*AF28)</f>
        <v>0</v>
      </c>
      <c r="AG53" s="74">
        <f t="shared" si="39"/>
        <v>0</v>
      </c>
      <c r="AH53" s="71">
        <f>IF(AH28&lt;=(CONFIG!$C$92*6),0,CONFIG!$C$88*AH28)</f>
        <v>0</v>
      </c>
      <c r="AI53" s="71">
        <f>IF(AI28&lt;=(CONFIG!$C$92*6),0,CONFIG!$C$88*AI28)</f>
        <v>0</v>
      </c>
      <c r="AJ53" s="74">
        <f t="shared" si="40"/>
        <v>0</v>
      </c>
      <c r="AK53" s="17"/>
    </row>
    <row r="54" spans="2:47" x14ac:dyDescent="0.35">
      <c r="B54" s="71">
        <f>IF(B29&lt;=CONFIG!$C$92,0,CONFIG!$C$88*B29)</f>
        <v>0</v>
      </c>
      <c r="C54" s="71">
        <f>IF(C29&lt;=CONFIG!$C$92,0,CONFIG!$C$88*C29)</f>
        <v>0</v>
      </c>
      <c r="D54" s="71">
        <f>IF(D29&lt;=CONFIG!$C$92,0,CONFIG!$C$88*D29)</f>
        <v>0</v>
      </c>
      <c r="E54" s="71">
        <f>IF(E29&lt;=CONFIG!$C$92,0,CONFIG!$C$88*E29)</f>
        <v>0</v>
      </c>
      <c r="F54" s="71">
        <f>IF(F29&lt;=CONFIG!$C$92,0,CONFIG!$C$88*F29)</f>
        <v>0</v>
      </c>
      <c r="G54" s="71">
        <f>IF(G29&lt;=CONFIG!$C$92,0,CONFIG!$C$88*G29)</f>
        <v>0</v>
      </c>
      <c r="H54" s="71">
        <f>IF(H29&lt;=CONFIG!$C$92,0,CONFIG!$C$88*H29)</f>
        <v>0</v>
      </c>
      <c r="I54" s="71">
        <f>IF(I29&lt;=CONFIG!$C$92,0,CONFIG!$C$88*I29)</f>
        <v>0</v>
      </c>
      <c r="J54" s="71">
        <f>IF(J29&lt;=CONFIG!$C$92,0,CONFIG!$C$88*J29)</f>
        <v>0</v>
      </c>
      <c r="K54" s="71">
        <f>IF(K29&lt;=CONFIG!$C$92,0,CONFIG!$C$88*K29)</f>
        <v>0</v>
      </c>
      <c r="L54" s="71">
        <f>IF(L29&lt;=CONFIG!$C$92,0,CONFIG!$C$88*L29)</f>
        <v>0</v>
      </c>
      <c r="M54" s="71">
        <f>IF(M29&lt;=CONFIG!$C$92,0,CONFIG!$C$88*M29)</f>
        <v>0</v>
      </c>
      <c r="N54" s="74">
        <f t="shared" si="36"/>
        <v>0</v>
      </c>
      <c r="O54" s="71">
        <f>IF(O29&lt;=CONFIG!$C$92,0,CONFIG!$C$88*O29)</f>
        <v>0</v>
      </c>
      <c r="P54" s="71">
        <f>IF(P29&lt;=CONFIG!$C$92,0,CONFIG!$C$88*P29)</f>
        <v>0</v>
      </c>
      <c r="Q54" s="71">
        <f>IF(Q29&lt;=CONFIG!$C$92,0,CONFIG!$C$88*Q29)</f>
        <v>0</v>
      </c>
      <c r="R54" s="71">
        <f>IF(R29&lt;=CONFIG!$C$92,0,CONFIG!$C$88*R29)</f>
        <v>0</v>
      </c>
      <c r="S54" s="71">
        <f>IF(S29&lt;=CONFIG!$C$92,0,CONFIG!$C$88*S29)</f>
        <v>0</v>
      </c>
      <c r="T54" s="71">
        <f>IF(T29&lt;=CONFIG!$C$92,0,CONFIG!$C$88*T29)</f>
        <v>0</v>
      </c>
      <c r="U54" s="71">
        <f>IF(U29&lt;=CONFIG!$C$92,0,CONFIG!$C$88*U29)</f>
        <v>0</v>
      </c>
      <c r="V54" s="71">
        <f>IF(V29&lt;=CONFIG!$C$92,0,CONFIG!$C$88*V29)</f>
        <v>0</v>
      </c>
      <c r="W54" s="71">
        <f>IF(W29&lt;=CONFIG!$C$92,0,CONFIG!$C$88*W29)</f>
        <v>0</v>
      </c>
      <c r="X54" s="71">
        <f>IF(X29&lt;=CONFIG!$C$92,0,CONFIG!$C$88*X29)</f>
        <v>0</v>
      </c>
      <c r="Y54" s="71">
        <f>IF(Y29&lt;=CONFIG!$C$92,0,CONFIG!$C$88*Y29)</f>
        <v>0</v>
      </c>
      <c r="Z54" s="71">
        <f>IF(Z29&lt;=CONFIG!$C$92,0,CONFIG!$C$88*Z29)</f>
        <v>0</v>
      </c>
      <c r="AA54" s="74">
        <f t="shared" si="37"/>
        <v>0</v>
      </c>
      <c r="AB54" s="71">
        <f>IF(AB29&lt;=(CONFIG!$C$92*6),0,CONFIG!$C$88*AB29)</f>
        <v>0</v>
      </c>
      <c r="AC54" s="71">
        <f>IF(AC29&lt;=(CONFIG!$C$92*6),0,CONFIG!$C$88*AC29)</f>
        <v>0</v>
      </c>
      <c r="AD54" s="74">
        <f t="shared" si="38"/>
        <v>0</v>
      </c>
      <c r="AE54" s="71">
        <f>IF(AE29&lt;=(CONFIG!$C$92*6),0,CONFIG!$C$88*AE29)</f>
        <v>0</v>
      </c>
      <c r="AF54" s="71">
        <f>IF(AF29&lt;=(CONFIG!$C$92*6),0,CONFIG!$C$88*AF29)</f>
        <v>0</v>
      </c>
      <c r="AG54" s="74">
        <f t="shared" si="39"/>
        <v>0</v>
      </c>
      <c r="AH54" s="71">
        <f>IF(AH29&lt;=(CONFIG!$C$92*6),0,CONFIG!$C$88*AH29)</f>
        <v>0</v>
      </c>
      <c r="AI54" s="71">
        <f>IF(AI29&lt;=(CONFIG!$C$92*6),0,CONFIG!$C$88*AI29)</f>
        <v>0</v>
      </c>
      <c r="AJ54" s="74">
        <f t="shared" si="40"/>
        <v>0</v>
      </c>
      <c r="AK54" s="17"/>
    </row>
    <row r="55" spans="2:47" x14ac:dyDescent="0.35">
      <c r="B55" s="71">
        <f>IF(B30&lt;=CONFIG!$C$92,0,CONFIG!$C$88*B30)</f>
        <v>0</v>
      </c>
      <c r="C55" s="71">
        <f>IF(C30&lt;=CONFIG!$C$92,0,CONFIG!$C$88*C30)</f>
        <v>0</v>
      </c>
      <c r="D55" s="71">
        <f>IF(D30&lt;=CONFIG!$C$92,0,CONFIG!$C$88*D30)</f>
        <v>0</v>
      </c>
      <c r="E55" s="71">
        <f>IF(E30&lt;=CONFIG!$C$92,0,CONFIG!$C$88*E30)</f>
        <v>0</v>
      </c>
      <c r="F55" s="71">
        <f>IF(F30&lt;=CONFIG!$C$92,0,CONFIG!$C$88*F30)</f>
        <v>0</v>
      </c>
      <c r="G55" s="71">
        <f>IF(G30&lt;=CONFIG!$C$92,0,CONFIG!$C$88*G30)</f>
        <v>0</v>
      </c>
      <c r="H55" s="71">
        <f>IF(H30&lt;=CONFIG!$C$92,0,CONFIG!$C$88*H30)</f>
        <v>0</v>
      </c>
      <c r="I55" s="71">
        <f>IF(I30&lt;=CONFIG!$C$92,0,CONFIG!$C$88*I30)</f>
        <v>0</v>
      </c>
      <c r="J55" s="71">
        <f>IF(J30&lt;=CONFIG!$C$92,0,CONFIG!$C$88*J30)</f>
        <v>0</v>
      </c>
      <c r="K55" s="71">
        <f>IF(K30&lt;=CONFIG!$C$92,0,CONFIG!$C$88*K30)</f>
        <v>0</v>
      </c>
      <c r="L55" s="71">
        <f>IF(L30&lt;=CONFIG!$C$92,0,CONFIG!$C$88*L30)</f>
        <v>0</v>
      </c>
      <c r="M55" s="71">
        <f>IF(M30&lt;=CONFIG!$C$92,0,CONFIG!$C$88*M30)</f>
        <v>0</v>
      </c>
      <c r="N55" s="74">
        <f t="shared" si="36"/>
        <v>0</v>
      </c>
      <c r="O55" s="71">
        <f>IF(O30&lt;=CONFIG!$C$92,0,CONFIG!$C$88*O30)</f>
        <v>0</v>
      </c>
      <c r="P55" s="71">
        <f>IF(P30&lt;=CONFIG!$C$92,0,CONFIG!$C$88*P30)</f>
        <v>0</v>
      </c>
      <c r="Q55" s="71">
        <f>IF(Q30&lt;=CONFIG!$C$92,0,CONFIG!$C$88*Q30)</f>
        <v>0</v>
      </c>
      <c r="R55" s="71">
        <f>IF(R30&lt;=CONFIG!$C$92,0,CONFIG!$C$88*R30)</f>
        <v>0</v>
      </c>
      <c r="S55" s="71">
        <f>IF(S30&lt;=CONFIG!$C$92,0,CONFIG!$C$88*S30)</f>
        <v>0</v>
      </c>
      <c r="T55" s="71">
        <f>IF(T30&lt;=CONFIG!$C$92,0,CONFIG!$C$88*T30)</f>
        <v>0</v>
      </c>
      <c r="U55" s="71">
        <f>IF(U30&lt;=CONFIG!$C$92,0,CONFIG!$C$88*U30)</f>
        <v>0</v>
      </c>
      <c r="V55" s="71">
        <f>IF(V30&lt;=CONFIG!$C$92,0,CONFIG!$C$88*V30)</f>
        <v>0</v>
      </c>
      <c r="W55" s="71">
        <f>IF(W30&lt;=CONFIG!$C$92,0,CONFIG!$C$88*W30)</f>
        <v>0</v>
      </c>
      <c r="X55" s="71">
        <f>IF(X30&lt;=CONFIG!$C$92,0,CONFIG!$C$88*X30)</f>
        <v>0</v>
      </c>
      <c r="Y55" s="71">
        <f>IF(Y30&lt;=CONFIG!$C$92,0,CONFIG!$C$88*Y30)</f>
        <v>0</v>
      </c>
      <c r="Z55" s="71">
        <f>IF(Z30&lt;=CONFIG!$C$92,0,CONFIG!$C$88*Z30)</f>
        <v>0</v>
      </c>
      <c r="AA55" s="74">
        <f t="shared" si="37"/>
        <v>0</v>
      </c>
      <c r="AB55" s="71">
        <f>IF(AB30&lt;=(CONFIG!$C$92*6),0,CONFIG!$C$88*AB30)</f>
        <v>0</v>
      </c>
      <c r="AC55" s="71">
        <f>IF(AC30&lt;=(CONFIG!$C$92*6),0,CONFIG!$C$88*AC30)</f>
        <v>0</v>
      </c>
      <c r="AD55" s="74">
        <f t="shared" si="38"/>
        <v>0</v>
      </c>
      <c r="AE55" s="71">
        <f>IF(AE30&lt;=(CONFIG!$C$92*6),0,CONFIG!$C$88*AE30)</f>
        <v>0</v>
      </c>
      <c r="AF55" s="71">
        <f>IF(AF30&lt;=(CONFIG!$C$92*6),0,CONFIG!$C$88*AF30)</f>
        <v>0</v>
      </c>
      <c r="AG55" s="74">
        <f t="shared" si="39"/>
        <v>0</v>
      </c>
      <c r="AH55" s="71">
        <f>IF(AH30&lt;=(CONFIG!$C$92*6),0,CONFIG!$C$88*AH30)</f>
        <v>0</v>
      </c>
      <c r="AI55" s="71">
        <f>IF(AI30&lt;=(CONFIG!$C$92*6),0,CONFIG!$C$88*AI30)</f>
        <v>0</v>
      </c>
      <c r="AJ55" s="74">
        <f t="shared" si="40"/>
        <v>0</v>
      </c>
      <c r="AK55" s="17"/>
    </row>
    <row r="56" spans="2:47" x14ac:dyDescent="0.35">
      <c r="B56" s="71">
        <f t="shared" ref="B56:M56" si="44">SUM(B36:B55)</f>
        <v>0</v>
      </c>
      <c r="C56" s="71">
        <f t="shared" si="44"/>
        <v>0</v>
      </c>
      <c r="D56" s="71">
        <f t="shared" si="44"/>
        <v>0</v>
      </c>
      <c r="E56" s="71">
        <f t="shared" si="44"/>
        <v>0</v>
      </c>
      <c r="F56" s="71">
        <f t="shared" si="44"/>
        <v>0</v>
      </c>
      <c r="G56" s="71">
        <f t="shared" si="44"/>
        <v>0</v>
      </c>
      <c r="H56" s="71">
        <f t="shared" si="44"/>
        <v>0</v>
      </c>
      <c r="I56" s="71">
        <f t="shared" si="44"/>
        <v>0</v>
      </c>
      <c r="J56" s="71">
        <f t="shared" si="44"/>
        <v>0</v>
      </c>
      <c r="K56" s="71">
        <f t="shared" si="44"/>
        <v>0</v>
      </c>
      <c r="L56" s="71">
        <f t="shared" si="44"/>
        <v>0</v>
      </c>
      <c r="M56" s="71">
        <f t="shared" si="44"/>
        <v>0</v>
      </c>
      <c r="N56" s="74">
        <f t="shared" si="36"/>
        <v>0</v>
      </c>
      <c r="O56" s="71">
        <f t="shared" ref="O56:Z56" si="45">SUM(O36:O55)</f>
        <v>0</v>
      </c>
      <c r="P56" s="71">
        <f t="shared" si="45"/>
        <v>0</v>
      </c>
      <c r="Q56" s="71">
        <f t="shared" si="45"/>
        <v>0</v>
      </c>
      <c r="R56" s="71">
        <f t="shared" si="45"/>
        <v>0</v>
      </c>
      <c r="S56" s="71">
        <f t="shared" si="45"/>
        <v>0</v>
      </c>
      <c r="T56" s="71">
        <f t="shared" si="45"/>
        <v>0</v>
      </c>
      <c r="U56" s="71">
        <f t="shared" si="45"/>
        <v>0</v>
      </c>
      <c r="V56" s="71">
        <f t="shared" si="45"/>
        <v>0</v>
      </c>
      <c r="W56" s="71">
        <f t="shared" si="45"/>
        <v>0</v>
      </c>
      <c r="X56" s="71">
        <f t="shared" si="45"/>
        <v>0</v>
      </c>
      <c r="Y56" s="71">
        <f t="shared" si="45"/>
        <v>0</v>
      </c>
      <c r="Z56" s="71">
        <f t="shared" si="45"/>
        <v>0</v>
      </c>
      <c r="AA56" s="74">
        <f t="shared" si="37"/>
        <v>0</v>
      </c>
      <c r="AB56" s="71">
        <f>SUM(AB36:AB55)</f>
        <v>0</v>
      </c>
      <c r="AC56" s="71">
        <f>SUM(AC36:AC55)</f>
        <v>0</v>
      </c>
      <c r="AD56" s="74">
        <f t="shared" si="38"/>
        <v>0</v>
      </c>
      <c r="AE56" s="71">
        <f>SUM(AE36:AE55)</f>
        <v>0</v>
      </c>
      <c r="AF56" s="71">
        <f>SUM(AF36:AF55)</f>
        <v>0</v>
      </c>
      <c r="AG56" s="74">
        <f t="shared" si="39"/>
        <v>0</v>
      </c>
      <c r="AH56" s="71">
        <f>SUM(AH36:AH55)</f>
        <v>0</v>
      </c>
      <c r="AI56" s="71">
        <f>SUM(AI36:AI55)</f>
        <v>0</v>
      </c>
      <c r="AJ56" s="74">
        <f t="shared" si="40"/>
        <v>0</v>
      </c>
      <c r="AK56" s="17"/>
    </row>
    <row r="57" spans="2:47" x14ac:dyDescent="0.35">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row>
    <row r="58" spans="2:47" x14ac:dyDescent="0.35">
      <c r="B58" s="201" t="s">
        <v>29</v>
      </c>
      <c r="C58" s="201"/>
      <c r="D58" s="201"/>
      <c r="E58" s="201"/>
      <c r="F58" s="201"/>
      <c r="G58" s="201"/>
      <c r="H58" s="201"/>
      <c r="I58" s="201"/>
      <c r="J58" s="201"/>
      <c r="K58" s="201"/>
      <c r="L58" s="201"/>
      <c r="M58" s="201"/>
      <c r="N58" s="201"/>
      <c r="O58" s="86"/>
      <c r="P58" s="86"/>
      <c r="Q58" s="86"/>
      <c r="R58" s="86"/>
      <c r="S58" s="86"/>
      <c r="T58" s="86"/>
      <c r="U58" s="86"/>
      <c r="V58" s="86"/>
      <c r="W58" s="86"/>
      <c r="X58" s="86"/>
      <c r="Y58" s="86"/>
      <c r="Z58" s="86"/>
      <c r="AA58" s="86"/>
      <c r="AB58" s="86"/>
      <c r="AC58" s="86"/>
      <c r="AD58" s="86"/>
      <c r="AE58" s="86"/>
      <c r="AF58" s="86"/>
      <c r="AG58" s="86"/>
      <c r="AH58" s="86"/>
      <c r="AI58" s="86"/>
      <c r="AJ58" s="86"/>
      <c r="AK58" s="17"/>
    </row>
    <row r="59" spans="2:47" x14ac:dyDescent="0.35">
      <c r="B59" s="201" t="s">
        <v>17</v>
      </c>
      <c r="C59" s="201"/>
      <c r="D59" s="201"/>
      <c r="E59" s="201"/>
      <c r="F59" s="201"/>
      <c r="G59" s="201"/>
      <c r="H59" s="201"/>
      <c r="I59" s="201"/>
      <c r="J59" s="201"/>
      <c r="K59" s="201"/>
      <c r="L59" s="201"/>
      <c r="M59" s="201"/>
      <c r="N59" s="201"/>
      <c r="O59" s="201" t="s">
        <v>18</v>
      </c>
      <c r="P59" s="201"/>
      <c r="Q59" s="201"/>
      <c r="R59" s="201"/>
      <c r="S59" s="201"/>
      <c r="T59" s="201"/>
      <c r="U59" s="201"/>
      <c r="V59" s="201"/>
      <c r="W59" s="201"/>
      <c r="X59" s="201"/>
      <c r="Y59" s="201"/>
      <c r="Z59" s="201"/>
      <c r="AA59" s="201"/>
      <c r="AB59" s="201" t="s">
        <v>19</v>
      </c>
      <c r="AC59" s="201"/>
      <c r="AD59" s="201"/>
      <c r="AE59" s="201" t="s">
        <v>31</v>
      </c>
      <c r="AF59" s="201"/>
      <c r="AG59" s="201"/>
      <c r="AH59" s="201" t="s">
        <v>32</v>
      </c>
      <c r="AI59" s="201"/>
      <c r="AJ59" s="201"/>
      <c r="AK59" s="17"/>
    </row>
    <row r="60" spans="2:47" x14ac:dyDescent="0.35">
      <c r="B60" s="67">
        <f>CONFIG!$C$7</f>
        <v>43101</v>
      </c>
      <c r="C60" s="67">
        <f>DATE(YEAR(B60),MONTH(B60)+1,DAY(B60))</f>
        <v>43132</v>
      </c>
      <c r="D60" s="67">
        <f t="shared" ref="D60:M60" si="46">DATE(YEAR(C60),MONTH(C60)+1,DAY(C60))</f>
        <v>43160</v>
      </c>
      <c r="E60" s="67">
        <f t="shared" si="46"/>
        <v>43191</v>
      </c>
      <c r="F60" s="67">
        <f t="shared" si="46"/>
        <v>43221</v>
      </c>
      <c r="G60" s="67">
        <f t="shared" si="46"/>
        <v>43252</v>
      </c>
      <c r="H60" s="67">
        <f t="shared" si="46"/>
        <v>43282</v>
      </c>
      <c r="I60" s="67">
        <f t="shared" si="46"/>
        <v>43313</v>
      </c>
      <c r="J60" s="67">
        <f t="shared" si="46"/>
        <v>43344</v>
      </c>
      <c r="K60" s="67">
        <f t="shared" si="46"/>
        <v>43374</v>
      </c>
      <c r="L60" s="67">
        <f t="shared" si="46"/>
        <v>43405</v>
      </c>
      <c r="M60" s="67">
        <f t="shared" si="46"/>
        <v>43435</v>
      </c>
      <c r="N60" s="21" t="s">
        <v>16</v>
      </c>
      <c r="O60" s="67">
        <f>DATE(YEAR(M60),MONTH(M60)+1,DAY(M60))</f>
        <v>43466</v>
      </c>
      <c r="P60" s="67">
        <f t="shared" ref="P60:Z60" si="47">DATE(YEAR(O60),MONTH(O60)+1,DAY(O60))</f>
        <v>43497</v>
      </c>
      <c r="Q60" s="67">
        <f t="shared" si="47"/>
        <v>43525</v>
      </c>
      <c r="R60" s="67">
        <f t="shared" si="47"/>
        <v>43556</v>
      </c>
      <c r="S60" s="67">
        <f t="shared" si="47"/>
        <v>43586</v>
      </c>
      <c r="T60" s="67">
        <f t="shared" si="47"/>
        <v>43617</v>
      </c>
      <c r="U60" s="67">
        <f t="shared" si="47"/>
        <v>43647</v>
      </c>
      <c r="V60" s="67">
        <f t="shared" si="47"/>
        <v>43678</v>
      </c>
      <c r="W60" s="67">
        <f t="shared" si="47"/>
        <v>43709</v>
      </c>
      <c r="X60" s="67">
        <f t="shared" si="47"/>
        <v>43739</v>
      </c>
      <c r="Y60" s="67">
        <f t="shared" si="47"/>
        <v>43770</v>
      </c>
      <c r="Z60" s="67">
        <f t="shared" si="47"/>
        <v>43800</v>
      </c>
      <c r="AA60" s="21" t="s">
        <v>16</v>
      </c>
      <c r="AB60" s="68" t="s">
        <v>23</v>
      </c>
      <c r="AC60" s="68" t="s">
        <v>24</v>
      </c>
      <c r="AD60" s="21" t="s">
        <v>16</v>
      </c>
      <c r="AE60" s="68" t="s">
        <v>23</v>
      </c>
      <c r="AF60" s="68" t="s">
        <v>24</v>
      </c>
      <c r="AG60" s="21" t="s">
        <v>16</v>
      </c>
      <c r="AH60" s="68" t="s">
        <v>23</v>
      </c>
      <c r="AI60" s="68" t="s">
        <v>24</v>
      </c>
      <c r="AJ60" s="21" t="s">
        <v>16</v>
      </c>
      <c r="AK60" s="17"/>
    </row>
    <row r="61" spans="2:47" x14ac:dyDescent="0.35">
      <c r="B61" s="71"/>
      <c r="C61" s="71"/>
      <c r="D61" s="71"/>
      <c r="E61" s="71"/>
      <c r="F61" s="71"/>
      <c r="G61" s="71"/>
      <c r="H61" s="71"/>
      <c r="I61" s="71"/>
      <c r="J61" s="71"/>
      <c r="K61" s="71"/>
      <c r="L61" s="71"/>
      <c r="M61" s="71"/>
      <c r="N61" s="74">
        <f t="shared" ref="N61:N81" si="48">SUM(B61:M61)</f>
        <v>0</v>
      </c>
      <c r="O61" s="71"/>
      <c r="P61" s="71"/>
      <c r="Q61" s="71"/>
      <c r="R61" s="71"/>
      <c r="S61" s="71"/>
      <c r="T61" s="71"/>
      <c r="U61" s="71"/>
      <c r="V61" s="71"/>
      <c r="W61" s="71"/>
      <c r="X61" s="71"/>
      <c r="Y61" s="71"/>
      <c r="Z61" s="71"/>
      <c r="AA61" s="74">
        <f t="shared" ref="AA61:AA81" si="49">SUM(O61:Z61)</f>
        <v>0</v>
      </c>
      <c r="AB61" s="71"/>
      <c r="AC61" s="71"/>
      <c r="AD61" s="74">
        <f t="shared" ref="AD61:AD81" si="50">SUM(AB61:AC61)</f>
        <v>0</v>
      </c>
      <c r="AE61" s="71"/>
      <c r="AF61" s="71"/>
      <c r="AG61" s="74">
        <f t="shared" ref="AG61:AG81" si="51">SUM(AE61:AF61)</f>
        <v>0</v>
      </c>
      <c r="AH61" s="71"/>
      <c r="AI61" s="71"/>
      <c r="AJ61" s="74">
        <f t="shared" ref="AJ61:AJ81" si="52">SUM(AH61:AI61)</f>
        <v>0</v>
      </c>
      <c r="AK61" s="17"/>
    </row>
    <row r="62" spans="2:47" x14ac:dyDescent="0.35">
      <c r="B62" s="71"/>
      <c r="C62" s="71"/>
      <c r="D62" s="71"/>
      <c r="E62" s="71"/>
      <c r="F62" s="71"/>
      <c r="G62" s="71"/>
      <c r="H62" s="71"/>
      <c r="I62" s="71"/>
      <c r="J62" s="71"/>
      <c r="K62" s="71"/>
      <c r="L62" s="71"/>
      <c r="M62" s="71"/>
      <c r="N62" s="74">
        <f t="shared" si="48"/>
        <v>0</v>
      </c>
      <c r="O62" s="71"/>
      <c r="P62" s="71"/>
      <c r="Q62" s="71"/>
      <c r="R62" s="71"/>
      <c r="S62" s="71"/>
      <c r="T62" s="71"/>
      <c r="U62" s="71"/>
      <c r="V62" s="71"/>
      <c r="W62" s="71"/>
      <c r="X62" s="71"/>
      <c r="Y62" s="71"/>
      <c r="Z62" s="71"/>
      <c r="AA62" s="74">
        <f t="shared" si="49"/>
        <v>0</v>
      </c>
      <c r="AB62" s="71"/>
      <c r="AC62" s="71"/>
      <c r="AD62" s="74">
        <f t="shared" si="50"/>
        <v>0</v>
      </c>
      <c r="AE62" s="71"/>
      <c r="AF62" s="71"/>
      <c r="AG62" s="74">
        <f t="shared" si="51"/>
        <v>0</v>
      </c>
      <c r="AH62" s="71"/>
      <c r="AI62" s="71"/>
      <c r="AJ62" s="74">
        <f t="shared" si="52"/>
        <v>0</v>
      </c>
      <c r="AK62" s="17"/>
    </row>
    <row r="63" spans="2:47" x14ac:dyDescent="0.35">
      <c r="B63" s="71">
        <f>MIN((CONFIG!$C$88-IF(AND(JEI!$C$23,Personnel!$AT12&gt;0),CONFIG!$C$89, CONFIG!$C$88))*B13*JEI!$C$24,JEI!$C$17/12)</f>
        <v>0</v>
      </c>
      <c r="C63" s="71">
        <f>MIN((CONFIG!$C$88-IF(AND(JEI!$C$23,Personnel!$AT12&gt;0),CONFIG!$C$89, CONFIG!$C$88))*C13*JEI!$C$24,JEI!$C$17/12)</f>
        <v>0</v>
      </c>
      <c r="D63" s="71">
        <f>MIN((CONFIG!$C$88-IF(AND(JEI!$C$23,Personnel!$AT12&gt;0),CONFIG!$C$89, CONFIG!$C$88))*D13*JEI!$C$24,JEI!$C$17/12)</f>
        <v>0</v>
      </c>
      <c r="E63" s="71">
        <f>MIN((CONFIG!$C$88-IF(AND(JEI!$C$23,Personnel!$AT12&gt;0),CONFIG!$C$89, CONFIG!$C$88))*E13*JEI!$C$24,JEI!$C$17/12)</f>
        <v>0</v>
      </c>
      <c r="F63" s="71">
        <f>MIN((CONFIG!$C$88-IF(AND(JEI!$C$23,Personnel!$AT12&gt;0),CONFIG!$C$89, CONFIG!$C$88))*F13*JEI!$C$24,JEI!$C$17/12)</f>
        <v>0</v>
      </c>
      <c r="G63" s="71">
        <f>MIN((CONFIG!$C$88-IF(AND(JEI!$C$23,Personnel!$AT12&gt;0),CONFIG!$C$89, CONFIG!$C$88))*G13*JEI!$C$24,JEI!$C$17/12)</f>
        <v>0</v>
      </c>
      <c r="H63" s="71">
        <f>MIN((CONFIG!$C$88-IF(AND(JEI!$C$23,Personnel!$AT12&gt;0),CONFIG!$C$89, CONFIG!$C$88))*H13*JEI!$C$24,JEI!$C$17/12)</f>
        <v>0</v>
      </c>
      <c r="I63" s="71">
        <f>MIN((CONFIG!$C$88-IF(AND(JEI!$C$23,Personnel!$AT12&gt;0),CONFIG!$C$89, CONFIG!$C$88))*I13*JEI!$C$24,JEI!$C$17/12)</f>
        <v>0</v>
      </c>
      <c r="J63" s="71">
        <f>MIN((CONFIG!$C$88-IF(AND(JEI!$C$23,Personnel!$AT12&gt;0),CONFIG!$C$89, CONFIG!$C$88))*J13*JEI!$C$24,JEI!$C$17/12)</f>
        <v>0</v>
      </c>
      <c r="K63" s="71">
        <f>MIN((CONFIG!$C$88-IF(AND(JEI!$C$23,Personnel!$AT12&gt;0),CONFIG!$C$89, CONFIG!$C$88))*K13*JEI!$C$24,JEI!$C$17/12)</f>
        <v>0</v>
      </c>
      <c r="L63" s="71">
        <f>MIN((CONFIG!$C$88-IF(AND(JEI!$C$23,Personnel!$AT12&gt;0),CONFIG!$C$89, CONFIG!$C$88))*L13*JEI!$C$24,JEI!$C$17/12)</f>
        <v>0</v>
      </c>
      <c r="M63" s="71">
        <f>MIN((CONFIG!$C$88-IF(AND(JEI!$C$23,Personnel!$AT12&gt;0),CONFIG!$C$89, CONFIG!$C$88))*M13*JEI!$C$24,JEI!$C$17/12)</f>
        <v>0</v>
      </c>
      <c r="N63" s="74">
        <f t="shared" si="48"/>
        <v>0</v>
      </c>
      <c r="O63" s="71">
        <f>MIN((CONFIG!$C$88-IF(AND(JEI!$D$23,Personnel!$BF12&gt;0),CONFIG!$C$89, CONFIG!$C$88))*O13*JEI!$D$24,JEI!$C$17/12)</f>
        <v>0</v>
      </c>
      <c r="P63" s="71">
        <f>MIN((CONFIG!$C$88-IF(AND(JEI!$D$23,Personnel!$BF12&gt;0),CONFIG!$C$89, CONFIG!$C$88))*P13*JEI!$D$24,JEI!$C$17/12)</f>
        <v>0</v>
      </c>
      <c r="Q63" s="71">
        <f>MIN((CONFIG!$C$88-IF(AND(JEI!$D$23,Personnel!$BF12&gt;0),CONFIG!$C$89, CONFIG!$C$88))*Q13*JEI!$D$24,JEI!$C$17/12)</f>
        <v>0</v>
      </c>
      <c r="R63" s="71">
        <f>MIN((CONFIG!$C$88-IF(AND(JEI!$D$23,Personnel!$BF12&gt;0),CONFIG!$C$89, CONFIG!$C$88))*R13*JEI!$D$24,JEI!$C$17/12)</f>
        <v>0</v>
      </c>
      <c r="S63" s="71">
        <f>MIN((CONFIG!$C$88-IF(AND(JEI!$D$23,Personnel!$BF12&gt;0),CONFIG!$C$89, CONFIG!$C$88))*S13*JEI!$D$24,JEI!$C$17/12)</f>
        <v>0</v>
      </c>
      <c r="T63" s="71">
        <f>MIN((CONFIG!$C$88-IF(AND(JEI!$D$23,Personnel!$BF12&gt;0),CONFIG!$C$89, CONFIG!$C$88))*T13*JEI!$D$24,JEI!$C$17/12)</f>
        <v>0</v>
      </c>
      <c r="U63" s="71">
        <f>MIN((CONFIG!$C$88-IF(AND(JEI!$D$23,Personnel!$BF12&gt;0),CONFIG!$C$89, CONFIG!$C$88))*U13*JEI!$D$24,JEI!$C$17/12)</f>
        <v>0</v>
      </c>
      <c r="V63" s="71">
        <f>MIN((CONFIG!$C$88-IF(AND(JEI!$D$23,Personnel!$BF12&gt;0),CONFIG!$C$89, CONFIG!$C$88))*V13*JEI!$D$24,JEI!$C$17/12)</f>
        <v>0</v>
      </c>
      <c r="W63" s="71">
        <f>MIN((CONFIG!$C$88-IF(AND(JEI!$D$23,Personnel!$BF12&gt;0),CONFIG!$C$89, CONFIG!$C$88))*W13*JEI!$D$24,JEI!$C$17/12)</f>
        <v>0</v>
      </c>
      <c r="X63" s="71">
        <f>MIN((CONFIG!$C$88-IF(AND(JEI!$D$23,Personnel!$BF12&gt;0),CONFIG!$C$89, CONFIG!$C$88))*X13*JEI!$D$24,JEI!$C$17/12)</f>
        <v>0</v>
      </c>
      <c r="Y63" s="71">
        <f>MIN((CONFIG!$C$88-IF(AND(JEI!$D$23,Personnel!$BF12&gt;0),CONFIG!$C$89, CONFIG!$C$88))*Y13*JEI!$D$24,JEI!$C$17/12)</f>
        <v>0</v>
      </c>
      <c r="Z63" s="71">
        <f>MIN((CONFIG!$C$88-IF(AND(JEI!$D$23,Personnel!$BF12&gt;0),CONFIG!$C$89, CONFIG!$C$88))*Z13*JEI!$D$24,JEI!$C$17/12)</f>
        <v>0</v>
      </c>
      <c r="AA63" s="74">
        <f t="shared" si="49"/>
        <v>0</v>
      </c>
      <c r="AB63" s="71">
        <f>MIN((CONFIG!$C$88-IF(AND(JEI!$E$23,Personnel!$BR12&gt;0),CONFIG!$C$89, CONFIG!$C$88))*AB13*JEI!$E$24,JEI!$C$17/2)</f>
        <v>0</v>
      </c>
      <c r="AC63" s="71">
        <f>MIN((CONFIG!$C$88-IF(AND(JEI!$E$23,Personnel!$BR12&gt;0),CONFIG!$C$89, CONFIG!$C$88))*AC13*JEI!$E$24,JEI!$C$17/2)</f>
        <v>0</v>
      </c>
      <c r="AD63" s="74">
        <f t="shared" ref="AD63" si="53">SUM(AB63:AC63)</f>
        <v>0</v>
      </c>
      <c r="AE63" s="71">
        <f>MIN((CONFIG!$C$88-IF(AND(JEI!$F$23,Personnel!$CD12&gt;0),CONFIG!$C$89, CONFIG!$C$88))*AE13*JEI!$F$24,JEI!$C$17/2)</f>
        <v>0</v>
      </c>
      <c r="AF63" s="71">
        <f>MIN((CONFIG!$C$88-IF(AND(JEI!$F$23,Personnel!$CD12&gt;0),CONFIG!$C$89, CONFIG!$C$88))*AF13*JEI!$F$24,JEI!$C$17/2)</f>
        <v>0</v>
      </c>
      <c r="AG63" s="74">
        <f t="shared" ref="AG63" si="54">SUM(AE63:AF63)</f>
        <v>0</v>
      </c>
      <c r="AH63" s="71">
        <f>MIN((CONFIG!$C$88-IF(AND(JEI!$G$23,Personnel!$CP12&gt;0),CONFIG!$C$89, CONFIG!$C$88))*AH13*JEI!$G$24,JEI!$C$17/2)</f>
        <v>0</v>
      </c>
      <c r="AI63" s="71">
        <f>MIN((CONFIG!$C$88-IF(AND(JEI!$G$23,Personnel!$CP12&gt;0),CONFIG!$C$89, CONFIG!$C$88))*AI13*JEI!$G$24,JEI!$C$17/2)</f>
        <v>0</v>
      </c>
      <c r="AJ63" s="74">
        <f t="shared" ref="AJ63" si="55">SUM(AH63:AI63)</f>
        <v>0</v>
      </c>
      <c r="AK63" s="17"/>
    </row>
    <row r="64" spans="2:47" x14ac:dyDescent="0.35">
      <c r="B64" s="71">
        <f>MIN((CONFIG!$C$88-IF(AND(JEI!$C$23,Personnel!$AT13&gt;0),CONFIG!$C$89, CONFIG!$C$88))*B14*JEI!$C$24,JEI!$C$17/12)</f>
        <v>0</v>
      </c>
      <c r="C64" s="71">
        <f>MIN((CONFIG!$C$88-IF(AND(JEI!$C$23,Personnel!$AT13&gt;0),CONFIG!$C$89, CONFIG!$C$88))*C14*JEI!$C$24,JEI!$C$17/12)</f>
        <v>0</v>
      </c>
      <c r="D64" s="71">
        <f>MIN((CONFIG!$C$88-IF(AND(JEI!$C$23,Personnel!$AT13&gt;0),CONFIG!$C$89, CONFIG!$C$88))*D14*JEI!$C$24,JEI!$C$17/12)</f>
        <v>0</v>
      </c>
      <c r="E64" s="71">
        <f>MIN((CONFIG!$C$88-IF(AND(JEI!$C$23,Personnel!$AT13&gt;0),CONFIG!$C$89, CONFIG!$C$88))*E14*JEI!$C$24,JEI!$C$17/12)</f>
        <v>0</v>
      </c>
      <c r="F64" s="71">
        <f>MIN((CONFIG!$C$88-IF(AND(JEI!$C$23,Personnel!$AT13&gt;0),CONFIG!$C$89, CONFIG!$C$88))*F14*JEI!$C$24,JEI!$C$17/12)</f>
        <v>0</v>
      </c>
      <c r="G64" s="71">
        <f>MIN((CONFIG!$C$88-IF(AND(JEI!$C$23,Personnel!$AT13&gt;0),CONFIG!$C$89, CONFIG!$C$88))*G14*JEI!$C$24,JEI!$C$17/12)</f>
        <v>0</v>
      </c>
      <c r="H64" s="71">
        <f>MIN((CONFIG!$C$88-IF(AND(JEI!$C$23,Personnel!$AT13&gt;0),CONFIG!$C$89, CONFIG!$C$88))*H14*JEI!$C$24,JEI!$C$17/12)</f>
        <v>0</v>
      </c>
      <c r="I64" s="71">
        <f>MIN((CONFIG!$C$88-IF(AND(JEI!$C$23,Personnel!$AT13&gt;0),CONFIG!$C$89, CONFIG!$C$88))*I14*JEI!$C$24,JEI!$C$17/12)</f>
        <v>0</v>
      </c>
      <c r="J64" s="71">
        <f>MIN((CONFIG!$C$88-IF(AND(JEI!$C$23,Personnel!$AT13&gt;0),CONFIG!$C$89, CONFIG!$C$88))*J14*JEI!$C$24,JEI!$C$17/12)</f>
        <v>0</v>
      </c>
      <c r="K64" s="71">
        <f>MIN((CONFIG!$C$88-IF(AND(JEI!$C$23,Personnel!$AT13&gt;0),CONFIG!$C$89, CONFIG!$C$88))*K14*JEI!$C$24,JEI!$C$17/12)</f>
        <v>0</v>
      </c>
      <c r="L64" s="71">
        <f>MIN((CONFIG!$C$88-IF(AND(JEI!$C$23,Personnel!$AT13&gt;0),CONFIG!$C$89, CONFIG!$C$88))*L14*JEI!$C$24,JEI!$C$17/12)</f>
        <v>0</v>
      </c>
      <c r="M64" s="71">
        <f>MIN((CONFIG!$C$88-IF(AND(JEI!$C$23,Personnel!$AT13&gt;0),CONFIG!$C$89, CONFIG!$C$88))*M14*JEI!$C$24,JEI!$C$17/12)</f>
        <v>0</v>
      </c>
      <c r="N64" s="74">
        <f t="shared" si="48"/>
        <v>0</v>
      </c>
      <c r="O64" s="71">
        <f>MIN((CONFIG!$C$88-IF(AND(JEI!$D$23,Personnel!$BF13&gt;0),CONFIG!$C$89, CONFIG!$C$88))*O14*JEI!$D$24,JEI!$C$17/12)</f>
        <v>0</v>
      </c>
      <c r="P64" s="71">
        <f>MIN((CONFIG!$C$88-IF(AND(JEI!$D$23,Personnel!$BF13&gt;0),CONFIG!$C$89, CONFIG!$C$88))*P14*JEI!$D$24,JEI!$C$17/12)</f>
        <v>0</v>
      </c>
      <c r="Q64" s="71">
        <f>MIN((CONFIG!$C$88-IF(AND(JEI!$D$23,Personnel!$BF13&gt;0),CONFIG!$C$89, CONFIG!$C$88))*Q14*JEI!$D$24,JEI!$C$17/12)</f>
        <v>0</v>
      </c>
      <c r="R64" s="71">
        <f>MIN((CONFIG!$C$88-IF(AND(JEI!$D$23,Personnel!$BF13&gt;0),CONFIG!$C$89, CONFIG!$C$88))*R14*JEI!$D$24,JEI!$C$17/12)</f>
        <v>0</v>
      </c>
      <c r="S64" s="71">
        <f>MIN((CONFIG!$C$88-IF(AND(JEI!$D$23,Personnel!$BF13&gt;0),CONFIG!$C$89, CONFIG!$C$88))*S14*JEI!$D$24,JEI!$C$17/12)</f>
        <v>0</v>
      </c>
      <c r="T64" s="71">
        <f>MIN((CONFIG!$C$88-IF(AND(JEI!$D$23,Personnel!$BF13&gt;0),CONFIG!$C$89, CONFIG!$C$88))*T14*JEI!$D$24,JEI!$C$17/12)</f>
        <v>0</v>
      </c>
      <c r="U64" s="71">
        <f>MIN((CONFIG!$C$88-IF(AND(JEI!$D$23,Personnel!$BF13&gt;0),CONFIG!$C$89, CONFIG!$C$88))*U14*JEI!$D$24,JEI!$C$17/12)</f>
        <v>0</v>
      </c>
      <c r="V64" s="71">
        <f>MIN((CONFIG!$C$88-IF(AND(JEI!$D$23,Personnel!$BF13&gt;0),CONFIG!$C$89, CONFIG!$C$88))*V14*JEI!$D$24,JEI!$C$17/12)</f>
        <v>0</v>
      </c>
      <c r="W64" s="71">
        <f>MIN((CONFIG!$C$88-IF(AND(JEI!$D$23,Personnel!$BF13&gt;0),CONFIG!$C$89, CONFIG!$C$88))*W14*JEI!$D$24,JEI!$C$17/12)</f>
        <v>0</v>
      </c>
      <c r="X64" s="71">
        <f>MIN((CONFIG!$C$88-IF(AND(JEI!$D$23,Personnel!$BF13&gt;0),CONFIG!$C$89, CONFIG!$C$88))*X14*JEI!$D$24,JEI!$C$17/12)</f>
        <v>0</v>
      </c>
      <c r="Y64" s="71">
        <f>MIN((CONFIG!$C$88-IF(AND(JEI!$D$23,Personnel!$BF13&gt;0),CONFIG!$C$89, CONFIG!$C$88))*Y14*JEI!$D$24,JEI!$C$17/12)</f>
        <v>0</v>
      </c>
      <c r="Z64" s="71">
        <f>MIN((CONFIG!$C$88-IF(AND(JEI!$D$23,Personnel!$BF13&gt;0),CONFIG!$C$89, CONFIG!$C$88))*Z14*JEI!$D$24,JEI!$C$17/12)</f>
        <v>0</v>
      </c>
      <c r="AA64" s="74">
        <f t="shared" si="49"/>
        <v>0</v>
      </c>
      <c r="AB64" s="71">
        <f>MIN((CONFIG!$C$88-IF(AND(JEI!$E$23,Personnel!$BR13&gt;0),CONFIG!$C$89, CONFIG!$C$88))*AB14*JEI!$E$24,JEI!$C$17/2)</f>
        <v>0</v>
      </c>
      <c r="AC64" s="71">
        <f>MIN((CONFIG!$C$88-IF(AND(JEI!$E$23,Personnel!$BR13&gt;0),CONFIG!$C$89, CONFIG!$C$88))*AC14*JEI!$E$24,JEI!$C$17/2)</f>
        <v>0</v>
      </c>
      <c r="AD64" s="74">
        <f t="shared" si="50"/>
        <v>0</v>
      </c>
      <c r="AE64" s="71">
        <f>MIN((CONFIG!$C$88-IF(AND(JEI!$F$23,Personnel!$CD13&gt;0),CONFIG!$C$89, CONFIG!$C$88))*AE14*JEI!$F$24,JEI!$C$17/2)</f>
        <v>0</v>
      </c>
      <c r="AF64" s="71">
        <f>MIN((CONFIG!$C$88-IF(AND(JEI!$F$23,Personnel!$CD13&gt;0),CONFIG!$C$89, CONFIG!$C$88))*AF14*JEI!$F$24,JEI!$C$17/2)</f>
        <v>0</v>
      </c>
      <c r="AG64" s="74">
        <f t="shared" si="51"/>
        <v>0</v>
      </c>
      <c r="AH64" s="71">
        <f>MIN((CONFIG!$C$88-IF(AND(JEI!$G$23,Personnel!$CP13&gt;0),CONFIG!$C$89, CONFIG!$C$88))*AH14*JEI!$G$24,JEI!$C$17/2)</f>
        <v>0</v>
      </c>
      <c r="AI64" s="71">
        <f>MIN((CONFIG!$C$88-IF(AND(JEI!$G$23,Personnel!$CP13&gt;0),CONFIG!$C$89, CONFIG!$C$88))*AI14*JEI!$G$24,JEI!$C$17/2)</f>
        <v>0</v>
      </c>
      <c r="AJ64" s="74">
        <f t="shared" si="52"/>
        <v>0</v>
      </c>
      <c r="AK64" s="17"/>
    </row>
    <row r="65" spans="2:37" x14ac:dyDescent="0.35">
      <c r="B65" s="71">
        <f>MIN((CONFIG!$C$88-IF(AND(JEI!$C$23,Personnel!$AT14&gt;0),CONFIG!$C$89, CONFIG!$C$88))*B15*JEI!$C$24,JEI!$C$17/12)</f>
        <v>0</v>
      </c>
      <c r="C65" s="71">
        <f>MIN((CONFIG!$C$88-IF(AND(JEI!$C$23,Personnel!$AT14&gt;0),CONFIG!$C$89, CONFIG!$C$88))*C15*JEI!$C$24,JEI!$C$17/12)</f>
        <v>0</v>
      </c>
      <c r="D65" s="71">
        <f>MIN((CONFIG!$C$88-IF(AND(JEI!$C$23,Personnel!$AT14&gt;0),CONFIG!$C$89, CONFIG!$C$88))*D15*JEI!$C$24,JEI!$C$17/12)</f>
        <v>0</v>
      </c>
      <c r="E65" s="71">
        <f>MIN((CONFIG!$C$88-IF(AND(JEI!$C$23,Personnel!$AT14&gt;0),CONFIG!$C$89, CONFIG!$C$88))*E15*JEI!$C$24,JEI!$C$17/12)</f>
        <v>0</v>
      </c>
      <c r="F65" s="71">
        <f>MIN((CONFIG!$C$88-IF(AND(JEI!$C$23,Personnel!$AT14&gt;0),CONFIG!$C$89, CONFIG!$C$88))*F15*JEI!$C$24,JEI!$C$17/12)</f>
        <v>0</v>
      </c>
      <c r="G65" s="71">
        <f>MIN((CONFIG!$C$88-IF(AND(JEI!$C$23,Personnel!$AT14&gt;0),CONFIG!$C$89, CONFIG!$C$88))*G15*JEI!$C$24,JEI!$C$17/12)</f>
        <v>0</v>
      </c>
      <c r="H65" s="71">
        <f>MIN((CONFIG!$C$88-IF(AND(JEI!$C$23,Personnel!$AT14&gt;0),CONFIG!$C$89, CONFIG!$C$88))*H15*JEI!$C$24,JEI!$C$17/12)</f>
        <v>0</v>
      </c>
      <c r="I65" s="71">
        <f>MIN((CONFIG!$C$88-IF(AND(JEI!$C$23,Personnel!$AT14&gt;0),CONFIG!$C$89, CONFIG!$C$88))*I15*JEI!$C$24,JEI!$C$17/12)</f>
        <v>0</v>
      </c>
      <c r="J65" s="71">
        <f>MIN((CONFIG!$C$88-IF(AND(JEI!$C$23,Personnel!$AT14&gt;0),CONFIG!$C$89, CONFIG!$C$88))*J15*JEI!$C$24,JEI!$C$17/12)</f>
        <v>0</v>
      </c>
      <c r="K65" s="71">
        <f>MIN((CONFIG!$C$88-IF(AND(JEI!$C$23,Personnel!$AT14&gt;0),CONFIG!$C$89, CONFIG!$C$88))*K15*JEI!$C$24,JEI!$C$17/12)</f>
        <v>0</v>
      </c>
      <c r="L65" s="71">
        <f>MIN((CONFIG!$C$88-IF(AND(JEI!$C$23,Personnel!$AT14&gt;0),CONFIG!$C$89, CONFIG!$C$88))*L15*JEI!$C$24,JEI!$C$17/12)</f>
        <v>0</v>
      </c>
      <c r="M65" s="71">
        <f>MIN((CONFIG!$C$88-IF(AND(JEI!$C$23,Personnel!$AT14&gt;0),CONFIG!$C$89, CONFIG!$C$88))*M15*JEI!$C$24,JEI!$C$17/12)</f>
        <v>0</v>
      </c>
      <c r="N65" s="74">
        <f t="shared" si="48"/>
        <v>0</v>
      </c>
      <c r="O65" s="71">
        <f>MIN((CONFIG!$C$88-IF(AND(JEI!$D$23,Personnel!$BF14&gt;0),CONFIG!$C$89, CONFIG!$C$88))*O15*JEI!$D$24,JEI!$C$17/12)</f>
        <v>0</v>
      </c>
      <c r="P65" s="71">
        <f>MIN((CONFIG!$C$88-IF(AND(JEI!$D$23,Personnel!$BF14&gt;0),CONFIG!$C$89, CONFIG!$C$88))*P15*JEI!$D$24,JEI!$C$17/12)</f>
        <v>0</v>
      </c>
      <c r="Q65" s="71">
        <f>MIN((CONFIG!$C$88-IF(AND(JEI!$D$23,Personnel!$BF14&gt;0),CONFIG!$C$89, CONFIG!$C$88))*Q15*JEI!$D$24,JEI!$C$17/12)</f>
        <v>0</v>
      </c>
      <c r="R65" s="71">
        <f>MIN((CONFIG!$C$88-IF(AND(JEI!$D$23,Personnel!$BF14&gt;0),CONFIG!$C$89, CONFIG!$C$88))*R15*JEI!$D$24,JEI!$C$17/12)</f>
        <v>0</v>
      </c>
      <c r="S65" s="71">
        <f>MIN((CONFIG!$C$88-IF(AND(JEI!$D$23,Personnel!$BF14&gt;0),CONFIG!$C$89, CONFIG!$C$88))*S15*JEI!$D$24,JEI!$C$17/12)</f>
        <v>0</v>
      </c>
      <c r="T65" s="71">
        <f>MIN((CONFIG!$C$88-IF(AND(JEI!$D$23,Personnel!$BF14&gt;0),CONFIG!$C$89, CONFIG!$C$88))*T15*JEI!$D$24,JEI!$C$17/12)</f>
        <v>0</v>
      </c>
      <c r="U65" s="71">
        <f>MIN((CONFIG!$C$88-IF(AND(JEI!$D$23,Personnel!$BF14&gt;0),CONFIG!$C$89, CONFIG!$C$88))*U15*JEI!$D$24,JEI!$C$17/12)</f>
        <v>0</v>
      </c>
      <c r="V65" s="71">
        <f>MIN((CONFIG!$C$88-IF(AND(JEI!$D$23,Personnel!$BF14&gt;0),CONFIG!$C$89, CONFIG!$C$88))*V15*JEI!$D$24,JEI!$C$17/12)</f>
        <v>0</v>
      </c>
      <c r="W65" s="71">
        <f>MIN((CONFIG!$C$88-IF(AND(JEI!$D$23,Personnel!$BF14&gt;0),CONFIG!$C$89, CONFIG!$C$88))*W15*JEI!$D$24,JEI!$C$17/12)</f>
        <v>0</v>
      </c>
      <c r="X65" s="71">
        <f>MIN((CONFIG!$C$88-IF(AND(JEI!$D$23,Personnel!$BF14&gt;0),CONFIG!$C$89, CONFIG!$C$88))*X15*JEI!$D$24,JEI!$C$17/12)</f>
        <v>0</v>
      </c>
      <c r="Y65" s="71">
        <f>MIN((CONFIG!$C$88-IF(AND(JEI!$D$23,Personnel!$BF14&gt;0),CONFIG!$C$89, CONFIG!$C$88))*Y15*JEI!$D$24,JEI!$C$17/12)</f>
        <v>0</v>
      </c>
      <c r="Z65" s="71">
        <f>MIN((CONFIG!$C$88-IF(AND(JEI!$D$23,Personnel!$BF14&gt;0),CONFIG!$C$89, CONFIG!$C$88))*Z15*JEI!$D$24,JEI!$C$17/12)</f>
        <v>0</v>
      </c>
      <c r="AA65" s="74">
        <f t="shared" si="49"/>
        <v>0</v>
      </c>
      <c r="AB65" s="71">
        <f>MIN((CONFIG!$C$88-IF(AND(JEI!$E$23,Personnel!$BR14&gt;0),CONFIG!$C$89, CONFIG!$C$88))*AB15*JEI!$E$24,JEI!$C$17/2)</f>
        <v>0</v>
      </c>
      <c r="AC65" s="71">
        <f>MIN((CONFIG!$C$88-IF(AND(JEI!$E$23,Personnel!$BR14&gt;0),CONFIG!$C$89, CONFIG!$C$88))*AC15*JEI!$E$24,JEI!$C$17/2)</f>
        <v>0</v>
      </c>
      <c r="AD65" s="74">
        <f t="shared" si="50"/>
        <v>0</v>
      </c>
      <c r="AE65" s="71">
        <f>MIN((CONFIG!$C$88-IF(AND(JEI!$F$23,Personnel!$CD14&gt;0),CONFIG!$C$89, CONFIG!$C$88))*AE15*JEI!$F$24,JEI!$C$17/2)</f>
        <v>0</v>
      </c>
      <c r="AF65" s="71">
        <f>MIN((CONFIG!$C$88-IF(AND(JEI!$F$23,Personnel!$CD14&gt;0),CONFIG!$C$89, CONFIG!$C$88))*AF15*JEI!$F$24,JEI!$C$17/2)</f>
        <v>0</v>
      </c>
      <c r="AG65" s="74">
        <f t="shared" si="51"/>
        <v>0</v>
      </c>
      <c r="AH65" s="71">
        <f>MIN((CONFIG!$C$88-IF(AND(JEI!$G$23,Personnel!$CP14&gt;0),CONFIG!$C$89, CONFIG!$C$88))*AH15*JEI!$G$24,JEI!$C$17/2)</f>
        <v>0</v>
      </c>
      <c r="AI65" s="71">
        <f>MIN((CONFIG!$C$88-IF(AND(JEI!$G$23,Personnel!$CP14&gt;0),CONFIG!$C$89, CONFIG!$C$88))*AI15*JEI!$G$24,JEI!$C$17/2)</f>
        <v>0</v>
      </c>
      <c r="AJ65" s="74">
        <f t="shared" si="52"/>
        <v>0</v>
      </c>
      <c r="AK65" s="17"/>
    </row>
    <row r="66" spans="2:37" x14ac:dyDescent="0.35">
      <c r="B66" s="71">
        <f>MIN((CONFIG!$C$88-IF(AND(JEI!$C$23,Personnel!$AT15&gt;0),CONFIG!$C$89, CONFIG!$C$88))*B16*JEI!$C$24,JEI!$C$17/12)</f>
        <v>0</v>
      </c>
      <c r="C66" s="71">
        <f>MIN((CONFIG!$C$88-IF(AND(JEI!$C$23,Personnel!$AT15&gt;0),CONFIG!$C$89, CONFIG!$C$88))*C16*JEI!$C$24,JEI!$C$17/12)</f>
        <v>0</v>
      </c>
      <c r="D66" s="71">
        <f>MIN((CONFIG!$C$88-IF(AND(JEI!$C$23,Personnel!$AT15&gt;0),CONFIG!$C$89, CONFIG!$C$88))*D16*JEI!$C$24,JEI!$C$17/12)</f>
        <v>0</v>
      </c>
      <c r="E66" s="71">
        <f>MIN((CONFIG!$C$88-IF(AND(JEI!$C$23,Personnel!$AT15&gt;0),CONFIG!$C$89, CONFIG!$C$88))*E16*JEI!$C$24,JEI!$C$17/12)</f>
        <v>0</v>
      </c>
      <c r="F66" s="71">
        <f>MIN((CONFIG!$C$88-IF(AND(JEI!$C$23,Personnel!$AT15&gt;0),CONFIG!$C$89, CONFIG!$C$88))*F16*JEI!$C$24,JEI!$C$17/12)</f>
        <v>0</v>
      </c>
      <c r="G66" s="71">
        <f>MIN((CONFIG!$C$88-IF(AND(JEI!$C$23,Personnel!$AT15&gt;0),CONFIG!$C$89, CONFIG!$C$88))*G16*JEI!$C$24,JEI!$C$17/12)</f>
        <v>0</v>
      </c>
      <c r="H66" s="71">
        <f>MIN((CONFIG!$C$88-IF(AND(JEI!$C$23,Personnel!$AT15&gt;0),CONFIG!$C$89, CONFIG!$C$88))*H16*JEI!$C$24,JEI!$C$17/12)</f>
        <v>0</v>
      </c>
      <c r="I66" s="71">
        <f>MIN((CONFIG!$C$88-IF(AND(JEI!$C$23,Personnel!$AT15&gt;0),CONFIG!$C$89, CONFIG!$C$88))*I16*JEI!$C$24,JEI!$C$17/12)</f>
        <v>0</v>
      </c>
      <c r="J66" s="71">
        <f>MIN((CONFIG!$C$88-IF(AND(JEI!$C$23,Personnel!$AT15&gt;0),CONFIG!$C$89, CONFIG!$C$88))*J16*JEI!$C$24,JEI!$C$17/12)</f>
        <v>0</v>
      </c>
      <c r="K66" s="71">
        <f>MIN((CONFIG!$C$88-IF(AND(JEI!$C$23,Personnel!$AT15&gt;0),CONFIG!$C$89, CONFIG!$C$88))*K16*JEI!$C$24,JEI!$C$17/12)</f>
        <v>0</v>
      </c>
      <c r="L66" s="71">
        <f>MIN((CONFIG!$C$88-IF(AND(JEI!$C$23,Personnel!$AT15&gt;0),CONFIG!$C$89, CONFIG!$C$88))*L16*JEI!$C$24,JEI!$C$17/12)</f>
        <v>0</v>
      </c>
      <c r="M66" s="71">
        <f>MIN((CONFIG!$C$88-IF(AND(JEI!$C$23,Personnel!$AT15&gt;0),CONFIG!$C$89, CONFIG!$C$88))*M16*JEI!$C$24,JEI!$C$17/12)</f>
        <v>0</v>
      </c>
      <c r="N66" s="74">
        <f t="shared" si="48"/>
        <v>0</v>
      </c>
      <c r="O66" s="71">
        <f>MIN((CONFIG!$C$88-IF(AND(JEI!$D$23,Personnel!$BF15&gt;0),CONFIG!$C$89, CONFIG!$C$88))*O16*JEI!$D$24,JEI!$C$17/12)</f>
        <v>0</v>
      </c>
      <c r="P66" s="71">
        <f>MIN((CONFIG!$C$88-IF(AND(JEI!$D$23,Personnel!$BF15&gt;0),CONFIG!$C$89, CONFIG!$C$88))*P16*JEI!$D$24,JEI!$C$17/12)</f>
        <v>0</v>
      </c>
      <c r="Q66" s="71">
        <f>MIN((CONFIG!$C$88-IF(AND(JEI!$D$23,Personnel!$BF15&gt;0),CONFIG!$C$89, CONFIG!$C$88))*Q16*JEI!$D$24,JEI!$C$17/12)</f>
        <v>0</v>
      </c>
      <c r="R66" s="71">
        <f>MIN((CONFIG!$C$88-IF(AND(JEI!$D$23,Personnel!$BF15&gt;0),CONFIG!$C$89, CONFIG!$C$88))*R16*JEI!$D$24,JEI!$C$17/12)</f>
        <v>0</v>
      </c>
      <c r="S66" s="71">
        <f>MIN((CONFIG!$C$88-IF(AND(JEI!$D$23,Personnel!$BF15&gt;0),CONFIG!$C$89, CONFIG!$C$88))*S16*JEI!$D$24,JEI!$C$17/12)</f>
        <v>0</v>
      </c>
      <c r="T66" s="71">
        <f>MIN((CONFIG!$C$88-IF(AND(JEI!$D$23,Personnel!$BF15&gt;0),CONFIG!$C$89, CONFIG!$C$88))*T16*JEI!$D$24,JEI!$C$17/12)</f>
        <v>0</v>
      </c>
      <c r="U66" s="71">
        <f>MIN((CONFIG!$C$88-IF(AND(JEI!$D$23,Personnel!$BF15&gt;0),CONFIG!$C$89, CONFIG!$C$88))*U16*JEI!$D$24,JEI!$C$17/12)</f>
        <v>0</v>
      </c>
      <c r="V66" s="71">
        <f>MIN((CONFIG!$C$88-IF(AND(JEI!$D$23,Personnel!$BF15&gt;0),CONFIG!$C$89, CONFIG!$C$88))*V16*JEI!$D$24,JEI!$C$17/12)</f>
        <v>0</v>
      </c>
      <c r="W66" s="71">
        <f>MIN((CONFIG!$C$88-IF(AND(JEI!$D$23,Personnel!$BF15&gt;0),CONFIG!$C$89, CONFIG!$C$88))*W16*JEI!$D$24,JEI!$C$17/12)</f>
        <v>0</v>
      </c>
      <c r="X66" s="71">
        <f>MIN((CONFIG!$C$88-IF(AND(JEI!$D$23,Personnel!$BF15&gt;0),CONFIG!$C$89, CONFIG!$C$88))*X16*JEI!$D$24,JEI!$C$17/12)</f>
        <v>0</v>
      </c>
      <c r="Y66" s="71">
        <f>MIN((CONFIG!$C$88-IF(AND(JEI!$D$23,Personnel!$BF15&gt;0),CONFIG!$C$89, CONFIG!$C$88))*Y16*JEI!$D$24,JEI!$C$17/12)</f>
        <v>0</v>
      </c>
      <c r="Z66" s="71">
        <f>MIN((CONFIG!$C$88-IF(AND(JEI!$D$23,Personnel!$BF15&gt;0),CONFIG!$C$89, CONFIG!$C$88))*Z16*JEI!$D$24,JEI!$C$17/12)</f>
        <v>0</v>
      </c>
      <c r="AA66" s="74">
        <f t="shared" si="49"/>
        <v>0</v>
      </c>
      <c r="AB66" s="71">
        <f>MIN((CONFIG!$C$88-IF(AND(JEI!$E$23,Personnel!$BR15&gt;0),CONFIG!$C$89, CONFIG!$C$88))*AB16*JEI!$E$24,JEI!$C$17/2)</f>
        <v>0</v>
      </c>
      <c r="AC66" s="71">
        <f>MIN((CONFIG!$C$88-IF(AND(JEI!$E$23,Personnel!$BR15&gt;0),CONFIG!$C$89, CONFIG!$C$88))*AC16*JEI!$E$24,JEI!$C$17/2)</f>
        <v>0</v>
      </c>
      <c r="AD66" s="74">
        <f t="shared" si="50"/>
        <v>0</v>
      </c>
      <c r="AE66" s="71">
        <f>MIN((CONFIG!$C$88-IF(AND(JEI!$F$23,Personnel!$CD15&gt;0),CONFIG!$C$89, CONFIG!$C$88))*AE16*JEI!$F$24,JEI!$C$17/2)</f>
        <v>0</v>
      </c>
      <c r="AF66" s="71">
        <f>MIN((CONFIG!$C$88-IF(AND(JEI!$F$23,Personnel!$CD15&gt;0),CONFIG!$C$89, CONFIG!$C$88))*AF16*JEI!$F$24,JEI!$C$17/2)</f>
        <v>0</v>
      </c>
      <c r="AG66" s="74">
        <f t="shared" si="51"/>
        <v>0</v>
      </c>
      <c r="AH66" s="71">
        <f>MIN((CONFIG!$C$88-IF(AND(JEI!$G$23,Personnel!$CP15&gt;0),CONFIG!$C$89, CONFIG!$C$88))*AH16*JEI!$G$24,JEI!$C$17/2)</f>
        <v>0</v>
      </c>
      <c r="AI66" s="71">
        <f>MIN((CONFIG!$C$88-IF(AND(JEI!$G$23,Personnel!$CP15&gt;0),CONFIG!$C$89, CONFIG!$C$88))*AI16*JEI!$G$24,JEI!$C$17/2)</f>
        <v>0</v>
      </c>
      <c r="AJ66" s="74">
        <f t="shared" si="52"/>
        <v>0</v>
      </c>
      <c r="AK66" s="17"/>
    </row>
    <row r="67" spans="2:37" x14ac:dyDescent="0.35">
      <c r="B67" s="71">
        <f>MIN((CONFIG!$C$88-IF(AND(JEI!$C$23,Personnel!$AT16&gt;0),CONFIG!$C$89, CONFIG!$C$88))*B17*JEI!$C$24,JEI!$C$17/12)</f>
        <v>0</v>
      </c>
      <c r="C67" s="71">
        <f>MIN((CONFIG!$C$88-IF(AND(JEI!$C$23,Personnel!$AT16&gt;0),CONFIG!$C$89, CONFIG!$C$88))*C17*JEI!$C$24,JEI!$C$17/12)</f>
        <v>0</v>
      </c>
      <c r="D67" s="71">
        <f>MIN((CONFIG!$C$88-IF(AND(JEI!$C$23,Personnel!$AT16&gt;0),CONFIG!$C$89, CONFIG!$C$88))*D17*JEI!$C$24,JEI!$C$17/12)</f>
        <v>0</v>
      </c>
      <c r="E67" s="71">
        <f>MIN((CONFIG!$C$88-IF(AND(JEI!$C$23,Personnel!$AT16&gt;0),CONFIG!$C$89, CONFIG!$C$88))*E17*JEI!$C$24,JEI!$C$17/12)</f>
        <v>0</v>
      </c>
      <c r="F67" s="71">
        <f>MIN((CONFIG!$C$88-IF(AND(JEI!$C$23,Personnel!$AT16&gt;0),CONFIG!$C$89, CONFIG!$C$88))*F17*JEI!$C$24,JEI!$C$17/12)</f>
        <v>0</v>
      </c>
      <c r="G67" s="71">
        <f>MIN((CONFIG!$C$88-IF(AND(JEI!$C$23,Personnel!$AT16&gt;0),CONFIG!$C$89, CONFIG!$C$88))*G17*JEI!$C$24,JEI!$C$17/12)</f>
        <v>0</v>
      </c>
      <c r="H67" s="71">
        <f>MIN((CONFIG!$C$88-IF(AND(JEI!$C$23,Personnel!$AT16&gt;0),CONFIG!$C$89, CONFIG!$C$88))*H17*JEI!$C$24,JEI!$C$17/12)</f>
        <v>0</v>
      </c>
      <c r="I67" s="71">
        <f>MIN((CONFIG!$C$88-IF(AND(JEI!$C$23,Personnel!$AT16&gt;0),CONFIG!$C$89, CONFIG!$C$88))*I17*JEI!$C$24,JEI!$C$17/12)</f>
        <v>0</v>
      </c>
      <c r="J67" s="71">
        <f>MIN((CONFIG!$C$88-IF(AND(JEI!$C$23,Personnel!$AT16&gt;0),CONFIG!$C$89, CONFIG!$C$88))*J17*JEI!$C$24,JEI!$C$17/12)</f>
        <v>0</v>
      </c>
      <c r="K67" s="71">
        <f>MIN((CONFIG!$C$88-IF(AND(JEI!$C$23,Personnel!$AT16&gt;0),CONFIG!$C$89, CONFIG!$C$88))*K17*JEI!$C$24,JEI!$C$17/12)</f>
        <v>0</v>
      </c>
      <c r="L67" s="71">
        <f>MIN((CONFIG!$C$88-IF(AND(JEI!$C$23,Personnel!$AT16&gt;0),CONFIG!$C$89, CONFIG!$C$88))*L17*JEI!$C$24,JEI!$C$17/12)</f>
        <v>0</v>
      </c>
      <c r="M67" s="71">
        <f>MIN((CONFIG!$C$88-IF(AND(JEI!$C$23,Personnel!$AT16&gt;0),CONFIG!$C$89, CONFIG!$C$88))*M17*JEI!$C$24,JEI!$C$17/12)</f>
        <v>0</v>
      </c>
      <c r="N67" s="74">
        <f t="shared" si="48"/>
        <v>0</v>
      </c>
      <c r="O67" s="71">
        <f>MIN((CONFIG!$C$88-IF(AND(JEI!$D$23,Personnel!$BF16&gt;0),CONFIG!$C$89, CONFIG!$C$88))*O17*JEI!$D$24,JEI!$C$17/12)</f>
        <v>0</v>
      </c>
      <c r="P67" s="71">
        <f>MIN((CONFIG!$C$88-IF(AND(JEI!$D$23,Personnel!$BF16&gt;0),CONFIG!$C$89, CONFIG!$C$88))*P17*JEI!$D$24,JEI!$C$17/12)</f>
        <v>0</v>
      </c>
      <c r="Q67" s="71">
        <f>MIN((CONFIG!$C$88-IF(AND(JEI!$D$23,Personnel!$BF16&gt;0),CONFIG!$C$89, CONFIG!$C$88))*Q17*JEI!$D$24,JEI!$C$17/12)</f>
        <v>0</v>
      </c>
      <c r="R67" s="71">
        <f>MIN((CONFIG!$C$88-IF(AND(JEI!$D$23,Personnel!$BF16&gt;0),CONFIG!$C$89, CONFIG!$C$88))*R17*JEI!$D$24,JEI!$C$17/12)</f>
        <v>0</v>
      </c>
      <c r="S67" s="71">
        <f>MIN((CONFIG!$C$88-IF(AND(JEI!$D$23,Personnel!$BF16&gt;0),CONFIG!$C$89, CONFIG!$C$88))*S17*JEI!$D$24,JEI!$C$17/12)</f>
        <v>0</v>
      </c>
      <c r="T67" s="71">
        <f>MIN((CONFIG!$C$88-IF(AND(JEI!$D$23,Personnel!$BF16&gt;0),CONFIG!$C$89, CONFIG!$C$88))*T17*JEI!$D$24,JEI!$C$17/12)</f>
        <v>0</v>
      </c>
      <c r="U67" s="71">
        <f>MIN((CONFIG!$C$88-IF(AND(JEI!$D$23,Personnel!$BF16&gt;0),CONFIG!$C$89, CONFIG!$C$88))*U17*JEI!$D$24,JEI!$C$17/12)</f>
        <v>0</v>
      </c>
      <c r="V67" s="71">
        <f>MIN((CONFIG!$C$88-IF(AND(JEI!$D$23,Personnel!$BF16&gt;0),CONFIG!$C$89, CONFIG!$C$88))*V17*JEI!$D$24,JEI!$C$17/12)</f>
        <v>0</v>
      </c>
      <c r="W67" s="71">
        <f>MIN((CONFIG!$C$88-IF(AND(JEI!$D$23,Personnel!$BF16&gt;0),CONFIG!$C$89, CONFIG!$C$88))*W17*JEI!$D$24,JEI!$C$17/12)</f>
        <v>0</v>
      </c>
      <c r="X67" s="71">
        <f>MIN((CONFIG!$C$88-IF(AND(JEI!$D$23,Personnel!$BF16&gt;0),CONFIG!$C$89, CONFIG!$C$88))*X17*JEI!$D$24,JEI!$C$17/12)</f>
        <v>0</v>
      </c>
      <c r="Y67" s="71">
        <f>MIN((CONFIG!$C$88-IF(AND(JEI!$D$23,Personnel!$BF16&gt;0),CONFIG!$C$89, CONFIG!$C$88))*Y17*JEI!$D$24,JEI!$C$17/12)</f>
        <v>0</v>
      </c>
      <c r="Z67" s="71">
        <f>MIN((CONFIG!$C$88-IF(AND(JEI!$D$23,Personnel!$BF16&gt;0),CONFIG!$C$89, CONFIG!$C$88))*Z17*JEI!$D$24,JEI!$C$17/12)</f>
        <v>0</v>
      </c>
      <c r="AA67" s="74">
        <f t="shared" si="49"/>
        <v>0</v>
      </c>
      <c r="AB67" s="71">
        <f>MIN((CONFIG!$C$88-IF(AND(JEI!$E$23,Personnel!$BR16&gt;0),CONFIG!$C$89, CONFIG!$C$88))*AB17*JEI!$E$24,JEI!$C$17/2)</f>
        <v>0</v>
      </c>
      <c r="AC67" s="71">
        <f>MIN((CONFIG!$C$88-IF(AND(JEI!$E$23,Personnel!$BR16&gt;0),CONFIG!$C$89, CONFIG!$C$88))*AC17*JEI!$E$24,JEI!$C$17/2)</f>
        <v>0</v>
      </c>
      <c r="AD67" s="74">
        <f t="shared" si="50"/>
        <v>0</v>
      </c>
      <c r="AE67" s="71">
        <f>MIN((CONFIG!$C$88-IF(AND(JEI!$F$23,Personnel!$CD16&gt;0),CONFIG!$C$89, CONFIG!$C$88))*AE17*JEI!$F$24,JEI!$C$17/2)</f>
        <v>0</v>
      </c>
      <c r="AF67" s="71">
        <f>MIN((CONFIG!$C$88-IF(AND(JEI!$F$23,Personnel!$CD16&gt;0),CONFIG!$C$89, CONFIG!$C$88))*AF17*JEI!$F$24,JEI!$C$17/2)</f>
        <v>0</v>
      </c>
      <c r="AG67" s="74">
        <f t="shared" si="51"/>
        <v>0</v>
      </c>
      <c r="AH67" s="71">
        <f>MIN((CONFIG!$C$88-IF(AND(JEI!$G$23,Personnel!$CP16&gt;0),CONFIG!$C$89, CONFIG!$C$88))*AH17*JEI!$G$24,JEI!$C$17/2)</f>
        <v>0</v>
      </c>
      <c r="AI67" s="71">
        <f>MIN((CONFIG!$C$88-IF(AND(JEI!$G$23,Personnel!$CP16&gt;0),CONFIG!$C$89, CONFIG!$C$88))*AI17*JEI!$G$24,JEI!$C$17/2)</f>
        <v>0</v>
      </c>
      <c r="AJ67" s="74">
        <f t="shared" si="52"/>
        <v>0</v>
      </c>
      <c r="AK67" s="17"/>
    </row>
    <row r="68" spans="2:37" x14ac:dyDescent="0.35">
      <c r="B68" s="71">
        <f>MIN((CONFIG!$C$88-IF(AND(JEI!$C$23,Personnel!$AT17&gt;0),CONFIG!$C$89, CONFIG!$C$88))*B18*JEI!$C$24,JEI!$C$17/12)</f>
        <v>0</v>
      </c>
      <c r="C68" s="71">
        <f>MIN((CONFIG!$C$88-IF(AND(JEI!$C$23,Personnel!$AT17&gt;0),CONFIG!$C$89, CONFIG!$C$88))*C18*JEI!$C$24,JEI!$C$17/12)</f>
        <v>0</v>
      </c>
      <c r="D68" s="71">
        <f>MIN((CONFIG!$C$88-IF(AND(JEI!$C$23,Personnel!$AT17&gt;0),CONFIG!$C$89, CONFIG!$C$88))*D18*JEI!$C$24,JEI!$C$17/12)</f>
        <v>0</v>
      </c>
      <c r="E68" s="71">
        <f>MIN((CONFIG!$C$88-IF(AND(JEI!$C$23,Personnel!$AT17&gt;0),CONFIG!$C$89, CONFIG!$C$88))*E18*JEI!$C$24,JEI!$C$17/12)</f>
        <v>0</v>
      </c>
      <c r="F68" s="71">
        <f>MIN((CONFIG!$C$88-IF(AND(JEI!$C$23,Personnel!$AT17&gt;0),CONFIG!$C$89, CONFIG!$C$88))*F18*JEI!$C$24,JEI!$C$17/12)</f>
        <v>0</v>
      </c>
      <c r="G68" s="71">
        <f>MIN((CONFIG!$C$88-IF(AND(JEI!$C$23,Personnel!$AT17&gt;0),CONFIG!$C$89, CONFIG!$C$88))*G18*JEI!$C$24,JEI!$C$17/12)</f>
        <v>0</v>
      </c>
      <c r="H68" s="71">
        <f>MIN((CONFIG!$C$88-IF(AND(JEI!$C$23,Personnel!$AT17&gt;0),CONFIG!$C$89, CONFIG!$C$88))*H18*JEI!$C$24,JEI!$C$17/12)</f>
        <v>0</v>
      </c>
      <c r="I68" s="71">
        <f>MIN((CONFIG!$C$88-IF(AND(JEI!$C$23,Personnel!$AT17&gt;0),CONFIG!$C$89, CONFIG!$C$88))*I18*JEI!$C$24,JEI!$C$17/12)</f>
        <v>0</v>
      </c>
      <c r="J68" s="71">
        <f>MIN((CONFIG!$C$88-IF(AND(JEI!$C$23,Personnel!$AT17&gt;0),CONFIG!$C$89, CONFIG!$C$88))*J18*JEI!$C$24,JEI!$C$17/12)</f>
        <v>0</v>
      </c>
      <c r="K68" s="71">
        <f>MIN((CONFIG!$C$88-IF(AND(JEI!$C$23,Personnel!$AT17&gt;0),CONFIG!$C$89, CONFIG!$C$88))*K18*JEI!$C$24,JEI!$C$17/12)</f>
        <v>0</v>
      </c>
      <c r="L68" s="71">
        <f>MIN((CONFIG!$C$88-IF(AND(JEI!$C$23,Personnel!$AT17&gt;0),CONFIG!$C$89, CONFIG!$C$88))*L18*JEI!$C$24,JEI!$C$17/12)</f>
        <v>0</v>
      </c>
      <c r="M68" s="71">
        <f>MIN((CONFIG!$C$88-IF(AND(JEI!$C$23,Personnel!$AT17&gt;0),CONFIG!$C$89, CONFIG!$C$88))*M18*JEI!$C$24,JEI!$C$17/12)</f>
        <v>0</v>
      </c>
      <c r="N68" s="74">
        <f t="shared" si="48"/>
        <v>0</v>
      </c>
      <c r="O68" s="71">
        <f>MIN((CONFIG!$C$88-IF(AND(JEI!$D$23,Personnel!$BF17&gt;0),CONFIG!$C$89, CONFIG!$C$88))*O18*JEI!$D$24,JEI!$C$17/12)</f>
        <v>0</v>
      </c>
      <c r="P68" s="71">
        <f>MIN((CONFIG!$C$88-IF(AND(JEI!$D$23,Personnel!$BF17&gt;0),CONFIG!$C$89, CONFIG!$C$88))*P18*JEI!$D$24,JEI!$C$17/12)</f>
        <v>0</v>
      </c>
      <c r="Q68" s="71">
        <f>MIN((CONFIG!$C$88-IF(AND(JEI!$D$23,Personnel!$BF17&gt;0),CONFIG!$C$89, CONFIG!$C$88))*Q18*JEI!$D$24,JEI!$C$17/12)</f>
        <v>0</v>
      </c>
      <c r="R68" s="71">
        <f>MIN((CONFIG!$C$88-IF(AND(JEI!$D$23,Personnel!$BF17&gt;0),CONFIG!$C$89, CONFIG!$C$88))*R18*JEI!$D$24,JEI!$C$17/12)</f>
        <v>0</v>
      </c>
      <c r="S68" s="71">
        <f>MIN((CONFIG!$C$88-IF(AND(JEI!$D$23,Personnel!$BF17&gt;0),CONFIG!$C$89, CONFIG!$C$88))*S18*JEI!$D$24,JEI!$C$17/12)</f>
        <v>0</v>
      </c>
      <c r="T68" s="71">
        <f>MIN((CONFIG!$C$88-IF(AND(JEI!$D$23,Personnel!$BF17&gt;0),CONFIG!$C$89, CONFIG!$C$88))*T18*JEI!$D$24,JEI!$C$17/12)</f>
        <v>0</v>
      </c>
      <c r="U68" s="71">
        <f>MIN((CONFIG!$C$88-IF(AND(JEI!$D$23,Personnel!$BF17&gt;0),CONFIG!$C$89, CONFIG!$C$88))*U18*JEI!$D$24,JEI!$C$17/12)</f>
        <v>0</v>
      </c>
      <c r="V68" s="71">
        <f>MIN((CONFIG!$C$88-IF(AND(JEI!$D$23,Personnel!$BF17&gt;0),CONFIG!$C$89, CONFIG!$C$88))*V18*JEI!$D$24,JEI!$C$17/12)</f>
        <v>0</v>
      </c>
      <c r="W68" s="71">
        <f>MIN((CONFIG!$C$88-IF(AND(JEI!$D$23,Personnel!$BF17&gt;0),CONFIG!$C$89, CONFIG!$C$88))*W18*JEI!$D$24,JEI!$C$17/12)</f>
        <v>0</v>
      </c>
      <c r="X68" s="71">
        <f>MIN((CONFIG!$C$88-IF(AND(JEI!$D$23,Personnel!$BF17&gt;0),CONFIG!$C$89, CONFIG!$C$88))*X18*JEI!$D$24,JEI!$C$17/12)</f>
        <v>0</v>
      </c>
      <c r="Y68" s="71">
        <f>MIN((CONFIG!$C$88-IF(AND(JEI!$D$23,Personnel!$BF17&gt;0),CONFIG!$C$89, CONFIG!$C$88))*Y18*JEI!$D$24,JEI!$C$17/12)</f>
        <v>0</v>
      </c>
      <c r="Z68" s="71">
        <f>MIN((CONFIG!$C$88-IF(AND(JEI!$D$23,Personnel!$BF17&gt;0),CONFIG!$C$89, CONFIG!$C$88))*Z18*JEI!$D$24,JEI!$C$17/12)</f>
        <v>0</v>
      </c>
      <c r="AA68" s="74">
        <f t="shared" si="49"/>
        <v>0</v>
      </c>
      <c r="AB68" s="71">
        <f>MIN((CONFIG!$C$88-IF(AND(JEI!$E$23,Personnel!$BR17&gt;0),CONFIG!$C$89, CONFIG!$C$88))*AB18*JEI!$E$24,JEI!$C$17/2)</f>
        <v>0</v>
      </c>
      <c r="AC68" s="71">
        <f>MIN((CONFIG!$C$88-IF(AND(JEI!$E$23,Personnel!$BR17&gt;0),CONFIG!$C$89, CONFIG!$C$88))*AC18*JEI!$E$24,JEI!$C$17/2)</f>
        <v>0</v>
      </c>
      <c r="AD68" s="74">
        <f t="shared" si="50"/>
        <v>0</v>
      </c>
      <c r="AE68" s="71">
        <f>MIN((CONFIG!$C$88-IF(AND(JEI!$F$23,Personnel!$CD17&gt;0),CONFIG!$C$89, CONFIG!$C$88))*AE18*JEI!$F$24,JEI!$C$17/2)</f>
        <v>0</v>
      </c>
      <c r="AF68" s="71">
        <f>MIN((CONFIG!$C$88-IF(AND(JEI!$F$23,Personnel!$CD17&gt;0),CONFIG!$C$89, CONFIG!$C$88))*AF18*JEI!$F$24,JEI!$C$17/2)</f>
        <v>0</v>
      </c>
      <c r="AG68" s="74">
        <f t="shared" si="51"/>
        <v>0</v>
      </c>
      <c r="AH68" s="71">
        <f>MIN((CONFIG!$C$88-IF(AND(JEI!$G$23,Personnel!$CP17&gt;0),CONFIG!$C$89, CONFIG!$C$88))*AH18*JEI!$G$24,JEI!$C$17/2)</f>
        <v>0</v>
      </c>
      <c r="AI68" s="71">
        <f>MIN((CONFIG!$C$88-IF(AND(JEI!$G$23,Personnel!$CP17&gt;0),CONFIG!$C$89, CONFIG!$C$88))*AI18*JEI!$G$24,JEI!$C$17/2)</f>
        <v>0</v>
      </c>
      <c r="AJ68" s="74">
        <f t="shared" si="52"/>
        <v>0</v>
      </c>
      <c r="AK68" s="17"/>
    </row>
    <row r="69" spans="2:37" x14ac:dyDescent="0.35">
      <c r="B69" s="71">
        <f>MIN((CONFIG!$C$88-IF(AND(JEI!$C$23,Personnel!$AT18&gt;0),CONFIG!$C$89, CONFIG!$C$88))*B19*JEI!$C$24,JEI!$C$17/12)</f>
        <v>0</v>
      </c>
      <c r="C69" s="71">
        <f>MIN((CONFIG!$C$88-IF(AND(JEI!$C$23,Personnel!$AT18&gt;0),CONFIG!$C$89, CONFIG!$C$88))*C19*JEI!$C$24,JEI!$C$17/12)</f>
        <v>0</v>
      </c>
      <c r="D69" s="71">
        <f>MIN((CONFIG!$C$88-IF(AND(JEI!$C$23,Personnel!$AT18&gt;0),CONFIG!$C$89, CONFIG!$C$88))*D19*JEI!$C$24,JEI!$C$17/12)</f>
        <v>0</v>
      </c>
      <c r="E69" s="71">
        <f>MIN((CONFIG!$C$88-IF(AND(JEI!$C$23,Personnel!$AT18&gt;0),CONFIG!$C$89, CONFIG!$C$88))*E19*JEI!$C$24,JEI!$C$17/12)</f>
        <v>0</v>
      </c>
      <c r="F69" s="71">
        <f>MIN((CONFIG!$C$88-IF(AND(JEI!$C$23,Personnel!$AT18&gt;0),CONFIG!$C$89, CONFIG!$C$88))*F19*JEI!$C$24,JEI!$C$17/12)</f>
        <v>0</v>
      </c>
      <c r="G69" s="71">
        <f>MIN((CONFIG!$C$88-IF(AND(JEI!$C$23,Personnel!$AT18&gt;0),CONFIG!$C$89, CONFIG!$C$88))*G19*JEI!$C$24,JEI!$C$17/12)</f>
        <v>0</v>
      </c>
      <c r="H69" s="71">
        <f>MIN((CONFIG!$C$88-IF(AND(JEI!$C$23,Personnel!$AT18&gt;0),CONFIG!$C$89, CONFIG!$C$88))*H19*JEI!$C$24,JEI!$C$17/12)</f>
        <v>0</v>
      </c>
      <c r="I69" s="71">
        <f>MIN((CONFIG!$C$88-IF(AND(JEI!$C$23,Personnel!$AT18&gt;0),CONFIG!$C$89, CONFIG!$C$88))*I19*JEI!$C$24,JEI!$C$17/12)</f>
        <v>0</v>
      </c>
      <c r="J69" s="71">
        <f>MIN((CONFIG!$C$88-IF(AND(JEI!$C$23,Personnel!$AT18&gt;0),CONFIG!$C$89, CONFIG!$C$88))*J19*JEI!$C$24,JEI!$C$17/12)</f>
        <v>0</v>
      </c>
      <c r="K69" s="71">
        <f>MIN((CONFIG!$C$88-IF(AND(JEI!$C$23,Personnel!$AT18&gt;0),CONFIG!$C$89, CONFIG!$C$88))*K19*JEI!$C$24,JEI!$C$17/12)</f>
        <v>0</v>
      </c>
      <c r="L69" s="71">
        <f>MIN((CONFIG!$C$88-IF(AND(JEI!$C$23,Personnel!$AT18&gt;0),CONFIG!$C$89, CONFIG!$C$88))*L19*JEI!$C$24,JEI!$C$17/12)</f>
        <v>0</v>
      </c>
      <c r="M69" s="71">
        <f>MIN((CONFIG!$C$88-IF(AND(JEI!$C$23,Personnel!$AT18&gt;0),CONFIG!$C$89, CONFIG!$C$88))*M19*JEI!$C$24,JEI!$C$17/12)</f>
        <v>0</v>
      </c>
      <c r="N69" s="74">
        <f t="shared" si="48"/>
        <v>0</v>
      </c>
      <c r="O69" s="71">
        <f>MIN((CONFIG!$C$88-IF(AND(JEI!$D$23,Personnel!$BF18&gt;0),CONFIG!$C$89, CONFIG!$C$88))*O19*JEI!$D$24,JEI!$C$17/12)</f>
        <v>0</v>
      </c>
      <c r="P69" s="71">
        <f>MIN((CONFIG!$C$88-IF(AND(JEI!$D$23,Personnel!$BF18&gt;0),CONFIG!$C$89, CONFIG!$C$88))*P19*JEI!$D$24,JEI!$C$17/12)</f>
        <v>0</v>
      </c>
      <c r="Q69" s="71">
        <f>MIN((CONFIG!$C$88-IF(AND(JEI!$D$23,Personnel!$BF18&gt;0),CONFIG!$C$89, CONFIG!$C$88))*Q19*JEI!$D$24,JEI!$C$17/12)</f>
        <v>0</v>
      </c>
      <c r="R69" s="71">
        <f>MIN((CONFIG!$C$88-IF(AND(JEI!$D$23,Personnel!$BF18&gt;0),CONFIG!$C$89, CONFIG!$C$88))*R19*JEI!$D$24,JEI!$C$17/12)</f>
        <v>0</v>
      </c>
      <c r="S69" s="71">
        <f>MIN((CONFIG!$C$88-IF(AND(JEI!$D$23,Personnel!$BF18&gt;0),CONFIG!$C$89, CONFIG!$C$88))*S19*JEI!$D$24,JEI!$C$17/12)</f>
        <v>0</v>
      </c>
      <c r="T69" s="71">
        <f>MIN((CONFIG!$C$88-IF(AND(JEI!$D$23,Personnel!$BF18&gt;0),CONFIG!$C$89, CONFIG!$C$88))*T19*JEI!$D$24,JEI!$C$17/12)</f>
        <v>0</v>
      </c>
      <c r="U69" s="71">
        <f>MIN((CONFIG!$C$88-IF(AND(JEI!$D$23,Personnel!$BF18&gt;0),CONFIG!$C$89, CONFIG!$C$88))*U19*JEI!$D$24,JEI!$C$17/12)</f>
        <v>0</v>
      </c>
      <c r="V69" s="71">
        <f>MIN((CONFIG!$C$88-IF(AND(JEI!$D$23,Personnel!$BF18&gt;0),CONFIG!$C$89, CONFIG!$C$88))*V19*JEI!$D$24,JEI!$C$17/12)</f>
        <v>0</v>
      </c>
      <c r="W69" s="71">
        <f>MIN((CONFIG!$C$88-IF(AND(JEI!$D$23,Personnel!$BF18&gt;0),CONFIG!$C$89, CONFIG!$C$88))*W19*JEI!$D$24,JEI!$C$17/12)</f>
        <v>0</v>
      </c>
      <c r="X69" s="71">
        <f>MIN((CONFIG!$C$88-IF(AND(JEI!$D$23,Personnel!$BF18&gt;0),CONFIG!$C$89, CONFIG!$C$88))*X19*JEI!$D$24,JEI!$C$17/12)</f>
        <v>0</v>
      </c>
      <c r="Y69" s="71">
        <f>MIN((CONFIG!$C$88-IF(AND(JEI!$D$23,Personnel!$BF18&gt;0),CONFIG!$C$89, CONFIG!$C$88))*Y19*JEI!$D$24,JEI!$C$17/12)</f>
        <v>0</v>
      </c>
      <c r="Z69" s="71">
        <f>MIN((CONFIG!$C$88-IF(AND(JEI!$D$23,Personnel!$BF18&gt;0),CONFIG!$C$89, CONFIG!$C$88))*Z19*JEI!$D$24,JEI!$C$17/12)</f>
        <v>0</v>
      </c>
      <c r="AA69" s="74">
        <f t="shared" si="49"/>
        <v>0</v>
      </c>
      <c r="AB69" s="71">
        <f>MIN((CONFIG!$C$88-IF(AND(JEI!$E$23,Personnel!$BR18&gt;0),CONFIG!$C$89, CONFIG!$C$88))*AB19*JEI!$E$24,JEI!$C$17/2)</f>
        <v>0</v>
      </c>
      <c r="AC69" s="71">
        <f>MIN((CONFIG!$C$88-IF(AND(JEI!$E$23,Personnel!$BR18&gt;0),CONFIG!$C$89, CONFIG!$C$88))*AC19*JEI!$E$24,JEI!$C$17/2)</f>
        <v>0</v>
      </c>
      <c r="AD69" s="74">
        <f t="shared" si="50"/>
        <v>0</v>
      </c>
      <c r="AE69" s="71">
        <f>MIN((CONFIG!$C$88-IF(AND(JEI!$F$23,Personnel!$CD18&gt;0),CONFIG!$C$89, CONFIG!$C$88))*AE19*JEI!$F$24,JEI!$C$17/2)</f>
        <v>0</v>
      </c>
      <c r="AF69" s="71">
        <f>MIN((CONFIG!$C$88-IF(AND(JEI!$F$23,Personnel!$CD18&gt;0),CONFIG!$C$89, CONFIG!$C$88))*AF19*JEI!$F$24,JEI!$C$17/2)</f>
        <v>0</v>
      </c>
      <c r="AG69" s="74">
        <f t="shared" si="51"/>
        <v>0</v>
      </c>
      <c r="AH69" s="71">
        <f>MIN((CONFIG!$C$88-IF(AND(JEI!$G$23,Personnel!$CP18&gt;0),CONFIG!$C$89, CONFIG!$C$88))*AH19*JEI!$G$24,JEI!$C$17/2)</f>
        <v>0</v>
      </c>
      <c r="AI69" s="71">
        <f>MIN((CONFIG!$C$88-IF(AND(JEI!$G$23,Personnel!$CP18&gt;0),CONFIG!$C$89, CONFIG!$C$88))*AI19*JEI!$G$24,JEI!$C$17/2)</f>
        <v>0</v>
      </c>
      <c r="AJ69" s="74">
        <f t="shared" si="52"/>
        <v>0</v>
      </c>
      <c r="AK69" s="17"/>
    </row>
    <row r="70" spans="2:37" x14ac:dyDescent="0.35">
      <c r="B70" s="71">
        <f>MIN((CONFIG!$C$88-IF(AND(JEI!$C$23,Personnel!$AT19&gt;0),CONFIG!$C$89, CONFIG!$C$88))*B20*JEI!$C$24,JEI!$C$17/12)</f>
        <v>0</v>
      </c>
      <c r="C70" s="71">
        <f>MIN((CONFIG!$C$88-IF(AND(JEI!$C$23,Personnel!$AT19&gt;0),CONFIG!$C$89, CONFIG!$C$88))*C20*JEI!$C$24,JEI!$C$17/12)</f>
        <v>0</v>
      </c>
      <c r="D70" s="71">
        <f>MIN((CONFIG!$C$88-IF(AND(JEI!$C$23,Personnel!$AT19&gt;0),CONFIG!$C$89, CONFIG!$C$88))*D20*JEI!$C$24,JEI!$C$17/12)</f>
        <v>0</v>
      </c>
      <c r="E70" s="71">
        <f>MIN((CONFIG!$C$88-IF(AND(JEI!$C$23,Personnel!$AT19&gt;0),CONFIG!$C$89, CONFIG!$C$88))*E20*JEI!$C$24,JEI!$C$17/12)</f>
        <v>0</v>
      </c>
      <c r="F70" s="71">
        <f>MIN((CONFIG!$C$88-IF(AND(JEI!$C$23,Personnel!$AT19&gt;0),CONFIG!$C$89, CONFIG!$C$88))*F20*JEI!$C$24,JEI!$C$17/12)</f>
        <v>0</v>
      </c>
      <c r="G70" s="71">
        <f>MIN((CONFIG!$C$88-IF(AND(JEI!$C$23,Personnel!$AT19&gt;0),CONFIG!$C$89, CONFIG!$C$88))*G20*JEI!$C$24,JEI!$C$17/12)</f>
        <v>0</v>
      </c>
      <c r="H70" s="71">
        <f>MIN((CONFIG!$C$88-IF(AND(JEI!$C$23,Personnel!$AT19&gt;0),CONFIG!$C$89, CONFIG!$C$88))*H20*JEI!$C$24,JEI!$C$17/12)</f>
        <v>0</v>
      </c>
      <c r="I70" s="71">
        <f>MIN((CONFIG!$C$88-IF(AND(JEI!$C$23,Personnel!$AT19&gt;0),CONFIG!$C$89, CONFIG!$C$88))*I20*JEI!$C$24,JEI!$C$17/12)</f>
        <v>0</v>
      </c>
      <c r="J70" s="71">
        <f>MIN((CONFIG!$C$88-IF(AND(JEI!$C$23,Personnel!$AT19&gt;0),CONFIG!$C$89, CONFIG!$C$88))*J20*JEI!$C$24,JEI!$C$17/12)</f>
        <v>0</v>
      </c>
      <c r="K70" s="71">
        <f>MIN((CONFIG!$C$88-IF(AND(JEI!$C$23,Personnel!$AT19&gt;0),CONFIG!$C$89, CONFIG!$C$88))*K20*JEI!$C$24,JEI!$C$17/12)</f>
        <v>0</v>
      </c>
      <c r="L70" s="71">
        <f>MIN((CONFIG!$C$88-IF(AND(JEI!$C$23,Personnel!$AT19&gt;0),CONFIG!$C$89, CONFIG!$C$88))*L20*JEI!$C$24,JEI!$C$17/12)</f>
        <v>0</v>
      </c>
      <c r="M70" s="71">
        <f>MIN((CONFIG!$C$88-IF(AND(JEI!$C$23,Personnel!$AT19&gt;0),CONFIG!$C$89, CONFIG!$C$88))*M20*JEI!$C$24,JEI!$C$17/12)</f>
        <v>0</v>
      </c>
      <c r="N70" s="74">
        <f t="shared" si="48"/>
        <v>0</v>
      </c>
      <c r="O70" s="71">
        <f>MIN((CONFIG!$C$88-IF(AND(JEI!$D$23,Personnel!$BF19&gt;0),CONFIG!$C$89, CONFIG!$C$88))*O20*JEI!$D$24,JEI!$C$17/12)</f>
        <v>0</v>
      </c>
      <c r="P70" s="71">
        <f>MIN((CONFIG!$C$88-IF(AND(JEI!$D$23,Personnel!$BF19&gt;0),CONFIG!$C$89, CONFIG!$C$88))*P20*JEI!$D$24,JEI!$C$17/12)</f>
        <v>0</v>
      </c>
      <c r="Q70" s="71">
        <f>MIN((CONFIG!$C$88-IF(AND(JEI!$D$23,Personnel!$BF19&gt;0),CONFIG!$C$89, CONFIG!$C$88))*Q20*JEI!$D$24,JEI!$C$17/12)</f>
        <v>0</v>
      </c>
      <c r="R70" s="71">
        <f>MIN((CONFIG!$C$88-IF(AND(JEI!$D$23,Personnel!$BF19&gt;0),CONFIG!$C$89, CONFIG!$C$88))*R20*JEI!$D$24,JEI!$C$17/12)</f>
        <v>0</v>
      </c>
      <c r="S70" s="71">
        <f>MIN((CONFIG!$C$88-IF(AND(JEI!$D$23,Personnel!$BF19&gt;0),CONFIG!$C$89, CONFIG!$C$88))*S20*JEI!$D$24,JEI!$C$17/12)</f>
        <v>0</v>
      </c>
      <c r="T70" s="71">
        <f>MIN((CONFIG!$C$88-IF(AND(JEI!$D$23,Personnel!$BF19&gt;0),CONFIG!$C$89, CONFIG!$C$88))*T20*JEI!$D$24,JEI!$C$17/12)</f>
        <v>0</v>
      </c>
      <c r="U70" s="71">
        <f>MIN((CONFIG!$C$88-IF(AND(JEI!$D$23,Personnel!$BF19&gt;0),CONFIG!$C$89, CONFIG!$C$88))*U20*JEI!$D$24,JEI!$C$17/12)</f>
        <v>0</v>
      </c>
      <c r="V70" s="71">
        <f>MIN((CONFIG!$C$88-IF(AND(JEI!$D$23,Personnel!$BF19&gt;0),CONFIG!$C$89, CONFIG!$C$88))*V20*JEI!$D$24,JEI!$C$17/12)</f>
        <v>0</v>
      </c>
      <c r="W70" s="71">
        <f>MIN((CONFIG!$C$88-IF(AND(JEI!$D$23,Personnel!$BF19&gt;0),CONFIG!$C$89, CONFIG!$C$88))*W20*JEI!$D$24,JEI!$C$17/12)</f>
        <v>0</v>
      </c>
      <c r="X70" s="71">
        <f>MIN((CONFIG!$C$88-IF(AND(JEI!$D$23,Personnel!$BF19&gt;0),CONFIG!$C$89, CONFIG!$C$88))*X20*JEI!$D$24,JEI!$C$17/12)</f>
        <v>0</v>
      </c>
      <c r="Y70" s="71">
        <f>MIN((CONFIG!$C$88-IF(AND(JEI!$D$23,Personnel!$BF19&gt;0),CONFIG!$C$89, CONFIG!$C$88))*Y20*JEI!$D$24,JEI!$C$17/12)</f>
        <v>0</v>
      </c>
      <c r="Z70" s="71">
        <f>MIN((CONFIG!$C$88-IF(AND(JEI!$D$23,Personnel!$BF19&gt;0),CONFIG!$C$89, CONFIG!$C$88))*Z20*JEI!$D$24,JEI!$C$17/12)</f>
        <v>0</v>
      </c>
      <c r="AA70" s="74">
        <f t="shared" si="49"/>
        <v>0</v>
      </c>
      <c r="AB70" s="71">
        <f>MIN((CONFIG!$C$88-IF(AND(JEI!$E$23,Personnel!$BR19&gt;0),CONFIG!$C$89, CONFIG!$C$88))*AB20*JEI!$E$24,JEI!$C$17/2)</f>
        <v>0</v>
      </c>
      <c r="AC70" s="71">
        <f>MIN((CONFIG!$C$88-IF(AND(JEI!$E$23,Personnel!$BR19&gt;0),CONFIG!$C$89, CONFIG!$C$88))*AC20*JEI!$E$24,JEI!$C$17/2)</f>
        <v>0</v>
      </c>
      <c r="AD70" s="74">
        <f t="shared" si="50"/>
        <v>0</v>
      </c>
      <c r="AE70" s="71">
        <f>MIN((CONFIG!$C$88-IF(AND(JEI!$F$23,Personnel!$CD19&gt;0),CONFIG!$C$89, CONFIG!$C$88))*AE20*JEI!$F$24,JEI!$C$17/2)</f>
        <v>0</v>
      </c>
      <c r="AF70" s="71">
        <f>MIN((CONFIG!$C$88-IF(AND(JEI!$F$23,Personnel!$CD19&gt;0),CONFIG!$C$89, CONFIG!$C$88))*AF20*JEI!$F$24,JEI!$C$17/2)</f>
        <v>0</v>
      </c>
      <c r="AG70" s="74">
        <f t="shared" si="51"/>
        <v>0</v>
      </c>
      <c r="AH70" s="71">
        <f>MIN((CONFIG!$C$88-IF(AND(JEI!$G$23,Personnel!$CP19&gt;0),CONFIG!$C$89, CONFIG!$C$88))*AH20*JEI!$G$24,JEI!$C$17/2)</f>
        <v>0</v>
      </c>
      <c r="AI70" s="71">
        <f>MIN((CONFIG!$C$88-IF(AND(JEI!$G$23,Personnel!$CP19&gt;0),CONFIG!$C$89, CONFIG!$C$88))*AI20*JEI!$G$24,JEI!$C$17/2)</f>
        <v>0</v>
      </c>
      <c r="AJ70" s="74">
        <f t="shared" si="52"/>
        <v>0</v>
      </c>
      <c r="AK70" s="17"/>
    </row>
    <row r="71" spans="2:37" x14ac:dyDescent="0.35">
      <c r="B71" s="71">
        <f>MIN((CONFIG!$C$88-IF(AND(JEI!$C$23,Personnel!$AT20&gt;0),CONFIG!$C$89, CONFIG!$C$88))*B21*JEI!$C$24,JEI!$C$17/12)</f>
        <v>0</v>
      </c>
      <c r="C71" s="71">
        <f>MIN((CONFIG!$C$88-IF(AND(JEI!$C$23,Personnel!$AT20&gt;0),CONFIG!$C$89, CONFIG!$C$88))*C21*JEI!$C$24,JEI!$C$17/12)</f>
        <v>0</v>
      </c>
      <c r="D71" s="71">
        <f>MIN((CONFIG!$C$88-IF(AND(JEI!$C$23,Personnel!$AT20&gt;0),CONFIG!$C$89, CONFIG!$C$88))*D21*JEI!$C$24,JEI!$C$17/12)</f>
        <v>0</v>
      </c>
      <c r="E71" s="71">
        <f>MIN((CONFIG!$C$88-IF(AND(JEI!$C$23,Personnel!$AT20&gt;0),CONFIG!$C$89, CONFIG!$C$88))*E21*JEI!$C$24,JEI!$C$17/12)</f>
        <v>0</v>
      </c>
      <c r="F71" s="71">
        <f>MIN((CONFIG!$C$88-IF(AND(JEI!$C$23,Personnel!$AT20&gt;0),CONFIG!$C$89, CONFIG!$C$88))*F21*JEI!$C$24,JEI!$C$17/12)</f>
        <v>0</v>
      </c>
      <c r="G71" s="71">
        <f>MIN((CONFIG!$C$88-IF(AND(JEI!$C$23,Personnel!$AT20&gt;0),CONFIG!$C$89, CONFIG!$C$88))*G21*JEI!$C$24,JEI!$C$17/12)</f>
        <v>0</v>
      </c>
      <c r="H71" s="71">
        <f>MIN((CONFIG!$C$88-IF(AND(JEI!$C$23,Personnel!$AT20&gt;0),CONFIG!$C$89, CONFIG!$C$88))*H21*JEI!$C$24,JEI!$C$17/12)</f>
        <v>0</v>
      </c>
      <c r="I71" s="71">
        <f>MIN((CONFIG!$C$88-IF(AND(JEI!$C$23,Personnel!$AT20&gt;0),CONFIG!$C$89, CONFIG!$C$88))*I21*JEI!$C$24,JEI!$C$17/12)</f>
        <v>0</v>
      </c>
      <c r="J71" s="71">
        <f>MIN((CONFIG!$C$88-IF(AND(JEI!$C$23,Personnel!$AT20&gt;0),CONFIG!$C$89, CONFIG!$C$88))*J21*JEI!$C$24,JEI!$C$17/12)</f>
        <v>0</v>
      </c>
      <c r="K71" s="71">
        <f>MIN((CONFIG!$C$88-IF(AND(JEI!$C$23,Personnel!$AT20&gt;0),CONFIG!$C$89, CONFIG!$C$88))*K21*JEI!$C$24,JEI!$C$17/12)</f>
        <v>0</v>
      </c>
      <c r="L71" s="71">
        <f>MIN((CONFIG!$C$88-IF(AND(JEI!$C$23,Personnel!$AT20&gt;0),CONFIG!$C$89, CONFIG!$C$88))*L21*JEI!$C$24,JEI!$C$17/12)</f>
        <v>0</v>
      </c>
      <c r="M71" s="71">
        <f>MIN((CONFIG!$C$88-IF(AND(JEI!$C$23,Personnel!$AT20&gt;0),CONFIG!$C$89, CONFIG!$C$88))*M21*JEI!$C$24,JEI!$C$17/12)</f>
        <v>0</v>
      </c>
      <c r="N71" s="74">
        <f t="shared" si="48"/>
        <v>0</v>
      </c>
      <c r="O71" s="71">
        <f>MIN((CONFIG!$C$88-IF(AND(JEI!$D$23,Personnel!$BF20&gt;0),CONFIG!$C$89, CONFIG!$C$88))*O21*JEI!$D$24,JEI!$C$17/12)</f>
        <v>0</v>
      </c>
      <c r="P71" s="71">
        <f>MIN((CONFIG!$C$88-IF(AND(JEI!$D$23,Personnel!$BF20&gt;0),CONFIG!$C$89, CONFIG!$C$88))*P21*JEI!$D$24,JEI!$C$17/12)</f>
        <v>0</v>
      </c>
      <c r="Q71" s="71">
        <f>MIN((CONFIG!$C$88-IF(AND(JEI!$D$23,Personnel!$BF20&gt;0),CONFIG!$C$89, CONFIG!$C$88))*Q21*JEI!$D$24,JEI!$C$17/12)</f>
        <v>0</v>
      </c>
      <c r="R71" s="71">
        <f>MIN((CONFIG!$C$88-IF(AND(JEI!$D$23,Personnel!$BF20&gt;0),CONFIG!$C$89, CONFIG!$C$88))*R21*JEI!$D$24,JEI!$C$17/12)</f>
        <v>0</v>
      </c>
      <c r="S71" s="71">
        <f>MIN((CONFIG!$C$88-IF(AND(JEI!$D$23,Personnel!$BF20&gt;0),CONFIG!$C$89, CONFIG!$C$88))*S21*JEI!$D$24,JEI!$C$17/12)</f>
        <v>0</v>
      </c>
      <c r="T71" s="71">
        <f>MIN((CONFIG!$C$88-IF(AND(JEI!$D$23,Personnel!$BF20&gt;0),CONFIG!$C$89, CONFIG!$C$88))*T21*JEI!$D$24,JEI!$C$17/12)</f>
        <v>0</v>
      </c>
      <c r="U71" s="71">
        <f>MIN((CONFIG!$C$88-IF(AND(JEI!$D$23,Personnel!$BF20&gt;0),CONFIG!$C$89, CONFIG!$C$88))*U21*JEI!$D$24,JEI!$C$17/12)</f>
        <v>0</v>
      </c>
      <c r="V71" s="71">
        <f>MIN((CONFIG!$C$88-IF(AND(JEI!$D$23,Personnel!$BF20&gt;0),CONFIG!$C$89, CONFIG!$C$88))*V21*JEI!$D$24,JEI!$C$17/12)</f>
        <v>0</v>
      </c>
      <c r="W71" s="71">
        <f>MIN((CONFIG!$C$88-IF(AND(JEI!$D$23,Personnel!$BF20&gt;0),CONFIG!$C$89, CONFIG!$C$88))*W21*JEI!$D$24,JEI!$C$17/12)</f>
        <v>0</v>
      </c>
      <c r="X71" s="71">
        <f>MIN((CONFIG!$C$88-IF(AND(JEI!$D$23,Personnel!$BF20&gt;0),CONFIG!$C$89, CONFIG!$C$88))*X21*JEI!$D$24,JEI!$C$17/12)</f>
        <v>0</v>
      </c>
      <c r="Y71" s="71">
        <f>MIN((CONFIG!$C$88-IF(AND(JEI!$D$23,Personnel!$BF20&gt;0),CONFIG!$C$89, CONFIG!$C$88))*Y21*JEI!$D$24,JEI!$C$17/12)</f>
        <v>0</v>
      </c>
      <c r="Z71" s="71">
        <f>MIN((CONFIG!$C$88-IF(AND(JEI!$D$23,Personnel!$BF20&gt;0),CONFIG!$C$89, CONFIG!$C$88))*Z21*JEI!$D$24,JEI!$C$17/12)</f>
        <v>0</v>
      </c>
      <c r="AA71" s="74">
        <f t="shared" si="49"/>
        <v>0</v>
      </c>
      <c r="AB71" s="71">
        <f>MIN((CONFIG!$C$88-IF(AND(JEI!$E$23,Personnel!$BR20&gt;0),CONFIG!$C$89, CONFIG!$C$88))*AB21*JEI!$E$24,JEI!$C$17/2)</f>
        <v>0</v>
      </c>
      <c r="AC71" s="71">
        <f>MIN((CONFIG!$C$88-IF(AND(JEI!$E$23,Personnel!$BR20&gt;0),CONFIG!$C$89, CONFIG!$C$88))*AC21*JEI!$E$24,JEI!$C$17/2)</f>
        <v>0</v>
      </c>
      <c r="AD71" s="74">
        <f t="shared" si="50"/>
        <v>0</v>
      </c>
      <c r="AE71" s="71">
        <f>MIN((CONFIG!$C$88-IF(AND(JEI!$F$23,Personnel!$CD20&gt;0),CONFIG!$C$89, CONFIG!$C$88))*AE21*JEI!$F$24,JEI!$C$17/2)</f>
        <v>0</v>
      </c>
      <c r="AF71" s="71">
        <f>MIN((CONFIG!$C$88-IF(AND(JEI!$F$23,Personnel!$CD20&gt;0),CONFIG!$C$89, CONFIG!$C$88))*AF21*JEI!$F$24,JEI!$C$17/2)</f>
        <v>0</v>
      </c>
      <c r="AG71" s="74">
        <f t="shared" si="51"/>
        <v>0</v>
      </c>
      <c r="AH71" s="71">
        <f>MIN((CONFIG!$C$88-IF(AND(JEI!$G$23,Personnel!$CP20&gt;0),CONFIG!$C$89, CONFIG!$C$88))*AH21*JEI!$G$24,JEI!$C$17/2)</f>
        <v>0</v>
      </c>
      <c r="AI71" s="71">
        <f>MIN((CONFIG!$C$88-IF(AND(JEI!$G$23,Personnel!$CP20&gt;0),CONFIG!$C$89, CONFIG!$C$88))*AI21*JEI!$G$24,JEI!$C$17/2)</f>
        <v>0</v>
      </c>
      <c r="AJ71" s="74">
        <f t="shared" si="52"/>
        <v>0</v>
      </c>
      <c r="AK71" s="17"/>
    </row>
    <row r="72" spans="2:37" x14ac:dyDescent="0.35">
      <c r="B72" s="71">
        <f>MIN((CONFIG!$C$88-IF(AND(JEI!$C$23,Personnel!$AT21&gt;0),CONFIG!$C$89, CONFIG!$C$88))*B22*JEI!$C$24,JEI!$C$17/12)</f>
        <v>0</v>
      </c>
      <c r="C72" s="71">
        <f>MIN((CONFIG!$C$88-IF(AND(JEI!$C$23,Personnel!$AT21&gt;0),CONFIG!$C$89, CONFIG!$C$88))*C22*JEI!$C$24,JEI!$C$17/12)</f>
        <v>0</v>
      </c>
      <c r="D72" s="71">
        <f>MIN((CONFIG!$C$88-IF(AND(JEI!$C$23,Personnel!$AT21&gt;0),CONFIG!$C$89, CONFIG!$C$88))*D22*JEI!$C$24,JEI!$C$17/12)</f>
        <v>0</v>
      </c>
      <c r="E72" s="71">
        <f>MIN((CONFIG!$C$88-IF(AND(JEI!$C$23,Personnel!$AT21&gt;0),CONFIG!$C$89, CONFIG!$C$88))*E22*JEI!$C$24,JEI!$C$17/12)</f>
        <v>0</v>
      </c>
      <c r="F72" s="71">
        <f>MIN((CONFIG!$C$88-IF(AND(JEI!$C$23,Personnel!$AT21&gt;0),CONFIG!$C$89, CONFIG!$C$88))*F22*JEI!$C$24,JEI!$C$17/12)</f>
        <v>0</v>
      </c>
      <c r="G72" s="71">
        <f>MIN((CONFIG!$C$88-IF(AND(JEI!$C$23,Personnel!$AT21&gt;0),CONFIG!$C$89, CONFIG!$C$88))*G22*JEI!$C$24,JEI!$C$17/12)</f>
        <v>0</v>
      </c>
      <c r="H72" s="71">
        <f>MIN((CONFIG!$C$88-IF(AND(JEI!$C$23,Personnel!$AT21&gt;0),CONFIG!$C$89, CONFIG!$C$88))*H22*JEI!$C$24,JEI!$C$17/12)</f>
        <v>0</v>
      </c>
      <c r="I72" s="71">
        <f>MIN((CONFIG!$C$88-IF(AND(JEI!$C$23,Personnel!$AT21&gt;0),CONFIG!$C$89, CONFIG!$C$88))*I22*JEI!$C$24,JEI!$C$17/12)</f>
        <v>0</v>
      </c>
      <c r="J72" s="71">
        <f>MIN((CONFIG!$C$88-IF(AND(JEI!$C$23,Personnel!$AT21&gt;0),CONFIG!$C$89, CONFIG!$C$88))*J22*JEI!$C$24,JEI!$C$17/12)</f>
        <v>0</v>
      </c>
      <c r="K72" s="71">
        <f>MIN((CONFIG!$C$88-IF(AND(JEI!$C$23,Personnel!$AT21&gt;0),CONFIG!$C$89, CONFIG!$C$88))*K22*JEI!$C$24,JEI!$C$17/12)</f>
        <v>0</v>
      </c>
      <c r="L72" s="71">
        <f>MIN((CONFIG!$C$88-IF(AND(JEI!$C$23,Personnel!$AT21&gt;0),CONFIG!$C$89, CONFIG!$C$88))*L22*JEI!$C$24,JEI!$C$17/12)</f>
        <v>0</v>
      </c>
      <c r="M72" s="71">
        <f>MIN((CONFIG!$C$88-IF(AND(JEI!$C$23,Personnel!$AT21&gt;0),CONFIG!$C$89, CONFIG!$C$88))*M22*JEI!$C$24,JEI!$C$17/12)</f>
        <v>0</v>
      </c>
      <c r="N72" s="74">
        <f t="shared" si="48"/>
        <v>0</v>
      </c>
      <c r="O72" s="71">
        <f>MIN((CONFIG!$C$88-IF(AND(JEI!$D$23,Personnel!$BF21&gt;0),CONFIG!$C$89, CONFIG!$C$88))*O22*JEI!$D$24,JEI!$C$17/12)</f>
        <v>0</v>
      </c>
      <c r="P72" s="71">
        <f>MIN((CONFIG!$C$88-IF(AND(JEI!$D$23,Personnel!$BF21&gt;0),CONFIG!$C$89, CONFIG!$C$88))*P22*JEI!$D$24,JEI!$C$17/12)</f>
        <v>0</v>
      </c>
      <c r="Q72" s="71">
        <f>MIN((CONFIG!$C$88-IF(AND(JEI!$D$23,Personnel!$BF21&gt;0),CONFIG!$C$89, CONFIG!$C$88))*Q22*JEI!$D$24,JEI!$C$17/12)</f>
        <v>0</v>
      </c>
      <c r="R72" s="71">
        <f>MIN((CONFIG!$C$88-IF(AND(JEI!$D$23,Personnel!$BF21&gt;0),CONFIG!$C$89, CONFIG!$C$88))*R22*JEI!$D$24,JEI!$C$17/12)</f>
        <v>0</v>
      </c>
      <c r="S72" s="71">
        <f>MIN((CONFIG!$C$88-IF(AND(JEI!$D$23,Personnel!$BF21&gt;0),CONFIG!$C$89, CONFIG!$C$88))*S22*JEI!$D$24,JEI!$C$17/12)</f>
        <v>0</v>
      </c>
      <c r="T72" s="71">
        <f>MIN((CONFIG!$C$88-IF(AND(JEI!$D$23,Personnel!$BF21&gt;0),CONFIG!$C$89, CONFIG!$C$88))*T22*JEI!$D$24,JEI!$C$17/12)</f>
        <v>0</v>
      </c>
      <c r="U72" s="71">
        <f>MIN((CONFIG!$C$88-IF(AND(JEI!$D$23,Personnel!$BF21&gt;0),CONFIG!$C$89, CONFIG!$C$88))*U22*JEI!$D$24,JEI!$C$17/12)</f>
        <v>0</v>
      </c>
      <c r="V72" s="71">
        <f>MIN((CONFIG!$C$88-IF(AND(JEI!$D$23,Personnel!$BF21&gt;0),CONFIG!$C$89, CONFIG!$C$88))*V22*JEI!$D$24,JEI!$C$17/12)</f>
        <v>0</v>
      </c>
      <c r="W72" s="71">
        <f>MIN((CONFIG!$C$88-IF(AND(JEI!$D$23,Personnel!$BF21&gt;0),CONFIG!$C$89, CONFIG!$C$88))*W22*JEI!$D$24,JEI!$C$17/12)</f>
        <v>0</v>
      </c>
      <c r="X72" s="71">
        <f>MIN((CONFIG!$C$88-IF(AND(JEI!$D$23,Personnel!$BF21&gt;0),CONFIG!$C$89, CONFIG!$C$88))*X22*JEI!$D$24,JEI!$C$17/12)</f>
        <v>0</v>
      </c>
      <c r="Y72" s="71">
        <f>MIN((CONFIG!$C$88-IF(AND(JEI!$D$23,Personnel!$BF21&gt;0),CONFIG!$C$89, CONFIG!$C$88))*Y22*JEI!$D$24,JEI!$C$17/12)</f>
        <v>0</v>
      </c>
      <c r="Z72" s="71">
        <f>MIN((CONFIG!$C$88-IF(AND(JEI!$D$23,Personnel!$BF21&gt;0),CONFIG!$C$89, CONFIG!$C$88))*Z22*JEI!$D$24,JEI!$C$17/12)</f>
        <v>0</v>
      </c>
      <c r="AA72" s="74">
        <f t="shared" si="49"/>
        <v>0</v>
      </c>
      <c r="AB72" s="71">
        <f>MIN((CONFIG!$C$88-IF(AND(JEI!$E$23,Personnel!$BR21&gt;0),CONFIG!$C$89, CONFIG!$C$88))*AB22*JEI!$E$24,JEI!$C$17/2)</f>
        <v>0</v>
      </c>
      <c r="AC72" s="71">
        <f>MIN((CONFIG!$C$88-IF(AND(JEI!$E$23,Personnel!$BR21&gt;0),CONFIG!$C$89, CONFIG!$C$88))*AC22*JEI!$E$24,JEI!$C$17/2)</f>
        <v>0</v>
      </c>
      <c r="AD72" s="74">
        <f t="shared" si="50"/>
        <v>0</v>
      </c>
      <c r="AE72" s="71">
        <f>MIN((CONFIG!$C$88-IF(AND(JEI!$F$23,Personnel!$CD21&gt;0),CONFIG!$C$89, CONFIG!$C$88))*AE22*JEI!$F$24,JEI!$C$17/2)</f>
        <v>0</v>
      </c>
      <c r="AF72" s="71">
        <f>MIN((CONFIG!$C$88-IF(AND(JEI!$F$23,Personnel!$CD21&gt;0),CONFIG!$C$89, CONFIG!$C$88))*AF22*JEI!$F$24,JEI!$C$17/2)</f>
        <v>0</v>
      </c>
      <c r="AG72" s="74">
        <f t="shared" si="51"/>
        <v>0</v>
      </c>
      <c r="AH72" s="71">
        <f>MIN((CONFIG!$C$88-IF(AND(JEI!$G$23,Personnel!$CP21&gt;0),CONFIG!$C$89, CONFIG!$C$88))*AH22*JEI!$G$24,JEI!$C$17/2)</f>
        <v>0</v>
      </c>
      <c r="AI72" s="71">
        <f>MIN((CONFIG!$C$88-IF(AND(JEI!$G$23,Personnel!$CP21&gt;0),CONFIG!$C$89, CONFIG!$C$88))*AI22*JEI!$G$24,JEI!$C$17/2)</f>
        <v>0</v>
      </c>
      <c r="AJ72" s="74">
        <f t="shared" si="52"/>
        <v>0</v>
      </c>
      <c r="AK72" s="17"/>
    </row>
    <row r="73" spans="2:37" x14ac:dyDescent="0.35">
      <c r="B73" s="71">
        <f>MIN((CONFIG!$C$88-IF(AND(JEI!$C$23,Personnel!$AT22&gt;0),CONFIG!$C$89, CONFIG!$C$88))*B23*JEI!$C$24,JEI!$C$17/12)</f>
        <v>0</v>
      </c>
      <c r="C73" s="71">
        <f>MIN((CONFIG!$C$88-IF(AND(JEI!$C$23,Personnel!$AT22&gt;0),CONFIG!$C$89, CONFIG!$C$88))*C23*JEI!$C$24,JEI!$C$17/12)</f>
        <v>0</v>
      </c>
      <c r="D73" s="71">
        <f>MIN((CONFIG!$C$88-IF(AND(JEI!$C$23,Personnel!$AT22&gt;0),CONFIG!$C$89, CONFIG!$C$88))*D23*JEI!$C$24,JEI!$C$17/12)</f>
        <v>0</v>
      </c>
      <c r="E73" s="71">
        <f>MIN((CONFIG!$C$88-IF(AND(JEI!$C$23,Personnel!$AT22&gt;0),CONFIG!$C$89, CONFIG!$C$88))*E23*JEI!$C$24,JEI!$C$17/12)</f>
        <v>0</v>
      </c>
      <c r="F73" s="71">
        <f>MIN((CONFIG!$C$88-IF(AND(JEI!$C$23,Personnel!$AT22&gt;0),CONFIG!$C$89, CONFIG!$C$88))*F23*JEI!$C$24,JEI!$C$17/12)</f>
        <v>0</v>
      </c>
      <c r="G73" s="71">
        <f>MIN((CONFIG!$C$88-IF(AND(JEI!$C$23,Personnel!$AT22&gt;0),CONFIG!$C$89, CONFIG!$C$88))*G23*JEI!$C$24,JEI!$C$17/12)</f>
        <v>0</v>
      </c>
      <c r="H73" s="71">
        <f>MIN((CONFIG!$C$88-IF(AND(JEI!$C$23,Personnel!$AT22&gt;0),CONFIG!$C$89, CONFIG!$C$88))*H23*JEI!$C$24,JEI!$C$17/12)</f>
        <v>0</v>
      </c>
      <c r="I73" s="71">
        <f>MIN((CONFIG!$C$88-IF(AND(JEI!$C$23,Personnel!$AT22&gt;0),CONFIG!$C$89, CONFIG!$C$88))*I23*JEI!$C$24,JEI!$C$17/12)</f>
        <v>0</v>
      </c>
      <c r="J73" s="71">
        <f>MIN((CONFIG!$C$88-IF(AND(JEI!$C$23,Personnel!$AT22&gt;0),CONFIG!$C$89, CONFIG!$C$88))*J23*JEI!$C$24,JEI!$C$17/12)</f>
        <v>0</v>
      </c>
      <c r="K73" s="71">
        <f>MIN((CONFIG!$C$88-IF(AND(JEI!$C$23,Personnel!$AT22&gt;0),CONFIG!$C$89, CONFIG!$C$88))*K23*JEI!$C$24,JEI!$C$17/12)</f>
        <v>0</v>
      </c>
      <c r="L73" s="71">
        <f>MIN((CONFIG!$C$88-IF(AND(JEI!$C$23,Personnel!$AT22&gt;0),CONFIG!$C$89, CONFIG!$C$88))*L23*JEI!$C$24,JEI!$C$17/12)</f>
        <v>0</v>
      </c>
      <c r="M73" s="71">
        <f>MIN((CONFIG!$C$88-IF(AND(JEI!$C$23,Personnel!$AT22&gt;0),CONFIG!$C$89, CONFIG!$C$88))*M23*JEI!$C$24,JEI!$C$17/12)</f>
        <v>0</v>
      </c>
      <c r="N73" s="74">
        <f t="shared" si="48"/>
        <v>0</v>
      </c>
      <c r="O73" s="71">
        <f>MIN((CONFIG!$C$88-IF(AND(JEI!$D$23,Personnel!$BF22&gt;0),CONFIG!$C$89, CONFIG!$C$88))*O23*JEI!$D$24,JEI!$C$17/12)</f>
        <v>0</v>
      </c>
      <c r="P73" s="71">
        <f>MIN((CONFIG!$C$88-IF(AND(JEI!$D$23,Personnel!$BF22&gt;0),CONFIG!$C$89, CONFIG!$C$88))*P23*JEI!$D$24,JEI!$C$17/12)</f>
        <v>0</v>
      </c>
      <c r="Q73" s="71">
        <f>MIN((CONFIG!$C$88-IF(AND(JEI!$D$23,Personnel!$BF22&gt;0),CONFIG!$C$89, CONFIG!$C$88))*Q23*JEI!$D$24,JEI!$C$17/12)</f>
        <v>0</v>
      </c>
      <c r="R73" s="71">
        <f>MIN((CONFIG!$C$88-IF(AND(JEI!$D$23,Personnel!$BF22&gt;0),CONFIG!$C$89, CONFIG!$C$88))*R23*JEI!$D$24,JEI!$C$17/12)</f>
        <v>0</v>
      </c>
      <c r="S73" s="71">
        <f>MIN((CONFIG!$C$88-IF(AND(JEI!$D$23,Personnel!$BF22&gt;0),CONFIG!$C$89, CONFIG!$C$88))*S23*JEI!$D$24,JEI!$C$17/12)</f>
        <v>0</v>
      </c>
      <c r="T73" s="71">
        <f>MIN((CONFIG!$C$88-IF(AND(JEI!$D$23,Personnel!$BF22&gt;0),CONFIG!$C$89, CONFIG!$C$88))*T23*JEI!$D$24,JEI!$C$17/12)</f>
        <v>0</v>
      </c>
      <c r="U73" s="71">
        <f>MIN((CONFIG!$C$88-IF(AND(JEI!$D$23,Personnel!$BF22&gt;0),CONFIG!$C$89, CONFIG!$C$88))*U23*JEI!$D$24,JEI!$C$17/12)</f>
        <v>0</v>
      </c>
      <c r="V73" s="71">
        <f>MIN((CONFIG!$C$88-IF(AND(JEI!$D$23,Personnel!$BF22&gt;0),CONFIG!$C$89, CONFIG!$C$88))*V23*JEI!$D$24,JEI!$C$17/12)</f>
        <v>0</v>
      </c>
      <c r="W73" s="71">
        <f>MIN((CONFIG!$C$88-IF(AND(JEI!$D$23,Personnel!$BF22&gt;0),CONFIG!$C$89, CONFIG!$C$88))*W23*JEI!$D$24,JEI!$C$17/12)</f>
        <v>0</v>
      </c>
      <c r="X73" s="71">
        <f>MIN((CONFIG!$C$88-IF(AND(JEI!$D$23,Personnel!$BF22&gt;0),CONFIG!$C$89, CONFIG!$C$88))*X23*JEI!$D$24,JEI!$C$17/12)</f>
        <v>0</v>
      </c>
      <c r="Y73" s="71">
        <f>MIN((CONFIG!$C$88-IF(AND(JEI!$D$23,Personnel!$BF22&gt;0),CONFIG!$C$89, CONFIG!$C$88))*Y23*JEI!$D$24,JEI!$C$17/12)</f>
        <v>0</v>
      </c>
      <c r="Z73" s="71">
        <f>MIN((CONFIG!$C$88-IF(AND(JEI!$D$23,Personnel!$BF22&gt;0),CONFIG!$C$89, CONFIG!$C$88))*Z23*JEI!$D$24,JEI!$C$17/12)</f>
        <v>0</v>
      </c>
      <c r="AA73" s="74">
        <f t="shared" si="49"/>
        <v>0</v>
      </c>
      <c r="AB73" s="71">
        <f>MIN((CONFIG!$C$88-IF(AND(JEI!$E$23,Personnel!$BR22&gt;0),CONFIG!$C$89, CONFIG!$C$88))*AB23*JEI!$E$24,JEI!$C$17/2)</f>
        <v>0</v>
      </c>
      <c r="AC73" s="71">
        <f>MIN((CONFIG!$C$88-IF(AND(JEI!$E$23,Personnel!$BR22&gt;0),CONFIG!$C$89, CONFIG!$C$88))*AC23*JEI!$E$24,JEI!$C$17/2)</f>
        <v>0</v>
      </c>
      <c r="AD73" s="74">
        <f t="shared" si="50"/>
        <v>0</v>
      </c>
      <c r="AE73" s="71">
        <f>MIN((CONFIG!$C$88-IF(AND(JEI!$F$23,Personnel!$CD22&gt;0),CONFIG!$C$89, CONFIG!$C$88))*AE23*JEI!$F$24,JEI!$C$17/2)</f>
        <v>0</v>
      </c>
      <c r="AF73" s="71">
        <f>MIN((CONFIG!$C$88-IF(AND(JEI!$F$23,Personnel!$CD22&gt;0),CONFIG!$C$89, CONFIG!$C$88))*AF23*JEI!$F$24,JEI!$C$17/2)</f>
        <v>0</v>
      </c>
      <c r="AG73" s="74">
        <f t="shared" si="51"/>
        <v>0</v>
      </c>
      <c r="AH73" s="71">
        <f>MIN((CONFIG!$C$88-IF(AND(JEI!$G$23,Personnel!$CP22&gt;0),CONFIG!$C$89, CONFIG!$C$88))*AH23*JEI!$G$24,JEI!$C$17/2)</f>
        <v>0</v>
      </c>
      <c r="AI73" s="71">
        <f>MIN((CONFIG!$C$88-IF(AND(JEI!$G$23,Personnel!$CP22&gt;0),CONFIG!$C$89, CONFIG!$C$88))*AI23*JEI!$G$24,JEI!$C$17/2)</f>
        <v>0</v>
      </c>
      <c r="AJ73" s="74">
        <f t="shared" si="52"/>
        <v>0</v>
      </c>
      <c r="AK73" s="17"/>
    </row>
    <row r="74" spans="2:37" x14ac:dyDescent="0.35">
      <c r="B74" s="71">
        <f>MIN((CONFIG!$C$88-IF(AND(JEI!$C$23,Personnel!$AT23&gt;0),CONFIG!$C$89, CONFIG!$C$88))*B24*JEI!$C$24,JEI!$C$17/12)</f>
        <v>0</v>
      </c>
      <c r="C74" s="71">
        <f>MIN((CONFIG!$C$88-IF(AND(JEI!$C$23,Personnel!$AT23&gt;0),CONFIG!$C$89, CONFIG!$C$88))*C24*JEI!$C$24,JEI!$C$17/12)</f>
        <v>0</v>
      </c>
      <c r="D74" s="71">
        <f>MIN((CONFIG!$C$88-IF(AND(JEI!$C$23,Personnel!$AT23&gt;0),CONFIG!$C$89, CONFIG!$C$88))*D24*JEI!$C$24,JEI!$C$17/12)</f>
        <v>0</v>
      </c>
      <c r="E74" s="71">
        <f>MIN((CONFIG!$C$88-IF(AND(JEI!$C$23,Personnel!$AT23&gt;0),CONFIG!$C$89, CONFIG!$C$88))*E24*JEI!$C$24,JEI!$C$17/12)</f>
        <v>0</v>
      </c>
      <c r="F74" s="71">
        <f>MIN((CONFIG!$C$88-IF(AND(JEI!$C$23,Personnel!$AT23&gt;0),CONFIG!$C$89, CONFIG!$C$88))*F24*JEI!$C$24,JEI!$C$17/12)</f>
        <v>0</v>
      </c>
      <c r="G74" s="71">
        <f>MIN((CONFIG!$C$88-IF(AND(JEI!$C$23,Personnel!$AT23&gt;0),CONFIG!$C$89, CONFIG!$C$88))*G24*JEI!$C$24,JEI!$C$17/12)</f>
        <v>0</v>
      </c>
      <c r="H74" s="71">
        <f>MIN((CONFIG!$C$88-IF(AND(JEI!$C$23,Personnel!$AT23&gt;0),CONFIG!$C$89, CONFIG!$C$88))*H24*JEI!$C$24,JEI!$C$17/12)</f>
        <v>0</v>
      </c>
      <c r="I74" s="71">
        <f>MIN((CONFIG!$C$88-IF(AND(JEI!$C$23,Personnel!$AT23&gt;0),CONFIG!$C$89, CONFIG!$C$88))*I24*JEI!$C$24,JEI!$C$17/12)</f>
        <v>0</v>
      </c>
      <c r="J74" s="71">
        <f>MIN((CONFIG!$C$88-IF(AND(JEI!$C$23,Personnel!$AT23&gt;0),CONFIG!$C$89, CONFIG!$C$88))*J24*JEI!$C$24,JEI!$C$17/12)</f>
        <v>0</v>
      </c>
      <c r="K74" s="71">
        <f>MIN((CONFIG!$C$88-IF(AND(JEI!$C$23,Personnel!$AT23&gt;0),CONFIG!$C$89, CONFIG!$C$88))*K24*JEI!$C$24,JEI!$C$17/12)</f>
        <v>0</v>
      </c>
      <c r="L74" s="71">
        <f>MIN((CONFIG!$C$88-IF(AND(JEI!$C$23,Personnel!$AT23&gt;0),CONFIG!$C$89, CONFIG!$C$88))*L24*JEI!$C$24,JEI!$C$17/12)</f>
        <v>0</v>
      </c>
      <c r="M74" s="71">
        <f>MIN((CONFIG!$C$88-IF(AND(JEI!$C$23,Personnel!$AT23&gt;0),CONFIG!$C$89, CONFIG!$C$88))*M24*JEI!$C$24,JEI!$C$17/12)</f>
        <v>0</v>
      </c>
      <c r="N74" s="74">
        <f t="shared" si="48"/>
        <v>0</v>
      </c>
      <c r="O74" s="71">
        <f>MIN((CONFIG!$C$88-IF(AND(JEI!$D$23,Personnel!$BF23&gt;0),CONFIG!$C$89, CONFIG!$C$88))*O24*JEI!$D$24,JEI!$C$17/12)</f>
        <v>0</v>
      </c>
      <c r="P74" s="71">
        <f>MIN((CONFIG!$C$88-IF(AND(JEI!$D$23,Personnel!$BF23&gt;0),CONFIG!$C$89, CONFIG!$C$88))*P24*JEI!$D$24,JEI!$C$17/12)</f>
        <v>0</v>
      </c>
      <c r="Q74" s="71">
        <f>MIN((CONFIG!$C$88-IF(AND(JEI!$D$23,Personnel!$BF23&gt;0),CONFIG!$C$89, CONFIG!$C$88))*Q24*JEI!$D$24,JEI!$C$17/12)</f>
        <v>0</v>
      </c>
      <c r="R74" s="71">
        <f>MIN((CONFIG!$C$88-IF(AND(JEI!$D$23,Personnel!$BF23&gt;0),CONFIG!$C$89, CONFIG!$C$88))*R24*JEI!$D$24,JEI!$C$17/12)</f>
        <v>0</v>
      </c>
      <c r="S74" s="71">
        <f>MIN((CONFIG!$C$88-IF(AND(JEI!$D$23,Personnel!$BF23&gt;0),CONFIG!$C$89, CONFIG!$C$88))*S24*JEI!$D$24,JEI!$C$17/12)</f>
        <v>0</v>
      </c>
      <c r="T74" s="71">
        <f>MIN((CONFIG!$C$88-IF(AND(JEI!$D$23,Personnel!$BF23&gt;0),CONFIG!$C$89, CONFIG!$C$88))*T24*JEI!$D$24,JEI!$C$17/12)</f>
        <v>0</v>
      </c>
      <c r="U74" s="71">
        <f>MIN((CONFIG!$C$88-IF(AND(JEI!$D$23,Personnel!$BF23&gt;0),CONFIG!$C$89, CONFIG!$C$88))*U24*JEI!$D$24,JEI!$C$17/12)</f>
        <v>0</v>
      </c>
      <c r="V74" s="71">
        <f>MIN((CONFIG!$C$88-IF(AND(JEI!$D$23,Personnel!$BF23&gt;0),CONFIG!$C$89, CONFIG!$C$88))*V24*JEI!$D$24,JEI!$C$17/12)</f>
        <v>0</v>
      </c>
      <c r="W74" s="71">
        <f>MIN((CONFIG!$C$88-IF(AND(JEI!$D$23,Personnel!$BF23&gt;0),CONFIG!$C$89, CONFIG!$C$88))*W24*JEI!$D$24,JEI!$C$17/12)</f>
        <v>0</v>
      </c>
      <c r="X74" s="71">
        <f>MIN((CONFIG!$C$88-IF(AND(JEI!$D$23,Personnel!$BF23&gt;0),CONFIG!$C$89, CONFIG!$C$88))*X24*JEI!$D$24,JEI!$C$17/12)</f>
        <v>0</v>
      </c>
      <c r="Y74" s="71">
        <f>MIN((CONFIG!$C$88-IF(AND(JEI!$D$23,Personnel!$BF23&gt;0),CONFIG!$C$89, CONFIG!$C$88))*Y24*JEI!$D$24,JEI!$C$17/12)</f>
        <v>0</v>
      </c>
      <c r="Z74" s="71">
        <f>MIN((CONFIG!$C$88-IF(AND(JEI!$D$23,Personnel!$BF23&gt;0),CONFIG!$C$89, CONFIG!$C$88))*Z24*JEI!$D$24,JEI!$C$17/12)</f>
        <v>0</v>
      </c>
      <c r="AA74" s="74">
        <f t="shared" si="49"/>
        <v>0</v>
      </c>
      <c r="AB74" s="71">
        <f>MIN((CONFIG!$C$88-IF(AND(JEI!$E$23,Personnel!$BR23&gt;0),CONFIG!$C$89, CONFIG!$C$88))*AB24*JEI!$E$24,JEI!$C$17/2)</f>
        <v>0</v>
      </c>
      <c r="AC74" s="71">
        <f>MIN((CONFIG!$C$88-IF(AND(JEI!$E$23,Personnel!$BR23&gt;0),CONFIG!$C$89, CONFIG!$C$88))*AC24*JEI!$E$24,JEI!$C$17/2)</f>
        <v>0</v>
      </c>
      <c r="AD74" s="74">
        <f t="shared" si="50"/>
        <v>0</v>
      </c>
      <c r="AE74" s="71">
        <f>MIN((CONFIG!$C$88-IF(AND(JEI!$F$23,Personnel!$CD23&gt;0),CONFIG!$C$89, CONFIG!$C$88))*AE24*JEI!$F$24,JEI!$C$17/2)</f>
        <v>0</v>
      </c>
      <c r="AF74" s="71">
        <f>MIN((CONFIG!$C$88-IF(AND(JEI!$F$23,Personnel!$CD23&gt;0),CONFIG!$C$89, CONFIG!$C$88))*AF24*JEI!$F$24,JEI!$C$17/2)</f>
        <v>0</v>
      </c>
      <c r="AG74" s="74">
        <f t="shared" si="51"/>
        <v>0</v>
      </c>
      <c r="AH74" s="71">
        <f>MIN((CONFIG!$C$88-IF(AND(JEI!$G$23,Personnel!$CP23&gt;0),CONFIG!$C$89, CONFIG!$C$88))*AH24*JEI!$G$24,JEI!$C$17/2)</f>
        <v>0</v>
      </c>
      <c r="AI74" s="71">
        <f>MIN((CONFIG!$C$88-IF(AND(JEI!$G$23,Personnel!$CP23&gt;0),CONFIG!$C$89, CONFIG!$C$88))*AI24*JEI!$G$24,JEI!$C$17/2)</f>
        <v>0</v>
      </c>
      <c r="AJ74" s="74">
        <f t="shared" si="52"/>
        <v>0</v>
      </c>
      <c r="AK74" s="17"/>
    </row>
    <row r="75" spans="2:37" x14ac:dyDescent="0.35">
      <c r="B75" s="71">
        <f>MIN((CONFIG!$C$88-IF(AND(JEI!$C$23,Personnel!$AT24&gt;0),CONFIG!$C$89, CONFIG!$C$88))*B25*JEI!$C$24,JEI!$C$17/12)</f>
        <v>0</v>
      </c>
      <c r="C75" s="71">
        <f>MIN((CONFIG!$C$88-IF(AND(JEI!$C$23,Personnel!$AT24&gt;0),CONFIG!$C$89, CONFIG!$C$88))*C25*JEI!$C$24,JEI!$C$17/12)</f>
        <v>0</v>
      </c>
      <c r="D75" s="71">
        <f>MIN((CONFIG!$C$88-IF(AND(JEI!$C$23,Personnel!$AT24&gt;0),CONFIG!$C$89, CONFIG!$C$88))*D25*JEI!$C$24,JEI!$C$17/12)</f>
        <v>0</v>
      </c>
      <c r="E75" s="71">
        <f>MIN((CONFIG!$C$88-IF(AND(JEI!$C$23,Personnel!$AT24&gt;0),CONFIG!$C$89, CONFIG!$C$88))*E25*JEI!$C$24,JEI!$C$17/12)</f>
        <v>0</v>
      </c>
      <c r="F75" s="71">
        <f>MIN((CONFIG!$C$88-IF(AND(JEI!$C$23,Personnel!$AT24&gt;0),CONFIG!$C$89, CONFIG!$C$88))*F25*JEI!$C$24,JEI!$C$17/12)</f>
        <v>0</v>
      </c>
      <c r="G75" s="71">
        <f>MIN((CONFIG!$C$88-IF(AND(JEI!$C$23,Personnel!$AT24&gt;0),CONFIG!$C$89, CONFIG!$C$88))*G25*JEI!$C$24,JEI!$C$17/12)</f>
        <v>0</v>
      </c>
      <c r="H75" s="71">
        <f>MIN((CONFIG!$C$88-IF(AND(JEI!$C$23,Personnel!$AT24&gt;0),CONFIG!$C$89, CONFIG!$C$88))*H25*JEI!$C$24,JEI!$C$17/12)</f>
        <v>0</v>
      </c>
      <c r="I75" s="71">
        <f>MIN((CONFIG!$C$88-IF(AND(JEI!$C$23,Personnel!$AT24&gt;0),CONFIG!$C$89, CONFIG!$C$88))*I25*JEI!$C$24,JEI!$C$17/12)</f>
        <v>0</v>
      </c>
      <c r="J75" s="71">
        <f>MIN((CONFIG!$C$88-IF(AND(JEI!$C$23,Personnel!$AT24&gt;0),CONFIG!$C$89, CONFIG!$C$88))*J25*JEI!$C$24,JEI!$C$17/12)</f>
        <v>0</v>
      </c>
      <c r="K75" s="71">
        <f>MIN((CONFIG!$C$88-IF(AND(JEI!$C$23,Personnel!$AT24&gt;0),CONFIG!$C$89, CONFIG!$C$88))*K25*JEI!$C$24,JEI!$C$17/12)</f>
        <v>0</v>
      </c>
      <c r="L75" s="71">
        <f>MIN((CONFIG!$C$88-IF(AND(JEI!$C$23,Personnel!$AT24&gt;0),CONFIG!$C$89, CONFIG!$C$88))*L25*JEI!$C$24,JEI!$C$17/12)</f>
        <v>0</v>
      </c>
      <c r="M75" s="71">
        <f>MIN((CONFIG!$C$88-IF(AND(JEI!$C$23,Personnel!$AT24&gt;0),CONFIG!$C$89, CONFIG!$C$88))*M25*JEI!$C$24,JEI!$C$17/12)</f>
        <v>0</v>
      </c>
      <c r="N75" s="74">
        <f t="shared" si="48"/>
        <v>0</v>
      </c>
      <c r="O75" s="71">
        <f>MIN((CONFIG!$C$88-IF(AND(JEI!$D$23,Personnel!$BF24&gt;0),CONFIG!$C$89, CONFIG!$C$88))*O25*JEI!$D$24,JEI!$C$17/12)</f>
        <v>0</v>
      </c>
      <c r="P75" s="71">
        <f>MIN((CONFIG!$C$88-IF(AND(JEI!$D$23,Personnel!$BF24&gt;0),CONFIG!$C$89, CONFIG!$C$88))*P25*JEI!$D$24,JEI!$C$17/12)</f>
        <v>0</v>
      </c>
      <c r="Q75" s="71">
        <f>MIN((CONFIG!$C$88-IF(AND(JEI!$D$23,Personnel!$BF24&gt;0),CONFIG!$C$89, CONFIG!$C$88))*Q25*JEI!$D$24,JEI!$C$17/12)</f>
        <v>0</v>
      </c>
      <c r="R75" s="71">
        <f>MIN((CONFIG!$C$88-IF(AND(JEI!$D$23,Personnel!$BF24&gt;0),CONFIG!$C$89, CONFIG!$C$88))*R25*JEI!$D$24,JEI!$C$17/12)</f>
        <v>0</v>
      </c>
      <c r="S75" s="71">
        <f>MIN((CONFIG!$C$88-IF(AND(JEI!$D$23,Personnel!$BF24&gt;0),CONFIG!$C$89, CONFIG!$C$88))*S25*JEI!$D$24,JEI!$C$17/12)</f>
        <v>0</v>
      </c>
      <c r="T75" s="71">
        <f>MIN((CONFIG!$C$88-IF(AND(JEI!$D$23,Personnel!$BF24&gt;0),CONFIG!$C$89, CONFIG!$C$88))*T25*JEI!$D$24,JEI!$C$17/12)</f>
        <v>0</v>
      </c>
      <c r="U75" s="71">
        <f>MIN((CONFIG!$C$88-IF(AND(JEI!$D$23,Personnel!$BF24&gt;0),CONFIG!$C$89, CONFIG!$C$88))*U25*JEI!$D$24,JEI!$C$17/12)</f>
        <v>0</v>
      </c>
      <c r="V75" s="71">
        <f>MIN((CONFIG!$C$88-IF(AND(JEI!$D$23,Personnel!$BF24&gt;0),CONFIG!$C$89, CONFIG!$C$88))*V25*JEI!$D$24,JEI!$C$17/12)</f>
        <v>0</v>
      </c>
      <c r="W75" s="71">
        <f>MIN((CONFIG!$C$88-IF(AND(JEI!$D$23,Personnel!$BF24&gt;0),CONFIG!$C$89, CONFIG!$C$88))*W25*JEI!$D$24,JEI!$C$17/12)</f>
        <v>0</v>
      </c>
      <c r="X75" s="71">
        <f>MIN((CONFIG!$C$88-IF(AND(JEI!$D$23,Personnel!$BF24&gt;0),CONFIG!$C$89, CONFIG!$C$88))*X25*JEI!$D$24,JEI!$C$17/12)</f>
        <v>0</v>
      </c>
      <c r="Y75" s="71">
        <f>MIN((CONFIG!$C$88-IF(AND(JEI!$D$23,Personnel!$BF24&gt;0),CONFIG!$C$89, CONFIG!$C$88))*Y25*JEI!$D$24,JEI!$C$17/12)</f>
        <v>0</v>
      </c>
      <c r="Z75" s="71">
        <f>MIN((CONFIG!$C$88-IF(AND(JEI!$D$23,Personnel!$BF24&gt;0),CONFIG!$C$89, CONFIG!$C$88))*Z25*JEI!$D$24,JEI!$C$17/12)</f>
        <v>0</v>
      </c>
      <c r="AA75" s="74">
        <f t="shared" si="49"/>
        <v>0</v>
      </c>
      <c r="AB75" s="71">
        <f>MIN((CONFIG!$C$88-IF(AND(JEI!$E$23,Personnel!$BR24&gt;0),CONFIG!$C$89, CONFIG!$C$88))*AB25*JEI!$E$24,JEI!$C$17/2)</f>
        <v>0</v>
      </c>
      <c r="AC75" s="71">
        <f>MIN((CONFIG!$C$88-IF(AND(JEI!$E$23,Personnel!$BR24&gt;0),CONFIG!$C$89, CONFIG!$C$88))*AC25*JEI!$E$24,JEI!$C$17/2)</f>
        <v>0</v>
      </c>
      <c r="AD75" s="74">
        <f t="shared" si="50"/>
        <v>0</v>
      </c>
      <c r="AE75" s="71">
        <f>MIN((CONFIG!$C$88-IF(AND(JEI!$F$23,Personnel!$CD24&gt;0),CONFIG!$C$89, CONFIG!$C$88))*AE25*JEI!$F$24,JEI!$C$17/2)</f>
        <v>0</v>
      </c>
      <c r="AF75" s="71">
        <f>MIN((CONFIG!$C$88-IF(AND(JEI!$F$23,Personnel!$CD24&gt;0),CONFIG!$C$89, CONFIG!$C$88))*AF25*JEI!$F$24,JEI!$C$17/2)</f>
        <v>0</v>
      </c>
      <c r="AG75" s="74">
        <f t="shared" si="51"/>
        <v>0</v>
      </c>
      <c r="AH75" s="71">
        <f>MIN((CONFIG!$C$88-IF(AND(JEI!$G$23,Personnel!$CP24&gt;0),CONFIG!$C$89, CONFIG!$C$88))*AH25*JEI!$G$24,JEI!$C$17/2)</f>
        <v>0</v>
      </c>
      <c r="AI75" s="71">
        <f>MIN((CONFIG!$C$88-IF(AND(JEI!$G$23,Personnel!$CP24&gt;0),CONFIG!$C$89, CONFIG!$C$88))*AI25*JEI!$G$24,JEI!$C$17/2)</f>
        <v>0</v>
      </c>
      <c r="AJ75" s="74">
        <f t="shared" si="52"/>
        <v>0</v>
      </c>
      <c r="AK75" s="17"/>
    </row>
    <row r="76" spans="2:37" x14ac:dyDescent="0.35">
      <c r="B76" s="71">
        <f>MIN((CONFIG!$C$88-IF(AND(JEI!$C$23,Personnel!$AT25&gt;0),CONFIG!$C$89, CONFIG!$C$88))*B26*JEI!$C$24,JEI!$C$17/12)</f>
        <v>0</v>
      </c>
      <c r="C76" s="71">
        <f>MIN((CONFIG!$C$88-IF(AND(JEI!$C$23,Personnel!$AT25&gt;0),CONFIG!$C$89, CONFIG!$C$88))*C26*JEI!$C$24,JEI!$C$17/12)</f>
        <v>0</v>
      </c>
      <c r="D76" s="71">
        <f>MIN((CONFIG!$C$88-IF(AND(JEI!$C$23,Personnel!$AT25&gt;0),CONFIG!$C$89, CONFIG!$C$88))*D26*JEI!$C$24,JEI!$C$17/12)</f>
        <v>0</v>
      </c>
      <c r="E76" s="71">
        <f>MIN((CONFIG!$C$88-IF(AND(JEI!$C$23,Personnel!$AT25&gt;0),CONFIG!$C$89, CONFIG!$C$88))*E26*JEI!$C$24,JEI!$C$17/12)</f>
        <v>0</v>
      </c>
      <c r="F76" s="71">
        <f>MIN((CONFIG!$C$88-IF(AND(JEI!$C$23,Personnel!$AT25&gt;0),CONFIG!$C$89, CONFIG!$C$88))*F26*JEI!$C$24,JEI!$C$17/12)</f>
        <v>0</v>
      </c>
      <c r="G76" s="71">
        <f>MIN((CONFIG!$C$88-IF(AND(JEI!$C$23,Personnel!$AT25&gt;0),CONFIG!$C$89, CONFIG!$C$88))*G26*JEI!$C$24,JEI!$C$17/12)</f>
        <v>0</v>
      </c>
      <c r="H76" s="71">
        <f>MIN((CONFIG!$C$88-IF(AND(JEI!$C$23,Personnel!$AT25&gt;0),CONFIG!$C$89, CONFIG!$C$88))*H26*JEI!$C$24,JEI!$C$17/12)</f>
        <v>0</v>
      </c>
      <c r="I76" s="71">
        <f>MIN((CONFIG!$C$88-IF(AND(JEI!$C$23,Personnel!$AT25&gt;0),CONFIG!$C$89, CONFIG!$C$88))*I26*JEI!$C$24,JEI!$C$17/12)</f>
        <v>0</v>
      </c>
      <c r="J76" s="71">
        <f>MIN((CONFIG!$C$88-IF(AND(JEI!$C$23,Personnel!$AT25&gt;0),CONFIG!$C$89, CONFIG!$C$88))*J26*JEI!$C$24,JEI!$C$17/12)</f>
        <v>0</v>
      </c>
      <c r="K76" s="71">
        <f>MIN((CONFIG!$C$88-IF(AND(JEI!$C$23,Personnel!$AT25&gt;0),CONFIG!$C$89, CONFIG!$C$88))*K26*JEI!$C$24,JEI!$C$17/12)</f>
        <v>0</v>
      </c>
      <c r="L76" s="71">
        <f>MIN((CONFIG!$C$88-IF(AND(JEI!$C$23,Personnel!$AT25&gt;0),CONFIG!$C$89, CONFIG!$C$88))*L26*JEI!$C$24,JEI!$C$17/12)</f>
        <v>0</v>
      </c>
      <c r="M76" s="71">
        <f>MIN((CONFIG!$C$88-IF(AND(JEI!$C$23,Personnel!$AT25&gt;0),CONFIG!$C$89, CONFIG!$C$88))*M26*JEI!$C$24,JEI!$C$17/12)</f>
        <v>0</v>
      </c>
      <c r="N76" s="74">
        <f t="shared" si="48"/>
        <v>0</v>
      </c>
      <c r="O76" s="71">
        <f>MIN((CONFIG!$C$88-IF(AND(JEI!$D$23,Personnel!$BF25&gt;0),CONFIG!$C$89, CONFIG!$C$88))*O26*JEI!$D$24,JEI!$C$17/12)</f>
        <v>0</v>
      </c>
      <c r="P76" s="71">
        <f>MIN((CONFIG!$C$88-IF(AND(JEI!$D$23,Personnel!$BF25&gt;0),CONFIG!$C$89, CONFIG!$C$88))*P26*JEI!$D$24,JEI!$C$17/12)</f>
        <v>0</v>
      </c>
      <c r="Q76" s="71">
        <f>MIN((CONFIG!$C$88-IF(AND(JEI!$D$23,Personnel!$BF25&gt;0),CONFIG!$C$89, CONFIG!$C$88))*Q26*JEI!$D$24,JEI!$C$17/12)</f>
        <v>0</v>
      </c>
      <c r="R76" s="71">
        <f>MIN((CONFIG!$C$88-IF(AND(JEI!$D$23,Personnel!$BF25&gt;0),CONFIG!$C$89, CONFIG!$C$88))*R26*JEI!$D$24,JEI!$C$17/12)</f>
        <v>0</v>
      </c>
      <c r="S76" s="71">
        <f>MIN((CONFIG!$C$88-IF(AND(JEI!$D$23,Personnel!$BF25&gt;0),CONFIG!$C$89, CONFIG!$C$88))*S26*JEI!$D$24,JEI!$C$17/12)</f>
        <v>0</v>
      </c>
      <c r="T76" s="71">
        <f>MIN((CONFIG!$C$88-IF(AND(JEI!$D$23,Personnel!$BF25&gt;0),CONFIG!$C$89, CONFIG!$C$88))*T26*JEI!$D$24,JEI!$C$17/12)</f>
        <v>0</v>
      </c>
      <c r="U76" s="71">
        <f>MIN((CONFIG!$C$88-IF(AND(JEI!$D$23,Personnel!$BF25&gt;0),CONFIG!$C$89, CONFIG!$C$88))*U26*JEI!$D$24,JEI!$C$17/12)</f>
        <v>0</v>
      </c>
      <c r="V76" s="71">
        <f>MIN((CONFIG!$C$88-IF(AND(JEI!$D$23,Personnel!$BF25&gt;0),CONFIG!$C$89, CONFIG!$C$88))*V26*JEI!$D$24,JEI!$C$17/12)</f>
        <v>0</v>
      </c>
      <c r="W76" s="71">
        <f>MIN((CONFIG!$C$88-IF(AND(JEI!$D$23,Personnel!$BF25&gt;0),CONFIG!$C$89, CONFIG!$C$88))*W26*JEI!$D$24,JEI!$C$17/12)</f>
        <v>0</v>
      </c>
      <c r="X76" s="71">
        <f>MIN((CONFIG!$C$88-IF(AND(JEI!$D$23,Personnel!$BF25&gt;0),CONFIG!$C$89, CONFIG!$C$88))*X26*JEI!$D$24,JEI!$C$17/12)</f>
        <v>0</v>
      </c>
      <c r="Y76" s="71">
        <f>MIN((CONFIG!$C$88-IF(AND(JEI!$D$23,Personnel!$BF25&gt;0),CONFIG!$C$89, CONFIG!$C$88))*Y26*JEI!$D$24,JEI!$C$17/12)</f>
        <v>0</v>
      </c>
      <c r="Z76" s="71">
        <f>MIN((CONFIG!$C$88-IF(AND(JEI!$D$23,Personnel!$BF25&gt;0),CONFIG!$C$89, CONFIG!$C$88))*Z26*JEI!$D$24,JEI!$C$17/12)</f>
        <v>0</v>
      </c>
      <c r="AA76" s="74">
        <f t="shared" si="49"/>
        <v>0</v>
      </c>
      <c r="AB76" s="71">
        <f>MIN((CONFIG!$C$88-IF(AND(JEI!$E$23,Personnel!$BR25&gt;0),CONFIG!$C$89, CONFIG!$C$88))*AB26*JEI!$E$24,JEI!$C$17/2)</f>
        <v>0</v>
      </c>
      <c r="AC76" s="71">
        <f>MIN((CONFIG!$C$88-IF(AND(JEI!$E$23,Personnel!$BR25&gt;0),CONFIG!$C$89, CONFIG!$C$88))*AC26*JEI!$E$24,JEI!$C$17/2)</f>
        <v>0</v>
      </c>
      <c r="AD76" s="74">
        <f t="shared" si="50"/>
        <v>0</v>
      </c>
      <c r="AE76" s="71">
        <f>MIN((CONFIG!$C$88-IF(AND(JEI!$F$23,Personnel!$CD25&gt;0),CONFIG!$C$89, CONFIG!$C$88))*AE26*JEI!$F$24,JEI!$C$17/2)</f>
        <v>0</v>
      </c>
      <c r="AF76" s="71">
        <f>MIN((CONFIG!$C$88-IF(AND(JEI!$F$23,Personnel!$CD25&gt;0),CONFIG!$C$89, CONFIG!$C$88))*AF26*JEI!$F$24,JEI!$C$17/2)</f>
        <v>0</v>
      </c>
      <c r="AG76" s="74">
        <f t="shared" si="51"/>
        <v>0</v>
      </c>
      <c r="AH76" s="71">
        <f>MIN((CONFIG!$C$88-IF(AND(JEI!$G$23,Personnel!$CP25&gt;0),CONFIG!$C$89, CONFIG!$C$88))*AH26*JEI!$G$24,JEI!$C$17/2)</f>
        <v>0</v>
      </c>
      <c r="AI76" s="71">
        <f>MIN((CONFIG!$C$88-IF(AND(JEI!$G$23,Personnel!$CP25&gt;0),CONFIG!$C$89, CONFIG!$C$88))*AI26*JEI!$G$24,JEI!$C$17/2)</f>
        <v>0</v>
      </c>
      <c r="AJ76" s="74">
        <f t="shared" si="52"/>
        <v>0</v>
      </c>
      <c r="AK76" s="17"/>
    </row>
    <row r="77" spans="2:37" x14ac:dyDescent="0.35">
      <c r="B77" s="71">
        <f>MIN((CONFIG!$C$88-IF(AND(JEI!$C$23,Personnel!$AT26&gt;0),CONFIG!$C$89, CONFIG!$C$88))*B27*JEI!$C$24,JEI!$C$17/12)</f>
        <v>0</v>
      </c>
      <c r="C77" s="71">
        <f>MIN((CONFIG!$C$88-IF(AND(JEI!$C$23,Personnel!$AT26&gt;0),CONFIG!$C$89, CONFIG!$C$88))*C27*JEI!$C$24,JEI!$C$17/12)</f>
        <v>0</v>
      </c>
      <c r="D77" s="71">
        <f>MIN((CONFIG!$C$88-IF(AND(JEI!$C$23,Personnel!$AT26&gt;0),CONFIG!$C$89, CONFIG!$C$88))*D27*JEI!$C$24,JEI!$C$17/12)</f>
        <v>0</v>
      </c>
      <c r="E77" s="71">
        <f>MIN((CONFIG!$C$88-IF(AND(JEI!$C$23,Personnel!$AT26&gt;0),CONFIG!$C$89, CONFIG!$C$88))*E27*JEI!$C$24,JEI!$C$17/12)</f>
        <v>0</v>
      </c>
      <c r="F77" s="71">
        <f>MIN((CONFIG!$C$88-IF(AND(JEI!$C$23,Personnel!$AT26&gt;0),CONFIG!$C$89, CONFIG!$C$88))*F27*JEI!$C$24,JEI!$C$17/12)</f>
        <v>0</v>
      </c>
      <c r="G77" s="71">
        <f>MIN((CONFIG!$C$88-IF(AND(JEI!$C$23,Personnel!$AT26&gt;0),CONFIG!$C$89, CONFIG!$C$88))*G27*JEI!$C$24,JEI!$C$17/12)</f>
        <v>0</v>
      </c>
      <c r="H77" s="71">
        <f>MIN((CONFIG!$C$88-IF(AND(JEI!$C$23,Personnel!$AT26&gt;0),CONFIG!$C$89, CONFIG!$C$88))*H27*JEI!$C$24,JEI!$C$17/12)</f>
        <v>0</v>
      </c>
      <c r="I77" s="71">
        <f>MIN((CONFIG!$C$88-IF(AND(JEI!$C$23,Personnel!$AT26&gt;0),CONFIG!$C$89, CONFIG!$C$88))*I27*JEI!$C$24,JEI!$C$17/12)</f>
        <v>0</v>
      </c>
      <c r="J77" s="71">
        <f>MIN((CONFIG!$C$88-IF(AND(JEI!$C$23,Personnel!$AT26&gt;0),CONFIG!$C$89, CONFIG!$C$88))*J27*JEI!$C$24,JEI!$C$17/12)</f>
        <v>0</v>
      </c>
      <c r="K77" s="71">
        <f>MIN((CONFIG!$C$88-IF(AND(JEI!$C$23,Personnel!$AT26&gt;0),CONFIG!$C$89, CONFIG!$C$88))*K27*JEI!$C$24,JEI!$C$17/12)</f>
        <v>0</v>
      </c>
      <c r="L77" s="71">
        <f>MIN((CONFIG!$C$88-IF(AND(JEI!$C$23,Personnel!$AT26&gt;0),CONFIG!$C$89, CONFIG!$C$88))*L27*JEI!$C$24,JEI!$C$17/12)</f>
        <v>0</v>
      </c>
      <c r="M77" s="71">
        <f>MIN((CONFIG!$C$88-IF(AND(JEI!$C$23,Personnel!$AT26&gt;0),CONFIG!$C$89, CONFIG!$C$88))*M27*JEI!$C$24,JEI!$C$17/12)</f>
        <v>0</v>
      </c>
      <c r="N77" s="74">
        <f t="shared" si="48"/>
        <v>0</v>
      </c>
      <c r="O77" s="71">
        <f>MIN((CONFIG!$C$88-IF(AND(JEI!$D$23,Personnel!$BF26&gt;0),CONFIG!$C$89, CONFIG!$C$88))*O27*JEI!$D$24,JEI!$C$17/12)</f>
        <v>0</v>
      </c>
      <c r="P77" s="71">
        <f>MIN((CONFIG!$C$88-IF(AND(JEI!$D$23,Personnel!$BF26&gt;0),CONFIG!$C$89, CONFIG!$C$88))*P27*JEI!$D$24,JEI!$C$17/12)</f>
        <v>0</v>
      </c>
      <c r="Q77" s="71">
        <f>MIN((CONFIG!$C$88-IF(AND(JEI!$D$23,Personnel!$BF26&gt;0),CONFIG!$C$89, CONFIG!$C$88))*Q27*JEI!$D$24,JEI!$C$17/12)</f>
        <v>0</v>
      </c>
      <c r="R77" s="71">
        <f>MIN((CONFIG!$C$88-IF(AND(JEI!$D$23,Personnel!$BF26&gt;0),CONFIG!$C$89, CONFIG!$C$88))*R27*JEI!$D$24,JEI!$C$17/12)</f>
        <v>0</v>
      </c>
      <c r="S77" s="71">
        <f>MIN((CONFIG!$C$88-IF(AND(JEI!$D$23,Personnel!$BF26&gt;0),CONFIG!$C$89, CONFIG!$C$88))*S27*JEI!$D$24,JEI!$C$17/12)</f>
        <v>0</v>
      </c>
      <c r="T77" s="71">
        <f>MIN((CONFIG!$C$88-IF(AND(JEI!$D$23,Personnel!$BF26&gt;0),CONFIG!$C$89, CONFIG!$C$88))*T27*JEI!$D$24,JEI!$C$17/12)</f>
        <v>0</v>
      </c>
      <c r="U77" s="71">
        <f>MIN((CONFIG!$C$88-IF(AND(JEI!$D$23,Personnel!$BF26&gt;0),CONFIG!$C$89, CONFIG!$C$88))*U27*JEI!$D$24,JEI!$C$17/12)</f>
        <v>0</v>
      </c>
      <c r="V77" s="71">
        <f>MIN((CONFIG!$C$88-IF(AND(JEI!$D$23,Personnel!$BF26&gt;0),CONFIG!$C$89, CONFIG!$C$88))*V27*JEI!$D$24,JEI!$C$17/12)</f>
        <v>0</v>
      </c>
      <c r="W77" s="71">
        <f>MIN((CONFIG!$C$88-IF(AND(JEI!$D$23,Personnel!$BF26&gt;0),CONFIG!$C$89, CONFIG!$C$88))*W27*JEI!$D$24,JEI!$C$17/12)</f>
        <v>0</v>
      </c>
      <c r="X77" s="71">
        <f>MIN((CONFIG!$C$88-IF(AND(JEI!$D$23,Personnel!$BF26&gt;0),CONFIG!$C$89, CONFIG!$C$88))*X27*JEI!$D$24,JEI!$C$17/12)</f>
        <v>0</v>
      </c>
      <c r="Y77" s="71">
        <f>MIN((CONFIG!$C$88-IF(AND(JEI!$D$23,Personnel!$BF26&gt;0),CONFIG!$C$89, CONFIG!$C$88))*Y27*JEI!$D$24,JEI!$C$17/12)</f>
        <v>0</v>
      </c>
      <c r="Z77" s="71">
        <f>MIN((CONFIG!$C$88-IF(AND(JEI!$D$23,Personnel!$BF26&gt;0),CONFIG!$C$89, CONFIG!$C$88))*Z27*JEI!$D$24,JEI!$C$17/12)</f>
        <v>0</v>
      </c>
      <c r="AA77" s="74">
        <f t="shared" si="49"/>
        <v>0</v>
      </c>
      <c r="AB77" s="71">
        <f>MIN((CONFIG!$C$88-IF(AND(JEI!$E$23,Personnel!$BR26&gt;0),CONFIG!$C$89, CONFIG!$C$88))*AB27*JEI!$E$24,JEI!$C$17/2)</f>
        <v>0</v>
      </c>
      <c r="AC77" s="71">
        <f>MIN((CONFIG!$C$88-IF(AND(JEI!$E$23,Personnel!$BR26&gt;0),CONFIG!$C$89, CONFIG!$C$88))*AC27*JEI!$E$24,JEI!$C$17/2)</f>
        <v>0</v>
      </c>
      <c r="AD77" s="74">
        <f t="shared" si="50"/>
        <v>0</v>
      </c>
      <c r="AE77" s="71">
        <f>MIN((CONFIG!$C$88-IF(AND(JEI!$F$23,Personnel!$CD26&gt;0),CONFIG!$C$89, CONFIG!$C$88))*AE27*JEI!$F$24,JEI!$C$17/2)</f>
        <v>0</v>
      </c>
      <c r="AF77" s="71">
        <f>MIN((CONFIG!$C$88-IF(AND(JEI!$F$23,Personnel!$CD26&gt;0),CONFIG!$C$89, CONFIG!$C$88))*AF27*JEI!$F$24,JEI!$C$17/2)</f>
        <v>0</v>
      </c>
      <c r="AG77" s="74">
        <f t="shared" si="51"/>
        <v>0</v>
      </c>
      <c r="AH77" s="71">
        <f>MIN((CONFIG!$C$88-IF(AND(JEI!$G$23,Personnel!$CP26&gt;0),CONFIG!$C$89, CONFIG!$C$88))*AH27*JEI!$G$24,JEI!$C$17/2)</f>
        <v>0</v>
      </c>
      <c r="AI77" s="71">
        <f>MIN((CONFIG!$C$88-IF(AND(JEI!$G$23,Personnel!$CP26&gt;0),CONFIG!$C$89, CONFIG!$C$88))*AI27*JEI!$G$24,JEI!$C$17/2)</f>
        <v>0</v>
      </c>
      <c r="AJ77" s="74">
        <f t="shared" si="52"/>
        <v>0</v>
      </c>
      <c r="AK77" s="17"/>
    </row>
    <row r="78" spans="2:37" x14ac:dyDescent="0.35">
      <c r="B78" s="71">
        <f>MIN((CONFIG!$C$88-IF(AND(JEI!$C$23,Personnel!$AT27&gt;0),CONFIG!$C$89, CONFIG!$C$88))*B28*JEI!$C$24,JEI!$C$17/12)</f>
        <v>0</v>
      </c>
      <c r="C78" s="71">
        <f>MIN((CONFIG!$C$88-IF(AND(JEI!$C$23,Personnel!$AT27&gt;0),CONFIG!$C$89, CONFIG!$C$88))*C28*JEI!$C$24,JEI!$C$17/12)</f>
        <v>0</v>
      </c>
      <c r="D78" s="71">
        <f>MIN((CONFIG!$C$88-IF(AND(JEI!$C$23,Personnel!$AT27&gt;0),CONFIG!$C$89, CONFIG!$C$88))*D28*JEI!$C$24,JEI!$C$17/12)</f>
        <v>0</v>
      </c>
      <c r="E78" s="71">
        <f>MIN((CONFIG!$C$88-IF(AND(JEI!$C$23,Personnel!$AT27&gt;0),CONFIG!$C$89, CONFIG!$C$88))*E28*JEI!$C$24,JEI!$C$17/12)</f>
        <v>0</v>
      </c>
      <c r="F78" s="71">
        <f>MIN((CONFIG!$C$88-IF(AND(JEI!$C$23,Personnel!$AT27&gt;0),CONFIG!$C$89, CONFIG!$C$88))*F28*JEI!$C$24,JEI!$C$17/12)</f>
        <v>0</v>
      </c>
      <c r="G78" s="71">
        <f>MIN((CONFIG!$C$88-IF(AND(JEI!$C$23,Personnel!$AT27&gt;0),CONFIG!$C$89, CONFIG!$C$88))*G28*JEI!$C$24,JEI!$C$17/12)</f>
        <v>0</v>
      </c>
      <c r="H78" s="71">
        <f>MIN((CONFIG!$C$88-IF(AND(JEI!$C$23,Personnel!$AT27&gt;0),CONFIG!$C$89, CONFIG!$C$88))*H28*JEI!$C$24,JEI!$C$17/12)</f>
        <v>0</v>
      </c>
      <c r="I78" s="71">
        <f>MIN((CONFIG!$C$88-IF(AND(JEI!$C$23,Personnel!$AT27&gt;0),CONFIG!$C$89, CONFIG!$C$88))*I28*JEI!$C$24,JEI!$C$17/12)</f>
        <v>0</v>
      </c>
      <c r="J78" s="71">
        <f>MIN((CONFIG!$C$88-IF(AND(JEI!$C$23,Personnel!$AT27&gt;0),CONFIG!$C$89, CONFIG!$C$88))*J28*JEI!$C$24,JEI!$C$17/12)</f>
        <v>0</v>
      </c>
      <c r="K78" s="71">
        <f>MIN((CONFIG!$C$88-IF(AND(JEI!$C$23,Personnel!$AT27&gt;0),CONFIG!$C$89, CONFIG!$C$88))*K28*JEI!$C$24,JEI!$C$17/12)</f>
        <v>0</v>
      </c>
      <c r="L78" s="71">
        <f>MIN((CONFIG!$C$88-IF(AND(JEI!$C$23,Personnel!$AT27&gt;0),CONFIG!$C$89, CONFIG!$C$88))*L28*JEI!$C$24,JEI!$C$17/12)</f>
        <v>0</v>
      </c>
      <c r="M78" s="71">
        <f>MIN((CONFIG!$C$88-IF(AND(JEI!$C$23,Personnel!$AT27&gt;0),CONFIG!$C$89, CONFIG!$C$88))*M28*JEI!$C$24,JEI!$C$17/12)</f>
        <v>0</v>
      </c>
      <c r="N78" s="74">
        <f t="shared" si="48"/>
        <v>0</v>
      </c>
      <c r="O78" s="71">
        <f>MIN((CONFIG!$C$88-IF(AND(JEI!$D$23,Personnel!$BF27&gt;0),CONFIG!$C$89, CONFIG!$C$88))*O28*JEI!$D$24,JEI!$C$17/12)</f>
        <v>0</v>
      </c>
      <c r="P78" s="71">
        <f>MIN((CONFIG!$C$88-IF(AND(JEI!$D$23,Personnel!$BF27&gt;0),CONFIG!$C$89, CONFIG!$C$88))*P28*JEI!$D$24,JEI!$C$17/12)</f>
        <v>0</v>
      </c>
      <c r="Q78" s="71">
        <f>MIN((CONFIG!$C$88-IF(AND(JEI!$D$23,Personnel!$BF27&gt;0),CONFIG!$C$89, CONFIG!$C$88))*Q28*JEI!$D$24,JEI!$C$17/12)</f>
        <v>0</v>
      </c>
      <c r="R78" s="71">
        <f>MIN((CONFIG!$C$88-IF(AND(JEI!$D$23,Personnel!$BF27&gt;0),CONFIG!$C$89, CONFIG!$C$88))*R28*JEI!$D$24,JEI!$C$17/12)</f>
        <v>0</v>
      </c>
      <c r="S78" s="71">
        <f>MIN((CONFIG!$C$88-IF(AND(JEI!$D$23,Personnel!$BF27&gt;0),CONFIG!$C$89, CONFIG!$C$88))*S28*JEI!$D$24,JEI!$C$17/12)</f>
        <v>0</v>
      </c>
      <c r="T78" s="71">
        <f>MIN((CONFIG!$C$88-IF(AND(JEI!$D$23,Personnel!$BF27&gt;0),CONFIG!$C$89, CONFIG!$C$88))*T28*JEI!$D$24,JEI!$C$17/12)</f>
        <v>0</v>
      </c>
      <c r="U78" s="71">
        <f>MIN((CONFIG!$C$88-IF(AND(JEI!$D$23,Personnel!$BF27&gt;0),CONFIG!$C$89, CONFIG!$C$88))*U28*JEI!$D$24,JEI!$C$17/12)</f>
        <v>0</v>
      </c>
      <c r="V78" s="71">
        <f>MIN((CONFIG!$C$88-IF(AND(JEI!$D$23,Personnel!$BF27&gt;0),CONFIG!$C$89, CONFIG!$C$88))*V28*JEI!$D$24,JEI!$C$17/12)</f>
        <v>0</v>
      </c>
      <c r="W78" s="71">
        <f>MIN((CONFIG!$C$88-IF(AND(JEI!$D$23,Personnel!$BF27&gt;0),CONFIG!$C$89, CONFIG!$C$88))*W28*JEI!$D$24,JEI!$C$17/12)</f>
        <v>0</v>
      </c>
      <c r="X78" s="71">
        <f>MIN((CONFIG!$C$88-IF(AND(JEI!$D$23,Personnel!$BF27&gt;0),CONFIG!$C$89, CONFIG!$C$88))*X28*JEI!$D$24,JEI!$C$17/12)</f>
        <v>0</v>
      </c>
      <c r="Y78" s="71">
        <f>MIN((CONFIG!$C$88-IF(AND(JEI!$D$23,Personnel!$BF27&gt;0),CONFIG!$C$89, CONFIG!$C$88))*Y28*JEI!$D$24,JEI!$C$17/12)</f>
        <v>0</v>
      </c>
      <c r="Z78" s="71">
        <f>MIN((CONFIG!$C$88-IF(AND(JEI!$D$23,Personnel!$BF27&gt;0),CONFIG!$C$89, CONFIG!$C$88))*Z28*JEI!$D$24,JEI!$C$17/12)</f>
        <v>0</v>
      </c>
      <c r="AA78" s="74">
        <f t="shared" si="49"/>
        <v>0</v>
      </c>
      <c r="AB78" s="71">
        <f>MIN((CONFIG!$C$88-IF(AND(JEI!$E$23,Personnel!$BR27&gt;0),CONFIG!$C$89, CONFIG!$C$88))*AB28*JEI!$E$24,JEI!$C$17/2)</f>
        <v>0</v>
      </c>
      <c r="AC78" s="71">
        <f>MIN((CONFIG!$C$88-IF(AND(JEI!$E$23,Personnel!$BR27&gt;0),CONFIG!$C$89, CONFIG!$C$88))*AC28*JEI!$E$24,JEI!$C$17/2)</f>
        <v>0</v>
      </c>
      <c r="AD78" s="74">
        <f t="shared" si="50"/>
        <v>0</v>
      </c>
      <c r="AE78" s="71">
        <f>MIN((CONFIG!$C$88-IF(AND(JEI!$F$23,Personnel!$CD27&gt;0),CONFIG!$C$89, CONFIG!$C$88))*AE28*JEI!$F$24,JEI!$C$17/2)</f>
        <v>0</v>
      </c>
      <c r="AF78" s="71">
        <f>MIN((CONFIG!$C$88-IF(AND(JEI!$F$23,Personnel!$CD27&gt;0),CONFIG!$C$89, CONFIG!$C$88))*AF28*JEI!$F$24,JEI!$C$17/2)</f>
        <v>0</v>
      </c>
      <c r="AG78" s="74">
        <f t="shared" si="51"/>
        <v>0</v>
      </c>
      <c r="AH78" s="71">
        <f>MIN((CONFIG!$C$88-IF(AND(JEI!$G$23,Personnel!$CP27&gt;0),CONFIG!$C$89, CONFIG!$C$88))*AH28*JEI!$G$24,JEI!$C$17/2)</f>
        <v>0</v>
      </c>
      <c r="AI78" s="71">
        <f>MIN((CONFIG!$C$88-IF(AND(JEI!$G$23,Personnel!$CP27&gt;0),CONFIG!$C$89, CONFIG!$C$88))*AI28*JEI!$G$24,JEI!$C$17/2)</f>
        <v>0</v>
      </c>
      <c r="AJ78" s="74">
        <f t="shared" si="52"/>
        <v>0</v>
      </c>
      <c r="AK78" s="17"/>
    </row>
    <row r="79" spans="2:37" x14ac:dyDescent="0.35">
      <c r="B79" s="71">
        <f>MIN((CONFIG!$C$88-IF(AND(JEI!$C$23,Personnel!$AT28&gt;0),CONFIG!$C$89, CONFIG!$C$88))*B29*JEI!$C$24,JEI!$C$17/12)</f>
        <v>0</v>
      </c>
      <c r="C79" s="71">
        <f>MIN((CONFIG!$C$88-IF(AND(JEI!$C$23,Personnel!$AT28&gt;0),CONFIG!$C$89, CONFIG!$C$88))*C29*JEI!$C$24,JEI!$C$17/12)</f>
        <v>0</v>
      </c>
      <c r="D79" s="71">
        <f>MIN((CONFIG!$C$88-IF(AND(JEI!$C$23,Personnel!$AT28&gt;0),CONFIG!$C$89, CONFIG!$C$88))*D29*JEI!$C$24,JEI!$C$17/12)</f>
        <v>0</v>
      </c>
      <c r="E79" s="71">
        <f>MIN((CONFIG!$C$88-IF(AND(JEI!$C$23,Personnel!$AT28&gt;0),CONFIG!$C$89, CONFIG!$C$88))*E29*JEI!$C$24,JEI!$C$17/12)</f>
        <v>0</v>
      </c>
      <c r="F79" s="71">
        <f>MIN((CONFIG!$C$88-IF(AND(JEI!$C$23,Personnel!$AT28&gt;0),CONFIG!$C$89, CONFIG!$C$88))*F29*JEI!$C$24,JEI!$C$17/12)</f>
        <v>0</v>
      </c>
      <c r="G79" s="71">
        <f>MIN((CONFIG!$C$88-IF(AND(JEI!$C$23,Personnel!$AT28&gt;0),CONFIG!$C$89, CONFIG!$C$88))*G29*JEI!$C$24,JEI!$C$17/12)</f>
        <v>0</v>
      </c>
      <c r="H79" s="71">
        <f>MIN((CONFIG!$C$88-IF(AND(JEI!$C$23,Personnel!$AT28&gt;0),CONFIG!$C$89, CONFIG!$C$88))*H29*JEI!$C$24,JEI!$C$17/12)</f>
        <v>0</v>
      </c>
      <c r="I79" s="71">
        <f>MIN((CONFIG!$C$88-IF(AND(JEI!$C$23,Personnel!$AT28&gt;0),CONFIG!$C$89, CONFIG!$C$88))*I29*JEI!$C$24,JEI!$C$17/12)</f>
        <v>0</v>
      </c>
      <c r="J79" s="71">
        <f>MIN((CONFIG!$C$88-IF(AND(JEI!$C$23,Personnel!$AT28&gt;0),CONFIG!$C$89, CONFIG!$C$88))*J29*JEI!$C$24,JEI!$C$17/12)</f>
        <v>0</v>
      </c>
      <c r="K79" s="71">
        <f>MIN((CONFIG!$C$88-IF(AND(JEI!$C$23,Personnel!$AT28&gt;0),CONFIG!$C$89, CONFIG!$C$88))*K29*JEI!$C$24,JEI!$C$17/12)</f>
        <v>0</v>
      </c>
      <c r="L79" s="71">
        <f>MIN((CONFIG!$C$88-IF(AND(JEI!$C$23,Personnel!$AT28&gt;0),CONFIG!$C$89, CONFIG!$C$88))*L29*JEI!$C$24,JEI!$C$17/12)</f>
        <v>0</v>
      </c>
      <c r="M79" s="71">
        <f>MIN((CONFIG!$C$88-IF(AND(JEI!$C$23,Personnel!$AT28&gt;0),CONFIG!$C$89, CONFIG!$C$88))*M29*JEI!$C$24,JEI!$C$17/12)</f>
        <v>0</v>
      </c>
      <c r="N79" s="74">
        <f t="shared" si="48"/>
        <v>0</v>
      </c>
      <c r="O79" s="71">
        <f>MIN((CONFIG!$C$88-IF(AND(JEI!$D$23,Personnel!$BF28&gt;0),CONFIG!$C$89, CONFIG!$C$88))*O29*JEI!$D$24,JEI!$C$17/12)</f>
        <v>0</v>
      </c>
      <c r="P79" s="71">
        <f>MIN((CONFIG!$C$88-IF(AND(JEI!$D$23,Personnel!$BF28&gt;0),CONFIG!$C$89, CONFIG!$C$88))*P29*JEI!$D$24,JEI!$C$17/12)</f>
        <v>0</v>
      </c>
      <c r="Q79" s="71">
        <f>MIN((CONFIG!$C$88-IF(AND(JEI!$D$23,Personnel!$BF28&gt;0),CONFIG!$C$89, CONFIG!$C$88))*Q29*JEI!$D$24,JEI!$C$17/12)</f>
        <v>0</v>
      </c>
      <c r="R79" s="71">
        <f>MIN((CONFIG!$C$88-IF(AND(JEI!$D$23,Personnel!$BF28&gt;0),CONFIG!$C$89, CONFIG!$C$88))*R29*JEI!$D$24,JEI!$C$17/12)</f>
        <v>0</v>
      </c>
      <c r="S79" s="71">
        <f>MIN((CONFIG!$C$88-IF(AND(JEI!$D$23,Personnel!$BF28&gt;0),CONFIG!$C$89, CONFIG!$C$88))*S29*JEI!$D$24,JEI!$C$17/12)</f>
        <v>0</v>
      </c>
      <c r="T79" s="71">
        <f>MIN((CONFIG!$C$88-IF(AND(JEI!$D$23,Personnel!$BF28&gt;0),CONFIG!$C$89, CONFIG!$C$88))*T29*JEI!$D$24,JEI!$C$17/12)</f>
        <v>0</v>
      </c>
      <c r="U79" s="71">
        <f>MIN((CONFIG!$C$88-IF(AND(JEI!$D$23,Personnel!$BF28&gt;0),CONFIG!$C$89, CONFIG!$C$88))*U29*JEI!$D$24,JEI!$C$17/12)</f>
        <v>0</v>
      </c>
      <c r="V79" s="71">
        <f>MIN((CONFIG!$C$88-IF(AND(JEI!$D$23,Personnel!$BF28&gt;0),CONFIG!$C$89, CONFIG!$C$88))*V29*JEI!$D$24,JEI!$C$17/12)</f>
        <v>0</v>
      </c>
      <c r="W79" s="71">
        <f>MIN((CONFIG!$C$88-IF(AND(JEI!$D$23,Personnel!$BF28&gt;0),CONFIG!$C$89, CONFIG!$C$88))*W29*JEI!$D$24,JEI!$C$17/12)</f>
        <v>0</v>
      </c>
      <c r="X79" s="71">
        <f>MIN((CONFIG!$C$88-IF(AND(JEI!$D$23,Personnel!$BF28&gt;0),CONFIG!$C$89, CONFIG!$C$88))*X29*JEI!$D$24,JEI!$C$17/12)</f>
        <v>0</v>
      </c>
      <c r="Y79" s="71">
        <f>MIN((CONFIG!$C$88-IF(AND(JEI!$D$23,Personnel!$BF28&gt;0),CONFIG!$C$89, CONFIG!$C$88))*Y29*JEI!$D$24,JEI!$C$17/12)</f>
        <v>0</v>
      </c>
      <c r="Z79" s="71">
        <f>MIN((CONFIG!$C$88-IF(AND(JEI!$D$23,Personnel!$BF28&gt;0),CONFIG!$C$89, CONFIG!$C$88))*Z29*JEI!$D$24,JEI!$C$17/12)</f>
        <v>0</v>
      </c>
      <c r="AA79" s="74">
        <f t="shared" si="49"/>
        <v>0</v>
      </c>
      <c r="AB79" s="71">
        <f>MIN((CONFIG!$C$88-IF(AND(JEI!$E$23,Personnel!$BR28&gt;0),CONFIG!$C$89, CONFIG!$C$88))*AB29*JEI!$E$24,JEI!$C$17/2)</f>
        <v>0</v>
      </c>
      <c r="AC79" s="71">
        <f>MIN((CONFIG!$C$88-IF(AND(JEI!$E$23,Personnel!$BR28&gt;0),CONFIG!$C$89, CONFIG!$C$88))*AC29*JEI!$E$24,JEI!$C$17/2)</f>
        <v>0</v>
      </c>
      <c r="AD79" s="74">
        <f t="shared" si="50"/>
        <v>0</v>
      </c>
      <c r="AE79" s="71">
        <f>MIN((CONFIG!$C$88-IF(AND(JEI!$F$23,Personnel!$CD28&gt;0),CONFIG!$C$89, CONFIG!$C$88))*AE29*JEI!$F$24,JEI!$C$17/2)</f>
        <v>0</v>
      </c>
      <c r="AF79" s="71">
        <f>MIN((CONFIG!$C$88-IF(AND(JEI!$F$23,Personnel!$CD28&gt;0),CONFIG!$C$89, CONFIG!$C$88))*AF29*JEI!$F$24,JEI!$C$17/2)</f>
        <v>0</v>
      </c>
      <c r="AG79" s="74">
        <f t="shared" si="51"/>
        <v>0</v>
      </c>
      <c r="AH79" s="71">
        <f>MIN((CONFIG!$C$88-IF(AND(JEI!$G$23,Personnel!$CP28&gt;0),CONFIG!$C$89, CONFIG!$C$88))*AH29*JEI!$G$24,JEI!$C$17/2)</f>
        <v>0</v>
      </c>
      <c r="AI79" s="71">
        <f>MIN((CONFIG!$C$88-IF(AND(JEI!$G$23,Personnel!$CP28&gt;0),CONFIG!$C$89, CONFIG!$C$88))*AI29*JEI!$G$24,JEI!$C$17/2)</f>
        <v>0</v>
      </c>
      <c r="AJ79" s="74">
        <f t="shared" si="52"/>
        <v>0</v>
      </c>
      <c r="AK79" s="17"/>
    </row>
    <row r="80" spans="2:37" x14ac:dyDescent="0.35">
      <c r="B80" s="71">
        <f>MIN((CONFIG!$C$88-IF(AND(JEI!$C$23,Personnel!$AT29&gt;0),CONFIG!$C$89, CONFIG!$C$88))*B30*JEI!$C$24,JEI!$C$17/12)</f>
        <v>0</v>
      </c>
      <c r="C80" s="71">
        <f>MIN((CONFIG!$C$88-IF(AND(JEI!$C$23,Personnel!$AT29&gt;0),CONFIG!$C$89, CONFIG!$C$88))*C30*JEI!$C$24,JEI!$C$17/12)</f>
        <v>0</v>
      </c>
      <c r="D80" s="71">
        <f>MIN((CONFIG!$C$88-IF(AND(JEI!$C$23,Personnel!$AT29&gt;0),CONFIG!$C$89, CONFIG!$C$88))*D30*JEI!$C$24,JEI!$C$17/12)</f>
        <v>0</v>
      </c>
      <c r="E80" s="71">
        <f>MIN((CONFIG!$C$88-IF(AND(JEI!$C$23,Personnel!$AT29&gt;0),CONFIG!$C$89, CONFIG!$C$88))*E30*JEI!$C$24,JEI!$C$17/12)</f>
        <v>0</v>
      </c>
      <c r="F80" s="71">
        <f>MIN((CONFIG!$C$88-IF(AND(JEI!$C$23,Personnel!$AT29&gt;0),CONFIG!$C$89, CONFIG!$C$88))*F30*JEI!$C$24,JEI!$C$17/12)</f>
        <v>0</v>
      </c>
      <c r="G80" s="71">
        <f>MIN((CONFIG!$C$88-IF(AND(JEI!$C$23,Personnel!$AT29&gt;0),CONFIG!$C$89, CONFIG!$C$88))*G30*JEI!$C$24,JEI!$C$17/12)</f>
        <v>0</v>
      </c>
      <c r="H80" s="71">
        <f>MIN((CONFIG!$C$88-IF(AND(JEI!$C$23,Personnel!$AT29&gt;0),CONFIG!$C$89, CONFIG!$C$88))*H30*JEI!$C$24,JEI!$C$17/12)</f>
        <v>0</v>
      </c>
      <c r="I80" s="71">
        <f>MIN((CONFIG!$C$88-IF(AND(JEI!$C$23,Personnel!$AT29&gt;0),CONFIG!$C$89, CONFIG!$C$88))*I30*JEI!$C$24,JEI!$C$17/12)</f>
        <v>0</v>
      </c>
      <c r="J80" s="71">
        <f>MIN((CONFIG!$C$88-IF(AND(JEI!$C$23,Personnel!$AT29&gt;0),CONFIG!$C$89, CONFIG!$C$88))*J30*JEI!$C$24,JEI!$C$17/12)</f>
        <v>0</v>
      </c>
      <c r="K80" s="71">
        <f>MIN((CONFIG!$C$88-IF(AND(JEI!$C$23,Personnel!$AT29&gt;0),CONFIG!$C$89, CONFIG!$C$88))*K30*JEI!$C$24,JEI!$C$17/12)</f>
        <v>0</v>
      </c>
      <c r="L80" s="71">
        <f>MIN((CONFIG!$C$88-IF(AND(JEI!$C$23,Personnel!$AT29&gt;0),CONFIG!$C$89, CONFIG!$C$88))*L30*JEI!$C$24,JEI!$C$17/12)</f>
        <v>0</v>
      </c>
      <c r="M80" s="71">
        <f>MIN((CONFIG!$C$88-IF(AND(JEI!$C$23,Personnel!$AT29&gt;0),CONFIG!$C$89, CONFIG!$C$88))*M30*JEI!$C$24,JEI!$C$17/12)</f>
        <v>0</v>
      </c>
      <c r="N80" s="74">
        <f t="shared" si="48"/>
        <v>0</v>
      </c>
      <c r="O80" s="71">
        <f>MIN((CONFIG!$C$88-IF(AND(JEI!$D$23,Personnel!$BF29&gt;0),CONFIG!$C$89, CONFIG!$C$88))*O30*JEI!$D$24,JEI!$C$17/12)</f>
        <v>0</v>
      </c>
      <c r="P80" s="71">
        <f>MIN((CONFIG!$C$88-IF(AND(JEI!$D$23,Personnel!$BF29&gt;0),CONFIG!$C$89, CONFIG!$C$88))*P30*JEI!$D$24,JEI!$C$17/12)</f>
        <v>0</v>
      </c>
      <c r="Q80" s="71">
        <f>MIN((CONFIG!$C$88-IF(AND(JEI!$D$23,Personnel!$BF29&gt;0),CONFIG!$C$89, CONFIG!$C$88))*Q30*JEI!$D$24,JEI!$C$17/12)</f>
        <v>0</v>
      </c>
      <c r="R80" s="71">
        <f>MIN((CONFIG!$C$88-IF(AND(JEI!$D$23,Personnel!$BF29&gt;0),CONFIG!$C$89, CONFIG!$C$88))*R30*JEI!$D$24,JEI!$C$17/12)</f>
        <v>0</v>
      </c>
      <c r="S80" s="71">
        <f>MIN((CONFIG!$C$88-IF(AND(JEI!$D$23,Personnel!$BF29&gt;0),CONFIG!$C$89, CONFIG!$C$88))*S30*JEI!$D$24,JEI!$C$17/12)</f>
        <v>0</v>
      </c>
      <c r="T80" s="71">
        <f>MIN((CONFIG!$C$88-IF(AND(JEI!$D$23,Personnel!$BF29&gt;0),CONFIG!$C$89, CONFIG!$C$88))*T30*JEI!$D$24,JEI!$C$17/12)</f>
        <v>0</v>
      </c>
      <c r="U80" s="71">
        <f>MIN((CONFIG!$C$88-IF(AND(JEI!$D$23,Personnel!$BF29&gt;0),CONFIG!$C$89, CONFIG!$C$88))*U30*JEI!$D$24,JEI!$C$17/12)</f>
        <v>0</v>
      </c>
      <c r="V80" s="71">
        <f>MIN((CONFIG!$C$88-IF(AND(JEI!$D$23,Personnel!$BF29&gt;0),CONFIG!$C$89, CONFIG!$C$88))*V30*JEI!$D$24,JEI!$C$17/12)</f>
        <v>0</v>
      </c>
      <c r="W80" s="71">
        <f>MIN((CONFIG!$C$88-IF(AND(JEI!$D$23,Personnel!$BF29&gt;0),CONFIG!$C$89, CONFIG!$C$88))*W30*JEI!$D$24,JEI!$C$17/12)</f>
        <v>0</v>
      </c>
      <c r="X80" s="71">
        <f>MIN((CONFIG!$C$88-IF(AND(JEI!$D$23,Personnel!$BF29&gt;0),CONFIG!$C$89, CONFIG!$C$88))*X30*JEI!$D$24,JEI!$C$17/12)</f>
        <v>0</v>
      </c>
      <c r="Y80" s="71">
        <f>MIN((CONFIG!$C$88-IF(AND(JEI!$D$23,Personnel!$BF29&gt;0),CONFIG!$C$89, CONFIG!$C$88))*Y30*JEI!$D$24,JEI!$C$17/12)</f>
        <v>0</v>
      </c>
      <c r="Z80" s="71">
        <f>MIN((CONFIG!$C$88-IF(AND(JEI!$D$23,Personnel!$BF29&gt;0),CONFIG!$C$89, CONFIG!$C$88))*Z30*JEI!$D$24,JEI!$C$17/12)</f>
        <v>0</v>
      </c>
      <c r="AA80" s="74">
        <f t="shared" si="49"/>
        <v>0</v>
      </c>
      <c r="AB80" s="71">
        <f>MIN((CONFIG!$C$88-IF(AND(JEI!$E$23,Personnel!$BR29&gt;0),CONFIG!$C$89, CONFIG!$C$88))*AB30*JEI!$E$24,JEI!$C$17/2)</f>
        <v>0</v>
      </c>
      <c r="AC80" s="71">
        <f>MIN((CONFIG!$C$88-IF(AND(JEI!$E$23,Personnel!$BR29&gt;0),CONFIG!$C$89, CONFIG!$C$88))*AC30*JEI!$E$24,JEI!$C$17/2)</f>
        <v>0</v>
      </c>
      <c r="AD80" s="74">
        <f t="shared" si="50"/>
        <v>0</v>
      </c>
      <c r="AE80" s="71">
        <f>MIN((CONFIG!$C$88-IF(AND(JEI!$F$23,Personnel!$CD29&gt;0),CONFIG!$C$89, CONFIG!$C$88))*AE30*JEI!$F$24,JEI!$C$17/2)</f>
        <v>0</v>
      </c>
      <c r="AF80" s="71">
        <f>MIN((CONFIG!$C$88-IF(AND(JEI!$F$23,Personnel!$CD29&gt;0),CONFIG!$C$89, CONFIG!$C$88))*AF30*JEI!$F$24,JEI!$C$17/2)</f>
        <v>0</v>
      </c>
      <c r="AG80" s="74">
        <f t="shared" si="51"/>
        <v>0</v>
      </c>
      <c r="AH80" s="71">
        <f>MIN((CONFIG!$C$88-IF(AND(JEI!$G$23,Personnel!$CP29&gt;0),CONFIG!$C$89, CONFIG!$C$88))*AH30*JEI!$G$24,JEI!$C$17/2)</f>
        <v>0</v>
      </c>
      <c r="AI80" s="71">
        <f>MIN((CONFIG!$C$88-IF(AND(JEI!$G$23,Personnel!$CP29&gt;0),CONFIG!$C$89, CONFIG!$C$88))*AI30*JEI!$G$24,JEI!$C$17/2)</f>
        <v>0</v>
      </c>
      <c r="AJ80" s="74">
        <f t="shared" si="52"/>
        <v>0</v>
      </c>
      <c r="AK80" s="17"/>
    </row>
    <row r="81" spans="2:37" x14ac:dyDescent="0.35">
      <c r="B81" s="71">
        <f>MIN(SUM(B61:B80),JEI!$C$18/2)</f>
        <v>0</v>
      </c>
      <c r="C81" s="71">
        <f>MIN(SUM(C61:C80),JEI!$C$18/2)</f>
        <v>0</v>
      </c>
      <c r="D81" s="71">
        <f>MIN(SUM(D61:D80),JEI!$C$18/2)</f>
        <v>0</v>
      </c>
      <c r="E81" s="71">
        <f>MIN(SUM(E61:E80),JEI!$C$18/2)</f>
        <v>0</v>
      </c>
      <c r="F81" s="71">
        <f>MIN(SUM(F61:F80),JEI!$C$18/2)</f>
        <v>0</v>
      </c>
      <c r="G81" s="71">
        <f>MIN(SUM(G61:G80),JEI!$C$18/2)</f>
        <v>0</v>
      </c>
      <c r="H81" s="71">
        <f>MIN(SUM(H61:H80),JEI!$C$18/2)</f>
        <v>0</v>
      </c>
      <c r="I81" s="71">
        <f>MIN(SUM(I61:I80),JEI!$C$18/2)</f>
        <v>0</v>
      </c>
      <c r="J81" s="71">
        <f>MIN(SUM(J61:J80),JEI!$C$18/2)</f>
        <v>0</v>
      </c>
      <c r="K81" s="71">
        <f>MIN(SUM(K61:K80),JEI!$C$18/2)</f>
        <v>0</v>
      </c>
      <c r="L81" s="71">
        <f>MIN(SUM(L61:L80),JEI!$C$18/2)</f>
        <v>0</v>
      </c>
      <c r="M81" s="71">
        <f>MIN(SUM(M61:M80),JEI!$C$18/2)</f>
        <v>0</v>
      </c>
      <c r="N81" s="74">
        <f t="shared" si="48"/>
        <v>0</v>
      </c>
      <c r="O81" s="71">
        <f>MIN(SUM(O61:O80),JEI!$C$18/2)</f>
        <v>0</v>
      </c>
      <c r="P81" s="71">
        <f>MIN(SUM(P61:P80),JEI!$C$18/2)</f>
        <v>0</v>
      </c>
      <c r="Q81" s="71">
        <f>MIN(SUM(Q61:Q80),JEI!$C$18/2)</f>
        <v>0</v>
      </c>
      <c r="R81" s="71">
        <f>MIN(SUM(R61:R80),JEI!$C$18/2)</f>
        <v>0</v>
      </c>
      <c r="S81" s="71">
        <f>MIN(SUM(S61:S80),JEI!$C$18/2)</f>
        <v>0</v>
      </c>
      <c r="T81" s="71">
        <f>MIN(SUM(T61:T80),JEI!$C$18/2)</f>
        <v>0</v>
      </c>
      <c r="U81" s="71">
        <f>MIN(SUM(U61:U80),JEI!$C$18/2)</f>
        <v>0</v>
      </c>
      <c r="V81" s="71">
        <f>MIN(SUM(V61:V80),JEI!$C$18/2)</f>
        <v>0</v>
      </c>
      <c r="W81" s="71">
        <f>MIN(SUM(W61:W80),JEI!$C$18/2)</f>
        <v>0</v>
      </c>
      <c r="X81" s="71">
        <f>MIN(SUM(X61:X80),JEI!$C$18/2)</f>
        <v>0</v>
      </c>
      <c r="Y81" s="71">
        <f>MIN(SUM(Y61:Y80),JEI!$C$18/2)</f>
        <v>0</v>
      </c>
      <c r="Z81" s="71">
        <f>MIN(SUM(Z61:Z80),JEI!$C$18/2)</f>
        <v>0</v>
      </c>
      <c r="AA81" s="74">
        <f t="shared" si="49"/>
        <v>0</v>
      </c>
      <c r="AB81" s="71">
        <f>MIN(SUM(AB61:AB80),JEI!$C$18/2)</f>
        <v>0</v>
      </c>
      <c r="AC81" s="71">
        <f>MIN(SUM(AC61:AC80),JEI!$C$18/2)</f>
        <v>0</v>
      </c>
      <c r="AD81" s="74">
        <f t="shared" si="50"/>
        <v>0</v>
      </c>
      <c r="AE81" s="71">
        <f>MIN(SUM(AE61:AE80),JEI!$C$18/2)</f>
        <v>0</v>
      </c>
      <c r="AF81" s="71">
        <f>MIN(SUM(AF61:AF80),JEI!$C$18/2)</f>
        <v>0</v>
      </c>
      <c r="AG81" s="74">
        <f t="shared" si="51"/>
        <v>0</v>
      </c>
      <c r="AH81" s="71">
        <f>MIN(SUM(AH61:AH80),JEI!$C$18/2)</f>
        <v>0</v>
      </c>
      <c r="AI81" s="71">
        <f>MIN(SUM(AI61:AI80),JEI!$C$18/2)</f>
        <v>0</v>
      </c>
      <c r="AJ81" s="74">
        <f t="shared" si="52"/>
        <v>0</v>
      </c>
      <c r="AK81" s="17"/>
    </row>
    <row r="82" spans="2:37" x14ac:dyDescent="0.35">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row>
    <row r="83" spans="2:37" x14ac:dyDescent="0.35">
      <c r="B83" s="201" t="s">
        <v>236</v>
      </c>
      <c r="C83" s="201"/>
      <c r="D83" s="201"/>
      <c r="E83" s="201"/>
      <c r="F83" s="201"/>
      <c r="G83" s="201"/>
      <c r="H83" s="201"/>
      <c r="I83" s="201"/>
      <c r="J83" s="201"/>
      <c r="K83" s="201"/>
      <c r="L83" s="201"/>
      <c r="M83" s="201"/>
      <c r="N83" s="201"/>
      <c r="O83" s="86"/>
      <c r="P83" s="86"/>
      <c r="Q83" s="86"/>
      <c r="R83" s="86"/>
      <c r="S83" s="86"/>
      <c r="T83" s="86"/>
      <c r="U83" s="86"/>
      <c r="V83" s="86"/>
      <c r="W83" s="86"/>
      <c r="X83" s="86"/>
      <c r="Y83" s="86"/>
      <c r="Z83" s="86"/>
      <c r="AA83" s="86"/>
      <c r="AB83" s="86"/>
      <c r="AC83" s="86"/>
      <c r="AD83" s="86"/>
      <c r="AE83" s="86"/>
      <c r="AF83" s="86"/>
      <c r="AG83" s="86"/>
      <c r="AH83" s="86"/>
      <c r="AI83" s="86"/>
      <c r="AJ83" s="86"/>
      <c r="AK83" s="17"/>
    </row>
    <row r="84" spans="2:37" x14ac:dyDescent="0.35">
      <c r="B84" s="201" t="s">
        <v>17</v>
      </c>
      <c r="C84" s="201"/>
      <c r="D84" s="201"/>
      <c r="E84" s="201"/>
      <c r="F84" s="201"/>
      <c r="G84" s="201"/>
      <c r="H84" s="201"/>
      <c r="I84" s="201"/>
      <c r="J84" s="201"/>
      <c r="K84" s="201"/>
      <c r="L84" s="201"/>
      <c r="M84" s="201"/>
      <c r="N84" s="201"/>
      <c r="O84" s="201" t="s">
        <v>18</v>
      </c>
      <c r="P84" s="201"/>
      <c r="Q84" s="201"/>
      <c r="R84" s="201"/>
      <c r="S84" s="201"/>
      <c r="T84" s="201"/>
      <c r="U84" s="201"/>
      <c r="V84" s="201"/>
      <c r="W84" s="201"/>
      <c r="X84" s="201"/>
      <c r="Y84" s="201"/>
      <c r="Z84" s="201"/>
      <c r="AA84" s="201"/>
      <c r="AB84" s="201" t="s">
        <v>19</v>
      </c>
      <c r="AC84" s="201"/>
      <c r="AD84" s="201"/>
      <c r="AE84" s="201" t="s">
        <v>31</v>
      </c>
      <c r="AF84" s="201"/>
      <c r="AG84" s="201"/>
      <c r="AH84" s="201" t="s">
        <v>32</v>
      </c>
      <c r="AI84" s="201"/>
      <c r="AJ84" s="201"/>
      <c r="AK84" s="17"/>
    </row>
    <row r="85" spans="2:37" x14ac:dyDescent="0.35">
      <c r="B85" s="67">
        <f>CONFIG!$C$7</f>
        <v>43101</v>
      </c>
      <c r="C85" s="67">
        <f>DATE(YEAR(B85),MONTH(B85)+1,DAY(B85))</f>
        <v>43132</v>
      </c>
      <c r="D85" s="67">
        <f t="shared" ref="D85:M85" si="56">DATE(YEAR(C85),MONTH(C85)+1,DAY(C85))</f>
        <v>43160</v>
      </c>
      <c r="E85" s="67">
        <f t="shared" si="56"/>
        <v>43191</v>
      </c>
      <c r="F85" s="67">
        <f t="shared" si="56"/>
        <v>43221</v>
      </c>
      <c r="G85" s="67">
        <f t="shared" si="56"/>
        <v>43252</v>
      </c>
      <c r="H85" s="67">
        <f t="shared" si="56"/>
        <v>43282</v>
      </c>
      <c r="I85" s="67">
        <f t="shared" si="56"/>
        <v>43313</v>
      </c>
      <c r="J85" s="67">
        <f t="shared" si="56"/>
        <v>43344</v>
      </c>
      <c r="K85" s="67">
        <f t="shared" si="56"/>
        <v>43374</v>
      </c>
      <c r="L85" s="67">
        <f t="shared" si="56"/>
        <v>43405</v>
      </c>
      <c r="M85" s="67">
        <f t="shared" si="56"/>
        <v>43435</v>
      </c>
      <c r="N85" s="21" t="s">
        <v>16</v>
      </c>
      <c r="O85" s="67">
        <f>DATE(YEAR(M85),MONTH(M85)+1,DAY(M85))</f>
        <v>43466</v>
      </c>
      <c r="P85" s="67">
        <f t="shared" ref="P85:Z85" si="57">DATE(YEAR(O85),MONTH(O85)+1,DAY(O85))</f>
        <v>43497</v>
      </c>
      <c r="Q85" s="67">
        <f t="shared" si="57"/>
        <v>43525</v>
      </c>
      <c r="R85" s="67">
        <f t="shared" si="57"/>
        <v>43556</v>
      </c>
      <c r="S85" s="67">
        <f t="shared" si="57"/>
        <v>43586</v>
      </c>
      <c r="T85" s="67">
        <f t="shared" si="57"/>
        <v>43617</v>
      </c>
      <c r="U85" s="67">
        <f t="shared" si="57"/>
        <v>43647</v>
      </c>
      <c r="V85" s="67">
        <f t="shared" si="57"/>
        <v>43678</v>
      </c>
      <c r="W85" s="67">
        <f t="shared" si="57"/>
        <v>43709</v>
      </c>
      <c r="X85" s="67">
        <f t="shared" si="57"/>
        <v>43739</v>
      </c>
      <c r="Y85" s="67">
        <f t="shared" si="57"/>
        <v>43770</v>
      </c>
      <c r="Z85" s="67">
        <f t="shared" si="57"/>
        <v>43800</v>
      </c>
      <c r="AA85" s="21" t="s">
        <v>16</v>
      </c>
      <c r="AB85" s="68" t="s">
        <v>23</v>
      </c>
      <c r="AC85" s="68" t="s">
        <v>24</v>
      </c>
      <c r="AD85" s="21" t="s">
        <v>16</v>
      </c>
      <c r="AE85" s="68" t="s">
        <v>23</v>
      </c>
      <c r="AF85" s="68" t="s">
        <v>24</v>
      </c>
      <c r="AG85" s="21" t="s">
        <v>16</v>
      </c>
      <c r="AH85" s="68" t="s">
        <v>23</v>
      </c>
      <c r="AI85" s="68" t="s">
        <v>24</v>
      </c>
      <c r="AJ85" s="21" t="s">
        <v>16</v>
      </c>
      <c r="AK85" s="17"/>
    </row>
    <row r="86" spans="2:37" x14ac:dyDescent="0.35">
      <c r="B86" s="71">
        <f>B11+B36-B61</f>
        <v>0</v>
      </c>
      <c r="C86" s="71">
        <f t="shared" ref="C86:M86" si="58">C11+C36-C61</f>
        <v>0</v>
      </c>
      <c r="D86" s="71">
        <f t="shared" si="58"/>
        <v>0</v>
      </c>
      <c r="E86" s="71">
        <f t="shared" si="58"/>
        <v>0</v>
      </c>
      <c r="F86" s="71">
        <f t="shared" si="58"/>
        <v>0</v>
      </c>
      <c r="G86" s="71">
        <f t="shared" si="58"/>
        <v>0</v>
      </c>
      <c r="H86" s="71">
        <f t="shared" si="58"/>
        <v>0</v>
      </c>
      <c r="I86" s="71">
        <f t="shared" si="58"/>
        <v>0</v>
      </c>
      <c r="J86" s="71">
        <f t="shared" si="58"/>
        <v>0</v>
      </c>
      <c r="K86" s="71">
        <f t="shared" si="58"/>
        <v>0</v>
      </c>
      <c r="L86" s="71">
        <f t="shared" si="58"/>
        <v>0</v>
      </c>
      <c r="M86" s="71">
        <f t="shared" si="58"/>
        <v>0</v>
      </c>
      <c r="N86" s="74">
        <f t="shared" ref="N86:N106" si="59">SUM(B86:M86)</f>
        <v>0</v>
      </c>
      <c r="O86" s="71">
        <f>O11+O36-O61</f>
        <v>0</v>
      </c>
      <c r="P86" s="71">
        <f t="shared" ref="P86:Z86" si="60">P11+P36-P61</f>
        <v>0</v>
      </c>
      <c r="Q86" s="71">
        <f t="shared" si="60"/>
        <v>0</v>
      </c>
      <c r="R86" s="71">
        <f t="shared" si="60"/>
        <v>0</v>
      </c>
      <c r="S86" s="71">
        <f t="shared" si="60"/>
        <v>0</v>
      </c>
      <c r="T86" s="71">
        <f t="shared" si="60"/>
        <v>0</v>
      </c>
      <c r="U86" s="71">
        <f t="shared" si="60"/>
        <v>0</v>
      </c>
      <c r="V86" s="71">
        <f t="shared" si="60"/>
        <v>0</v>
      </c>
      <c r="W86" s="71">
        <f t="shared" si="60"/>
        <v>0</v>
      </c>
      <c r="X86" s="71">
        <f t="shared" si="60"/>
        <v>0</v>
      </c>
      <c r="Y86" s="71">
        <f t="shared" si="60"/>
        <v>0</v>
      </c>
      <c r="Z86" s="71">
        <f t="shared" si="60"/>
        <v>0</v>
      </c>
      <c r="AA86" s="74">
        <f t="shared" ref="AA86:AA106" si="61">SUM(O86:Z86)</f>
        <v>0</v>
      </c>
      <c r="AB86" s="71">
        <f>AB11+AB36-AB61</f>
        <v>0</v>
      </c>
      <c r="AC86" s="71">
        <f>AC11+AC36-AC61</f>
        <v>0</v>
      </c>
      <c r="AD86" s="74">
        <f t="shared" ref="AD86:AD106" si="62">SUM(AB86:AC86)</f>
        <v>0</v>
      </c>
      <c r="AE86" s="71">
        <f>AE11+AE36-AE61</f>
        <v>0</v>
      </c>
      <c r="AF86" s="71">
        <f>AF11+AF36-AF61</f>
        <v>0</v>
      </c>
      <c r="AG86" s="74">
        <f t="shared" ref="AG86:AG106" si="63">SUM(AE86:AF86)</f>
        <v>0</v>
      </c>
      <c r="AH86" s="71">
        <f>AH11+AH36-AH61</f>
        <v>0</v>
      </c>
      <c r="AI86" s="71">
        <f>AI11+AI36-AI61</f>
        <v>0</v>
      </c>
      <c r="AJ86" s="74">
        <f t="shared" ref="AJ86:AJ106" si="64">SUM(AH86:AI86)</f>
        <v>0</v>
      </c>
      <c r="AK86" s="17"/>
    </row>
    <row r="87" spans="2:37" x14ac:dyDescent="0.35">
      <c r="B87" s="71">
        <f t="shared" ref="B87:M105" si="65">B12+B37-B62</f>
        <v>0</v>
      </c>
      <c r="C87" s="71">
        <f t="shared" si="65"/>
        <v>0</v>
      </c>
      <c r="D87" s="71">
        <f t="shared" si="65"/>
        <v>0</v>
      </c>
      <c r="E87" s="71">
        <f t="shared" si="65"/>
        <v>0</v>
      </c>
      <c r="F87" s="71">
        <f t="shared" si="65"/>
        <v>0</v>
      </c>
      <c r="G87" s="71">
        <f t="shared" si="65"/>
        <v>0</v>
      </c>
      <c r="H87" s="71">
        <f t="shared" si="65"/>
        <v>0</v>
      </c>
      <c r="I87" s="71">
        <f t="shared" si="65"/>
        <v>0</v>
      </c>
      <c r="J87" s="71">
        <f t="shared" si="65"/>
        <v>0</v>
      </c>
      <c r="K87" s="71">
        <f t="shared" si="65"/>
        <v>0</v>
      </c>
      <c r="L87" s="71">
        <f t="shared" si="65"/>
        <v>0</v>
      </c>
      <c r="M87" s="71">
        <f t="shared" si="65"/>
        <v>0</v>
      </c>
      <c r="N87" s="74">
        <f t="shared" si="59"/>
        <v>0</v>
      </c>
      <c r="O87" s="71">
        <f t="shared" ref="O87:Z105" si="66">O12+O37-O62</f>
        <v>0</v>
      </c>
      <c r="P87" s="71">
        <f t="shared" si="66"/>
        <v>0</v>
      </c>
      <c r="Q87" s="71">
        <f t="shared" si="66"/>
        <v>0</v>
      </c>
      <c r="R87" s="71">
        <f t="shared" si="66"/>
        <v>0</v>
      </c>
      <c r="S87" s="71">
        <f t="shared" si="66"/>
        <v>0</v>
      </c>
      <c r="T87" s="71">
        <f t="shared" si="66"/>
        <v>0</v>
      </c>
      <c r="U87" s="71">
        <f t="shared" si="66"/>
        <v>0</v>
      </c>
      <c r="V87" s="71">
        <f t="shared" si="66"/>
        <v>0</v>
      </c>
      <c r="W87" s="71">
        <f t="shared" si="66"/>
        <v>0</v>
      </c>
      <c r="X87" s="71">
        <f t="shared" si="66"/>
        <v>0</v>
      </c>
      <c r="Y87" s="71">
        <f t="shared" si="66"/>
        <v>0</v>
      </c>
      <c r="Z87" s="71">
        <f t="shared" si="66"/>
        <v>0</v>
      </c>
      <c r="AA87" s="74">
        <f t="shared" si="61"/>
        <v>0</v>
      </c>
      <c r="AB87" s="71">
        <f t="shared" ref="AB87:AC105" si="67">AB12+AB37-AB62</f>
        <v>0</v>
      </c>
      <c r="AC87" s="71">
        <f t="shared" si="67"/>
        <v>0</v>
      </c>
      <c r="AD87" s="74">
        <f t="shared" si="62"/>
        <v>0</v>
      </c>
      <c r="AE87" s="71">
        <f t="shared" ref="AE87:AF105" si="68">AE12+AE37-AE62</f>
        <v>0</v>
      </c>
      <c r="AF87" s="71">
        <f t="shared" si="68"/>
        <v>0</v>
      </c>
      <c r="AG87" s="74">
        <f t="shared" si="63"/>
        <v>0</v>
      </c>
      <c r="AH87" s="71">
        <f t="shared" ref="AH87:AI105" si="69">AH12+AH37-AH62</f>
        <v>0</v>
      </c>
      <c r="AI87" s="71">
        <f t="shared" si="69"/>
        <v>0</v>
      </c>
      <c r="AJ87" s="74">
        <f t="shared" si="64"/>
        <v>0</v>
      </c>
      <c r="AK87" s="17"/>
    </row>
    <row r="88" spans="2:37" x14ac:dyDescent="0.35">
      <c r="B88" s="71">
        <f t="shared" si="65"/>
        <v>0</v>
      </c>
      <c r="C88" s="71">
        <f t="shared" si="65"/>
        <v>0</v>
      </c>
      <c r="D88" s="71">
        <f t="shared" si="65"/>
        <v>0</v>
      </c>
      <c r="E88" s="71">
        <f t="shared" si="65"/>
        <v>0</v>
      </c>
      <c r="F88" s="71">
        <f t="shared" si="65"/>
        <v>0</v>
      </c>
      <c r="G88" s="71">
        <f t="shared" si="65"/>
        <v>0</v>
      </c>
      <c r="H88" s="71">
        <f t="shared" si="65"/>
        <v>0</v>
      </c>
      <c r="I88" s="71">
        <f t="shared" si="65"/>
        <v>0</v>
      </c>
      <c r="J88" s="71">
        <f t="shared" si="65"/>
        <v>0</v>
      </c>
      <c r="K88" s="71">
        <f t="shared" si="65"/>
        <v>0</v>
      </c>
      <c r="L88" s="71">
        <f t="shared" si="65"/>
        <v>0</v>
      </c>
      <c r="M88" s="71">
        <f t="shared" si="65"/>
        <v>0</v>
      </c>
      <c r="N88" s="74">
        <f t="shared" si="59"/>
        <v>0</v>
      </c>
      <c r="O88" s="71">
        <f t="shared" si="66"/>
        <v>0</v>
      </c>
      <c r="P88" s="71">
        <f t="shared" si="66"/>
        <v>0</v>
      </c>
      <c r="Q88" s="71">
        <f t="shared" si="66"/>
        <v>0</v>
      </c>
      <c r="R88" s="71">
        <f t="shared" si="66"/>
        <v>0</v>
      </c>
      <c r="S88" s="71">
        <f t="shared" si="66"/>
        <v>0</v>
      </c>
      <c r="T88" s="71">
        <f t="shared" si="66"/>
        <v>0</v>
      </c>
      <c r="U88" s="71">
        <f t="shared" si="66"/>
        <v>0</v>
      </c>
      <c r="V88" s="71">
        <f t="shared" si="66"/>
        <v>0</v>
      </c>
      <c r="W88" s="71">
        <f t="shared" si="66"/>
        <v>0</v>
      </c>
      <c r="X88" s="71">
        <f t="shared" si="66"/>
        <v>0</v>
      </c>
      <c r="Y88" s="71">
        <f t="shared" si="66"/>
        <v>0</v>
      </c>
      <c r="Z88" s="71">
        <f t="shared" si="66"/>
        <v>0</v>
      </c>
      <c r="AA88" s="74">
        <f t="shared" si="61"/>
        <v>0</v>
      </c>
      <c r="AB88" s="71">
        <f t="shared" si="67"/>
        <v>0</v>
      </c>
      <c r="AC88" s="71">
        <f t="shared" si="67"/>
        <v>0</v>
      </c>
      <c r="AD88" s="74">
        <f t="shared" si="62"/>
        <v>0</v>
      </c>
      <c r="AE88" s="71">
        <f t="shared" si="68"/>
        <v>0</v>
      </c>
      <c r="AF88" s="71">
        <f t="shared" si="68"/>
        <v>0</v>
      </c>
      <c r="AG88" s="74">
        <f t="shared" si="63"/>
        <v>0</v>
      </c>
      <c r="AH88" s="71">
        <f t="shared" si="69"/>
        <v>0</v>
      </c>
      <c r="AI88" s="71">
        <f t="shared" si="69"/>
        <v>0</v>
      </c>
      <c r="AJ88" s="74">
        <f t="shared" si="64"/>
        <v>0</v>
      </c>
      <c r="AK88" s="17"/>
    </row>
    <row r="89" spans="2:37" x14ac:dyDescent="0.35">
      <c r="B89" s="71">
        <f t="shared" si="65"/>
        <v>0</v>
      </c>
      <c r="C89" s="71">
        <f t="shared" si="65"/>
        <v>0</v>
      </c>
      <c r="D89" s="71">
        <f t="shared" si="65"/>
        <v>0</v>
      </c>
      <c r="E89" s="71">
        <f t="shared" si="65"/>
        <v>0</v>
      </c>
      <c r="F89" s="71">
        <f t="shared" si="65"/>
        <v>0</v>
      </c>
      <c r="G89" s="71">
        <f t="shared" si="65"/>
        <v>0</v>
      </c>
      <c r="H89" s="71">
        <f t="shared" si="65"/>
        <v>0</v>
      </c>
      <c r="I89" s="71">
        <f t="shared" si="65"/>
        <v>0</v>
      </c>
      <c r="J89" s="71">
        <f t="shared" si="65"/>
        <v>0</v>
      </c>
      <c r="K89" s="71">
        <f t="shared" si="65"/>
        <v>0</v>
      </c>
      <c r="L89" s="71">
        <f t="shared" si="65"/>
        <v>0</v>
      </c>
      <c r="M89" s="71">
        <f t="shared" si="65"/>
        <v>0</v>
      </c>
      <c r="N89" s="74">
        <f t="shared" si="59"/>
        <v>0</v>
      </c>
      <c r="O89" s="71">
        <f t="shared" si="66"/>
        <v>0</v>
      </c>
      <c r="P89" s="71">
        <f t="shared" si="66"/>
        <v>0</v>
      </c>
      <c r="Q89" s="71">
        <f t="shared" si="66"/>
        <v>0</v>
      </c>
      <c r="R89" s="71">
        <f t="shared" si="66"/>
        <v>0</v>
      </c>
      <c r="S89" s="71">
        <f t="shared" si="66"/>
        <v>0</v>
      </c>
      <c r="T89" s="71">
        <f t="shared" si="66"/>
        <v>0</v>
      </c>
      <c r="U89" s="71">
        <f t="shared" si="66"/>
        <v>0</v>
      </c>
      <c r="V89" s="71">
        <f t="shared" si="66"/>
        <v>0</v>
      </c>
      <c r="W89" s="71">
        <f t="shared" si="66"/>
        <v>0</v>
      </c>
      <c r="X89" s="71">
        <f t="shared" si="66"/>
        <v>0</v>
      </c>
      <c r="Y89" s="71">
        <f t="shared" si="66"/>
        <v>0</v>
      </c>
      <c r="Z89" s="71">
        <f t="shared" si="66"/>
        <v>0</v>
      </c>
      <c r="AA89" s="74">
        <f t="shared" si="61"/>
        <v>0</v>
      </c>
      <c r="AB89" s="71">
        <f t="shared" si="67"/>
        <v>0</v>
      </c>
      <c r="AC89" s="71">
        <f t="shared" si="67"/>
        <v>0</v>
      </c>
      <c r="AD89" s="74">
        <f t="shared" si="62"/>
        <v>0</v>
      </c>
      <c r="AE89" s="71">
        <f t="shared" si="68"/>
        <v>0</v>
      </c>
      <c r="AF89" s="71">
        <f t="shared" si="68"/>
        <v>0</v>
      </c>
      <c r="AG89" s="74">
        <f t="shared" si="63"/>
        <v>0</v>
      </c>
      <c r="AH89" s="71">
        <f t="shared" si="69"/>
        <v>0</v>
      </c>
      <c r="AI89" s="71">
        <f t="shared" si="69"/>
        <v>0</v>
      </c>
      <c r="AJ89" s="74">
        <f t="shared" si="64"/>
        <v>0</v>
      </c>
      <c r="AK89" s="17"/>
    </row>
    <row r="90" spans="2:37" x14ac:dyDescent="0.35">
      <c r="B90" s="71">
        <f t="shared" si="65"/>
        <v>0</v>
      </c>
      <c r="C90" s="71">
        <f t="shared" si="65"/>
        <v>0</v>
      </c>
      <c r="D90" s="71">
        <f t="shared" si="65"/>
        <v>0</v>
      </c>
      <c r="E90" s="71">
        <f t="shared" si="65"/>
        <v>0</v>
      </c>
      <c r="F90" s="71">
        <f t="shared" si="65"/>
        <v>0</v>
      </c>
      <c r="G90" s="71">
        <f t="shared" si="65"/>
        <v>0</v>
      </c>
      <c r="H90" s="71">
        <f t="shared" si="65"/>
        <v>0</v>
      </c>
      <c r="I90" s="71">
        <f t="shared" si="65"/>
        <v>0</v>
      </c>
      <c r="J90" s="71">
        <f t="shared" si="65"/>
        <v>0</v>
      </c>
      <c r="K90" s="71">
        <f t="shared" si="65"/>
        <v>0</v>
      </c>
      <c r="L90" s="71">
        <f t="shared" si="65"/>
        <v>0</v>
      </c>
      <c r="M90" s="71">
        <f t="shared" si="65"/>
        <v>0</v>
      </c>
      <c r="N90" s="74">
        <f t="shared" si="59"/>
        <v>0</v>
      </c>
      <c r="O90" s="71">
        <f t="shared" si="66"/>
        <v>0</v>
      </c>
      <c r="P90" s="71">
        <f t="shared" si="66"/>
        <v>0</v>
      </c>
      <c r="Q90" s="71">
        <f t="shared" si="66"/>
        <v>0</v>
      </c>
      <c r="R90" s="71">
        <f t="shared" si="66"/>
        <v>0</v>
      </c>
      <c r="S90" s="71">
        <f t="shared" si="66"/>
        <v>0</v>
      </c>
      <c r="T90" s="71">
        <f t="shared" si="66"/>
        <v>0</v>
      </c>
      <c r="U90" s="71">
        <f t="shared" si="66"/>
        <v>0</v>
      </c>
      <c r="V90" s="71">
        <f t="shared" si="66"/>
        <v>0</v>
      </c>
      <c r="W90" s="71">
        <f t="shared" si="66"/>
        <v>0</v>
      </c>
      <c r="X90" s="71">
        <f t="shared" si="66"/>
        <v>0</v>
      </c>
      <c r="Y90" s="71">
        <f t="shared" si="66"/>
        <v>0</v>
      </c>
      <c r="Z90" s="71">
        <f t="shared" si="66"/>
        <v>0</v>
      </c>
      <c r="AA90" s="74">
        <f t="shared" si="61"/>
        <v>0</v>
      </c>
      <c r="AB90" s="71">
        <f t="shared" si="67"/>
        <v>0</v>
      </c>
      <c r="AC90" s="71">
        <f t="shared" si="67"/>
        <v>0</v>
      </c>
      <c r="AD90" s="74">
        <f t="shared" si="62"/>
        <v>0</v>
      </c>
      <c r="AE90" s="71">
        <f t="shared" si="68"/>
        <v>0</v>
      </c>
      <c r="AF90" s="71">
        <f t="shared" si="68"/>
        <v>0</v>
      </c>
      <c r="AG90" s="74">
        <f t="shared" si="63"/>
        <v>0</v>
      </c>
      <c r="AH90" s="71">
        <f t="shared" si="69"/>
        <v>0</v>
      </c>
      <c r="AI90" s="71">
        <f t="shared" si="69"/>
        <v>0</v>
      </c>
      <c r="AJ90" s="74">
        <f t="shared" si="64"/>
        <v>0</v>
      </c>
      <c r="AK90" s="17"/>
    </row>
    <row r="91" spans="2:37" x14ac:dyDescent="0.35">
      <c r="B91" s="71">
        <f t="shared" si="65"/>
        <v>0</v>
      </c>
      <c r="C91" s="71">
        <f t="shared" si="65"/>
        <v>0</v>
      </c>
      <c r="D91" s="71">
        <f t="shared" si="65"/>
        <v>0</v>
      </c>
      <c r="E91" s="71">
        <f t="shared" si="65"/>
        <v>0</v>
      </c>
      <c r="F91" s="71">
        <f t="shared" si="65"/>
        <v>0</v>
      </c>
      <c r="G91" s="71">
        <f t="shared" si="65"/>
        <v>0</v>
      </c>
      <c r="H91" s="71">
        <f t="shared" si="65"/>
        <v>0</v>
      </c>
      <c r="I91" s="71">
        <f t="shared" si="65"/>
        <v>0</v>
      </c>
      <c r="J91" s="71">
        <f t="shared" si="65"/>
        <v>0</v>
      </c>
      <c r="K91" s="71">
        <f t="shared" si="65"/>
        <v>0</v>
      </c>
      <c r="L91" s="71">
        <f t="shared" si="65"/>
        <v>0</v>
      </c>
      <c r="M91" s="71">
        <f t="shared" si="65"/>
        <v>0</v>
      </c>
      <c r="N91" s="74">
        <f t="shared" si="59"/>
        <v>0</v>
      </c>
      <c r="O91" s="71">
        <f t="shared" si="66"/>
        <v>0</v>
      </c>
      <c r="P91" s="71">
        <f t="shared" si="66"/>
        <v>0</v>
      </c>
      <c r="Q91" s="71">
        <f t="shared" si="66"/>
        <v>0</v>
      </c>
      <c r="R91" s="71">
        <f t="shared" si="66"/>
        <v>0</v>
      </c>
      <c r="S91" s="71">
        <f t="shared" si="66"/>
        <v>0</v>
      </c>
      <c r="T91" s="71">
        <f t="shared" si="66"/>
        <v>0</v>
      </c>
      <c r="U91" s="71">
        <f t="shared" si="66"/>
        <v>0</v>
      </c>
      <c r="V91" s="71">
        <f t="shared" si="66"/>
        <v>0</v>
      </c>
      <c r="W91" s="71">
        <f t="shared" si="66"/>
        <v>0</v>
      </c>
      <c r="X91" s="71">
        <f t="shared" si="66"/>
        <v>0</v>
      </c>
      <c r="Y91" s="71">
        <f t="shared" si="66"/>
        <v>0</v>
      </c>
      <c r="Z91" s="71">
        <f t="shared" si="66"/>
        <v>0</v>
      </c>
      <c r="AA91" s="74">
        <f t="shared" si="61"/>
        <v>0</v>
      </c>
      <c r="AB91" s="71">
        <f t="shared" si="67"/>
        <v>0</v>
      </c>
      <c r="AC91" s="71">
        <f t="shared" si="67"/>
        <v>0</v>
      </c>
      <c r="AD91" s="74">
        <f t="shared" si="62"/>
        <v>0</v>
      </c>
      <c r="AE91" s="71">
        <f t="shared" si="68"/>
        <v>0</v>
      </c>
      <c r="AF91" s="71">
        <f t="shared" si="68"/>
        <v>0</v>
      </c>
      <c r="AG91" s="74">
        <f t="shared" si="63"/>
        <v>0</v>
      </c>
      <c r="AH91" s="71">
        <f t="shared" si="69"/>
        <v>0</v>
      </c>
      <c r="AI91" s="71">
        <f t="shared" si="69"/>
        <v>0</v>
      </c>
      <c r="AJ91" s="74">
        <f t="shared" si="64"/>
        <v>0</v>
      </c>
      <c r="AK91" s="17"/>
    </row>
    <row r="92" spans="2:37" x14ac:dyDescent="0.35">
      <c r="B92" s="71">
        <f t="shared" si="65"/>
        <v>0</v>
      </c>
      <c r="C92" s="71">
        <f t="shared" si="65"/>
        <v>0</v>
      </c>
      <c r="D92" s="71">
        <f t="shared" si="65"/>
        <v>0</v>
      </c>
      <c r="E92" s="71">
        <f t="shared" si="65"/>
        <v>0</v>
      </c>
      <c r="F92" s="71">
        <f t="shared" si="65"/>
        <v>0</v>
      </c>
      <c r="G92" s="71">
        <f t="shared" si="65"/>
        <v>0</v>
      </c>
      <c r="H92" s="71">
        <f t="shared" si="65"/>
        <v>0</v>
      </c>
      <c r="I92" s="71">
        <f t="shared" si="65"/>
        <v>0</v>
      </c>
      <c r="J92" s="71">
        <f t="shared" si="65"/>
        <v>0</v>
      </c>
      <c r="K92" s="71">
        <f t="shared" si="65"/>
        <v>0</v>
      </c>
      <c r="L92" s="71">
        <f t="shared" si="65"/>
        <v>0</v>
      </c>
      <c r="M92" s="71">
        <f t="shared" si="65"/>
        <v>0</v>
      </c>
      <c r="N92" s="74">
        <f t="shared" si="59"/>
        <v>0</v>
      </c>
      <c r="O92" s="71">
        <f t="shared" si="66"/>
        <v>0</v>
      </c>
      <c r="P92" s="71">
        <f t="shared" si="66"/>
        <v>0</v>
      </c>
      <c r="Q92" s="71">
        <f t="shared" si="66"/>
        <v>0</v>
      </c>
      <c r="R92" s="71">
        <f t="shared" si="66"/>
        <v>0</v>
      </c>
      <c r="S92" s="71">
        <f t="shared" si="66"/>
        <v>0</v>
      </c>
      <c r="T92" s="71">
        <f t="shared" si="66"/>
        <v>0</v>
      </c>
      <c r="U92" s="71">
        <f t="shared" si="66"/>
        <v>0</v>
      </c>
      <c r="V92" s="71">
        <f t="shared" si="66"/>
        <v>0</v>
      </c>
      <c r="W92" s="71">
        <f t="shared" si="66"/>
        <v>0</v>
      </c>
      <c r="X92" s="71">
        <f t="shared" si="66"/>
        <v>0</v>
      </c>
      <c r="Y92" s="71">
        <f t="shared" si="66"/>
        <v>0</v>
      </c>
      <c r="Z92" s="71">
        <f t="shared" si="66"/>
        <v>0</v>
      </c>
      <c r="AA92" s="74">
        <f t="shared" si="61"/>
        <v>0</v>
      </c>
      <c r="AB92" s="71">
        <f t="shared" si="67"/>
        <v>0</v>
      </c>
      <c r="AC92" s="71">
        <f t="shared" si="67"/>
        <v>0</v>
      </c>
      <c r="AD92" s="74">
        <f t="shared" si="62"/>
        <v>0</v>
      </c>
      <c r="AE92" s="71">
        <f t="shared" si="68"/>
        <v>0</v>
      </c>
      <c r="AF92" s="71">
        <f t="shared" si="68"/>
        <v>0</v>
      </c>
      <c r="AG92" s="74">
        <f t="shared" si="63"/>
        <v>0</v>
      </c>
      <c r="AH92" s="71">
        <f t="shared" si="69"/>
        <v>0</v>
      </c>
      <c r="AI92" s="71">
        <f t="shared" si="69"/>
        <v>0</v>
      </c>
      <c r="AJ92" s="74">
        <f t="shared" si="64"/>
        <v>0</v>
      </c>
      <c r="AK92" s="17"/>
    </row>
    <row r="93" spans="2:37" x14ac:dyDescent="0.35">
      <c r="B93" s="71">
        <f t="shared" si="65"/>
        <v>0</v>
      </c>
      <c r="C93" s="71">
        <f t="shared" si="65"/>
        <v>0</v>
      </c>
      <c r="D93" s="71">
        <f t="shared" si="65"/>
        <v>0</v>
      </c>
      <c r="E93" s="71">
        <f t="shared" si="65"/>
        <v>0</v>
      </c>
      <c r="F93" s="71">
        <f t="shared" si="65"/>
        <v>0</v>
      </c>
      <c r="G93" s="71">
        <f t="shared" si="65"/>
        <v>0</v>
      </c>
      <c r="H93" s="71">
        <f t="shared" si="65"/>
        <v>0</v>
      </c>
      <c r="I93" s="71">
        <f t="shared" si="65"/>
        <v>0</v>
      </c>
      <c r="J93" s="71">
        <f t="shared" si="65"/>
        <v>0</v>
      </c>
      <c r="K93" s="71">
        <f t="shared" si="65"/>
        <v>0</v>
      </c>
      <c r="L93" s="71">
        <f t="shared" si="65"/>
        <v>0</v>
      </c>
      <c r="M93" s="71">
        <f t="shared" si="65"/>
        <v>0</v>
      </c>
      <c r="N93" s="74">
        <f t="shared" si="59"/>
        <v>0</v>
      </c>
      <c r="O93" s="71">
        <f t="shared" si="66"/>
        <v>0</v>
      </c>
      <c r="P93" s="71">
        <f t="shared" si="66"/>
        <v>0</v>
      </c>
      <c r="Q93" s="71">
        <f t="shared" si="66"/>
        <v>0</v>
      </c>
      <c r="R93" s="71">
        <f t="shared" si="66"/>
        <v>0</v>
      </c>
      <c r="S93" s="71">
        <f t="shared" si="66"/>
        <v>0</v>
      </c>
      <c r="T93" s="71">
        <f t="shared" si="66"/>
        <v>0</v>
      </c>
      <c r="U93" s="71">
        <f t="shared" si="66"/>
        <v>0</v>
      </c>
      <c r="V93" s="71">
        <f t="shared" si="66"/>
        <v>0</v>
      </c>
      <c r="W93" s="71">
        <f t="shared" si="66"/>
        <v>0</v>
      </c>
      <c r="X93" s="71">
        <f t="shared" si="66"/>
        <v>0</v>
      </c>
      <c r="Y93" s="71">
        <f t="shared" si="66"/>
        <v>0</v>
      </c>
      <c r="Z93" s="71">
        <f t="shared" si="66"/>
        <v>0</v>
      </c>
      <c r="AA93" s="74">
        <f t="shared" si="61"/>
        <v>0</v>
      </c>
      <c r="AB93" s="71">
        <f t="shared" si="67"/>
        <v>0</v>
      </c>
      <c r="AC93" s="71">
        <f t="shared" si="67"/>
        <v>0</v>
      </c>
      <c r="AD93" s="74">
        <f t="shared" si="62"/>
        <v>0</v>
      </c>
      <c r="AE93" s="71">
        <f t="shared" si="68"/>
        <v>0</v>
      </c>
      <c r="AF93" s="71">
        <f t="shared" si="68"/>
        <v>0</v>
      </c>
      <c r="AG93" s="74">
        <f t="shared" si="63"/>
        <v>0</v>
      </c>
      <c r="AH93" s="71">
        <f t="shared" si="69"/>
        <v>0</v>
      </c>
      <c r="AI93" s="71">
        <f t="shared" si="69"/>
        <v>0</v>
      </c>
      <c r="AJ93" s="74">
        <f t="shared" si="64"/>
        <v>0</v>
      </c>
      <c r="AK93" s="17"/>
    </row>
    <row r="94" spans="2:37" x14ac:dyDescent="0.35">
      <c r="B94" s="71">
        <f t="shared" si="65"/>
        <v>0</v>
      </c>
      <c r="C94" s="71">
        <f t="shared" si="65"/>
        <v>0</v>
      </c>
      <c r="D94" s="71">
        <f t="shared" si="65"/>
        <v>0</v>
      </c>
      <c r="E94" s="71">
        <f t="shared" si="65"/>
        <v>0</v>
      </c>
      <c r="F94" s="71">
        <f t="shared" si="65"/>
        <v>0</v>
      </c>
      <c r="G94" s="71">
        <f t="shared" si="65"/>
        <v>0</v>
      </c>
      <c r="H94" s="71">
        <f t="shared" si="65"/>
        <v>0</v>
      </c>
      <c r="I94" s="71">
        <f t="shared" si="65"/>
        <v>0</v>
      </c>
      <c r="J94" s="71">
        <f t="shared" si="65"/>
        <v>0</v>
      </c>
      <c r="K94" s="71">
        <f t="shared" si="65"/>
        <v>0</v>
      </c>
      <c r="L94" s="71">
        <f t="shared" si="65"/>
        <v>0</v>
      </c>
      <c r="M94" s="71">
        <f t="shared" si="65"/>
        <v>0</v>
      </c>
      <c r="N94" s="74">
        <f t="shared" si="59"/>
        <v>0</v>
      </c>
      <c r="O94" s="71">
        <f t="shared" si="66"/>
        <v>0</v>
      </c>
      <c r="P94" s="71">
        <f t="shared" si="66"/>
        <v>0</v>
      </c>
      <c r="Q94" s="71">
        <f t="shared" si="66"/>
        <v>0</v>
      </c>
      <c r="R94" s="71">
        <f t="shared" si="66"/>
        <v>0</v>
      </c>
      <c r="S94" s="71">
        <f t="shared" si="66"/>
        <v>0</v>
      </c>
      <c r="T94" s="71">
        <f t="shared" si="66"/>
        <v>0</v>
      </c>
      <c r="U94" s="71">
        <f t="shared" si="66"/>
        <v>0</v>
      </c>
      <c r="V94" s="71">
        <f t="shared" si="66"/>
        <v>0</v>
      </c>
      <c r="W94" s="71">
        <f t="shared" si="66"/>
        <v>0</v>
      </c>
      <c r="X94" s="71">
        <f t="shared" si="66"/>
        <v>0</v>
      </c>
      <c r="Y94" s="71">
        <f t="shared" si="66"/>
        <v>0</v>
      </c>
      <c r="Z94" s="71">
        <f t="shared" si="66"/>
        <v>0</v>
      </c>
      <c r="AA94" s="74">
        <f t="shared" si="61"/>
        <v>0</v>
      </c>
      <c r="AB94" s="71">
        <f t="shared" si="67"/>
        <v>0</v>
      </c>
      <c r="AC94" s="71">
        <f t="shared" si="67"/>
        <v>0</v>
      </c>
      <c r="AD94" s="74">
        <f t="shared" si="62"/>
        <v>0</v>
      </c>
      <c r="AE94" s="71">
        <f t="shared" si="68"/>
        <v>0</v>
      </c>
      <c r="AF94" s="71">
        <f t="shared" si="68"/>
        <v>0</v>
      </c>
      <c r="AG94" s="74">
        <f t="shared" si="63"/>
        <v>0</v>
      </c>
      <c r="AH94" s="71">
        <f t="shared" si="69"/>
        <v>0</v>
      </c>
      <c r="AI94" s="71">
        <f t="shared" si="69"/>
        <v>0</v>
      </c>
      <c r="AJ94" s="74">
        <f t="shared" si="64"/>
        <v>0</v>
      </c>
      <c r="AK94" s="17"/>
    </row>
    <row r="95" spans="2:37" x14ac:dyDescent="0.35">
      <c r="B95" s="71">
        <f t="shared" si="65"/>
        <v>0</v>
      </c>
      <c r="C95" s="71">
        <f t="shared" si="65"/>
        <v>0</v>
      </c>
      <c r="D95" s="71">
        <f t="shared" si="65"/>
        <v>0</v>
      </c>
      <c r="E95" s="71">
        <f t="shared" si="65"/>
        <v>0</v>
      </c>
      <c r="F95" s="71">
        <f t="shared" si="65"/>
        <v>0</v>
      </c>
      <c r="G95" s="71">
        <f t="shared" si="65"/>
        <v>0</v>
      </c>
      <c r="H95" s="71">
        <f t="shared" si="65"/>
        <v>0</v>
      </c>
      <c r="I95" s="71">
        <f t="shared" si="65"/>
        <v>0</v>
      </c>
      <c r="J95" s="71">
        <f t="shared" si="65"/>
        <v>0</v>
      </c>
      <c r="K95" s="71">
        <f t="shared" si="65"/>
        <v>0</v>
      </c>
      <c r="L95" s="71">
        <f t="shared" si="65"/>
        <v>0</v>
      </c>
      <c r="M95" s="71">
        <f t="shared" si="65"/>
        <v>0</v>
      </c>
      <c r="N95" s="74">
        <f t="shared" si="59"/>
        <v>0</v>
      </c>
      <c r="O95" s="71">
        <f t="shared" si="66"/>
        <v>0</v>
      </c>
      <c r="P95" s="71">
        <f t="shared" si="66"/>
        <v>0</v>
      </c>
      <c r="Q95" s="71">
        <f t="shared" si="66"/>
        <v>0</v>
      </c>
      <c r="R95" s="71">
        <f t="shared" si="66"/>
        <v>0</v>
      </c>
      <c r="S95" s="71">
        <f t="shared" si="66"/>
        <v>0</v>
      </c>
      <c r="T95" s="71">
        <f t="shared" si="66"/>
        <v>0</v>
      </c>
      <c r="U95" s="71">
        <f t="shared" si="66"/>
        <v>0</v>
      </c>
      <c r="V95" s="71">
        <f t="shared" si="66"/>
        <v>0</v>
      </c>
      <c r="W95" s="71">
        <f t="shared" si="66"/>
        <v>0</v>
      </c>
      <c r="X95" s="71">
        <f t="shared" si="66"/>
        <v>0</v>
      </c>
      <c r="Y95" s="71">
        <f t="shared" si="66"/>
        <v>0</v>
      </c>
      <c r="Z95" s="71">
        <f t="shared" si="66"/>
        <v>0</v>
      </c>
      <c r="AA95" s="74">
        <f t="shared" si="61"/>
        <v>0</v>
      </c>
      <c r="AB95" s="71">
        <f t="shared" si="67"/>
        <v>0</v>
      </c>
      <c r="AC95" s="71">
        <f t="shared" si="67"/>
        <v>0</v>
      </c>
      <c r="AD95" s="74">
        <f t="shared" si="62"/>
        <v>0</v>
      </c>
      <c r="AE95" s="71">
        <f t="shared" si="68"/>
        <v>0</v>
      </c>
      <c r="AF95" s="71">
        <f t="shared" si="68"/>
        <v>0</v>
      </c>
      <c r="AG95" s="74">
        <f t="shared" si="63"/>
        <v>0</v>
      </c>
      <c r="AH95" s="71">
        <f t="shared" si="69"/>
        <v>0</v>
      </c>
      <c r="AI95" s="71">
        <f t="shared" si="69"/>
        <v>0</v>
      </c>
      <c r="AJ95" s="74">
        <f t="shared" si="64"/>
        <v>0</v>
      </c>
      <c r="AK95" s="17"/>
    </row>
    <row r="96" spans="2:37" x14ac:dyDescent="0.35">
      <c r="B96" s="71">
        <f t="shared" si="65"/>
        <v>0</v>
      </c>
      <c r="C96" s="71">
        <f t="shared" si="65"/>
        <v>0</v>
      </c>
      <c r="D96" s="71">
        <f t="shared" si="65"/>
        <v>0</v>
      </c>
      <c r="E96" s="71">
        <f t="shared" si="65"/>
        <v>0</v>
      </c>
      <c r="F96" s="71">
        <f t="shared" si="65"/>
        <v>0</v>
      </c>
      <c r="G96" s="71">
        <f t="shared" si="65"/>
        <v>0</v>
      </c>
      <c r="H96" s="71">
        <f t="shared" si="65"/>
        <v>0</v>
      </c>
      <c r="I96" s="71">
        <f t="shared" si="65"/>
        <v>0</v>
      </c>
      <c r="J96" s="71">
        <f t="shared" si="65"/>
        <v>0</v>
      </c>
      <c r="K96" s="71">
        <f t="shared" si="65"/>
        <v>0</v>
      </c>
      <c r="L96" s="71">
        <f t="shared" si="65"/>
        <v>0</v>
      </c>
      <c r="M96" s="71">
        <f t="shared" si="65"/>
        <v>0</v>
      </c>
      <c r="N96" s="74">
        <f t="shared" si="59"/>
        <v>0</v>
      </c>
      <c r="O96" s="71">
        <f t="shared" si="66"/>
        <v>0</v>
      </c>
      <c r="P96" s="71">
        <f t="shared" si="66"/>
        <v>0</v>
      </c>
      <c r="Q96" s="71">
        <f t="shared" si="66"/>
        <v>0</v>
      </c>
      <c r="R96" s="71">
        <f t="shared" si="66"/>
        <v>0</v>
      </c>
      <c r="S96" s="71">
        <f t="shared" si="66"/>
        <v>0</v>
      </c>
      <c r="T96" s="71">
        <f t="shared" si="66"/>
        <v>0</v>
      </c>
      <c r="U96" s="71">
        <f t="shared" si="66"/>
        <v>0</v>
      </c>
      <c r="V96" s="71">
        <f t="shared" si="66"/>
        <v>0</v>
      </c>
      <c r="W96" s="71">
        <f t="shared" si="66"/>
        <v>0</v>
      </c>
      <c r="X96" s="71">
        <f t="shared" si="66"/>
        <v>0</v>
      </c>
      <c r="Y96" s="71">
        <f t="shared" si="66"/>
        <v>0</v>
      </c>
      <c r="Z96" s="71">
        <f t="shared" si="66"/>
        <v>0</v>
      </c>
      <c r="AA96" s="74">
        <f t="shared" si="61"/>
        <v>0</v>
      </c>
      <c r="AB96" s="71">
        <f t="shared" si="67"/>
        <v>0</v>
      </c>
      <c r="AC96" s="71">
        <f t="shared" si="67"/>
        <v>0</v>
      </c>
      <c r="AD96" s="74">
        <f t="shared" si="62"/>
        <v>0</v>
      </c>
      <c r="AE96" s="71">
        <f t="shared" si="68"/>
        <v>0</v>
      </c>
      <c r="AF96" s="71">
        <f t="shared" si="68"/>
        <v>0</v>
      </c>
      <c r="AG96" s="74">
        <f t="shared" si="63"/>
        <v>0</v>
      </c>
      <c r="AH96" s="71">
        <f t="shared" si="69"/>
        <v>0</v>
      </c>
      <c r="AI96" s="71">
        <f t="shared" si="69"/>
        <v>0</v>
      </c>
      <c r="AJ96" s="74">
        <f t="shared" si="64"/>
        <v>0</v>
      </c>
      <c r="AK96" s="17"/>
    </row>
    <row r="97" spans="2:37" x14ac:dyDescent="0.35">
      <c r="B97" s="71">
        <f t="shared" si="65"/>
        <v>0</v>
      </c>
      <c r="C97" s="71">
        <f t="shared" si="65"/>
        <v>0</v>
      </c>
      <c r="D97" s="71">
        <f t="shared" si="65"/>
        <v>0</v>
      </c>
      <c r="E97" s="71">
        <f t="shared" si="65"/>
        <v>0</v>
      </c>
      <c r="F97" s="71">
        <f t="shared" si="65"/>
        <v>0</v>
      </c>
      <c r="G97" s="71">
        <f t="shared" si="65"/>
        <v>0</v>
      </c>
      <c r="H97" s="71">
        <f t="shared" si="65"/>
        <v>0</v>
      </c>
      <c r="I97" s="71">
        <f t="shared" si="65"/>
        <v>0</v>
      </c>
      <c r="J97" s="71">
        <f t="shared" si="65"/>
        <v>0</v>
      </c>
      <c r="K97" s="71">
        <f t="shared" si="65"/>
        <v>0</v>
      </c>
      <c r="L97" s="71">
        <f t="shared" si="65"/>
        <v>0</v>
      </c>
      <c r="M97" s="71">
        <f t="shared" si="65"/>
        <v>0</v>
      </c>
      <c r="N97" s="74">
        <f t="shared" si="59"/>
        <v>0</v>
      </c>
      <c r="O97" s="71">
        <f t="shared" si="66"/>
        <v>0</v>
      </c>
      <c r="P97" s="71">
        <f t="shared" si="66"/>
        <v>0</v>
      </c>
      <c r="Q97" s="71">
        <f t="shared" si="66"/>
        <v>0</v>
      </c>
      <c r="R97" s="71">
        <f t="shared" si="66"/>
        <v>0</v>
      </c>
      <c r="S97" s="71">
        <f t="shared" si="66"/>
        <v>0</v>
      </c>
      <c r="T97" s="71">
        <f t="shared" si="66"/>
        <v>0</v>
      </c>
      <c r="U97" s="71">
        <f t="shared" si="66"/>
        <v>0</v>
      </c>
      <c r="V97" s="71">
        <f t="shared" si="66"/>
        <v>0</v>
      </c>
      <c r="W97" s="71">
        <f t="shared" si="66"/>
        <v>0</v>
      </c>
      <c r="X97" s="71">
        <f t="shared" si="66"/>
        <v>0</v>
      </c>
      <c r="Y97" s="71">
        <f t="shared" si="66"/>
        <v>0</v>
      </c>
      <c r="Z97" s="71">
        <f t="shared" si="66"/>
        <v>0</v>
      </c>
      <c r="AA97" s="74">
        <f t="shared" si="61"/>
        <v>0</v>
      </c>
      <c r="AB97" s="71">
        <f t="shared" si="67"/>
        <v>0</v>
      </c>
      <c r="AC97" s="71">
        <f t="shared" si="67"/>
        <v>0</v>
      </c>
      <c r="AD97" s="74">
        <f t="shared" si="62"/>
        <v>0</v>
      </c>
      <c r="AE97" s="71">
        <f t="shared" si="68"/>
        <v>0</v>
      </c>
      <c r="AF97" s="71">
        <f t="shared" si="68"/>
        <v>0</v>
      </c>
      <c r="AG97" s="74">
        <f t="shared" si="63"/>
        <v>0</v>
      </c>
      <c r="AH97" s="71">
        <f t="shared" si="69"/>
        <v>0</v>
      </c>
      <c r="AI97" s="71">
        <f t="shared" si="69"/>
        <v>0</v>
      </c>
      <c r="AJ97" s="74">
        <f t="shared" si="64"/>
        <v>0</v>
      </c>
      <c r="AK97" s="17"/>
    </row>
    <row r="98" spans="2:37" x14ac:dyDescent="0.35">
      <c r="B98" s="71">
        <f t="shared" si="65"/>
        <v>0</v>
      </c>
      <c r="C98" s="71">
        <f t="shared" si="65"/>
        <v>0</v>
      </c>
      <c r="D98" s="71">
        <f t="shared" si="65"/>
        <v>0</v>
      </c>
      <c r="E98" s="71">
        <f t="shared" si="65"/>
        <v>0</v>
      </c>
      <c r="F98" s="71">
        <f t="shared" si="65"/>
        <v>0</v>
      </c>
      <c r="G98" s="71">
        <f t="shared" si="65"/>
        <v>0</v>
      </c>
      <c r="H98" s="71">
        <f t="shared" si="65"/>
        <v>0</v>
      </c>
      <c r="I98" s="71">
        <f t="shared" si="65"/>
        <v>0</v>
      </c>
      <c r="J98" s="71">
        <f t="shared" si="65"/>
        <v>0</v>
      </c>
      <c r="K98" s="71">
        <f t="shared" si="65"/>
        <v>0</v>
      </c>
      <c r="L98" s="71">
        <f t="shared" si="65"/>
        <v>0</v>
      </c>
      <c r="M98" s="71">
        <f t="shared" si="65"/>
        <v>0</v>
      </c>
      <c r="N98" s="74">
        <f t="shared" si="59"/>
        <v>0</v>
      </c>
      <c r="O98" s="71">
        <f t="shared" si="66"/>
        <v>0</v>
      </c>
      <c r="P98" s="71">
        <f t="shared" si="66"/>
        <v>0</v>
      </c>
      <c r="Q98" s="71">
        <f t="shared" si="66"/>
        <v>0</v>
      </c>
      <c r="R98" s="71">
        <f t="shared" si="66"/>
        <v>0</v>
      </c>
      <c r="S98" s="71">
        <f t="shared" si="66"/>
        <v>0</v>
      </c>
      <c r="T98" s="71">
        <f t="shared" si="66"/>
        <v>0</v>
      </c>
      <c r="U98" s="71">
        <f t="shared" si="66"/>
        <v>0</v>
      </c>
      <c r="V98" s="71">
        <f t="shared" si="66"/>
        <v>0</v>
      </c>
      <c r="W98" s="71">
        <f t="shared" si="66"/>
        <v>0</v>
      </c>
      <c r="X98" s="71">
        <f t="shared" si="66"/>
        <v>0</v>
      </c>
      <c r="Y98" s="71">
        <f t="shared" si="66"/>
        <v>0</v>
      </c>
      <c r="Z98" s="71">
        <f t="shared" si="66"/>
        <v>0</v>
      </c>
      <c r="AA98" s="74">
        <f t="shared" si="61"/>
        <v>0</v>
      </c>
      <c r="AB98" s="71">
        <f t="shared" si="67"/>
        <v>0</v>
      </c>
      <c r="AC98" s="71">
        <f t="shared" si="67"/>
        <v>0</v>
      </c>
      <c r="AD98" s="74">
        <f t="shared" si="62"/>
        <v>0</v>
      </c>
      <c r="AE98" s="71">
        <f t="shared" si="68"/>
        <v>0</v>
      </c>
      <c r="AF98" s="71">
        <f t="shared" si="68"/>
        <v>0</v>
      </c>
      <c r="AG98" s="74">
        <f t="shared" si="63"/>
        <v>0</v>
      </c>
      <c r="AH98" s="71">
        <f t="shared" si="69"/>
        <v>0</v>
      </c>
      <c r="AI98" s="71">
        <f t="shared" si="69"/>
        <v>0</v>
      </c>
      <c r="AJ98" s="74">
        <f t="shared" si="64"/>
        <v>0</v>
      </c>
      <c r="AK98" s="17"/>
    </row>
    <row r="99" spans="2:37" x14ac:dyDescent="0.35">
      <c r="B99" s="71">
        <f t="shared" si="65"/>
        <v>0</v>
      </c>
      <c r="C99" s="71">
        <f t="shared" si="65"/>
        <v>0</v>
      </c>
      <c r="D99" s="71">
        <f t="shared" si="65"/>
        <v>0</v>
      </c>
      <c r="E99" s="71">
        <f t="shared" si="65"/>
        <v>0</v>
      </c>
      <c r="F99" s="71">
        <f t="shared" si="65"/>
        <v>0</v>
      </c>
      <c r="G99" s="71">
        <f t="shared" si="65"/>
        <v>0</v>
      </c>
      <c r="H99" s="71">
        <f t="shared" si="65"/>
        <v>0</v>
      </c>
      <c r="I99" s="71">
        <f t="shared" si="65"/>
        <v>0</v>
      </c>
      <c r="J99" s="71">
        <f t="shared" si="65"/>
        <v>0</v>
      </c>
      <c r="K99" s="71">
        <f t="shared" si="65"/>
        <v>0</v>
      </c>
      <c r="L99" s="71">
        <f t="shared" si="65"/>
        <v>0</v>
      </c>
      <c r="M99" s="71">
        <f t="shared" si="65"/>
        <v>0</v>
      </c>
      <c r="N99" s="74">
        <f t="shared" si="59"/>
        <v>0</v>
      </c>
      <c r="O99" s="71">
        <f t="shared" si="66"/>
        <v>0</v>
      </c>
      <c r="P99" s="71">
        <f t="shared" si="66"/>
        <v>0</v>
      </c>
      <c r="Q99" s="71">
        <f t="shared" si="66"/>
        <v>0</v>
      </c>
      <c r="R99" s="71">
        <f t="shared" si="66"/>
        <v>0</v>
      </c>
      <c r="S99" s="71">
        <f t="shared" si="66"/>
        <v>0</v>
      </c>
      <c r="T99" s="71">
        <f t="shared" si="66"/>
        <v>0</v>
      </c>
      <c r="U99" s="71">
        <f t="shared" si="66"/>
        <v>0</v>
      </c>
      <c r="V99" s="71">
        <f t="shared" si="66"/>
        <v>0</v>
      </c>
      <c r="W99" s="71">
        <f t="shared" si="66"/>
        <v>0</v>
      </c>
      <c r="X99" s="71">
        <f t="shared" si="66"/>
        <v>0</v>
      </c>
      <c r="Y99" s="71">
        <f t="shared" si="66"/>
        <v>0</v>
      </c>
      <c r="Z99" s="71">
        <f t="shared" si="66"/>
        <v>0</v>
      </c>
      <c r="AA99" s="74">
        <f t="shared" si="61"/>
        <v>0</v>
      </c>
      <c r="AB99" s="71">
        <f t="shared" si="67"/>
        <v>0</v>
      </c>
      <c r="AC99" s="71">
        <f t="shared" si="67"/>
        <v>0</v>
      </c>
      <c r="AD99" s="74">
        <f t="shared" si="62"/>
        <v>0</v>
      </c>
      <c r="AE99" s="71">
        <f t="shared" si="68"/>
        <v>0</v>
      </c>
      <c r="AF99" s="71">
        <f t="shared" si="68"/>
        <v>0</v>
      </c>
      <c r="AG99" s="74">
        <f t="shared" si="63"/>
        <v>0</v>
      </c>
      <c r="AH99" s="71">
        <f t="shared" si="69"/>
        <v>0</v>
      </c>
      <c r="AI99" s="71">
        <f t="shared" si="69"/>
        <v>0</v>
      </c>
      <c r="AJ99" s="74">
        <f t="shared" si="64"/>
        <v>0</v>
      </c>
      <c r="AK99" s="17"/>
    </row>
    <row r="100" spans="2:37" x14ac:dyDescent="0.35">
      <c r="B100" s="71">
        <f t="shared" si="65"/>
        <v>0</v>
      </c>
      <c r="C100" s="71">
        <f t="shared" si="65"/>
        <v>0</v>
      </c>
      <c r="D100" s="71">
        <f t="shared" si="65"/>
        <v>0</v>
      </c>
      <c r="E100" s="71">
        <f t="shared" si="65"/>
        <v>0</v>
      </c>
      <c r="F100" s="71">
        <f t="shared" si="65"/>
        <v>0</v>
      </c>
      <c r="G100" s="71">
        <f t="shared" si="65"/>
        <v>0</v>
      </c>
      <c r="H100" s="71">
        <f t="shared" si="65"/>
        <v>0</v>
      </c>
      <c r="I100" s="71">
        <f t="shared" si="65"/>
        <v>0</v>
      </c>
      <c r="J100" s="71">
        <f t="shared" si="65"/>
        <v>0</v>
      </c>
      <c r="K100" s="71">
        <f t="shared" si="65"/>
        <v>0</v>
      </c>
      <c r="L100" s="71">
        <f t="shared" si="65"/>
        <v>0</v>
      </c>
      <c r="M100" s="71">
        <f t="shared" si="65"/>
        <v>0</v>
      </c>
      <c r="N100" s="74">
        <f t="shared" si="59"/>
        <v>0</v>
      </c>
      <c r="O100" s="71">
        <f t="shared" si="66"/>
        <v>0</v>
      </c>
      <c r="P100" s="71">
        <f t="shared" si="66"/>
        <v>0</v>
      </c>
      <c r="Q100" s="71">
        <f t="shared" si="66"/>
        <v>0</v>
      </c>
      <c r="R100" s="71">
        <f t="shared" si="66"/>
        <v>0</v>
      </c>
      <c r="S100" s="71">
        <f t="shared" si="66"/>
        <v>0</v>
      </c>
      <c r="T100" s="71">
        <f t="shared" si="66"/>
        <v>0</v>
      </c>
      <c r="U100" s="71">
        <f t="shared" si="66"/>
        <v>0</v>
      </c>
      <c r="V100" s="71">
        <f t="shared" si="66"/>
        <v>0</v>
      </c>
      <c r="W100" s="71">
        <f t="shared" si="66"/>
        <v>0</v>
      </c>
      <c r="X100" s="71">
        <f t="shared" si="66"/>
        <v>0</v>
      </c>
      <c r="Y100" s="71">
        <f t="shared" si="66"/>
        <v>0</v>
      </c>
      <c r="Z100" s="71">
        <f t="shared" si="66"/>
        <v>0</v>
      </c>
      <c r="AA100" s="74">
        <f t="shared" si="61"/>
        <v>0</v>
      </c>
      <c r="AB100" s="71">
        <f t="shared" si="67"/>
        <v>0</v>
      </c>
      <c r="AC100" s="71">
        <f t="shared" si="67"/>
        <v>0</v>
      </c>
      <c r="AD100" s="74">
        <f t="shared" si="62"/>
        <v>0</v>
      </c>
      <c r="AE100" s="71">
        <f t="shared" si="68"/>
        <v>0</v>
      </c>
      <c r="AF100" s="71">
        <f t="shared" si="68"/>
        <v>0</v>
      </c>
      <c r="AG100" s="74">
        <f t="shared" si="63"/>
        <v>0</v>
      </c>
      <c r="AH100" s="71">
        <f t="shared" si="69"/>
        <v>0</v>
      </c>
      <c r="AI100" s="71">
        <f t="shared" si="69"/>
        <v>0</v>
      </c>
      <c r="AJ100" s="74">
        <f t="shared" si="64"/>
        <v>0</v>
      </c>
      <c r="AK100" s="17"/>
    </row>
    <row r="101" spans="2:37" x14ac:dyDescent="0.35">
      <c r="B101" s="71">
        <f t="shared" si="65"/>
        <v>0</v>
      </c>
      <c r="C101" s="71">
        <f t="shared" si="65"/>
        <v>0</v>
      </c>
      <c r="D101" s="71">
        <f t="shared" si="65"/>
        <v>0</v>
      </c>
      <c r="E101" s="71">
        <f t="shared" si="65"/>
        <v>0</v>
      </c>
      <c r="F101" s="71">
        <f t="shared" si="65"/>
        <v>0</v>
      </c>
      <c r="G101" s="71">
        <f t="shared" si="65"/>
        <v>0</v>
      </c>
      <c r="H101" s="71">
        <f t="shared" si="65"/>
        <v>0</v>
      </c>
      <c r="I101" s="71">
        <f t="shared" si="65"/>
        <v>0</v>
      </c>
      <c r="J101" s="71">
        <f t="shared" si="65"/>
        <v>0</v>
      </c>
      <c r="K101" s="71">
        <f t="shared" si="65"/>
        <v>0</v>
      </c>
      <c r="L101" s="71">
        <f t="shared" si="65"/>
        <v>0</v>
      </c>
      <c r="M101" s="71">
        <f t="shared" si="65"/>
        <v>0</v>
      </c>
      <c r="N101" s="74">
        <f t="shared" si="59"/>
        <v>0</v>
      </c>
      <c r="O101" s="71">
        <f t="shared" si="66"/>
        <v>0</v>
      </c>
      <c r="P101" s="71">
        <f t="shared" si="66"/>
        <v>0</v>
      </c>
      <c r="Q101" s="71">
        <f t="shared" si="66"/>
        <v>0</v>
      </c>
      <c r="R101" s="71">
        <f t="shared" si="66"/>
        <v>0</v>
      </c>
      <c r="S101" s="71">
        <f t="shared" si="66"/>
        <v>0</v>
      </c>
      <c r="T101" s="71">
        <f t="shared" si="66"/>
        <v>0</v>
      </c>
      <c r="U101" s="71">
        <f t="shared" si="66"/>
        <v>0</v>
      </c>
      <c r="V101" s="71">
        <f t="shared" si="66"/>
        <v>0</v>
      </c>
      <c r="W101" s="71">
        <f t="shared" si="66"/>
        <v>0</v>
      </c>
      <c r="X101" s="71">
        <f t="shared" si="66"/>
        <v>0</v>
      </c>
      <c r="Y101" s="71">
        <f t="shared" si="66"/>
        <v>0</v>
      </c>
      <c r="Z101" s="71">
        <f t="shared" si="66"/>
        <v>0</v>
      </c>
      <c r="AA101" s="74">
        <f t="shared" si="61"/>
        <v>0</v>
      </c>
      <c r="AB101" s="71">
        <f t="shared" si="67"/>
        <v>0</v>
      </c>
      <c r="AC101" s="71">
        <f t="shared" si="67"/>
        <v>0</v>
      </c>
      <c r="AD101" s="74">
        <f t="shared" si="62"/>
        <v>0</v>
      </c>
      <c r="AE101" s="71">
        <f t="shared" si="68"/>
        <v>0</v>
      </c>
      <c r="AF101" s="71">
        <f t="shared" si="68"/>
        <v>0</v>
      </c>
      <c r="AG101" s="74">
        <f t="shared" si="63"/>
        <v>0</v>
      </c>
      <c r="AH101" s="71">
        <f t="shared" si="69"/>
        <v>0</v>
      </c>
      <c r="AI101" s="71">
        <f t="shared" si="69"/>
        <v>0</v>
      </c>
      <c r="AJ101" s="74">
        <f t="shared" si="64"/>
        <v>0</v>
      </c>
      <c r="AK101" s="17"/>
    </row>
    <row r="102" spans="2:37" x14ac:dyDescent="0.35">
      <c r="B102" s="71">
        <f t="shared" si="65"/>
        <v>0</v>
      </c>
      <c r="C102" s="71">
        <f t="shared" si="65"/>
        <v>0</v>
      </c>
      <c r="D102" s="71">
        <f t="shared" si="65"/>
        <v>0</v>
      </c>
      <c r="E102" s="71">
        <f t="shared" si="65"/>
        <v>0</v>
      </c>
      <c r="F102" s="71">
        <f t="shared" si="65"/>
        <v>0</v>
      </c>
      <c r="G102" s="71">
        <f t="shared" si="65"/>
        <v>0</v>
      </c>
      <c r="H102" s="71">
        <f t="shared" si="65"/>
        <v>0</v>
      </c>
      <c r="I102" s="71">
        <f t="shared" si="65"/>
        <v>0</v>
      </c>
      <c r="J102" s="71">
        <f t="shared" si="65"/>
        <v>0</v>
      </c>
      <c r="K102" s="71">
        <f t="shared" si="65"/>
        <v>0</v>
      </c>
      <c r="L102" s="71">
        <f t="shared" si="65"/>
        <v>0</v>
      </c>
      <c r="M102" s="71">
        <f t="shared" si="65"/>
        <v>0</v>
      </c>
      <c r="N102" s="74">
        <f t="shared" si="59"/>
        <v>0</v>
      </c>
      <c r="O102" s="71">
        <f t="shared" si="66"/>
        <v>0</v>
      </c>
      <c r="P102" s="71">
        <f t="shared" si="66"/>
        <v>0</v>
      </c>
      <c r="Q102" s="71">
        <f t="shared" si="66"/>
        <v>0</v>
      </c>
      <c r="R102" s="71">
        <f t="shared" si="66"/>
        <v>0</v>
      </c>
      <c r="S102" s="71">
        <f t="shared" si="66"/>
        <v>0</v>
      </c>
      <c r="T102" s="71">
        <f t="shared" si="66"/>
        <v>0</v>
      </c>
      <c r="U102" s="71">
        <f t="shared" si="66"/>
        <v>0</v>
      </c>
      <c r="V102" s="71">
        <f t="shared" si="66"/>
        <v>0</v>
      </c>
      <c r="W102" s="71">
        <f t="shared" si="66"/>
        <v>0</v>
      </c>
      <c r="X102" s="71">
        <f t="shared" si="66"/>
        <v>0</v>
      </c>
      <c r="Y102" s="71">
        <f t="shared" si="66"/>
        <v>0</v>
      </c>
      <c r="Z102" s="71">
        <f t="shared" si="66"/>
        <v>0</v>
      </c>
      <c r="AA102" s="74">
        <f t="shared" si="61"/>
        <v>0</v>
      </c>
      <c r="AB102" s="71">
        <f t="shared" si="67"/>
        <v>0</v>
      </c>
      <c r="AC102" s="71">
        <f t="shared" si="67"/>
        <v>0</v>
      </c>
      <c r="AD102" s="74">
        <f t="shared" si="62"/>
        <v>0</v>
      </c>
      <c r="AE102" s="71">
        <f t="shared" si="68"/>
        <v>0</v>
      </c>
      <c r="AF102" s="71">
        <f t="shared" si="68"/>
        <v>0</v>
      </c>
      <c r="AG102" s="74">
        <f t="shared" si="63"/>
        <v>0</v>
      </c>
      <c r="AH102" s="71">
        <f t="shared" si="69"/>
        <v>0</v>
      </c>
      <c r="AI102" s="71">
        <f t="shared" si="69"/>
        <v>0</v>
      </c>
      <c r="AJ102" s="74">
        <f t="shared" si="64"/>
        <v>0</v>
      </c>
      <c r="AK102" s="17"/>
    </row>
    <row r="103" spans="2:37" x14ac:dyDescent="0.35">
      <c r="B103" s="71">
        <f t="shared" si="65"/>
        <v>0</v>
      </c>
      <c r="C103" s="71">
        <f t="shared" si="65"/>
        <v>0</v>
      </c>
      <c r="D103" s="71">
        <f t="shared" si="65"/>
        <v>0</v>
      </c>
      <c r="E103" s="71">
        <f t="shared" si="65"/>
        <v>0</v>
      </c>
      <c r="F103" s="71">
        <f t="shared" si="65"/>
        <v>0</v>
      </c>
      <c r="G103" s="71">
        <f t="shared" si="65"/>
        <v>0</v>
      </c>
      <c r="H103" s="71">
        <f t="shared" si="65"/>
        <v>0</v>
      </c>
      <c r="I103" s="71">
        <f t="shared" si="65"/>
        <v>0</v>
      </c>
      <c r="J103" s="71">
        <f t="shared" si="65"/>
        <v>0</v>
      </c>
      <c r="K103" s="71">
        <f t="shared" si="65"/>
        <v>0</v>
      </c>
      <c r="L103" s="71">
        <f t="shared" si="65"/>
        <v>0</v>
      </c>
      <c r="M103" s="71">
        <f t="shared" si="65"/>
        <v>0</v>
      </c>
      <c r="N103" s="74">
        <f t="shared" si="59"/>
        <v>0</v>
      </c>
      <c r="O103" s="71">
        <f t="shared" si="66"/>
        <v>0</v>
      </c>
      <c r="P103" s="71">
        <f t="shared" si="66"/>
        <v>0</v>
      </c>
      <c r="Q103" s="71">
        <f t="shared" si="66"/>
        <v>0</v>
      </c>
      <c r="R103" s="71">
        <f t="shared" si="66"/>
        <v>0</v>
      </c>
      <c r="S103" s="71">
        <f t="shared" si="66"/>
        <v>0</v>
      </c>
      <c r="T103" s="71">
        <f t="shared" si="66"/>
        <v>0</v>
      </c>
      <c r="U103" s="71">
        <f t="shared" si="66"/>
        <v>0</v>
      </c>
      <c r="V103" s="71">
        <f t="shared" si="66"/>
        <v>0</v>
      </c>
      <c r="W103" s="71">
        <f t="shared" si="66"/>
        <v>0</v>
      </c>
      <c r="X103" s="71">
        <f t="shared" si="66"/>
        <v>0</v>
      </c>
      <c r="Y103" s="71">
        <f t="shared" si="66"/>
        <v>0</v>
      </c>
      <c r="Z103" s="71">
        <f t="shared" si="66"/>
        <v>0</v>
      </c>
      <c r="AA103" s="74">
        <f t="shared" si="61"/>
        <v>0</v>
      </c>
      <c r="AB103" s="71">
        <f t="shared" si="67"/>
        <v>0</v>
      </c>
      <c r="AC103" s="71">
        <f t="shared" si="67"/>
        <v>0</v>
      </c>
      <c r="AD103" s="74">
        <f t="shared" si="62"/>
        <v>0</v>
      </c>
      <c r="AE103" s="71">
        <f t="shared" si="68"/>
        <v>0</v>
      </c>
      <c r="AF103" s="71">
        <f t="shared" si="68"/>
        <v>0</v>
      </c>
      <c r="AG103" s="74">
        <f t="shared" si="63"/>
        <v>0</v>
      </c>
      <c r="AH103" s="71">
        <f t="shared" si="69"/>
        <v>0</v>
      </c>
      <c r="AI103" s="71">
        <f t="shared" si="69"/>
        <v>0</v>
      </c>
      <c r="AJ103" s="74">
        <f t="shared" si="64"/>
        <v>0</v>
      </c>
      <c r="AK103" s="17"/>
    </row>
    <row r="104" spans="2:37" x14ac:dyDescent="0.35">
      <c r="B104" s="71">
        <f t="shared" si="65"/>
        <v>0</v>
      </c>
      <c r="C104" s="71">
        <f t="shared" si="65"/>
        <v>0</v>
      </c>
      <c r="D104" s="71">
        <f t="shared" si="65"/>
        <v>0</v>
      </c>
      <c r="E104" s="71">
        <f t="shared" si="65"/>
        <v>0</v>
      </c>
      <c r="F104" s="71">
        <f t="shared" si="65"/>
        <v>0</v>
      </c>
      <c r="G104" s="71">
        <f t="shared" si="65"/>
        <v>0</v>
      </c>
      <c r="H104" s="71">
        <f t="shared" si="65"/>
        <v>0</v>
      </c>
      <c r="I104" s="71">
        <f t="shared" si="65"/>
        <v>0</v>
      </c>
      <c r="J104" s="71">
        <f t="shared" si="65"/>
        <v>0</v>
      </c>
      <c r="K104" s="71">
        <f t="shared" si="65"/>
        <v>0</v>
      </c>
      <c r="L104" s="71">
        <f t="shared" si="65"/>
        <v>0</v>
      </c>
      <c r="M104" s="71">
        <f t="shared" si="65"/>
        <v>0</v>
      </c>
      <c r="N104" s="74">
        <f t="shared" si="59"/>
        <v>0</v>
      </c>
      <c r="O104" s="71">
        <f t="shared" si="66"/>
        <v>0</v>
      </c>
      <c r="P104" s="71">
        <f t="shared" si="66"/>
        <v>0</v>
      </c>
      <c r="Q104" s="71">
        <f t="shared" si="66"/>
        <v>0</v>
      </c>
      <c r="R104" s="71">
        <f t="shared" si="66"/>
        <v>0</v>
      </c>
      <c r="S104" s="71">
        <f t="shared" si="66"/>
        <v>0</v>
      </c>
      <c r="T104" s="71">
        <f t="shared" si="66"/>
        <v>0</v>
      </c>
      <c r="U104" s="71">
        <f t="shared" si="66"/>
        <v>0</v>
      </c>
      <c r="V104" s="71">
        <f t="shared" si="66"/>
        <v>0</v>
      </c>
      <c r="W104" s="71">
        <f t="shared" si="66"/>
        <v>0</v>
      </c>
      <c r="X104" s="71">
        <f t="shared" si="66"/>
        <v>0</v>
      </c>
      <c r="Y104" s="71">
        <f t="shared" si="66"/>
        <v>0</v>
      </c>
      <c r="Z104" s="71">
        <f t="shared" si="66"/>
        <v>0</v>
      </c>
      <c r="AA104" s="74">
        <f t="shared" si="61"/>
        <v>0</v>
      </c>
      <c r="AB104" s="71">
        <f t="shared" si="67"/>
        <v>0</v>
      </c>
      <c r="AC104" s="71">
        <f t="shared" si="67"/>
        <v>0</v>
      </c>
      <c r="AD104" s="74">
        <f t="shared" si="62"/>
        <v>0</v>
      </c>
      <c r="AE104" s="71">
        <f t="shared" si="68"/>
        <v>0</v>
      </c>
      <c r="AF104" s="71">
        <f t="shared" si="68"/>
        <v>0</v>
      </c>
      <c r="AG104" s="74">
        <f t="shared" si="63"/>
        <v>0</v>
      </c>
      <c r="AH104" s="71">
        <f t="shared" si="69"/>
        <v>0</v>
      </c>
      <c r="AI104" s="71">
        <f t="shared" si="69"/>
        <v>0</v>
      </c>
      <c r="AJ104" s="74">
        <f t="shared" si="64"/>
        <v>0</v>
      </c>
      <c r="AK104" s="17"/>
    </row>
    <row r="105" spans="2:37" x14ac:dyDescent="0.35">
      <c r="B105" s="71">
        <f t="shared" si="65"/>
        <v>0</v>
      </c>
      <c r="C105" s="71">
        <f t="shared" si="65"/>
        <v>0</v>
      </c>
      <c r="D105" s="71">
        <f t="shared" si="65"/>
        <v>0</v>
      </c>
      <c r="E105" s="71">
        <f t="shared" si="65"/>
        <v>0</v>
      </c>
      <c r="F105" s="71">
        <f t="shared" si="65"/>
        <v>0</v>
      </c>
      <c r="G105" s="71">
        <f t="shared" si="65"/>
        <v>0</v>
      </c>
      <c r="H105" s="71">
        <f t="shared" si="65"/>
        <v>0</v>
      </c>
      <c r="I105" s="71">
        <f t="shared" si="65"/>
        <v>0</v>
      </c>
      <c r="J105" s="71">
        <f t="shared" si="65"/>
        <v>0</v>
      </c>
      <c r="K105" s="71">
        <f t="shared" si="65"/>
        <v>0</v>
      </c>
      <c r="L105" s="71">
        <f t="shared" si="65"/>
        <v>0</v>
      </c>
      <c r="M105" s="71">
        <f t="shared" si="65"/>
        <v>0</v>
      </c>
      <c r="N105" s="74">
        <f t="shared" si="59"/>
        <v>0</v>
      </c>
      <c r="O105" s="71">
        <f t="shared" si="66"/>
        <v>0</v>
      </c>
      <c r="P105" s="71">
        <f t="shared" si="66"/>
        <v>0</v>
      </c>
      <c r="Q105" s="71">
        <f t="shared" si="66"/>
        <v>0</v>
      </c>
      <c r="R105" s="71">
        <f t="shared" si="66"/>
        <v>0</v>
      </c>
      <c r="S105" s="71">
        <f t="shared" si="66"/>
        <v>0</v>
      </c>
      <c r="T105" s="71">
        <f t="shared" si="66"/>
        <v>0</v>
      </c>
      <c r="U105" s="71">
        <f t="shared" si="66"/>
        <v>0</v>
      </c>
      <c r="V105" s="71">
        <f t="shared" si="66"/>
        <v>0</v>
      </c>
      <c r="W105" s="71">
        <f t="shared" si="66"/>
        <v>0</v>
      </c>
      <c r="X105" s="71">
        <f t="shared" si="66"/>
        <v>0</v>
      </c>
      <c r="Y105" s="71">
        <f t="shared" si="66"/>
        <v>0</v>
      </c>
      <c r="Z105" s="71">
        <f t="shared" si="66"/>
        <v>0</v>
      </c>
      <c r="AA105" s="74">
        <f t="shared" si="61"/>
        <v>0</v>
      </c>
      <c r="AB105" s="71">
        <f t="shared" si="67"/>
        <v>0</v>
      </c>
      <c r="AC105" s="71">
        <f t="shared" si="67"/>
        <v>0</v>
      </c>
      <c r="AD105" s="74">
        <f t="shared" si="62"/>
        <v>0</v>
      </c>
      <c r="AE105" s="71">
        <f t="shared" si="68"/>
        <v>0</v>
      </c>
      <c r="AF105" s="71">
        <f t="shared" si="68"/>
        <v>0</v>
      </c>
      <c r="AG105" s="74">
        <f t="shared" si="63"/>
        <v>0</v>
      </c>
      <c r="AH105" s="71">
        <f t="shared" si="69"/>
        <v>0</v>
      </c>
      <c r="AI105" s="71">
        <f t="shared" si="69"/>
        <v>0</v>
      </c>
      <c r="AJ105" s="74">
        <f t="shared" si="64"/>
        <v>0</v>
      </c>
      <c r="AK105" s="17"/>
    </row>
    <row r="106" spans="2:37" x14ac:dyDescent="0.35">
      <c r="B106" s="71">
        <f t="shared" ref="B106:M106" si="70">SUM(B86:B105)</f>
        <v>0</v>
      </c>
      <c r="C106" s="71">
        <f t="shared" si="70"/>
        <v>0</v>
      </c>
      <c r="D106" s="71">
        <f t="shared" si="70"/>
        <v>0</v>
      </c>
      <c r="E106" s="71">
        <f t="shared" si="70"/>
        <v>0</v>
      </c>
      <c r="F106" s="71">
        <f t="shared" si="70"/>
        <v>0</v>
      </c>
      <c r="G106" s="71">
        <f t="shared" si="70"/>
        <v>0</v>
      </c>
      <c r="H106" s="71">
        <f t="shared" si="70"/>
        <v>0</v>
      </c>
      <c r="I106" s="71">
        <f t="shared" si="70"/>
        <v>0</v>
      </c>
      <c r="J106" s="71">
        <f t="shared" si="70"/>
        <v>0</v>
      </c>
      <c r="K106" s="71">
        <f t="shared" si="70"/>
        <v>0</v>
      </c>
      <c r="L106" s="71">
        <f t="shared" si="70"/>
        <v>0</v>
      </c>
      <c r="M106" s="71">
        <f t="shared" si="70"/>
        <v>0</v>
      </c>
      <c r="N106" s="74">
        <f t="shared" si="59"/>
        <v>0</v>
      </c>
      <c r="O106" s="71">
        <f t="shared" ref="O106:Z106" si="71">SUM(O86:O105)</f>
        <v>0</v>
      </c>
      <c r="P106" s="71">
        <f t="shared" si="71"/>
        <v>0</v>
      </c>
      <c r="Q106" s="71">
        <f t="shared" si="71"/>
        <v>0</v>
      </c>
      <c r="R106" s="71">
        <f t="shared" si="71"/>
        <v>0</v>
      </c>
      <c r="S106" s="71">
        <f t="shared" si="71"/>
        <v>0</v>
      </c>
      <c r="T106" s="71">
        <f t="shared" si="71"/>
        <v>0</v>
      </c>
      <c r="U106" s="71">
        <f t="shared" si="71"/>
        <v>0</v>
      </c>
      <c r="V106" s="71">
        <f t="shared" si="71"/>
        <v>0</v>
      </c>
      <c r="W106" s="71">
        <f t="shared" si="71"/>
        <v>0</v>
      </c>
      <c r="X106" s="71">
        <f t="shared" si="71"/>
        <v>0</v>
      </c>
      <c r="Y106" s="71">
        <f t="shared" si="71"/>
        <v>0</v>
      </c>
      <c r="Z106" s="71">
        <f t="shared" si="71"/>
        <v>0</v>
      </c>
      <c r="AA106" s="74">
        <f t="shared" si="61"/>
        <v>0</v>
      </c>
      <c r="AB106" s="71">
        <f>SUM(AB86:AB105)</f>
        <v>0</v>
      </c>
      <c r="AC106" s="71">
        <f>SUM(AC86:AC105)</f>
        <v>0</v>
      </c>
      <c r="AD106" s="74">
        <f t="shared" si="62"/>
        <v>0</v>
      </c>
      <c r="AE106" s="71">
        <f>SUM(AE86:AE105)</f>
        <v>0</v>
      </c>
      <c r="AF106" s="71">
        <f>SUM(AF86:AF105)</f>
        <v>0</v>
      </c>
      <c r="AG106" s="74">
        <f t="shared" si="63"/>
        <v>0</v>
      </c>
      <c r="AH106" s="71">
        <f>SUM(AH86:AH105)</f>
        <v>0</v>
      </c>
      <c r="AI106" s="71">
        <f>SUM(AI86:AI105)</f>
        <v>0</v>
      </c>
      <c r="AJ106" s="74">
        <f t="shared" si="64"/>
        <v>0</v>
      </c>
      <c r="AK106" s="17"/>
    </row>
    <row r="107" spans="2:37" x14ac:dyDescent="0.35">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row>
  </sheetData>
  <sheetProtection sheet="1" objects="1" scenarios="1"/>
  <mergeCells count="25">
    <mergeCell ref="AB9:AD9"/>
    <mergeCell ref="AE9:AG9"/>
    <mergeCell ref="AH9:AJ9"/>
    <mergeCell ref="B58:N58"/>
    <mergeCell ref="B9:N9"/>
    <mergeCell ref="B84:N84"/>
    <mergeCell ref="B33:N33"/>
    <mergeCell ref="B34:N34"/>
    <mergeCell ref="O9:AA9"/>
    <mergeCell ref="B2:E3"/>
    <mergeCell ref="B59:N59"/>
    <mergeCell ref="B83:N83"/>
    <mergeCell ref="B8:N8"/>
    <mergeCell ref="AH84:AJ84"/>
    <mergeCell ref="AE34:AG34"/>
    <mergeCell ref="AH34:AJ34"/>
    <mergeCell ref="O59:AA59"/>
    <mergeCell ref="AB59:AD59"/>
    <mergeCell ref="AE59:AG59"/>
    <mergeCell ref="AH59:AJ59"/>
    <mergeCell ref="O84:AA84"/>
    <mergeCell ref="O34:AA34"/>
    <mergeCell ref="AB84:AD84"/>
    <mergeCell ref="AB34:AD34"/>
    <mergeCell ref="AE84:AG84"/>
  </mergeCells>
  <dataValidations count="1">
    <dataValidation type="whole" operator="greaterThanOrEqual" allowBlank="1" showInputMessage="1" showErrorMessage="1" sqref="AE86:AF105 AH36:AI55 AB86:AC105 B61:M80 O61:Z80 AH61:AI80 AE61:AF80 B36:M55 B86:M105 AB61:AC80 O36:Z55 O86:Z105 AH11:AI30 AB36:AC55 AE36:AF55 B11:M30 O11:Z30 AE11:AF30 AB11:AC30 AH86:AI105" xr:uid="{00000000-0002-0000-0400-000000000000}">
      <formula1>0</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25">
    <tabColor rgb="FF008BD0"/>
  </sheetPr>
  <dimension ref="B2:K26"/>
  <sheetViews>
    <sheetView showGridLines="0" showRowColHeaders="0" zoomScale="85" zoomScaleNormal="85" workbookViewId="0">
      <selection activeCell="E56" sqref="E56"/>
    </sheetView>
  </sheetViews>
  <sheetFormatPr baseColWidth="10" defaultColWidth="11.54296875" defaultRowHeight="14.5" x14ac:dyDescent="0.35"/>
  <cols>
    <col min="1" max="1" width="2.90625" customWidth="1"/>
    <col min="2" max="2" width="30.54296875" bestFit="1" customWidth="1"/>
    <col min="11" max="11" width="3" customWidth="1"/>
  </cols>
  <sheetData>
    <row r="2" spans="2:11" x14ac:dyDescent="0.35">
      <c r="B2" s="206" t="s">
        <v>121</v>
      </c>
      <c r="C2" s="17"/>
      <c r="D2" s="17"/>
      <c r="E2" s="17"/>
      <c r="F2" s="17"/>
      <c r="G2" s="17"/>
      <c r="H2" s="17"/>
      <c r="I2" s="17"/>
      <c r="J2" s="17"/>
      <c r="K2" s="17"/>
    </row>
    <row r="3" spans="2:11" ht="15" customHeight="1" x14ac:dyDescent="0.35">
      <c r="B3" s="207"/>
      <c r="C3" s="17"/>
      <c r="D3" s="17"/>
      <c r="E3" s="17"/>
      <c r="F3" s="17"/>
      <c r="G3" s="17"/>
      <c r="H3" s="17"/>
      <c r="I3" s="17"/>
      <c r="J3" s="17"/>
      <c r="K3" s="23"/>
    </row>
    <row r="4" spans="2:11" x14ac:dyDescent="0.35">
      <c r="B4" s="17"/>
      <c r="C4" s="17"/>
      <c r="D4" s="17"/>
      <c r="E4" s="17"/>
      <c r="F4" s="17"/>
      <c r="G4" s="110"/>
      <c r="H4" s="17"/>
      <c r="I4" s="17"/>
      <c r="J4" s="17"/>
      <c r="K4" s="23"/>
    </row>
    <row r="5" spans="2:11" ht="34.5" customHeight="1" x14ac:dyDescent="0.35">
      <c r="B5" s="203" t="s">
        <v>356</v>
      </c>
      <c r="C5" s="203"/>
      <c r="D5" s="203"/>
      <c r="E5" s="203"/>
      <c r="F5" s="203"/>
      <c r="G5" s="203"/>
      <c r="H5" s="203"/>
      <c r="I5" s="203"/>
      <c r="J5" s="203"/>
      <c r="K5" s="23"/>
    </row>
    <row r="6" spans="2:11" x14ac:dyDescent="0.35">
      <c r="B6" s="17"/>
      <c r="C6" s="17"/>
      <c r="D6" s="17"/>
      <c r="E6" s="17"/>
      <c r="F6" s="17"/>
      <c r="G6" s="110"/>
      <c r="H6" s="17"/>
      <c r="I6" s="17"/>
      <c r="J6" s="17"/>
      <c r="K6" s="23"/>
    </row>
    <row r="7" spans="2:11" x14ac:dyDescent="0.35">
      <c r="B7" s="201" t="s">
        <v>213</v>
      </c>
      <c r="C7" s="201"/>
      <c r="D7" s="17"/>
      <c r="E7" s="17"/>
      <c r="F7" s="17"/>
      <c r="G7" s="17"/>
      <c r="H7" s="17"/>
      <c r="I7" s="17"/>
      <c r="J7" s="17"/>
      <c r="K7" s="23"/>
    </row>
    <row r="8" spans="2:11" x14ac:dyDescent="0.35">
      <c r="B8" s="17"/>
      <c r="C8" s="17"/>
      <c r="D8" s="17"/>
      <c r="E8" s="17"/>
      <c r="F8" s="17"/>
      <c r="G8" s="17"/>
      <c r="H8" s="17"/>
      <c r="I8" s="17"/>
      <c r="J8" s="17"/>
      <c r="K8" s="23"/>
    </row>
    <row r="9" spans="2:11" x14ac:dyDescent="0.35">
      <c r="B9" s="17"/>
      <c r="C9" s="21" t="s">
        <v>17</v>
      </c>
      <c r="D9" s="21" t="s">
        <v>18</v>
      </c>
      <c r="E9" s="21" t="s">
        <v>19</v>
      </c>
      <c r="F9" s="21" t="s">
        <v>31</v>
      </c>
      <c r="G9" s="21" t="s">
        <v>32</v>
      </c>
      <c r="H9" s="17"/>
      <c r="I9" s="17"/>
      <c r="J9" s="17"/>
      <c r="K9" s="23"/>
    </row>
    <row r="10" spans="2:11" x14ac:dyDescent="0.35">
      <c r="B10" s="120" t="s">
        <v>69</v>
      </c>
      <c r="C10" s="82">
        <f>SUMPRODUCT((Personnel!$AT$10:$AT$29)*('Personnel - Calculs Auto'!N11:N30+'Personnel - Calculs Auto'!N36:N55))</f>
        <v>0</v>
      </c>
      <c r="D10" s="82">
        <f>SUMPRODUCT((Personnel!$BF$10:$BF$29)*('Personnel - Calculs Auto'!AA11:AA30+'Personnel - Calculs Auto'!AA36:AA55))</f>
        <v>0</v>
      </c>
      <c r="E10" s="82">
        <f>SUMPRODUCT((Personnel!$BR$10:$BR$29)*('Personnel - Calculs Auto'!AD11:AD30+'Personnel - Calculs Auto'!AD36:AD55))</f>
        <v>0</v>
      </c>
      <c r="F10" s="82">
        <f>SUMPRODUCT((Personnel!$CD$10:$CD$29)*('Personnel - Calculs Auto'!AG11:AG30+'Personnel - Calculs Auto'!AG36:AG55))</f>
        <v>0</v>
      </c>
      <c r="G10" s="82">
        <f>SUMPRODUCT((Personnel!$CP$10:$CP$29)*('Personnel - Calculs Auto'!AJ11:AJ30+'Personnel - Calculs Auto'!AJ36:AJ55))</f>
        <v>0</v>
      </c>
      <c r="H10" s="17"/>
      <c r="I10" s="17"/>
      <c r="J10" s="17"/>
      <c r="K10" s="23"/>
    </row>
    <row r="11" spans="2:11" ht="29" x14ac:dyDescent="0.35">
      <c r="B11" s="120" t="s">
        <v>70</v>
      </c>
      <c r="C11" s="82">
        <f>'CIR - CII - CICE'!C10</f>
        <v>0</v>
      </c>
      <c r="D11" s="82">
        <f>'CIR - CII - CICE'!D10</f>
        <v>0</v>
      </c>
      <c r="E11" s="82">
        <f>'CIR - CII - CICE'!E10</f>
        <v>0</v>
      </c>
      <c r="F11" s="82">
        <f>'CIR - CII - CICE'!F10</f>
        <v>0</v>
      </c>
      <c r="G11" s="82">
        <f>'CIR - CII - CICE'!G10</f>
        <v>0</v>
      </c>
      <c r="H11" s="17"/>
      <c r="I11" s="17"/>
      <c r="J11" s="17"/>
      <c r="K11" s="23"/>
    </row>
    <row r="12" spans="2:11" ht="29" x14ac:dyDescent="0.35">
      <c r="B12" s="120" t="s">
        <v>144</v>
      </c>
      <c r="C12" s="82">
        <f>50%*'CIR - CII - CICE'!C12</f>
        <v>0</v>
      </c>
      <c r="D12" s="82">
        <f>50%*'CIR - CII - CICE'!D12</f>
        <v>0</v>
      </c>
      <c r="E12" s="82">
        <f>50%*'CIR - CII - CICE'!E12</f>
        <v>0</v>
      </c>
      <c r="F12" s="82">
        <f>50%*'CIR - CII - CICE'!F12</f>
        <v>0</v>
      </c>
      <c r="G12" s="82">
        <f>50%*'CIR - CII - CICE'!G12</f>
        <v>0</v>
      </c>
      <c r="H12" s="17"/>
      <c r="I12" s="17"/>
      <c r="J12" s="17"/>
      <c r="K12" s="23"/>
    </row>
    <row r="13" spans="2:11" ht="29" x14ac:dyDescent="0.35">
      <c r="B13" s="120" t="s">
        <v>145</v>
      </c>
      <c r="C13" s="82">
        <f>MIN(SUM(C10:C12)*3, (SUMPRODUCT(('Sous-traitances'!O9:O28)*('Sous-traitances'!$L$37:$M$56=1)*('Sous-traitances'!$N$37:$N$56))) )</f>
        <v>0</v>
      </c>
      <c r="D13" s="82">
        <f>MIN(SUM(D10:D12)*3, (SUMPRODUCT(('Sous-traitances'!AB9:AB28)*('Sous-traitances'!$L$37:$M$56=1)*('Sous-traitances'!$N$37:$N$56))) )</f>
        <v>0</v>
      </c>
      <c r="E13" s="82">
        <f>MIN(SUM(E10:E12)*3, (SUMPRODUCT(('Sous-traitances'!AE9:AE28)*('Sous-traitances'!$L$37:$M$56=1)*('Sous-traitances'!$N$37:$N$56))) )</f>
        <v>0</v>
      </c>
      <c r="F13" s="82">
        <f>MIN(SUM(F10:F12)*3, (SUMPRODUCT(('Sous-traitances'!AH9:AH28)*('Sous-traitances'!$L$37:$M$56=1)*('Sous-traitances'!$N$37:$N$56))))</f>
        <v>0</v>
      </c>
      <c r="G13" s="82">
        <f>MIN(SUM(G10:G12)*3, (SUMPRODUCT(('Sous-traitances'!AK9:AK28)*('Sous-traitances'!$L$37:$M$56=1)*('Sous-traitances'!$N$37:$N$56))) )</f>
        <v>0</v>
      </c>
      <c r="H13" s="17"/>
      <c r="I13" s="17"/>
      <c r="J13" s="17"/>
      <c r="K13" s="23"/>
    </row>
    <row r="14" spans="2:11" x14ac:dyDescent="0.35">
      <c r="B14" s="120" t="s">
        <v>75</v>
      </c>
      <c r="C14" s="82">
        <f>SUM(C10:C13)</f>
        <v>0</v>
      </c>
      <c r="D14" s="82">
        <f t="shared" ref="D14:G14" si="0">SUM(D10:D13)</f>
        <v>0</v>
      </c>
      <c r="E14" s="82">
        <f t="shared" si="0"/>
        <v>0</v>
      </c>
      <c r="F14" s="82">
        <f t="shared" si="0"/>
        <v>0</v>
      </c>
      <c r="G14" s="82">
        <f t="shared" si="0"/>
        <v>0</v>
      </c>
      <c r="H14" s="17"/>
      <c r="I14" s="17"/>
      <c r="J14" s="17"/>
      <c r="K14" s="23"/>
    </row>
    <row r="15" spans="2:11" x14ac:dyDescent="0.35">
      <c r="B15" s="17"/>
      <c r="C15" s="17"/>
      <c r="D15" s="17"/>
      <c r="E15" s="17"/>
      <c r="F15" s="17"/>
      <c r="G15" s="110"/>
      <c r="H15" s="17"/>
      <c r="I15" s="17"/>
      <c r="J15" s="17"/>
      <c r="K15" s="23"/>
    </row>
    <row r="16" spans="2:11" ht="15" customHeight="1" x14ac:dyDescent="0.35">
      <c r="B16" s="44" t="s">
        <v>22</v>
      </c>
      <c r="C16" s="121">
        <v>1</v>
      </c>
      <c r="D16" s="229" t="s">
        <v>234</v>
      </c>
      <c r="E16" s="229"/>
      <c r="F16" s="229"/>
      <c r="G16" s="229"/>
      <c r="H16" s="229"/>
      <c r="I16" s="229"/>
      <c r="J16" s="229"/>
      <c r="K16" s="23"/>
    </row>
    <row r="17" spans="2:11" ht="15" customHeight="1" x14ac:dyDescent="0.35">
      <c r="B17" s="44" t="s">
        <v>26</v>
      </c>
      <c r="C17" s="122">
        <f>4.5*CONFIG!C93*(CONFIG!C88-CONFIG!C89)*12</f>
        <v>20223</v>
      </c>
      <c r="D17" s="229" t="s">
        <v>66</v>
      </c>
      <c r="E17" s="229"/>
      <c r="F17" s="229"/>
      <c r="G17" s="229"/>
      <c r="H17" s="229"/>
      <c r="I17" s="229"/>
      <c r="J17" s="229"/>
      <c r="K17" s="23"/>
    </row>
    <row r="18" spans="2:11" ht="15" customHeight="1" x14ac:dyDescent="0.35">
      <c r="B18" s="44" t="s">
        <v>27</v>
      </c>
      <c r="C18" s="122">
        <v>181860</v>
      </c>
      <c r="D18" s="229" t="s">
        <v>28</v>
      </c>
      <c r="E18" s="229"/>
      <c r="F18" s="229"/>
      <c r="G18" s="229"/>
      <c r="H18" s="229"/>
      <c r="I18" s="229"/>
      <c r="J18" s="229"/>
      <c r="K18" s="23"/>
    </row>
    <row r="19" spans="2:11" x14ac:dyDescent="0.35">
      <c r="B19" s="17"/>
      <c r="C19" s="17"/>
      <c r="D19" s="17"/>
      <c r="E19" s="17"/>
      <c r="F19" s="17"/>
      <c r="G19" s="17"/>
      <c r="H19" s="17"/>
      <c r="I19" s="17"/>
      <c r="J19" s="17"/>
      <c r="K19" s="17"/>
    </row>
    <row r="20" spans="2:11" x14ac:dyDescent="0.35">
      <c r="B20" s="17"/>
      <c r="C20" s="21" t="s">
        <v>17</v>
      </c>
      <c r="D20" s="21" t="s">
        <v>18</v>
      </c>
      <c r="E20" s="21" t="s">
        <v>19</v>
      </c>
      <c r="F20" s="21" t="s">
        <v>31</v>
      </c>
      <c r="G20" s="21" t="s">
        <v>32</v>
      </c>
      <c r="H20" s="201" t="s">
        <v>1</v>
      </c>
      <c r="I20" s="201"/>
      <c r="J20" s="201"/>
      <c r="K20" s="17"/>
    </row>
    <row r="21" spans="2:11" ht="23.25" customHeight="1" x14ac:dyDescent="0.35">
      <c r="B21" s="63" t="s">
        <v>77</v>
      </c>
      <c r="C21" s="123">
        <f>C14/('Comptes de résultats'!C11+'Comptes de résultats'!C15+'Comptes de résultats'!C21+'Comptes de résultats'!C25+'Comptes de résultats'!C29)</f>
        <v>0</v>
      </c>
      <c r="D21" s="123">
        <f>D14/('Comptes de résultats'!D11+'Comptes de résultats'!D15+'Comptes de résultats'!D21+'Comptes de résultats'!D25+'Comptes de résultats'!D29)</f>
        <v>0</v>
      </c>
      <c r="E21" s="123">
        <f>E14/('Comptes de résultats'!E11+'Comptes de résultats'!E15+'Comptes de résultats'!E21+'Comptes de résultats'!E25+'Comptes de résultats'!E29)</f>
        <v>0</v>
      </c>
      <c r="F21" s="123">
        <f>F14/('Comptes de résultats'!F11+'Comptes de résultats'!F15+'Comptes de résultats'!F21+'Comptes de résultats'!F25+'Comptes de résultats'!F29)</f>
        <v>0</v>
      </c>
      <c r="G21" s="123">
        <f>G14/('Comptes de résultats'!G11+'Comptes de résultats'!G15+'Comptes de résultats'!G21+'Comptes de résultats'!G25+'Comptes de résultats'!G29)</f>
        <v>0</v>
      </c>
      <c r="H21" s="203" t="s">
        <v>163</v>
      </c>
      <c r="I21" s="203"/>
      <c r="J21" s="203"/>
      <c r="K21" s="23"/>
    </row>
    <row r="22" spans="2:11" x14ac:dyDescent="0.35">
      <c r="B22" s="44" t="s">
        <v>68</v>
      </c>
      <c r="C22" s="44" t="b">
        <f>IF(C21&gt;=0.15,TRUE,FALSE)</f>
        <v>0</v>
      </c>
      <c r="D22" s="44" t="b">
        <f>IF(D21&gt;=0.15,TRUE,FALSE)</f>
        <v>0</v>
      </c>
      <c r="E22" s="44" t="b">
        <f>IF(E21&gt;=0.15,TRUE,FALSE)</f>
        <v>0</v>
      </c>
      <c r="F22" s="44" t="b">
        <f>IF(F21&gt;=0.15,TRUE,FALSE)</f>
        <v>0</v>
      </c>
      <c r="G22" s="44" t="b">
        <f>IF(G21&gt;=0.15,TRUE,FALSE)</f>
        <v>0</v>
      </c>
      <c r="H22" s="203" t="s">
        <v>176</v>
      </c>
      <c r="I22" s="203"/>
      <c r="J22" s="203"/>
      <c r="K22" s="23"/>
    </row>
    <row r="23" spans="2:11" x14ac:dyDescent="0.35">
      <c r="B23" s="44" t="s">
        <v>67</v>
      </c>
      <c r="C23" s="44" t="b">
        <f>OR(AND($C$16&lt;&gt;0,$C$16&lt;=1,C22),CONFIG!$C$95)</f>
        <v>0</v>
      </c>
      <c r="D23" s="44" t="b">
        <f>OR(AND($C$16&lt;&gt;0,$C$16&lt;=2,D22),CONFIG!$C$95)</f>
        <v>0</v>
      </c>
      <c r="E23" s="44" t="b">
        <f>OR(AND($C$16&lt;&gt;0,$C$16&lt;=3,E22),CONFIG!$C$95)</f>
        <v>0</v>
      </c>
      <c r="F23" s="44" t="b">
        <f>OR(AND($C$16&lt;&gt;0,$C$16&lt;=4,F22),CONFIG!$C$95)</f>
        <v>0</v>
      </c>
      <c r="G23" s="44" t="b">
        <f>OR(AND($C$16&lt;&gt;0,$C$16&lt;=5,G22),CONFIG!$C$95)</f>
        <v>0</v>
      </c>
      <c r="H23" s="203" t="s">
        <v>175</v>
      </c>
      <c r="I23" s="203"/>
      <c r="J23" s="203"/>
      <c r="K23" s="23"/>
    </row>
    <row r="24" spans="2:11" x14ac:dyDescent="0.35">
      <c r="B24" s="44" t="s">
        <v>94</v>
      </c>
      <c r="C24" s="123">
        <f>IF(C23,1,0)</f>
        <v>0</v>
      </c>
      <c r="D24" s="123">
        <f t="shared" ref="D24:G24" si="1">IF(D23,1,0)</f>
        <v>0</v>
      </c>
      <c r="E24" s="123">
        <f t="shared" si="1"/>
        <v>0</v>
      </c>
      <c r="F24" s="123">
        <f t="shared" si="1"/>
        <v>0</v>
      </c>
      <c r="G24" s="123">
        <f t="shared" si="1"/>
        <v>0</v>
      </c>
      <c r="H24" s="203" t="s">
        <v>251</v>
      </c>
      <c r="I24" s="203"/>
      <c r="J24" s="203"/>
      <c r="K24" s="23"/>
    </row>
    <row r="25" spans="2:11" x14ac:dyDescent="0.35">
      <c r="B25" s="44" t="s">
        <v>95</v>
      </c>
      <c r="C25" s="123">
        <f>IF(AND(C23,'Comptes de résultats'!C35&gt;0),1,0)</f>
        <v>0</v>
      </c>
      <c r="D25" s="123">
        <f>IF(AND(D23,C23,C25=100%,'Comptes de résultats'!D35&gt;0),50%,IF(AND(D23,C25=0%,'Comptes de résultats'!D35&gt;0),100%,0%))</f>
        <v>0</v>
      </c>
      <c r="E25" s="123">
        <f>IF(AND(E23,D23,D25=100%,'Comptes de résultats'!E35&gt;0),50%,IF(AND(E23,D25=0%,'Comptes de résultats'!E35&gt;0),100%,0%))</f>
        <v>0</v>
      </c>
      <c r="F25" s="123">
        <f>IF(AND(F23,E23,E25=100%,'Comptes de résultats'!F35&gt;0),50%,IF(AND(F23,E25=0%,'Comptes de résultats'!F35&gt;0),100%,0%))</f>
        <v>0</v>
      </c>
      <c r="G25" s="123">
        <f>IF(AND(G23,F23,F25=100%,'Comptes de résultats'!G35&gt;0),50%,IF(AND(G23,F25=0%,'Comptes de résultats'!G35&gt;0),100%,0%))</f>
        <v>0</v>
      </c>
      <c r="H25" s="203" t="s">
        <v>177</v>
      </c>
      <c r="I25" s="203"/>
      <c r="J25" s="203"/>
      <c r="K25" s="23"/>
    </row>
    <row r="26" spans="2:11" x14ac:dyDescent="0.35">
      <c r="B26" s="17"/>
      <c r="C26" s="17"/>
      <c r="D26" s="17"/>
      <c r="E26" s="17"/>
      <c r="F26" s="17"/>
      <c r="G26" s="17"/>
      <c r="H26" s="17"/>
      <c r="I26" s="17"/>
      <c r="J26" s="17"/>
      <c r="K26" s="17"/>
    </row>
  </sheetData>
  <sheetProtection sheet="1" objects="1" scenarios="1"/>
  <mergeCells count="12">
    <mergeCell ref="B2:B3"/>
    <mergeCell ref="H25:J25"/>
    <mergeCell ref="H20:J20"/>
    <mergeCell ref="H21:J21"/>
    <mergeCell ref="H22:J22"/>
    <mergeCell ref="H23:J23"/>
    <mergeCell ref="H24:J24"/>
    <mergeCell ref="B5:J5"/>
    <mergeCell ref="D18:J18"/>
    <mergeCell ref="D16:J16"/>
    <mergeCell ref="D17:J17"/>
    <mergeCell ref="B7:C7"/>
  </mergeCells>
  <dataValidations count="1">
    <dataValidation type="custom" showInputMessage="1" showErrorMessage="1" errorTitle="Année incorrecte !" error="L'année entrée doit être comprise entre 0 et 5 ! La valeur 0 correspondant à une non utilisation du JEI" sqref="C16" xr:uid="{00000000-0002-0000-0500-000000000000}">
      <formula1>AND(C16&gt;-1,C16&lt;6,NOT(ISBLANK(C16)))</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11">
    <tabColor rgb="FF008BD0"/>
  </sheetPr>
  <dimension ref="B2:N52"/>
  <sheetViews>
    <sheetView showGridLines="0" showRowColHeaders="0" zoomScale="85" zoomScaleNormal="85" zoomScaleSheetLayoutView="100" workbookViewId="0">
      <selection activeCell="D85" sqref="D85"/>
    </sheetView>
  </sheetViews>
  <sheetFormatPr baseColWidth="10" defaultColWidth="11.54296875" defaultRowHeight="14.5" x14ac:dyDescent="0.35"/>
  <cols>
    <col min="1" max="1" width="4" customWidth="1"/>
    <col min="2" max="2" width="51.08984375" bestFit="1" customWidth="1"/>
    <col min="3" max="7" width="18.6328125" customWidth="1"/>
    <col min="8" max="8" width="2.90625" customWidth="1"/>
  </cols>
  <sheetData>
    <row r="2" spans="2:14" x14ac:dyDescent="0.35">
      <c r="B2" s="214" t="s">
        <v>363</v>
      </c>
      <c r="C2" s="131"/>
      <c r="D2" s="17"/>
      <c r="E2" s="17"/>
      <c r="F2" s="17"/>
      <c r="G2" s="17"/>
      <c r="H2" s="17"/>
    </row>
    <row r="3" spans="2:14" x14ac:dyDescent="0.35">
      <c r="B3" s="215"/>
      <c r="C3" s="132"/>
      <c r="D3" s="17"/>
      <c r="E3" s="17"/>
      <c r="F3" s="17"/>
      <c r="G3" s="17"/>
      <c r="H3" s="17"/>
    </row>
    <row r="4" spans="2:14" x14ac:dyDescent="0.35">
      <c r="B4" s="17"/>
      <c r="C4" s="17"/>
      <c r="D4" s="17"/>
      <c r="E4" s="17"/>
      <c r="F4" s="17"/>
      <c r="G4" s="17"/>
      <c r="H4" s="17"/>
    </row>
    <row r="5" spans="2:14" x14ac:dyDescent="0.35">
      <c r="B5" s="230" t="s">
        <v>122</v>
      </c>
      <c r="C5" s="230"/>
      <c r="D5" s="230"/>
      <c r="E5" s="230"/>
      <c r="F5" s="230"/>
      <c r="G5" s="230"/>
      <c r="H5" s="42"/>
      <c r="I5" s="8"/>
      <c r="J5" s="8"/>
      <c r="K5" s="8"/>
      <c r="L5" s="8"/>
      <c r="M5" s="8"/>
      <c r="N5" s="8"/>
    </row>
    <row r="6" spans="2:14" x14ac:dyDescent="0.35">
      <c r="B6" s="17"/>
      <c r="C6" s="17"/>
      <c r="D6" s="17"/>
      <c r="E6" s="17"/>
      <c r="F6" s="17"/>
      <c r="G6" s="17"/>
      <c r="H6" s="17"/>
    </row>
    <row r="7" spans="2:14" x14ac:dyDescent="0.35">
      <c r="B7" s="17"/>
      <c r="C7" s="21" t="s">
        <v>17</v>
      </c>
      <c r="D7" s="21" t="s">
        <v>18</v>
      </c>
      <c r="E7" s="21" t="s">
        <v>19</v>
      </c>
      <c r="F7" s="21" t="s">
        <v>31</v>
      </c>
      <c r="G7" s="21" t="s">
        <v>32</v>
      </c>
      <c r="H7" s="17"/>
    </row>
    <row r="8" spans="2:14" x14ac:dyDescent="0.35">
      <c r="B8" s="120" t="s">
        <v>214</v>
      </c>
      <c r="C8" s="82">
        <f>SUMPRODUCT((Personnel!$AT$10:$AT$29)*('Personnel - Calculs Auto'!N86:N105))+SUMPRODUCT((Personnel!$AR$10:$AR$29)*(Personnel!$AT$10:$AT$29)*('Personnel - Calculs Auto'!N86:N105))</f>
        <v>0</v>
      </c>
      <c r="D8" s="82">
        <f>SUMPRODUCT((Personnel!$BF$10:$BF$29)*('Personnel - Calculs Auto'!AA86:AA105))+SUMPRODUCT((Personnel!$AR$10:$AR$29)*(Personnel!$BF$10:$BF$29)*('Personnel - Calculs Auto'!AA86:AA105))</f>
        <v>0</v>
      </c>
      <c r="E8" s="82">
        <f>SUMPRODUCT((Personnel!$BR$10:$BR$29)*('Personnel - Calculs Auto'!AD86:AD105))+SUMPRODUCT((Personnel!$AR$10:$AR$29)*(Personnel!$BR$10:$BR$29)*('Personnel - Calculs Auto'!AD86:AD105)*(Personnel!P10:P29=0))</f>
        <v>0</v>
      </c>
      <c r="F8" s="82">
        <f>SUMPRODUCT((Personnel!$CD$10:$CD$29)*('Personnel - Calculs Auto'!AG86:AG105))+SUMPRODUCT((Personnel!$AR$10:$AR$29)*(Personnel!$CD$10:$CD$29)*('Personnel - Calculs Auto'!AG86:AG105)*(Personnel!AD10:AD29=0))</f>
        <v>0</v>
      </c>
      <c r="G8" s="82">
        <f>SUMPRODUCT((Personnel!$CP$10:$CP$29)*('Personnel - Calculs Auto'!AJ86:AJ105))+SUMPRODUCT((Personnel!$AR$10:$AR$29)*(Personnel!$CP$10:$CP$29)*('Personnel - Calculs Auto'!AJ86:AJ105)*(Personnel!AH10:AH29=0))</f>
        <v>0</v>
      </c>
      <c r="H8" s="17"/>
    </row>
    <row r="9" spans="2:14" ht="29" x14ac:dyDescent="0.35">
      <c r="B9" s="120" t="s">
        <v>71</v>
      </c>
      <c r="C9" s="82">
        <f>0.5*SUMPRODUCT((Personnel!$AT$10:$AT$29)*('Personnel - Calculs Auto'!N86:N105))+1.5*SUMPRODUCT((Personnel!$AR$10:$AR$29)*(Personnel!$AT$10:$AT$29)*('Personnel - Calculs Auto'!N86:N105))</f>
        <v>0</v>
      </c>
      <c r="D9" s="82">
        <f>0.5*SUMPRODUCT((Personnel!$BF$10:$BF$29)*('Personnel - Calculs Auto'!AA86:AA105))+1.5*SUMPRODUCT((Personnel!$AR$10:$AR$29)*(Personnel!$BF$10:$BF$29)*('Personnel - Calculs Auto'!AA86:AA105))</f>
        <v>0</v>
      </c>
      <c r="E9" s="82">
        <f>0.5*SUMPRODUCT((Personnel!$BR$10:$BR$29)*('Personnel - Calculs Auto'!AD86:AD105))+1.5*SUMPRODUCT((Personnel!$AR$10:$AR$29)*(Personnel!$BR$10:$BR$29)*('Personnel - Calculs Auto'!AD86:AD105)*(Personnel!P10:P29=0))</f>
        <v>0</v>
      </c>
      <c r="F9" s="82">
        <f>0.5*SUMPRODUCT((Personnel!$CD$10:$CD$29)*('Personnel - Calculs Auto'!AG86:AG105))+1.5*SUMPRODUCT((Personnel!$AR$10:$AR$29)*(Personnel!$CD$10:$CD$29)*('Personnel - Calculs Auto'!AG86:AG105)*(Personnel!AD10:AD29=0))</f>
        <v>0</v>
      </c>
      <c r="G9" s="82">
        <f>0.5*SUMPRODUCT((Personnel!$CP$10:$CP$29)*('Personnel - Calculs Auto'!AJ86:AJ105))+1.5*SUMPRODUCT((Personnel!$AR$10:$AR$29)*(Personnel!$CP$10:$CP$29)*('Personnel - Calculs Auto'!AJ86:AJ105)*(Personnel!AH10:AH29=0))</f>
        <v>0</v>
      </c>
      <c r="H9" s="17"/>
      <c r="I9" s="2"/>
      <c r="J9" s="2"/>
      <c r="K9" s="2"/>
    </row>
    <row r="10" spans="2:14" x14ac:dyDescent="0.35">
      <c r="B10" s="120" t="s">
        <v>70</v>
      </c>
      <c r="C10" s="82">
        <f>SUMPRODUCT(Investissements!$L$37:$L$56,Investissements!AN9:AN28)</f>
        <v>0</v>
      </c>
      <c r="D10" s="82">
        <f>SUMPRODUCT(Investissements!$L$37:$L$56,Investissements!AO9:AO28)</f>
        <v>0</v>
      </c>
      <c r="E10" s="82">
        <f>SUMPRODUCT(Investissements!$L$37:$L$56,Investissements!AP9:AP28)</f>
        <v>0</v>
      </c>
      <c r="F10" s="82">
        <f>SUMPRODUCT(Investissements!$L$37:$L$56,Investissements!AQ9:AQ28)</f>
        <v>0</v>
      </c>
      <c r="G10" s="82">
        <f>SUMPRODUCT(Investissements!$L$37:$L$56,Investissements!AR9:AR28)</f>
        <v>0</v>
      </c>
      <c r="H10" s="17"/>
    </row>
    <row r="11" spans="2:14" ht="29" x14ac:dyDescent="0.35">
      <c r="B11" s="120" t="s">
        <v>72</v>
      </c>
      <c r="C11" s="82">
        <f>0.75*C10</f>
        <v>0</v>
      </c>
      <c r="D11" s="82">
        <f t="shared" ref="D11:G11" si="0">0.75*D10</f>
        <v>0</v>
      </c>
      <c r="E11" s="82">
        <f t="shared" si="0"/>
        <v>0</v>
      </c>
      <c r="F11" s="82">
        <f t="shared" si="0"/>
        <v>0</v>
      </c>
      <c r="G11" s="82">
        <f t="shared" si="0"/>
        <v>0</v>
      </c>
      <c r="H11" s="17"/>
    </row>
    <row r="12" spans="2:14" x14ac:dyDescent="0.35">
      <c r="B12" s="120" t="s">
        <v>144</v>
      </c>
      <c r="C12" s="82">
        <f>200%*(SUMPRODUCT(('Sous-traitances'!O9:O28)*('Sous-traitances'!$L$37:$M$56=2)*('Sous-traitances'!$N$37:$N$56)))</f>
        <v>0</v>
      </c>
      <c r="D12" s="82">
        <f>200%*(SUMPRODUCT(('Sous-traitances'!AB9:AB28)*('Sous-traitances'!$L$37:$M$56=2)*('Sous-traitances'!$N$37:$N$56)))</f>
        <v>0</v>
      </c>
      <c r="E12" s="82">
        <f>200%*(SUMPRODUCT(('Sous-traitances'!AE9:AE28)*('Sous-traitances'!$L$37:$M$56=2)*('Sous-traitances'!$N$37:$N$56)))</f>
        <v>0</v>
      </c>
      <c r="F12" s="82">
        <f>200%*(SUMPRODUCT(('Sous-traitances'!AH9:AH28)*('Sous-traitances'!$L$37:$M$56=2)*('Sous-traitances'!$N$37:$N$56)))</f>
        <v>0</v>
      </c>
      <c r="G12" s="82">
        <f>200%*(SUMPRODUCT(('Sous-traitances'!AK9:AK28)*('Sous-traitances'!$L$37:$M$56=2)*('Sous-traitances'!$N$37:$N$56)))</f>
        <v>0</v>
      </c>
      <c r="H12" s="17"/>
    </row>
    <row r="13" spans="2:14" x14ac:dyDescent="0.35">
      <c r="B13" s="120" t="s">
        <v>145</v>
      </c>
      <c r="C13" s="82">
        <f>MIN(SUM(C8:C12)*3, (SUMPRODUCT(('Sous-traitances'!O9:O28)*('Sous-traitances'!$L$37:$M$56=1)*('Sous-traitances'!$N$37:$N$56))) )</f>
        <v>0</v>
      </c>
      <c r="D13" s="82">
        <f>MIN(SUM(D8:D12)*3, (SUMPRODUCT(('Sous-traitances'!AB9:AB28)*('Sous-traitances'!$L$37:$M$56=1)*('Sous-traitances'!$N$37:$N$56))) )</f>
        <v>0</v>
      </c>
      <c r="E13" s="82">
        <f>MIN(SUM(E8:E12)*3, (SUMPRODUCT(('Sous-traitances'!AE9:AE28)*('Sous-traitances'!$L$37:$M$56=1)*('Sous-traitances'!$N$37:$N$56))) )</f>
        <v>0</v>
      </c>
      <c r="F13" s="82">
        <f>MIN(SUM(F8:F12)*3, (SUMPRODUCT(('Sous-traitances'!AH9:AH28)*('Sous-traitances'!$L$37:$M$56=1)*('Sous-traitances'!$N$37:$N$56))))</f>
        <v>0</v>
      </c>
      <c r="G13" s="82">
        <f>MIN(SUM(G8:G12)*3, (SUMPRODUCT(('Sous-traitances'!AK9:AK28)*('Sous-traitances'!$L$37:$M$56=1)*('Sous-traitances'!$N$37:$N$56))) )</f>
        <v>0</v>
      </c>
      <c r="H13" s="17"/>
    </row>
    <row r="14" spans="2:14" x14ac:dyDescent="0.35">
      <c r="B14" s="120" t="s">
        <v>75</v>
      </c>
      <c r="C14" s="82">
        <f>SUM(C8:C13)</f>
        <v>0</v>
      </c>
      <c r="D14" s="82">
        <f t="shared" ref="D14:G14" si="1">SUM(D8:D13)</f>
        <v>0</v>
      </c>
      <c r="E14" s="82">
        <f t="shared" si="1"/>
        <v>0</v>
      </c>
      <c r="F14" s="82">
        <f t="shared" si="1"/>
        <v>0</v>
      </c>
      <c r="G14" s="82">
        <f t="shared" si="1"/>
        <v>0</v>
      </c>
      <c r="H14" s="17"/>
    </row>
    <row r="15" spans="2:14" x14ac:dyDescent="0.35">
      <c r="B15" s="148"/>
      <c r="C15" s="107"/>
      <c r="D15" s="107"/>
      <c r="E15" s="107"/>
      <c r="F15" s="107"/>
      <c r="G15" s="107"/>
      <c r="H15" s="17"/>
    </row>
    <row r="16" spans="2:14" ht="16.5" customHeight="1" x14ac:dyDescent="0.35">
      <c r="B16" s="120" t="s">
        <v>113</v>
      </c>
      <c r="C16" s="82">
        <f>'Comptes de résultats'!C20</f>
        <v>0</v>
      </c>
      <c r="D16" s="82">
        <f>'Comptes de résultats'!D20</f>
        <v>0</v>
      </c>
      <c r="E16" s="82">
        <f>'Comptes de résultats'!E20</f>
        <v>0</v>
      </c>
      <c r="F16" s="82">
        <f>'Comptes de résultats'!F20</f>
        <v>0</v>
      </c>
      <c r="G16" s="82">
        <f>'Comptes de résultats'!G20</f>
        <v>0</v>
      </c>
      <c r="H16" s="17"/>
    </row>
    <row r="17" spans="2:8" x14ac:dyDescent="0.35">
      <c r="B17" s="120" t="s">
        <v>243</v>
      </c>
      <c r="C17" s="82">
        <f>MAX(C14-C16,0)</f>
        <v>0</v>
      </c>
      <c r="D17" s="82">
        <f t="shared" ref="D17:G17" si="2">MAX(D14-D16,0)</f>
        <v>0</v>
      </c>
      <c r="E17" s="82">
        <f t="shared" si="2"/>
        <v>0</v>
      </c>
      <c r="F17" s="82">
        <f t="shared" si="2"/>
        <v>0</v>
      </c>
      <c r="G17" s="82">
        <f t="shared" si="2"/>
        <v>0</v>
      </c>
      <c r="H17" s="17"/>
    </row>
    <row r="18" spans="2:8" x14ac:dyDescent="0.35">
      <c r="B18" s="17"/>
      <c r="C18" s="17"/>
      <c r="D18" s="17"/>
      <c r="E18" s="17"/>
      <c r="F18" s="17"/>
      <c r="G18" s="17"/>
      <c r="H18" s="17"/>
    </row>
    <row r="19" spans="2:8" x14ac:dyDescent="0.35">
      <c r="B19" s="120" t="s">
        <v>244</v>
      </c>
      <c r="C19" s="82">
        <f>'Plan de financement'!C30</f>
        <v>0</v>
      </c>
      <c r="D19" s="82">
        <f>'Plan de financement'!D30</f>
        <v>0</v>
      </c>
      <c r="E19" s="82">
        <f>'Plan de financement'!E30</f>
        <v>0</v>
      </c>
      <c r="F19" s="82">
        <f>'Plan de financement'!F30</f>
        <v>0</v>
      </c>
      <c r="G19" s="82">
        <f>'Plan de financement'!G30</f>
        <v>0</v>
      </c>
      <c r="H19" s="17"/>
    </row>
    <row r="20" spans="2:8" ht="15.75" customHeight="1" x14ac:dyDescent="0.35">
      <c r="B20" s="120" t="s">
        <v>245</v>
      </c>
      <c r="C20" s="82">
        <f>'Plan de financement'!C17</f>
        <v>0</v>
      </c>
      <c r="D20" s="82">
        <f>'Plan de financement'!D17</f>
        <v>0</v>
      </c>
      <c r="E20" s="82">
        <f>'Plan de financement'!E17</f>
        <v>0</v>
      </c>
      <c r="F20" s="82">
        <f>'Plan de financement'!F17</f>
        <v>0</v>
      </c>
      <c r="G20" s="82">
        <f>'Plan de financement'!G17</f>
        <v>0</v>
      </c>
      <c r="H20" s="17"/>
    </row>
    <row r="21" spans="2:8" ht="15.75" customHeight="1" x14ac:dyDescent="0.35">
      <c r="B21" s="120" t="s">
        <v>246</v>
      </c>
      <c r="C21" s="82">
        <f>C17-C22</f>
        <v>0</v>
      </c>
      <c r="D21" s="82">
        <f>D17-D22+C21</f>
        <v>0</v>
      </c>
      <c r="E21" s="82">
        <f t="shared" ref="E21:G21" si="3">E17-E22+D21</f>
        <v>0</v>
      </c>
      <c r="F21" s="82">
        <f t="shared" si="3"/>
        <v>0</v>
      </c>
      <c r="G21" s="82">
        <f t="shared" si="3"/>
        <v>0</v>
      </c>
      <c r="H21" s="17"/>
    </row>
    <row r="22" spans="2:8" x14ac:dyDescent="0.35">
      <c r="B22" s="120" t="s">
        <v>243</v>
      </c>
      <c r="C22" s="82">
        <f>MAX(C17-MAX(C19-C20,0),0)</f>
        <v>0</v>
      </c>
      <c r="D22" s="82">
        <f>D17-IF(D19-D20&gt;0,D19-D20,MAX(D19-D20,-C21))</f>
        <v>0</v>
      </c>
      <c r="E22" s="82">
        <f t="shared" ref="E22:G22" si="4">E17-IF(E19-E20&gt;0,E19-E20,MAX(E19-E20,-D21))</f>
        <v>0</v>
      </c>
      <c r="F22" s="82">
        <f t="shared" si="4"/>
        <v>0</v>
      </c>
      <c r="G22" s="82">
        <f t="shared" si="4"/>
        <v>0</v>
      </c>
      <c r="H22" s="17"/>
    </row>
    <row r="23" spans="2:8" x14ac:dyDescent="0.35">
      <c r="B23" s="17"/>
      <c r="C23" s="17"/>
      <c r="D23" s="17"/>
      <c r="E23" s="17"/>
      <c r="F23" s="17"/>
      <c r="G23" s="17"/>
      <c r="H23" s="17"/>
    </row>
    <row r="24" spans="2:8" x14ac:dyDescent="0.35">
      <c r="B24" s="120" t="s">
        <v>73</v>
      </c>
      <c r="C24" s="77">
        <v>0.3</v>
      </c>
      <c r="D24" s="77">
        <v>0.3</v>
      </c>
      <c r="E24" s="77">
        <v>0.3</v>
      </c>
      <c r="F24" s="77">
        <v>0.3</v>
      </c>
      <c r="G24" s="77">
        <v>0.3</v>
      </c>
      <c r="H24" s="17"/>
    </row>
    <row r="25" spans="2:8" x14ac:dyDescent="0.35">
      <c r="B25" s="120" t="s">
        <v>74</v>
      </c>
      <c r="C25" s="99">
        <f>MAX(C22*C24,0)</f>
        <v>0</v>
      </c>
      <c r="D25" s="99">
        <f t="shared" ref="D25:G25" si="5">MAX(D22*D24,0)</f>
        <v>0</v>
      </c>
      <c r="E25" s="99">
        <f t="shared" si="5"/>
        <v>0</v>
      </c>
      <c r="F25" s="99">
        <f t="shared" si="5"/>
        <v>0</v>
      </c>
      <c r="G25" s="99">
        <f t="shared" si="5"/>
        <v>0</v>
      </c>
      <c r="H25" s="17"/>
    </row>
    <row r="26" spans="2:8" x14ac:dyDescent="0.35">
      <c r="B26" s="17"/>
      <c r="C26" s="17"/>
      <c r="D26" s="17"/>
      <c r="E26" s="17"/>
      <c r="F26" s="17"/>
      <c r="G26" s="17"/>
      <c r="H26" s="17"/>
    </row>
    <row r="27" spans="2:8" x14ac:dyDescent="0.35">
      <c r="B27" s="201" t="s">
        <v>202</v>
      </c>
      <c r="C27" s="201"/>
      <c r="D27" s="17"/>
      <c r="E27" s="17"/>
      <c r="F27" s="17"/>
      <c r="G27" s="17"/>
      <c r="H27" s="17"/>
    </row>
    <row r="28" spans="2:8" x14ac:dyDescent="0.35">
      <c r="B28" s="17"/>
      <c r="C28" s="17"/>
      <c r="D28" s="17"/>
      <c r="E28" s="17"/>
      <c r="F28" s="17"/>
      <c r="G28" s="17"/>
      <c r="H28" s="17"/>
    </row>
    <row r="29" spans="2:8" x14ac:dyDescent="0.35">
      <c r="B29" s="230" t="s">
        <v>122</v>
      </c>
      <c r="C29" s="230"/>
      <c r="D29" s="230"/>
      <c r="E29" s="230"/>
      <c r="F29" s="230"/>
      <c r="G29" s="230"/>
      <c r="H29" s="17"/>
    </row>
    <row r="30" spans="2:8" x14ac:dyDescent="0.35">
      <c r="B30" s="17"/>
      <c r="C30" s="17"/>
      <c r="D30" s="17"/>
      <c r="E30" s="17"/>
      <c r="F30" s="17"/>
      <c r="G30" s="17"/>
      <c r="H30" s="17"/>
    </row>
    <row r="31" spans="2:8" x14ac:dyDescent="0.35">
      <c r="B31" s="17"/>
      <c r="C31" s="21" t="s">
        <v>17</v>
      </c>
      <c r="D31" s="21" t="s">
        <v>18</v>
      </c>
      <c r="E31" s="21" t="s">
        <v>19</v>
      </c>
      <c r="F31" s="21" t="s">
        <v>31</v>
      </c>
      <c r="G31" s="21" t="s">
        <v>32</v>
      </c>
      <c r="H31" s="17"/>
    </row>
    <row r="32" spans="2:8" x14ac:dyDescent="0.35">
      <c r="B32" s="120" t="s">
        <v>214</v>
      </c>
      <c r="C32" s="82">
        <f>SUMPRODUCT((Personnel!$AU$10:$AU$29)*('Personnel - Calculs Auto'!N86:N105))</f>
        <v>0</v>
      </c>
      <c r="D32" s="82">
        <f>SUMPRODUCT((Personnel!$BG$10:$BG$29)*('Personnel - Calculs Auto'!AA86:AA105))</f>
        <v>0</v>
      </c>
      <c r="E32" s="82">
        <f>SUMPRODUCT((Personnel!$BS$10:$BS$29)*('Personnel - Calculs Auto'!AD86:AD105))</f>
        <v>0</v>
      </c>
      <c r="F32" s="82">
        <f>SUMPRODUCT((Personnel!$CE$10:$CE$29)*('Personnel - Calculs Auto'!AG86:AG105))</f>
        <v>0</v>
      </c>
      <c r="G32" s="82">
        <f>SUMPRODUCT((Personnel!$CQ$10:$CQ$29)*('Personnel - Calculs Auto'!AJ86:AJ105))</f>
        <v>0</v>
      </c>
      <c r="H32" s="17"/>
    </row>
    <row r="33" spans="2:8" ht="29" x14ac:dyDescent="0.35">
      <c r="B33" s="120" t="s">
        <v>71</v>
      </c>
      <c r="C33" s="82">
        <f>0.5*C32</f>
        <v>0</v>
      </c>
      <c r="D33" s="82">
        <f t="shared" ref="D33:G33" si="6">0.5*D32</f>
        <v>0</v>
      </c>
      <c r="E33" s="82">
        <f t="shared" si="6"/>
        <v>0</v>
      </c>
      <c r="F33" s="82">
        <f t="shared" si="6"/>
        <v>0</v>
      </c>
      <c r="G33" s="82">
        <f t="shared" si="6"/>
        <v>0</v>
      </c>
      <c r="H33" s="17"/>
    </row>
    <row r="34" spans="2:8" x14ac:dyDescent="0.35">
      <c r="B34" s="120" t="s">
        <v>70</v>
      </c>
      <c r="C34" s="82">
        <f>SUMPRODUCT(Investissements!$N$37:$N$56,Investissements!AN9:AN28)</f>
        <v>0</v>
      </c>
      <c r="D34" s="82">
        <f>SUMPRODUCT(Investissements!$N$37:$N$56,Investissements!AO9:AO28)</f>
        <v>0</v>
      </c>
      <c r="E34" s="82">
        <f>SUMPRODUCT(Investissements!$N$37:$N$56,Investissements!AP9:AP28)</f>
        <v>0</v>
      </c>
      <c r="F34" s="82">
        <f>SUMPRODUCT(Investissements!$N$37:$N$56,Investissements!AQ9:AQ28)</f>
        <v>0</v>
      </c>
      <c r="G34" s="82">
        <f>SUMPRODUCT(Investissements!$N$37:$N$56,Investissements!AR9:AR28)</f>
        <v>0</v>
      </c>
      <c r="H34" s="17"/>
    </row>
    <row r="35" spans="2:8" ht="29" x14ac:dyDescent="0.35">
      <c r="B35" s="120" t="s">
        <v>72</v>
      </c>
      <c r="C35" s="82">
        <f>0.75*C34</f>
        <v>0</v>
      </c>
      <c r="D35" s="82">
        <f t="shared" ref="D35:G35" si="7">0.75*D34</f>
        <v>0</v>
      </c>
      <c r="E35" s="82">
        <f t="shared" si="7"/>
        <v>0</v>
      </c>
      <c r="F35" s="82">
        <f t="shared" si="7"/>
        <v>0</v>
      </c>
      <c r="G35" s="82">
        <f t="shared" si="7"/>
        <v>0</v>
      </c>
      <c r="H35" s="17"/>
    </row>
    <row r="36" spans="2:8" x14ac:dyDescent="0.35">
      <c r="B36" s="120" t="s">
        <v>144</v>
      </c>
      <c r="C36" s="82">
        <f>200%*(SUMPRODUCT(('Sous-traitances'!O9:O28)*('Sous-traitances'!$L$37:$M$56=2)*('Sous-traitances'!$P$37:$P$56)))</f>
        <v>0</v>
      </c>
      <c r="D36" s="82">
        <f>200%*(SUMPRODUCT(('Sous-traitances'!AB9:AB28)*('Sous-traitances'!$L$37:$M$56=2)*('Sous-traitances'!$P$37:$P$56)))</f>
        <v>0</v>
      </c>
      <c r="E36" s="82">
        <f>200%*(SUMPRODUCT(('Sous-traitances'!AE9:AE28)*('Sous-traitances'!$L$37:$M$56=2)*('Sous-traitances'!$P$37:$P$56)))</f>
        <v>0</v>
      </c>
      <c r="F36" s="82">
        <f>200%*(SUMPRODUCT(('Sous-traitances'!AH9:AH28)*('Sous-traitances'!$L$37:$M$56=2)*('Sous-traitances'!$P$37:$P$56)))</f>
        <v>0</v>
      </c>
      <c r="G36" s="82">
        <f>200%*(SUMPRODUCT(('Sous-traitances'!AK9:AK28)*('Sous-traitances'!$L$37:$M$56=2)*('Sous-traitances'!$P$37:$P$56)))</f>
        <v>0</v>
      </c>
      <c r="H36" s="17"/>
    </row>
    <row r="37" spans="2:8" x14ac:dyDescent="0.35">
      <c r="B37" s="120" t="s">
        <v>145</v>
      </c>
      <c r="C37" s="82">
        <f>MIN(SUM(C32:C36)*3, (SUMPRODUCT(('Sous-traitances'!O9:O28)*('Sous-traitances'!$L$37:$M$56=1)*('Sous-traitances'!$P$37:$Q$56))) )</f>
        <v>0</v>
      </c>
      <c r="D37" s="82">
        <f>MIN(SUM(D32:D36)*3, (SUMPRODUCT(('Sous-traitances'!AB9:AB28)*('Sous-traitances'!$L$37:$M$56=1)*('Sous-traitances'!$P$37:$Q$56))) )</f>
        <v>0</v>
      </c>
      <c r="E37" s="82">
        <f>MIN(SUM(E32:E36)*3, (SUMPRODUCT(('Sous-traitances'!AE9:AE28)*('Sous-traitances'!$L$37:$M$56=1)*('Sous-traitances'!$P$37:$Q$56))) )</f>
        <v>0</v>
      </c>
      <c r="F37" s="82">
        <f>MIN(SUM(F32:F36)*3, (SUMPRODUCT(('Sous-traitances'!AH9:AH28)*('Sous-traitances'!$L$37:$M$56=1)*('Sous-traitances'!$P$37:$Q$56))))</f>
        <v>0</v>
      </c>
      <c r="G37" s="82">
        <f>MIN(SUM(G32:G36)*3, (SUMPRODUCT(('Sous-traitances'!AK9:AK28)*('Sous-traitances'!$L$37:$M$56=1)*('Sous-traitances'!$P$37:$Q$56))) )</f>
        <v>0</v>
      </c>
      <c r="H37" s="17"/>
    </row>
    <row r="38" spans="2:8" x14ac:dyDescent="0.35">
      <c r="B38" s="120" t="s">
        <v>75</v>
      </c>
      <c r="C38" s="82">
        <f>SUM(C32:C37)</f>
        <v>0</v>
      </c>
      <c r="D38" s="82">
        <f t="shared" ref="D38:G38" si="8">SUM(D32:D37)</f>
        <v>0</v>
      </c>
      <c r="E38" s="82">
        <f t="shared" si="8"/>
        <v>0</v>
      </c>
      <c r="F38" s="82">
        <f t="shared" si="8"/>
        <v>0</v>
      </c>
      <c r="G38" s="82">
        <f t="shared" si="8"/>
        <v>0</v>
      </c>
      <c r="H38" s="17"/>
    </row>
    <row r="39" spans="2:8" x14ac:dyDescent="0.35">
      <c r="B39" s="17"/>
      <c r="C39" s="17"/>
      <c r="D39" s="17"/>
      <c r="E39" s="17"/>
      <c r="F39" s="17"/>
      <c r="G39" s="17"/>
      <c r="H39" s="17"/>
    </row>
    <row r="40" spans="2:8" x14ac:dyDescent="0.35">
      <c r="B40" s="120" t="s">
        <v>73</v>
      </c>
      <c r="C40" s="77">
        <v>0.2</v>
      </c>
      <c r="D40" s="77">
        <v>0.2</v>
      </c>
      <c r="E40" s="77">
        <v>0.2</v>
      </c>
      <c r="F40" s="77">
        <v>0.2</v>
      </c>
      <c r="G40" s="77">
        <v>0.2</v>
      </c>
      <c r="H40" s="17"/>
    </row>
    <row r="41" spans="2:8" x14ac:dyDescent="0.35">
      <c r="B41" s="120" t="s">
        <v>204</v>
      </c>
      <c r="C41" s="99">
        <f>MIN(C38*C40,80000)</f>
        <v>0</v>
      </c>
      <c r="D41" s="99">
        <f t="shared" ref="D41:G41" si="9">MIN(D38*D40,80000)</f>
        <v>0</v>
      </c>
      <c r="E41" s="99">
        <f t="shared" si="9"/>
        <v>0</v>
      </c>
      <c r="F41" s="99">
        <f t="shared" si="9"/>
        <v>0</v>
      </c>
      <c r="G41" s="99">
        <f t="shared" si="9"/>
        <v>0</v>
      </c>
      <c r="H41" s="17"/>
    </row>
    <row r="42" spans="2:8" x14ac:dyDescent="0.35">
      <c r="B42" s="17"/>
      <c r="C42" s="17"/>
      <c r="D42" s="17"/>
      <c r="E42" s="17"/>
      <c r="F42" s="17"/>
      <c r="G42" s="17"/>
      <c r="H42" s="17"/>
    </row>
    <row r="43" spans="2:8" x14ac:dyDescent="0.35">
      <c r="B43" s="201" t="s">
        <v>205</v>
      </c>
      <c r="C43" s="201"/>
      <c r="D43" s="17"/>
      <c r="E43" s="17"/>
      <c r="F43" s="17"/>
      <c r="G43" s="17"/>
      <c r="H43" s="17"/>
    </row>
    <row r="44" spans="2:8" x14ac:dyDescent="0.35">
      <c r="B44" s="17"/>
      <c r="C44" s="17"/>
      <c r="D44" s="17"/>
      <c r="E44" s="17"/>
      <c r="F44" s="17"/>
      <c r="G44" s="17"/>
      <c r="H44" s="17"/>
    </row>
    <row r="45" spans="2:8" x14ac:dyDescent="0.35">
      <c r="B45" s="230" t="s">
        <v>122</v>
      </c>
      <c r="C45" s="230"/>
      <c r="D45" s="230"/>
      <c r="E45" s="230"/>
      <c r="F45" s="230"/>
      <c r="G45" s="230"/>
      <c r="H45" s="17"/>
    </row>
    <row r="46" spans="2:8" x14ac:dyDescent="0.35">
      <c r="B46" s="17"/>
      <c r="C46" s="17"/>
      <c r="D46" s="17"/>
      <c r="E46" s="17"/>
      <c r="F46" s="17"/>
      <c r="G46" s="17"/>
      <c r="H46" s="17"/>
    </row>
    <row r="47" spans="2:8" x14ac:dyDescent="0.35">
      <c r="B47" s="17"/>
      <c r="C47" s="21" t="s">
        <v>17</v>
      </c>
      <c r="D47" s="21" t="s">
        <v>18</v>
      </c>
      <c r="E47" s="21" t="s">
        <v>19</v>
      </c>
      <c r="F47" s="21" t="s">
        <v>31</v>
      </c>
      <c r="G47" s="21" t="s">
        <v>32</v>
      </c>
      <c r="H47" s="17"/>
    </row>
    <row r="48" spans="2:8" x14ac:dyDescent="0.35">
      <c r="B48" s="120" t="s">
        <v>206</v>
      </c>
      <c r="C48" s="82">
        <f>SUMPRODUCT((Personnel!D10:O29&lt;(CONFIG!$C$93*2.5))*(Personnel!D10:O29))</f>
        <v>0</v>
      </c>
      <c r="D48" s="82">
        <f>SUMPRODUCT((Personnel!R10:AC29&lt;(CONFIG!$C$93*2.5))*(Personnel!R10:AC29))</f>
        <v>0</v>
      </c>
      <c r="E48" s="82">
        <f>SUMPRODUCT((Personnel!AF10:AF29&lt;(CONFIG!$C$93*2.5*6))*(Personnel!AF10:AF29))+SUMPRODUCT((Personnel!AG10:AG29&lt;(CONFIG!$C$93*2.5*6))*(Personnel!AG10:AG29))</f>
        <v>0</v>
      </c>
      <c r="F48" s="82">
        <f>SUMPRODUCT((Personnel!AJ10:AJ29&lt;(CONFIG!$C$93*2.5*6))*(Personnel!AJ10:AJ29))+SUMPRODUCT((Personnel!AK10:AK29&lt;(CONFIG!$C$93*2.5*6))*(Personnel!AK10:AK29))</f>
        <v>0</v>
      </c>
      <c r="G48" s="82">
        <f>SUMPRODUCT((Personnel!AN10:AN29&lt;(CONFIG!$C$93*2.5*6))*(Personnel!AN10:AN29))+SUMPRODUCT((Personnel!AO10:AO29&lt;(CONFIG!$C$93*2.5*6))*(Personnel!AO10:AO29))</f>
        <v>0</v>
      </c>
      <c r="H48" s="17"/>
    </row>
    <row r="49" spans="2:8" x14ac:dyDescent="0.35">
      <c r="B49" s="17"/>
      <c r="C49" s="17"/>
      <c r="D49" s="17"/>
      <c r="E49" s="17"/>
      <c r="F49" s="17"/>
      <c r="G49" s="17"/>
      <c r="H49" s="17"/>
    </row>
    <row r="50" spans="2:8" x14ac:dyDescent="0.35">
      <c r="B50" s="120" t="s">
        <v>73</v>
      </c>
      <c r="C50" s="77">
        <v>0.06</v>
      </c>
      <c r="D50" s="77">
        <v>0.06</v>
      </c>
      <c r="E50" s="77">
        <v>0.06</v>
      </c>
      <c r="F50" s="77">
        <v>0.06</v>
      </c>
      <c r="G50" s="77">
        <v>0.06</v>
      </c>
      <c r="H50" s="17"/>
    </row>
    <row r="51" spans="2:8" x14ac:dyDescent="0.35">
      <c r="B51" s="120" t="s">
        <v>207</v>
      </c>
      <c r="C51" s="99">
        <f>C48*C50</f>
        <v>0</v>
      </c>
      <c r="D51" s="99">
        <f t="shared" ref="D51:G51" si="10">D48*D50</f>
        <v>0</v>
      </c>
      <c r="E51" s="99">
        <f t="shared" si="10"/>
        <v>0</v>
      </c>
      <c r="F51" s="99">
        <f t="shared" si="10"/>
        <v>0</v>
      </c>
      <c r="G51" s="99">
        <f t="shared" si="10"/>
        <v>0</v>
      </c>
      <c r="H51" s="17"/>
    </row>
    <row r="52" spans="2:8" x14ac:dyDescent="0.35">
      <c r="B52" s="17"/>
      <c r="C52" s="17"/>
      <c r="D52" s="17"/>
      <c r="E52" s="17"/>
      <c r="F52" s="17"/>
      <c r="G52" s="17"/>
      <c r="H52" s="17"/>
    </row>
  </sheetData>
  <sheetProtection sheet="1" objects="1" scenarios="1"/>
  <mergeCells count="6">
    <mergeCell ref="B2:B3"/>
    <mergeCell ref="B45:G45"/>
    <mergeCell ref="B5:G5"/>
    <mergeCell ref="B27:C27"/>
    <mergeCell ref="B29:G29"/>
    <mergeCell ref="B43:C43"/>
  </mergeCells>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2">
    <tabColor theme="3" tint="0.79998168889431442"/>
  </sheetPr>
  <dimension ref="B2:DO30"/>
  <sheetViews>
    <sheetView showGridLines="0" showRowColHeaders="0" tabSelected="1" topLeftCell="A5" zoomScale="85" zoomScaleNormal="85" workbookViewId="0">
      <pane xSplit="2" topLeftCell="C1" activePane="topRight" state="frozen"/>
      <selection activeCell="C22" sqref="C22:H28"/>
      <selection pane="topRight" activeCell="G20" sqref="G20"/>
    </sheetView>
  </sheetViews>
  <sheetFormatPr baseColWidth="10" defaultColWidth="11.54296875" defaultRowHeight="14.5" x14ac:dyDescent="0.35"/>
  <cols>
    <col min="1" max="1" width="4" customWidth="1"/>
    <col min="2" max="2" width="32.453125" customWidth="1"/>
    <col min="3" max="7" width="12.54296875" customWidth="1"/>
    <col min="8" max="8" width="3.54296875" customWidth="1"/>
    <col min="9" max="11" width="11.453125" customWidth="1"/>
    <col min="69" max="69" width="3" customWidth="1"/>
    <col min="70" max="77" width="11.90625" customWidth="1"/>
    <col min="78" max="78" width="10.08984375" customWidth="1"/>
    <col min="79" max="79" width="3.36328125" customWidth="1"/>
    <col min="80" max="87" width="11.90625" customWidth="1"/>
    <col min="88" max="88" width="10.08984375" customWidth="1"/>
    <col min="89" max="89" width="3.36328125" customWidth="1"/>
    <col min="90" max="97" width="11.90625" customWidth="1"/>
    <col min="98" max="98" width="10.08984375" customWidth="1"/>
    <col min="99" max="99" width="3.36328125" customWidth="1"/>
    <col min="100" max="107" width="11.90625" customWidth="1"/>
    <col min="108" max="108" width="10.08984375" customWidth="1"/>
    <col min="109" max="109" width="3.36328125" customWidth="1"/>
    <col min="110" max="117" width="11.90625" customWidth="1"/>
    <col min="118" max="118" width="10.08984375" customWidth="1"/>
    <col min="119" max="119" width="3.36328125" customWidth="1"/>
  </cols>
  <sheetData>
    <row r="2" spans="2:119" x14ac:dyDescent="0.35">
      <c r="B2" s="206" t="s">
        <v>307</v>
      </c>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row>
    <row r="3" spans="2:119" x14ac:dyDescent="0.35">
      <c r="B3" s="207"/>
      <c r="C3" s="43"/>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231"/>
      <c r="BS3" s="231"/>
      <c r="BT3" s="231"/>
      <c r="BU3" s="231"/>
      <c r="BV3" s="231"/>
      <c r="BW3" s="231"/>
      <c r="BX3" s="231"/>
      <c r="BY3" s="231"/>
      <c r="BZ3" s="231"/>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row>
    <row r="4" spans="2:119" x14ac:dyDescent="0.35">
      <c r="B4" s="32"/>
      <c r="C4" s="43"/>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32"/>
      <c r="BS4" s="32"/>
      <c r="BT4" s="32"/>
      <c r="BU4" s="32"/>
      <c r="BV4" s="32"/>
      <c r="BW4" s="32"/>
      <c r="BX4" s="32"/>
      <c r="BY4" s="32"/>
      <c r="BZ4" s="32"/>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row>
    <row r="5" spans="2:119" ht="48.75" customHeight="1" x14ac:dyDescent="0.35">
      <c r="B5" s="203" t="s">
        <v>349</v>
      </c>
      <c r="C5" s="203"/>
      <c r="D5" s="203"/>
      <c r="E5" s="203"/>
      <c r="F5" s="203"/>
      <c r="G5" s="203"/>
      <c r="H5" s="203"/>
      <c r="I5" s="203"/>
      <c r="J5" s="203"/>
      <c r="K5" s="203"/>
      <c r="L5" s="203"/>
      <c r="M5" s="203"/>
      <c r="N5" s="203"/>
      <c r="O5" s="203"/>
      <c r="P5" s="203"/>
      <c r="Q5" s="203"/>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32"/>
      <c r="BS5" s="32"/>
      <c r="BT5" s="32"/>
      <c r="BU5" s="32"/>
      <c r="BV5" s="32"/>
      <c r="BW5" s="32"/>
      <c r="BX5" s="32"/>
      <c r="BY5" s="32"/>
      <c r="BZ5" s="32"/>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row>
    <row r="6" spans="2:119" x14ac:dyDescent="0.35">
      <c r="B6" s="32"/>
      <c r="C6" s="43"/>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201" t="s">
        <v>17</v>
      </c>
      <c r="BS6" s="201"/>
      <c r="BT6" s="201"/>
      <c r="BU6" s="201"/>
      <c r="BV6" s="201"/>
      <c r="BW6" s="201"/>
      <c r="BX6" s="201"/>
      <c r="BY6" s="201"/>
      <c r="BZ6" s="201"/>
      <c r="CA6" s="17"/>
      <c r="CB6" s="201" t="s">
        <v>18</v>
      </c>
      <c r="CC6" s="201"/>
      <c r="CD6" s="201"/>
      <c r="CE6" s="201"/>
      <c r="CF6" s="201"/>
      <c r="CG6" s="201"/>
      <c r="CH6" s="201"/>
      <c r="CI6" s="201"/>
      <c r="CJ6" s="201"/>
      <c r="CK6" s="17"/>
      <c r="CL6" s="201" t="s">
        <v>19</v>
      </c>
      <c r="CM6" s="201"/>
      <c r="CN6" s="201"/>
      <c r="CO6" s="201"/>
      <c r="CP6" s="201"/>
      <c r="CQ6" s="201"/>
      <c r="CR6" s="201"/>
      <c r="CS6" s="201"/>
      <c r="CT6" s="201"/>
      <c r="CU6" s="17"/>
      <c r="CV6" s="201" t="s">
        <v>31</v>
      </c>
      <c r="CW6" s="201"/>
      <c r="CX6" s="201"/>
      <c r="CY6" s="201"/>
      <c r="CZ6" s="201"/>
      <c r="DA6" s="201"/>
      <c r="DB6" s="201"/>
      <c r="DC6" s="201"/>
      <c r="DD6" s="201"/>
      <c r="DE6" s="17"/>
      <c r="DF6" s="201" t="s">
        <v>32</v>
      </c>
      <c r="DG6" s="201"/>
      <c r="DH6" s="201"/>
      <c r="DI6" s="201"/>
      <c r="DJ6" s="201"/>
      <c r="DK6" s="201"/>
      <c r="DL6" s="201"/>
      <c r="DM6" s="201"/>
      <c r="DN6" s="201"/>
      <c r="DO6" s="17"/>
    </row>
    <row r="7" spans="2:119" x14ac:dyDescent="0.35">
      <c r="B7" s="17"/>
      <c r="C7" s="17"/>
      <c r="D7" s="17"/>
      <c r="E7" s="17"/>
      <c r="F7" s="17"/>
      <c r="G7" s="17"/>
      <c r="H7" s="17"/>
      <c r="I7" s="232" t="s">
        <v>17</v>
      </c>
      <c r="J7" s="232"/>
      <c r="K7" s="232"/>
      <c r="L7" s="232"/>
      <c r="M7" s="232"/>
      <c r="N7" s="232"/>
      <c r="O7" s="232"/>
      <c r="P7" s="232"/>
      <c r="Q7" s="232"/>
      <c r="R7" s="232"/>
      <c r="S7" s="232"/>
      <c r="T7" s="232"/>
      <c r="U7" s="232" t="s">
        <v>18</v>
      </c>
      <c r="V7" s="232"/>
      <c r="W7" s="232"/>
      <c r="X7" s="232"/>
      <c r="Y7" s="232"/>
      <c r="Z7" s="232"/>
      <c r="AA7" s="232"/>
      <c r="AB7" s="232"/>
      <c r="AC7" s="232"/>
      <c r="AD7" s="232"/>
      <c r="AE7" s="232"/>
      <c r="AF7" s="232"/>
      <c r="AG7" s="232" t="s">
        <v>19</v>
      </c>
      <c r="AH7" s="232"/>
      <c r="AI7" s="232"/>
      <c r="AJ7" s="232"/>
      <c r="AK7" s="232"/>
      <c r="AL7" s="232"/>
      <c r="AM7" s="232"/>
      <c r="AN7" s="232"/>
      <c r="AO7" s="232"/>
      <c r="AP7" s="232"/>
      <c r="AQ7" s="232"/>
      <c r="AR7" s="232"/>
      <c r="AS7" s="232" t="s">
        <v>31</v>
      </c>
      <c r="AT7" s="232"/>
      <c r="AU7" s="232"/>
      <c r="AV7" s="232"/>
      <c r="AW7" s="232"/>
      <c r="AX7" s="232"/>
      <c r="AY7" s="232"/>
      <c r="AZ7" s="232"/>
      <c r="BA7" s="232"/>
      <c r="BB7" s="232"/>
      <c r="BC7" s="232"/>
      <c r="BD7" s="232"/>
      <c r="BE7" s="232" t="s">
        <v>32</v>
      </c>
      <c r="BF7" s="232"/>
      <c r="BG7" s="232"/>
      <c r="BH7" s="232"/>
      <c r="BI7" s="232"/>
      <c r="BJ7" s="232"/>
      <c r="BK7" s="232"/>
      <c r="BL7" s="232"/>
      <c r="BM7" s="232"/>
      <c r="BN7" s="232"/>
      <c r="BO7" s="232"/>
      <c r="BP7" s="232"/>
      <c r="BQ7" s="17"/>
      <c r="BR7" s="201" t="s">
        <v>180</v>
      </c>
      <c r="BS7" s="201"/>
      <c r="BT7" s="201"/>
      <c r="BU7" s="201"/>
      <c r="BV7" s="201"/>
      <c r="BW7" s="201"/>
      <c r="BX7" s="201"/>
      <c r="BY7" s="201"/>
      <c r="BZ7" s="201"/>
      <c r="CA7" s="17"/>
      <c r="CB7" s="201" t="s">
        <v>180</v>
      </c>
      <c r="CC7" s="201"/>
      <c r="CD7" s="201"/>
      <c r="CE7" s="201"/>
      <c r="CF7" s="201"/>
      <c r="CG7" s="201"/>
      <c r="CH7" s="201"/>
      <c r="CI7" s="201"/>
      <c r="CJ7" s="201"/>
      <c r="CK7" s="17"/>
      <c r="CL7" s="201" t="s">
        <v>180</v>
      </c>
      <c r="CM7" s="201"/>
      <c r="CN7" s="201"/>
      <c r="CO7" s="201"/>
      <c r="CP7" s="201"/>
      <c r="CQ7" s="201"/>
      <c r="CR7" s="201"/>
      <c r="CS7" s="201"/>
      <c r="CT7" s="201"/>
      <c r="CU7" s="17"/>
      <c r="CV7" s="201" t="s">
        <v>180</v>
      </c>
      <c r="CW7" s="201"/>
      <c r="CX7" s="201"/>
      <c r="CY7" s="201"/>
      <c r="CZ7" s="201"/>
      <c r="DA7" s="201"/>
      <c r="DB7" s="201"/>
      <c r="DC7" s="201"/>
      <c r="DD7" s="201"/>
      <c r="DE7" s="17"/>
      <c r="DF7" s="201" t="s">
        <v>180</v>
      </c>
      <c r="DG7" s="201"/>
      <c r="DH7" s="201"/>
      <c r="DI7" s="201"/>
      <c r="DJ7" s="201"/>
      <c r="DK7" s="201"/>
      <c r="DL7" s="201"/>
      <c r="DM7" s="201"/>
      <c r="DN7" s="201"/>
      <c r="DO7" s="17"/>
    </row>
    <row r="8" spans="2:119" ht="15" customHeight="1" x14ac:dyDescent="0.35">
      <c r="B8" s="21" t="s">
        <v>0</v>
      </c>
      <c r="C8" s="21" t="s">
        <v>17</v>
      </c>
      <c r="D8" s="21" t="s">
        <v>18</v>
      </c>
      <c r="E8" s="21" t="s">
        <v>19</v>
      </c>
      <c r="F8" s="21" t="s">
        <v>31</v>
      </c>
      <c r="G8" s="21" t="s">
        <v>32</v>
      </c>
      <c r="H8" s="17"/>
      <c r="I8" s="67">
        <f>CONFIG!$C$7</f>
        <v>43101</v>
      </c>
      <c r="J8" s="67">
        <f>DATE(YEAR(I8),MONTH(I8)+1,DAY(I8))</f>
        <v>43132</v>
      </c>
      <c r="K8" s="67">
        <f t="shared" ref="K8:BP8" si="0">DATE(YEAR(J8),MONTH(J8)+1,DAY(J8))</f>
        <v>43160</v>
      </c>
      <c r="L8" s="67">
        <f t="shared" si="0"/>
        <v>43191</v>
      </c>
      <c r="M8" s="67">
        <f t="shared" si="0"/>
        <v>43221</v>
      </c>
      <c r="N8" s="67">
        <f t="shared" si="0"/>
        <v>43252</v>
      </c>
      <c r="O8" s="67">
        <f t="shared" si="0"/>
        <v>43282</v>
      </c>
      <c r="P8" s="67">
        <f t="shared" si="0"/>
        <v>43313</v>
      </c>
      <c r="Q8" s="67">
        <f t="shared" si="0"/>
        <v>43344</v>
      </c>
      <c r="R8" s="67">
        <f t="shared" si="0"/>
        <v>43374</v>
      </c>
      <c r="S8" s="67">
        <f t="shared" si="0"/>
        <v>43405</v>
      </c>
      <c r="T8" s="67">
        <f t="shared" si="0"/>
        <v>43435</v>
      </c>
      <c r="U8" s="67">
        <f t="shared" si="0"/>
        <v>43466</v>
      </c>
      <c r="V8" s="67">
        <f t="shared" si="0"/>
        <v>43497</v>
      </c>
      <c r="W8" s="67">
        <f t="shared" si="0"/>
        <v>43525</v>
      </c>
      <c r="X8" s="67">
        <f t="shared" si="0"/>
        <v>43556</v>
      </c>
      <c r="Y8" s="67">
        <f t="shared" si="0"/>
        <v>43586</v>
      </c>
      <c r="Z8" s="67">
        <f t="shared" si="0"/>
        <v>43617</v>
      </c>
      <c r="AA8" s="67">
        <f t="shared" si="0"/>
        <v>43647</v>
      </c>
      <c r="AB8" s="67">
        <f t="shared" si="0"/>
        <v>43678</v>
      </c>
      <c r="AC8" s="67">
        <f t="shared" si="0"/>
        <v>43709</v>
      </c>
      <c r="AD8" s="67">
        <f t="shared" si="0"/>
        <v>43739</v>
      </c>
      <c r="AE8" s="67">
        <f t="shared" si="0"/>
        <v>43770</v>
      </c>
      <c r="AF8" s="67">
        <f t="shared" si="0"/>
        <v>43800</v>
      </c>
      <c r="AG8" s="67">
        <f t="shared" si="0"/>
        <v>43831</v>
      </c>
      <c r="AH8" s="67">
        <f t="shared" si="0"/>
        <v>43862</v>
      </c>
      <c r="AI8" s="67">
        <f t="shared" si="0"/>
        <v>43891</v>
      </c>
      <c r="AJ8" s="67">
        <f t="shared" si="0"/>
        <v>43922</v>
      </c>
      <c r="AK8" s="67">
        <f t="shared" si="0"/>
        <v>43952</v>
      </c>
      <c r="AL8" s="67">
        <f t="shared" si="0"/>
        <v>43983</v>
      </c>
      <c r="AM8" s="67">
        <f t="shared" si="0"/>
        <v>44013</v>
      </c>
      <c r="AN8" s="67">
        <f t="shared" si="0"/>
        <v>44044</v>
      </c>
      <c r="AO8" s="67">
        <f t="shared" si="0"/>
        <v>44075</v>
      </c>
      <c r="AP8" s="67">
        <f t="shared" si="0"/>
        <v>44105</v>
      </c>
      <c r="AQ8" s="67">
        <f t="shared" si="0"/>
        <v>44136</v>
      </c>
      <c r="AR8" s="67">
        <f t="shared" si="0"/>
        <v>44166</v>
      </c>
      <c r="AS8" s="67">
        <f t="shared" si="0"/>
        <v>44197</v>
      </c>
      <c r="AT8" s="67">
        <f t="shared" si="0"/>
        <v>44228</v>
      </c>
      <c r="AU8" s="67">
        <f t="shared" si="0"/>
        <v>44256</v>
      </c>
      <c r="AV8" s="67">
        <f t="shared" si="0"/>
        <v>44287</v>
      </c>
      <c r="AW8" s="67">
        <f t="shared" si="0"/>
        <v>44317</v>
      </c>
      <c r="AX8" s="67">
        <f t="shared" si="0"/>
        <v>44348</v>
      </c>
      <c r="AY8" s="67">
        <f t="shared" si="0"/>
        <v>44378</v>
      </c>
      <c r="AZ8" s="67">
        <f t="shared" si="0"/>
        <v>44409</v>
      </c>
      <c r="BA8" s="67">
        <f t="shared" si="0"/>
        <v>44440</v>
      </c>
      <c r="BB8" s="67">
        <f t="shared" si="0"/>
        <v>44470</v>
      </c>
      <c r="BC8" s="67">
        <f t="shared" si="0"/>
        <v>44501</v>
      </c>
      <c r="BD8" s="67">
        <f t="shared" si="0"/>
        <v>44531</v>
      </c>
      <c r="BE8" s="67">
        <f t="shared" si="0"/>
        <v>44562</v>
      </c>
      <c r="BF8" s="67">
        <f t="shared" si="0"/>
        <v>44593</v>
      </c>
      <c r="BG8" s="67">
        <f t="shared" si="0"/>
        <v>44621</v>
      </c>
      <c r="BH8" s="67">
        <f t="shared" si="0"/>
        <v>44652</v>
      </c>
      <c r="BI8" s="67">
        <f t="shared" si="0"/>
        <v>44682</v>
      </c>
      <c r="BJ8" s="67">
        <f t="shared" si="0"/>
        <v>44713</v>
      </c>
      <c r="BK8" s="67">
        <f t="shared" si="0"/>
        <v>44743</v>
      </c>
      <c r="BL8" s="67">
        <f t="shared" si="0"/>
        <v>44774</v>
      </c>
      <c r="BM8" s="67">
        <f t="shared" si="0"/>
        <v>44805</v>
      </c>
      <c r="BN8" s="67">
        <f t="shared" si="0"/>
        <v>44835</v>
      </c>
      <c r="BO8" s="67">
        <f t="shared" si="0"/>
        <v>44866</v>
      </c>
      <c r="BP8" s="67">
        <f t="shared" si="0"/>
        <v>44896</v>
      </c>
      <c r="BQ8" s="42"/>
      <c r="BR8" s="80" t="str">
        <f>CONFIG!B14</f>
        <v>Activité / Projet 1</v>
      </c>
      <c r="BS8" s="80" t="str">
        <f>CONFIG!B15</f>
        <v>Activité / Projet 2</v>
      </c>
      <c r="BT8" s="80" t="str">
        <f>CONFIG!B16</f>
        <v>…</v>
      </c>
      <c r="BU8" s="80">
        <f>CONFIG!B17</f>
        <v>0</v>
      </c>
      <c r="BV8" s="80">
        <f>CONFIG!B18</f>
        <v>0</v>
      </c>
      <c r="BW8" s="80">
        <f>CONFIG!B19</f>
        <v>0</v>
      </c>
      <c r="BX8" s="80">
        <f>CONFIG!B20</f>
        <v>0</v>
      </c>
      <c r="BY8" s="80">
        <f>CONFIG!B21</f>
        <v>0</v>
      </c>
      <c r="BZ8" s="35" t="s">
        <v>11</v>
      </c>
      <c r="CA8" s="17"/>
      <c r="CB8" s="80" t="str">
        <f>BR8</f>
        <v>Activité / Projet 1</v>
      </c>
      <c r="CC8" s="80" t="str">
        <f t="shared" ref="CC8:CI8" si="1">BS8</f>
        <v>Activité / Projet 2</v>
      </c>
      <c r="CD8" s="80" t="str">
        <f t="shared" si="1"/>
        <v>…</v>
      </c>
      <c r="CE8" s="80">
        <f t="shared" si="1"/>
        <v>0</v>
      </c>
      <c r="CF8" s="80">
        <f t="shared" si="1"/>
        <v>0</v>
      </c>
      <c r="CG8" s="80">
        <f t="shared" si="1"/>
        <v>0</v>
      </c>
      <c r="CH8" s="80">
        <f t="shared" si="1"/>
        <v>0</v>
      </c>
      <c r="CI8" s="80">
        <f t="shared" si="1"/>
        <v>0</v>
      </c>
      <c r="CJ8" s="35" t="s">
        <v>11</v>
      </c>
      <c r="CK8" s="17"/>
      <c r="CL8" s="80" t="str">
        <f>CB8</f>
        <v>Activité / Projet 1</v>
      </c>
      <c r="CM8" s="80" t="str">
        <f t="shared" ref="CM8" si="2">CC8</f>
        <v>Activité / Projet 2</v>
      </c>
      <c r="CN8" s="80" t="str">
        <f t="shared" ref="CN8" si="3">CD8</f>
        <v>…</v>
      </c>
      <c r="CO8" s="80">
        <f t="shared" ref="CO8" si="4">CE8</f>
        <v>0</v>
      </c>
      <c r="CP8" s="80">
        <f t="shared" ref="CP8" si="5">CF8</f>
        <v>0</v>
      </c>
      <c r="CQ8" s="80">
        <f t="shared" ref="CQ8" si="6">CG8</f>
        <v>0</v>
      </c>
      <c r="CR8" s="80">
        <f t="shared" ref="CR8" si="7">CH8</f>
        <v>0</v>
      </c>
      <c r="CS8" s="80">
        <f t="shared" ref="CS8" si="8">CI8</f>
        <v>0</v>
      </c>
      <c r="CT8" s="35" t="s">
        <v>11</v>
      </c>
      <c r="CU8" s="17"/>
      <c r="CV8" s="80" t="str">
        <f>CL8</f>
        <v>Activité / Projet 1</v>
      </c>
      <c r="CW8" s="80" t="str">
        <f t="shared" ref="CW8" si="9">CM8</f>
        <v>Activité / Projet 2</v>
      </c>
      <c r="CX8" s="80" t="str">
        <f t="shared" ref="CX8" si="10">CN8</f>
        <v>…</v>
      </c>
      <c r="CY8" s="80">
        <f t="shared" ref="CY8" si="11">CO8</f>
        <v>0</v>
      </c>
      <c r="CZ8" s="80">
        <f t="shared" ref="CZ8" si="12">CP8</f>
        <v>0</v>
      </c>
      <c r="DA8" s="80">
        <f t="shared" ref="DA8" si="13">CQ8</f>
        <v>0</v>
      </c>
      <c r="DB8" s="80">
        <f t="shared" ref="DB8" si="14">CR8</f>
        <v>0</v>
      </c>
      <c r="DC8" s="80">
        <f t="shared" ref="DC8" si="15">CS8</f>
        <v>0</v>
      </c>
      <c r="DD8" s="35" t="s">
        <v>11</v>
      </c>
      <c r="DE8" s="17"/>
      <c r="DF8" s="80" t="str">
        <f>CV8</f>
        <v>Activité / Projet 1</v>
      </c>
      <c r="DG8" s="80" t="str">
        <f t="shared" ref="DG8" si="16">CW8</f>
        <v>Activité / Projet 2</v>
      </c>
      <c r="DH8" s="80" t="str">
        <f t="shared" ref="DH8" si="17">CX8</f>
        <v>…</v>
      </c>
      <c r="DI8" s="80">
        <f t="shared" ref="DI8" si="18">CY8</f>
        <v>0</v>
      </c>
      <c r="DJ8" s="80">
        <f t="shared" ref="DJ8" si="19">CZ8</f>
        <v>0</v>
      </c>
      <c r="DK8" s="80">
        <f t="shared" ref="DK8" si="20">DA8</f>
        <v>0</v>
      </c>
      <c r="DL8" s="80">
        <f t="shared" ref="DL8" si="21">DB8</f>
        <v>0</v>
      </c>
      <c r="DM8" s="80">
        <f t="shared" ref="DM8" si="22">DC8</f>
        <v>0</v>
      </c>
      <c r="DN8" s="35" t="s">
        <v>11</v>
      </c>
      <c r="DO8" s="17"/>
    </row>
    <row r="9" spans="2:119" x14ac:dyDescent="0.35">
      <c r="B9" s="44" t="s">
        <v>2</v>
      </c>
      <c r="C9" s="81">
        <f>CONFIG!$C$72+CONFIG!$D$72*'Commandes - Calculs Auto'!$N$74</f>
        <v>2000</v>
      </c>
      <c r="D9" s="81">
        <f>CONFIG!$C$72+CONFIG!$D$72*'Commandes - Calculs Auto'!$Z$74</f>
        <v>2000</v>
      </c>
      <c r="E9" s="81">
        <f>CONFIG!$C$72+CONFIG!$D$72*'Commandes - Calculs Auto'!$AL$74</f>
        <v>2000</v>
      </c>
      <c r="F9" s="81">
        <f>CONFIG!$C$72+CONFIG!$D$72*'Commandes - Calculs Auto'!$AX$74</f>
        <v>2000</v>
      </c>
      <c r="G9" s="81">
        <f>CONFIG!$C$72+CONFIG!$D$72*'Commandes - Calculs Auto'!$BJ$74</f>
        <v>2000</v>
      </c>
      <c r="H9" s="17"/>
      <c r="I9" s="82">
        <f>$C9/12</f>
        <v>166.66666666666666</v>
      </c>
      <c r="J9" s="82">
        <f t="shared" ref="J9:T18" si="23">$C9/12</f>
        <v>166.66666666666666</v>
      </c>
      <c r="K9" s="82">
        <f t="shared" si="23"/>
        <v>166.66666666666666</v>
      </c>
      <c r="L9" s="82">
        <f t="shared" si="23"/>
        <v>166.66666666666666</v>
      </c>
      <c r="M9" s="82">
        <f t="shared" si="23"/>
        <v>166.66666666666666</v>
      </c>
      <c r="N9" s="82">
        <f t="shared" si="23"/>
        <v>166.66666666666666</v>
      </c>
      <c r="O9" s="82">
        <f t="shared" si="23"/>
        <v>166.66666666666666</v>
      </c>
      <c r="P9" s="82">
        <f t="shared" si="23"/>
        <v>166.66666666666666</v>
      </c>
      <c r="Q9" s="82">
        <f t="shared" si="23"/>
        <v>166.66666666666666</v>
      </c>
      <c r="R9" s="82">
        <f t="shared" si="23"/>
        <v>166.66666666666666</v>
      </c>
      <c r="S9" s="82">
        <f t="shared" si="23"/>
        <v>166.66666666666666</v>
      </c>
      <c r="T9" s="82">
        <f t="shared" si="23"/>
        <v>166.66666666666666</v>
      </c>
      <c r="U9" s="82">
        <f>$D9/12</f>
        <v>166.66666666666666</v>
      </c>
      <c r="V9" s="82">
        <f t="shared" ref="V9:AF18" si="24">$D9/12</f>
        <v>166.66666666666666</v>
      </c>
      <c r="W9" s="82">
        <f t="shared" si="24"/>
        <v>166.66666666666666</v>
      </c>
      <c r="X9" s="82">
        <f t="shared" si="24"/>
        <v>166.66666666666666</v>
      </c>
      <c r="Y9" s="82">
        <f t="shared" si="24"/>
        <v>166.66666666666666</v>
      </c>
      <c r="Z9" s="82">
        <f t="shared" si="24"/>
        <v>166.66666666666666</v>
      </c>
      <c r="AA9" s="82">
        <f t="shared" si="24"/>
        <v>166.66666666666666</v>
      </c>
      <c r="AB9" s="82">
        <f t="shared" si="24"/>
        <v>166.66666666666666</v>
      </c>
      <c r="AC9" s="82">
        <f t="shared" si="24"/>
        <v>166.66666666666666</v>
      </c>
      <c r="AD9" s="82">
        <f t="shared" si="24"/>
        <v>166.66666666666666</v>
      </c>
      <c r="AE9" s="82">
        <f t="shared" si="24"/>
        <v>166.66666666666666</v>
      </c>
      <c r="AF9" s="82">
        <f t="shared" si="24"/>
        <v>166.66666666666666</v>
      </c>
      <c r="AG9" s="82">
        <f>$E9/12</f>
        <v>166.66666666666666</v>
      </c>
      <c r="AH9" s="82">
        <f t="shared" ref="AH9:AR18" si="25">$E9/12</f>
        <v>166.66666666666666</v>
      </c>
      <c r="AI9" s="82">
        <f t="shared" si="25"/>
        <v>166.66666666666666</v>
      </c>
      <c r="AJ9" s="82">
        <f t="shared" si="25"/>
        <v>166.66666666666666</v>
      </c>
      <c r="AK9" s="82">
        <f t="shared" si="25"/>
        <v>166.66666666666666</v>
      </c>
      <c r="AL9" s="82">
        <f t="shared" si="25"/>
        <v>166.66666666666666</v>
      </c>
      <c r="AM9" s="82">
        <f t="shared" si="25"/>
        <v>166.66666666666666</v>
      </c>
      <c r="AN9" s="82">
        <f t="shared" si="25"/>
        <v>166.66666666666666</v>
      </c>
      <c r="AO9" s="82">
        <f t="shared" si="25"/>
        <v>166.66666666666666</v>
      </c>
      <c r="AP9" s="82">
        <f t="shared" si="25"/>
        <v>166.66666666666666</v>
      </c>
      <c r="AQ9" s="82">
        <f t="shared" si="25"/>
        <v>166.66666666666666</v>
      </c>
      <c r="AR9" s="82">
        <f t="shared" si="25"/>
        <v>166.66666666666666</v>
      </c>
      <c r="AS9" s="82">
        <f>$F9/12</f>
        <v>166.66666666666666</v>
      </c>
      <c r="AT9" s="82">
        <f t="shared" ref="AT9:BD18" si="26">$F9/12</f>
        <v>166.66666666666666</v>
      </c>
      <c r="AU9" s="82">
        <f t="shared" si="26"/>
        <v>166.66666666666666</v>
      </c>
      <c r="AV9" s="82">
        <f t="shared" si="26"/>
        <v>166.66666666666666</v>
      </c>
      <c r="AW9" s="82">
        <f t="shared" si="26"/>
        <v>166.66666666666666</v>
      </c>
      <c r="AX9" s="82">
        <f t="shared" si="26"/>
        <v>166.66666666666666</v>
      </c>
      <c r="AY9" s="82">
        <f t="shared" si="26"/>
        <v>166.66666666666666</v>
      </c>
      <c r="AZ9" s="82">
        <f t="shared" si="26"/>
        <v>166.66666666666666</v>
      </c>
      <c r="BA9" s="82">
        <f t="shared" si="26"/>
        <v>166.66666666666666</v>
      </c>
      <c r="BB9" s="82">
        <f t="shared" si="26"/>
        <v>166.66666666666666</v>
      </c>
      <c r="BC9" s="82">
        <f t="shared" si="26"/>
        <v>166.66666666666666</v>
      </c>
      <c r="BD9" s="82">
        <f t="shared" si="26"/>
        <v>166.66666666666666</v>
      </c>
      <c r="BE9" s="82">
        <f>$G9/12</f>
        <v>166.66666666666666</v>
      </c>
      <c r="BF9" s="82">
        <f t="shared" ref="BF9:BP18" si="27">$G9/12</f>
        <v>166.66666666666666</v>
      </c>
      <c r="BG9" s="82">
        <f t="shared" si="27"/>
        <v>166.66666666666666</v>
      </c>
      <c r="BH9" s="82">
        <f t="shared" si="27"/>
        <v>166.66666666666666</v>
      </c>
      <c r="BI9" s="82">
        <f t="shared" si="27"/>
        <v>166.66666666666666</v>
      </c>
      <c r="BJ9" s="82">
        <f t="shared" si="27"/>
        <v>166.66666666666666</v>
      </c>
      <c r="BK9" s="82">
        <f t="shared" si="27"/>
        <v>166.66666666666666</v>
      </c>
      <c r="BL9" s="82">
        <f t="shared" si="27"/>
        <v>166.66666666666666</v>
      </c>
      <c r="BM9" s="82">
        <f t="shared" si="27"/>
        <v>166.66666666666666</v>
      </c>
      <c r="BN9" s="82">
        <f t="shared" si="27"/>
        <v>166.66666666666666</v>
      </c>
      <c r="BO9" s="82">
        <f t="shared" si="27"/>
        <v>166.66666666666666</v>
      </c>
      <c r="BP9" s="82">
        <f t="shared" si="27"/>
        <v>166.66666666666666</v>
      </c>
      <c r="BQ9" s="42"/>
      <c r="BR9" s="83">
        <v>1</v>
      </c>
      <c r="BS9" s="83"/>
      <c r="BT9" s="83"/>
      <c r="BU9" s="83"/>
      <c r="BV9" s="83"/>
      <c r="BW9" s="83"/>
      <c r="BX9" s="83"/>
      <c r="BY9" s="83"/>
      <c r="BZ9" s="84">
        <f>SUM(BR9:BY9)</f>
        <v>1</v>
      </c>
      <c r="CA9" s="17"/>
      <c r="CB9" s="83">
        <v>1</v>
      </c>
      <c r="CC9" s="83"/>
      <c r="CD9" s="83"/>
      <c r="CE9" s="83"/>
      <c r="CF9" s="83"/>
      <c r="CG9" s="83"/>
      <c r="CH9" s="83"/>
      <c r="CI9" s="83"/>
      <c r="CJ9" s="84">
        <f>SUM(CB9:CI9)</f>
        <v>1</v>
      </c>
      <c r="CK9" s="17"/>
      <c r="CL9" s="83">
        <v>1</v>
      </c>
      <c r="CM9" s="83"/>
      <c r="CN9" s="83"/>
      <c r="CO9" s="83"/>
      <c r="CP9" s="83"/>
      <c r="CQ9" s="83"/>
      <c r="CR9" s="83"/>
      <c r="CS9" s="83"/>
      <c r="CT9" s="84">
        <f>SUM(CL9:CS9)</f>
        <v>1</v>
      </c>
      <c r="CU9" s="17"/>
      <c r="CV9" s="83">
        <v>1</v>
      </c>
      <c r="CW9" s="83"/>
      <c r="CX9" s="83"/>
      <c r="CY9" s="83"/>
      <c r="CZ9" s="83"/>
      <c r="DA9" s="83"/>
      <c r="DB9" s="83"/>
      <c r="DC9" s="83"/>
      <c r="DD9" s="84">
        <f>SUM(CV9:DC9)</f>
        <v>1</v>
      </c>
      <c r="DE9" s="17"/>
      <c r="DF9" s="83">
        <v>1</v>
      </c>
      <c r="DG9" s="83"/>
      <c r="DH9" s="83"/>
      <c r="DI9" s="83"/>
      <c r="DJ9" s="83"/>
      <c r="DK9" s="83"/>
      <c r="DL9" s="83"/>
      <c r="DM9" s="83"/>
      <c r="DN9" s="84">
        <f>SUM(DF9:DM9)</f>
        <v>1</v>
      </c>
      <c r="DO9" s="17"/>
    </row>
    <row r="10" spans="2:119" x14ac:dyDescent="0.35">
      <c r="B10" s="44" t="s">
        <v>3</v>
      </c>
      <c r="C10" s="81">
        <f>CONFIG!$C$73+CONFIG!$D$73*'Personnel - Calculs Auto'!C$6</f>
        <v>5000</v>
      </c>
      <c r="D10" s="81">
        <f>CONFIG!$C$73+CONFIG!$D$73*'Personnel - Calculs Auto'!D$6</f>
        <v>5000</v>
      </c>
      <c r="E10" s="81">
        <f>CONFIG!$C$73+CONFIG!$D$73*'Personnel - Calculs Auto'!E$6</f>
        <v>5000</v>
      </c>
      <c r="F10" s="81">
        <f>CONFIG!$C$73+CONFIG!$D$73*'Personnel - Calculs Auto'!F$6</f>
        <v>5000</v>
      </c>
      <c r="G10" s="81">
        <f>CONFIG!$C$73+CONFIG!$D$73*'Personnel - Calculs Auto'!G$6</f>
        <v>5000</v>
      </c>
      <c r="H10" s="17"/>
      <c r="I10" s="82">
        <f t="shared" ref="I10:I18" si="28">$C10/12</f>
        <v>416.66666666666669</v>
      </c>
      <c r="J10" s="82">
        <f t="shared" si="23"/>
        <v>416.66666666666669</v>
      </c>
      <c r="K10" s="82">
        <f t="shared" si="23"/>
        <v>416.66666666666669</v>
      </c>
      <c r="L10" s="82">
        <f t="shared" si="23"/>
        <v>416.66666666666669</v>
      </c>
      <c r="M10" s="82">
        <f t="shared" si="23"/>
        <v>416.66666666666669</v>
      </c>
      <c r="N10" s="82">
        <f t="shared" si="23"/>
        <v>416.66666666666669</v>
      </c>
      <c r="O10" s="82">
        <f t="shared" si="23"/>
        <v>416.66666666666669</v>
      </c>
      <c r="P10" s="82">
        <f t="shared" si="23"/>
        <v>416.66666666666669</v>
      </c>
      <c r="Q10" s="82">
        <f t="shared" si="23"/>
        <v>416.66666666666669</v>
      </c>
      <c r="R10" s="82">
        <f t="shared" si="23"/>
        <v>416.66666666666669</v>
      </c>
      <c r="S10" s="82">
        <f t="shared" si="23"/>
        <v>416.66666666666669</v>
      </c>
      <c r="T10" s="82">
        <f t="shared" si="23"/>
        <v>416.66666666666669</v>
      </c>
      <c r="U10" s="82">
        <f t="shared" ref="U10:U18" si="29">$D10/12</f>
        <v>416.66666666666669</v>
      </c>
      <c r="V10" s="82">
        <f t="shared" si="24"/>
        <v>416.66666666666669</v>
      </c>
      <c r="W10" s="82">
        <f t="shared" si="24"/>
        <v>416.66666666666669</v>
      </c>
      <c r="X10" s="82">
        <f t="shared" si="24"/>
        <v>416.66666666666669</v>
      </c>
      <c r="Y10" s="82">
        <f t="shared" si="24"/>
        <v>416.66666666666669</v>
      </c>
      <c r="Z10" s="82">
        <f t="shared" si="24"/>
        <v>416.66666666666669</v>
      </c>
      <c r="AA10" s="82">
        <f t="shared" si="24"/>
        <v>416.66666666666669</v>
      </c>
      <c r="AB10" s="82">
        <f t="shared" si="24"/>
        <v>416.66666666666669</v>
      </c>
      <c r="AC10" s="82">
        <f t="shared" si="24"/>
        <v>416.66666666666669</v>
      </c>
      <c r="AD10" s="82">
        <f t="shared" si="24"/>
        <v>416.66666666666669</v>
      </c>
      <c r="AE10" s="82">
        <f t="shared" si="24"/>
        <v>416.66666666666669</v>
      </c>
      <c r="AF10" s="82">
        <f t="shared" si="24"/>
        <v>416.66666666666669</v>
      </c>
      <c r="AG10" s="82">
        <f t="shared" ref="AG10:AG18" si="30">$E10/12</f>
        <v>416.66666666666669</v>
      </c>
      <c r="AH10" s="82">
        <f t="shared" si="25"/>
        <v>416.66666666666669</v>
      </c>
      <c r="AI10" s="82">
        <f t="shared" si="25"/>
        <v>416.66666666666669</v>
      </c>
      <c r="AJ10" s="82">
        <f t="shared" si="25"/>
        <v>416.66666666666669</v>
      </c>
      <c r="AK10" s="82">
        <f t="shared" si="25"/>
        <v>416.66666666666669</v>
      </c>
      <c r="AL10" s="82">
        <f t="shared" si="25"/>
        <v>416.66666666666669</v>
      </c>
      <c r="AM10" s="82">
        <f t="shared" si="25"/>
        <v>416.66666666666669</v>
      </c>
      <c r="AN10" s="82">
        <f t="shared" si="25"/>
        <v>416.66666666666669</v>
      </c>
      <c r="AO10" s="82">
        <f t="shared" si="25"/>
        <v>416.66666666666669</v>
      </c>
      <c r="AP10" s="82">
        <f t="shared" si="25"/>
        <v>416.66666666666669</v>
      </c>
      <c r="AQ10" s="82">
        <f t="shared" si="25"/>
        <v>416.66666666666669</v>
      </c>
      <c r="AR10" s="82">
        <f t="shared" si="25"/>
        <v>416.66666666666669</v>
      </c>
      <c r="AS10" s="82">
        <f t="shared" ref="AS10:AS18" si="31">$F10/12</f>
        <v>416.66666666666669</v>
      </c>
      <c r="AT10" s="82">
        <f t="shared" si="26"/>
        <v>416.66666666666669</v>
      </c>
      <c r="AU10" s="82">
        <f t="shared" si="26"/>
        <v>416.66666666666669</v>
      </c>
      <c r="AV10" s="82">
        <f t="shared" si="26"/>
        <v>416.66666666666669</v>
      </c>
      <c r="AW10" s="82">
        <f t="shared" si="26"/>
        <v>416.66666666666669</v>
      </c>
      <c r="AX10" s="82">
        <f t="shared" si="26"/>
        <v>416.66666666666669</v>
      </c>
      <c r="AY10" s="82">
        <f t="shared" si="26"/>
        <v>416.66666666666669</v>
      </c>
      <c r="AZ10" s="82">
        <f t="shared" si="26"/>
        <v>416.66666666666669</v>
      </c>
      <c r="BA10" s="82">
        <f t="shared" si="26"/>
        <v>416.66666666666669</v>
      </c>
      <c r="BB10" s="82">
        <f t="shared" si="26"/>
        <v>416.66666666666669</v>
      </c>
      <c r="BC10" s="82">
        <f t="shared" si="26"/>
        <v>416.66666666666669</v>
      </c>
      <c r="BD10" s="82">
        <f t="shared" si="26"/>
        <v>416.66666666666669</v>
      </c>
      <c r="BE10" s="82">
        <f t="shared" ref="BE10:BE18" si="32">$G10/12</f>
        <v>416.66666666666669</v>
      </c>
      <c r="BF10" s="82">
        <f t="shared" si="27"/>
        <v>416.66666666666669</v>
      </c>
      <c r="BG10" s="82">
        <f t="shared" si="27"/>
        <v>416.66666666666669</v>
      </c>
      <c r="BH10" s="82">
        <f t="shared" si="27"/>
        <v>416.66666666666669</v>
      </c>
      <c r="BI10" s="82">
        <f t="shared" si="27"/>
        <v>416.66666666666669</v>
      </c>
      <c r="BJ10" s="82">
        <f t="shared" si="27"/>
        <v>416.66666666666669</v>
      </c>
      <c r="BK10" s="82">
        <f t="shared" si="27"/>
        <v>416.66666666666669</v>
      </c>
      <c r="BL10" s="82">
        <f t="shared" si="27"/>
        <v>416.66666666666669</v>
      </c>
      <c r="BM10" s="82">
        <f t="shared" si="27"/>
        <v>416.66666666666669</v>
      </c>
      <c r="BN10" s="82">
        <f t="shared" si="27"/>
        <v>416.66666666666669</v>
      </c>
      <c r="BO10" s="82">
        <f t="shared" si="27"/>
        <v>416.66666666666669</v>
      </c>
      <c r="BP10" s="82">
        <f t="shared" si="27"/>
        <v>416.66666666666669</v>
      </c>
      <c r="BQ10" s="42"/>
      <c r="BR10" s="83">
        <v>1</v>
      </c>
      <c r="BS10" s="83"/>
      <c r="BT10" s="83"/>
      <c r="BU10" s="83"/>
      <c r="BV10" s="83"/>
      <c r="BW10" s="83"/>
      <c r="BX10" s="83"/>
      <c r="BY10" s="83"/>
      <c r="BZ10" s="84">
        <f t="shared" ref="BZ10:BZ23" si="33">SUM(BR10:BY10)</f>
        <v>1</v>
      </c>
      <c r="CA10" s="17"/>
      <c r="CB10" s="83">
        <v>1</v>
      </c>
      <c r="CC10" s="83"/>
      <c r="CD10" s="83"/>
      <c r="CE10" s="83"/>
      <c r="CF10" s="83"/>
      <c r="CG10" s="83"/>
      <c r="CH10" s="83"/>
      <c r="CI10" s="83"/>
      <c r="CJ10" s="84">
        <f t="shared" ref="CJ10:CJ23" si="34">SUM(CB10:CI10)</f>
        <v>1</v>
      </c>
      <c r="CK10" s="17"/>
      <c r="CL10" s="83">
        <v>1</v>
      </c>
      <c r="CM10" s="83"/>
      <c r="CN10" s="83"/>
      <c r="CO10" s="83"/>
      <c r="CP10" s="83"/>
      <c r="CQ10" s="83"/>
      <c r="CR10" s="83"/>
      <c r="CS10" s="83"/>
      <c r="CT10" s="84">
        <f t="shared" ref="CT10:CT23" si="35">SUM(CL10:CS10)</f>
        <v>1</v>
      </c>
      <c r="CU10" s="17"/>
      <c r="CV10" s="83">
        <v>1</v>
      </c>
      <c r="CW10" s="83"/>
      <c r="CX10" s="83"/>
      <c r="CY10" s="83"/>
      <c r="CZ10" s="83"/>
      <c r="DA10" s="83"/>
      <c r="DB10" s="83"/>
      <c r="DC10" s="83"/>
      <c r="DD10" s="84">
        <f t="shared" ref="DD10:DD28" si="36">SUM(CV10:DC10)</f>
        <v>1</v>
      </c>
      <c r="DE10" s="17"/>
      <c r="DF10" s="83">
        <v>1</v>
      </c>
      <c r="DG10" s="83"/>
      <c r="DH10" s="83"/>
      <c r="DI10" s="83"/>
      <c r="DJ10" s="83"/>
      <c r="DK10" s="83"/>
      <c r="DL10" s="83"/>
      <c r="DM10" s="83"/>
      <c r="DN10" s="84">
        <f t="shared" ref="DN10:DN28" si="37">SUM(DF10:DM10)</f>
        <v>1</v>
      </c>
      <c r="DO10" s="17"/>
    </row>
    <row r="11" spans="2:119" x14ac:dyDescent="0.35">
      <c r="B11" s="44" t="s">
        <v>4</v>
      </c>
      <c r="C11" s="81">
        <f>CONFIG!$C$74+CONFIG!$D$74*'Commandes - Calculs Auto'!$N$74</f>
        <v>10000</v>
      </c>
      <c r="D11" s="81">
        <f>CONFIG!$C$74+CONFIG!$D$74*'Commandes - Calculs Auto'!$Z$74</f>
        <v>10000</v>
      </c>
      <c r="E11" s="81">
        <f>CONFIG!$C$74+CONFIG!$D$74*'Commandes - Calculs Auto'!$AL$74</f>
        <v>10000</v>
      </c>
      <c r="F11" s="81">
        <f>CONFIG!$C$74+CONFIG!$D$74*'Commandes - Calculs Auto'!$AX$74</f>
        <v>10000</v>
      </c>
      <c r="G11" s="81">
        <f>CONFIG!$C$74+CONFIG!$D$74*'Commandes - Calculs Auto'!$BJ$74</f>
        <v>10000</v>
      </c>
      <c r="H11" s="17"/>
      <c r="I11" s="82">
        <f t="shared" si="28"/>
        <v>833.33333333333337</v>
      </c>
      <c r="J11" s="82">
        <f t="shared" si="23"/>
        <v>833.33333333333337</v>
      </c>
      <c r="K11" s="82">
        <f t="shared" si="23"/>
        <v>833.33333333333337</v>
      </c>
      <c r="L11" s="82">
        <f t="shared" si="23"/>
        <v>833.33333333333337</v>
      </c>
      <c r="M11" s="82">
        <f t="shared" si="23"/>
        <v>833.33333333333337</v>
      </c>
      <c r="N11" s="82">
        <f t="shared" si="23"/>
        <v>833.33333333333337</v>
      </c>
      <c r="O11" s="82">
        <f t="shared" si="23"/>
        <v>833.33333333333337</v>
      </c>
      <c r="P11" s="82">
        <f t="shared" si="23"/>
        <v>833.33333333333337</v>
      </c>
      <c r="Q11" s="82">
        <f t="shared" si="23"/>
        <v>833.33333333333337</v>
      </c>
      <c r="R11" s="82">
        <f t="shared" si="23"/>
        <v>833.33333333333337</v>
      </c>
      <c r="S11" s="82">
        <f t="shared" si="23"/>
        <v>833.33333333333337</v>
      </c>
      <c r="T11" s="82">
        <f t="shared" si="23"/>
        <v>833.33333333333337</v>
      </c>
      <c r="U11" s="82">
        <f t="shared" si="29"/>
        <v>833.33333333333337</v>
      </c>
      <c r="V11" s="82">
        <f t="shared" si="24"/>
        <v>833.33333333333337</v>
      </c>
      <c r="W11" s="82">
        <f t="shared" si="24"/>
        <v>833.33333333333337</v>
      </c>
      <c r="X11" s="82">
        <f t="shared" si="24"/>
        <v>833.33333333333337</v>
      </c>
      <c r="Y11" s="82">
        <f t="shared" si="24"/>
        <v>833.33333333333337</v>
      </c>
      <c r="Z11" s="82">
        <f t="shared" si="24"/>
        <v>833.33333333333337</v>
      </c>
      <c r="AA11" s="82">
        <f t="shared" si="24"/>
        <v>833.33333333333337</v>
      </c>
      <c r="AB11" s="82">
        <f t="shared" si="24"/>
        <v>833.33333333333337</v>
      </c>
      <c r="AC11" s="82">
        <f t="shared" si="24"/>
        <v>833.33333333333337</v>
      </c>
      <c r="AD11" s="82">
        <f t="shared" si="24"/>
        <v>833.33333333333337</v>
      </c>
      <c r="AE11" s="82">
        <f t="shared" si="24"/>
        <v>833.33333333333337</v>
      </c>
      <c r="AF11" s="82">
        <f t="shared" si="24"/>
        <v>833.33333333333337</v>
      </c>
      <c r="AG11" s="82">
        <f t="shared" si="30"/>
        <v>833.33333333333337</v>
      </c>
      <c r="AH11" s="82">
        <f t="shared" si="25"/>
        <v>833.33333333333337</v>
      </c>
      <c r="AI11" s="82">
        <f t="shared" si="25"/>
        <v>833.33333333333337</v>
      </c>
      <c r="AJ11" s="82">
        <f t="shared" si="25"/>
        <v>833.33333333333337</v>
      </c>
      <c r="AK11" s="82">
        <f t="shared" si="25"/>
        <v>833.33333333333337</v>
      </c>
      <c r="AL11" s="82">
        <f t="shared" si="25"/>
        <v>833.33333333333337</v>
      </c>
      <c r="AM11" s="82">
        <f t="shared" si="25"/>
        <v>833.33333333333337</v>
      </c>
      <c r="AN11" s="82">
        <f t="shared" si="25"/>
        <v>833.33333333333337</v>
      </c>
      <c r="AO11" s="82">
        <f t="shared" si="25"/>
        <v>833.33333333333337</v>
      </c>
      <c r="AP11" s="82">
        <f t="shared" si="25"/>
        <v>833.33333333333337</v>
      </c>
      <c r="AQ11" s="82">
        <f t="shared" si="25"/>
        <v>833.33333333333337</v>
      </c>
      <c r="AR11" s="82">
        <f t="shared" si="25"/>
        <v>833.33333333333337</v>
      </c>
      <c r="AS11" s="82">
        <f t="shared" si="31"/>
        <v>833.33333333333337</v>
      </c>
      <c r="AT11" s="82">
        <f t="shared" si="26"/>
        <v>833.33333333333337</v>
      </c>
      <c r="AU11" s="82">
        <f t="shared" si="26"/>
        <v>833.33333333333337</v>
      </c>
      <c r="AV11" s="82">
        <f t="shared" si="26"/>
        <v>833.33333333333337</v>
      </c>
      <c r="AW11" s="82">
        <f t="shared" si="26"/>
        <v>833.33333333333337</v>
      </c>
      <c r="AX11" s="82">
        <f t="shared" si="26"/>
        <v>833.33333333333337</v>
      </c>
      <c r="AY11" s="82">
        <f t="shared" si="26"/>
        <v>833.33333333333337</v>
      </c>
      <c r="AZ11" s="82">
        <f t="shared" si="26"/>
        <v>833.33333333333337</v>
      </c>
      <c r="BA11" s="82">
        <f t="shared" si="26"/>
        <v>833.33333333333337</v>
      </c>
      <c r="BB11" s="82">
        <f t="shared" si="26"/>
        <v>833.33333333333337</v>
      </c>
      <c r="BC11" s="82">
        <f t="shared" si="26"/>
        <v>833.33333333333337</v>
      </c>
      <c r="BD11" s="82">
        <f t="shared" si="26"/>
        <v>833.33333333333337</v>
      </c>
      <c r="BE11" s="82">
        <f t="shared" si="32"/>
        <v>833.33333333333337</v>
      </c>
      <c r="BF11" s="82">
        <f t="shared" si="27"/>
        <v>833.33333333333337</v>
      </c>
      <c r="BG11" s="82">
        <f t="shared" si="27"/>
        <v>833.33333333333337</v>
      </c>
      <c r="BH11" s="82">
        <f t="shared" si="27"/>
        <v>833.33333333333337</v>
      </c>
      <c r="BI11" s="82">
        <f t="shared" si="27"/>
        <v>833.33333333333337</v>
      </c>
      <c r="BJ11" s="82">
        <f t="shared" si="27"/>
        <v>833.33333333333337</v>
      </c>
      <c r="BK11" s="82">
        <f t="shared" si="27"/>
        <v>833.33333333333337</v>
      </c>
      <c r="BL11" s="82">
        <f t="shared" si="27"/>
        <v>833.33333333333337</v>
      </c>
      <c r="BM11" s="82">
        <f t="shared" si="27"/>
        <v>833.33333333333337</v>
      </c>
      <c r="BN11" s="82">
        <f t="shared" si="27"/>
        <v>833.33333333333337</v>
      </c>
      <c r="BO11" s="82">
        <f t="shared" si="27"/>
        <v>833.33333333333337</v>
      </c>
      <c r="BP11" s="82">
        <f t="shared" si="27"/>
        <v>833.33333333333337</v>
      </c>
      <c r="BQ11" s="42"/>
      <c r="BR11" s="83">
        <v>1</v>
      </c>
      <c r="BS11" s="83"/>
      <c r="BT11" s="83"/>
      <c r="BU11" s="83"/>
      <c r="BV11" s="83"/>
      <c r="BW11" s="83"/>
      <c r="BX11" s="83"/>
      <c r="BY11" s="83"/>
      <c r="BZ11" s="84">
        <f t="shared" si="33"/>
        <v>1</v>
      </c>
      <c r="CA11" s="17"/>
      <c r="CB11" s="83">
        <v>1</v>
      </c>
      <c r="CC11" s="83"/>
      <c r="CD11" s="83"/>
      <c r="CE11" s="83"/>
      <c r="CF11" s="83"/>
      <c r="CG11" s="83"/>
      <c r="CH11" s="83"/>
      <c r="CI11" s="83"/>
      <c r="CJ11" s="84">
        <f t="shared" si="34"/>
        <v>1</v>
      </c>
      <c r="CK11" s="17"/>
      <c r="CL11" s="83">
        <v>1</v>
      </c>
      <c r="CM11" s="83"/>
      <c r="CN11" s="83"/>
      <c r="CO11" s="83"/>
      <c r="CP11" s="83"/>
      <c r="CQ11" s="83"/>
      <c r="CR11" s="83"/>
      <c r="CS11" s="83"/>
      <c r="CT11" s="84">
        <f t="shared" si="35"/>
        <v>1</v>
      </c>
      <c r="CU11" s="17"/>
      <c r="CV11" s="83">
        <v>1</v>
      </c>
      <c r="CW11" s="83"/>
      <c r="CX11" s="83"/>
      <c r="CY11" s="83"/>
      <c r="CZ11" s="83"/>
      <c r="DA11" s="83"/>
      <c r="DB11" s="83"/>
      <c r="DC11" s="83"/>
      <c r="DD11" s="84">
        <f t="shared" si="36"/>
        <v>1</v>
      </c>
      <c r="DE11" s="17"/>
      <c r="DF11" s="83">
        <v>1</v>
      </c>
      <c r="DG11" s="83"/>
      <c r="DH11" s="83"/>
      <c r="DI11" s="83"/>
      <c r="DJ11" s="83"/>
      <c r="DK11" s="83"/>
      <c r="DL11" s="83"/>
      <c r="DM11" s="83"/>
      <c r="DN11" s="84">
        <f t="shared" si="37"/>
        <v>1</v>
      </c>
      <c r="DO11" s="17"/>
    </row>
    <row r="12" spans="2:119" x14ac:dyDescent="0.35">
      <c r="B12" s="44" t="s">
        <v>6</v>
      </c>
      <c r="C12" s="81">
        <f>CONFIG!$C$75+CONFIG!$D$75*'Personnel - Calculs Auto'!C$6</f>
        <v>1500</v>
      </c>
      <c r="D12" s="81">
        <f>CONFIG!$C$75+CONFIG!$D$75*'Personnel - Calculs Auto'!D$6</f>
        <v>1500</v>
      </c>
      <c r="E12" s="81">
        <f>CONFIG!$C$75+CONFIG!$D$75*'Personnel - Calculs Auto'!E$6</f>
        <v>1500</v>
      </c>
      <c r="F12" s="81">
        <f>CONFIG!$C$75+CONFIG!$D$75*'Personnel - Calculs Auto'!F$6</f>
        <v>1500</v>
      </c>
      <c r="G12" s="81">
        <f>CONFIG!$C$75+CONFIG!$D$75*'Personnel - Calculs Auto'!G$6</f>
        <v>1500</v>
      </c>
      <c r="H12" s="17"/>
      <c r="I12" s="82">
        <f t="shared" si="28"/>
        <v>125</v>
      </c>
      <c r="J12" s="82">
        <f t="shared" si="23"/>
        <v>125</v>
      </c>
      <c r="K12" s="82">
        <f t="shared" si="23"/>
        <v>125</v>
      </c>
      <c r="L12" s="82">
        <f t="shared" si="23"/>
        <v>125</v>
      </c>
      <c r="M12" s="82">
        <f t="shared" si="23"/>
        <v>125</v>
      </c>
      <c r="N12" s="82">
        <f t="shared" si="23"/>
        <v>125</v>
      </c>
      <c r="O12" s="82">
        <f t="shared" si="23"/>
        <v>125</v>
      </c>
      <c r="P12" s="82">
        <f t="shared" si="23"/>
        <v>125</v>
      </c>
      <c r="Q12" s="82">
        <f t="shared" si="23"/>
        <v>125</v>
      </c>
      <c r="R12" s="82">
        <f t="shared" si="23"/>
        <v>125</v>
      </c>
      <c r="S12" s="82">
        <f t="shared" si="23"/>
        <v>125</v>
      </c>
      <c r="T12" s="82">
        <f t="shared" si="23"/>
        <v>125</v>
      </c>
      <c r="U12" s="82">
        <f t="shared" si="29"/>
        <v>125</v>
      </c>
      <c r="V12" s="82">
        <f t="shared" si="24"/>
        <v>125</v>
      </c>
      <c r="W12" s="82">
        <f t="shared" si="24"/>
        <v>125</v>
      </c>
      <c r="X12" s="82">
        <f t="shared" si="24"/>
        <v>125</v>
      </c>
      <c r="Y12" s="82">
        <f t="shared" si="24"/>
        <v>125</v>
      </c>
      <c r="Z12" s="82">
        <f t="shared" si="24"/>
        <v>125</v>
      </c>
      <c r="AA12" s="82">
        <f t="shared" si="24"/>
        <v>125</v>
      </c>
      <c r="AB12" s="82">
        <f t="shared" si="24"/>
        <v>125</v>
      </c>
      <c r="AC12" s="82">
        <f t="shared" si="24"/>
        <v>125</v>
      </c>
      <c r="AD12" s="82">
        <f t="shared" si="24"/>
        <v>125</v>
      </c>
      <c r="AE12" s="82">
        <f t="shared" si="24"/>
        <v>125</v>
      </c>
      <c r="AF12" s="82">
        <f t="shared" si="24"/>
        <v>125</v>
      </c>
      <c r="AG12" s="82">
        <f t="shared" si="30"/>
        <v>125</v>
      </c>
      <c r="AH12" s="82">
        <f t="shared" si="25"/>
        <v>125</v>
      </c>
      <c r="AI12" s="82">
        <f t="shared" si="25"/>
        <v>125</v>
      </c>
      <c r="AJ12" s="82">
        <f t="shared" si="25"/>
        <v>125</v>
      </c>
      <c r="AK12" s="82">
        <f t="shared" si="25"/>
        <v>125</v>
      </c>
      <c r="AL12" s="82">
        <f t="shared" si="25"/>
        <v>125</v>
      </c>
      <c r="AM12" s="82">
        <f t="shared" si="25"/>
        <v>125</v>
      </c>
      <c r="AN12" s="82">
        <f t="shared" si="25"/>
        <v>125</v>
      </c>
      <c r="AO12" s="82">
        <f t="shared" si="25"/>
        <v>125</v>
      </c>
      <c r="AP12" s="82">
        <f t="shared" si="25"/>
        <v>125</v>
      </c>
      <c r="AQ12" s="82">
        <f t="shared" si="25"/>
        <v>125</v>
      </c>
      <c r="AR12" s="82">
        <f t="shared" si="25"/>
        <v>125</v>
      </c>
      <c r="AS12" s="82">
        <f t="shared" si="31"/>
        <v>125</v>
      </c>
      <c r="AT12" s="82">
        <f t="shared" si="26"/>
        <v>125</v>
      </c>
      <c r="AU12" s="82">
        <f t="shared" si="26"/>
        <v>125</v>
      </c>
      <c r="AV12" s="82">
        <f t="shared" si="26"/>
        <v>125</v>
      </c>
      <c r="AW12" s="82">
        <f t="shared" si="26"/>
        <v>125</v>
      </c>
      <c r="AX12" s="82">
        <f t="shared" si="26"/>
        <v>125</v>
      </c>
      <c r="AY12" s="82">
        <f t="shared" si="26"/>
        <v>125</v>
      </c>
      <c r="AZ12" s="82">
        <f t="shared" si="26"/>
        <v>125</v>
      </c>
      <c r="BA12" s="82">
        <f t="shared" si="26"/>
        <v>125</v>
      </c>
      <c r="BB12" s="82">
        <f t="shared" si="26"/>
        <v>125</v>
      </c>
      <c r="BC12" s="82">
        <f t="shared" si="26"/>
        <v>125</v>
      </c>
      <c r="BD12" s="82">
        <f t="shared" si="26"/>
        <v>125</v>
      </c>
      <c r="BE12" s="82">
        <f t="shared" si="32"/>
        <v>125</v>
      </c>
      <c r="BF12" s="82">
        <f t="shared" si="27"/>
        <v>125</v>
      </c>
      <c r="BG12" s="82">
        <f t="shared" si="27"/>
        <v>125</v>
      </c>
      <c r="BH12" s="82">
        <f t="shared" si="27"/>
        <v>125</v>
      </c>
      <c r="BI12" s="82">
        <f t="shared" si="27"/>
        <v>125</v>
      </c>
      <c r="BJ12" s="82">
        <f t="shared" si="27"/>
        <v>125</v>
      </c>
      <c r="BK12" s="82">
        <f t="shared" si="27"/>
        <v>125</v>
      </c>
      <c r="BL12" s="82">
        <f t="shared" si="27"/>
        <v>125</v>
      </c>
      <c r="BM12" s="82">
        <f t="shared" si="27"/>
        <v>125</v>
      </c>
      <c r="BN12" s="82">
        <f t="shared" si="27"/>
        <v>125</v>
      </c>
      <c r="BO12" s="82">
        <f t="shared" si="27"/>
        <v>125</v>
      </c>
      <c r="BP12" s="82">
        <f t="shared" si="27"/>
        <v>125</v>
      </c>
      <c r="BQ12" s="42"/>
      <c r="BR12" s="83">
        <v>1</v>
      </c>
      <c r="BS12" s="83"/>
      <c r="BT12" s="83"/>
      <c r="BU12" s="83">
        <v>0</v>
      </c>
      <c r="BV12" s="83"/>
      <c r="BW12" s="83"/>
      <c r="BX12" s="83"/>
      <c r="BY12" s="83"/>
      <c r="BZ12" s="84">
        <f t="shared" si="33"/>
        <v>1</v>
      </c>
      <c r="CA12" s="17"/>
      <c r="CB12" s="83">
        <v>1</v>
      </c>
      <c r="CC12" s="83"/>
      <c r="CD12" s="83"/>
      <c r="CE12" s="83">
        <v>0</v>
      </c>
      <c r="CF12" s="83"/>
      <c r="CG12" s="83"/>
      <c r="CH12" s="83"/>
      <c r="CI12" s="83"/>
      <c r="CJ12" s="84">
        <f t="shared" si="34"/>
        <v>1</v>
      </c>
      <c r="CK12" s="17"/>
      <c r="CL12" s="83">
        <v>1</v>
      </c>
      <c r="CM12" s="83"/>
      <c r="CN12" s="83"/>
      <c r="CO12" s="83">
        <v>0</v>
      </c>
      <c r="CP12" s="83"/>
      <c r="CQ12" s="83"/>
      <c r="CR12" s="83"/>
      <c r="CS12" s="83"/>
      <c r="CT12" s="84">
        <f t="shared" si="35"/>
        <v>1</v>
      </c>
      <c r="CU12" s="17"/>
      <c r="CV12" s="83">
        <v>1</v>
      </c>
      <c r="CW12" s="83"/>
      <c r="CX12" s="83"/>
      <c r="CY12" s="83">
        <v>0</v>
      </c>
      <c r="CZ12" s="83"/>
      <c r="DA12" s="83"/>
      <c r="DB12" s="83"/>
      <c r="DC12" s="83"/>
      <c r="DD12" s="84">
        <f t="shared" si="36"/>
        <v>1</v>
      </c>
      <c r="DE12" s="17"/>
      <c r="DF12" s="83">
        <v>1</v>
      </c>
      <c r="DG12" s="83"/>
      <c r="DH12" s="83"/>
      <c r="DI12" s="83">
        <v>0</v>
      </c>
      <c r="DJ12" s="83"/>
      <c r="DK12" s="83"/>
      <c r="DL12" s="83"/>
      <c r="DM12" s="83"/>
      <c r="DN12" s="84">
        <f t="shared" si="37"/>
        <v>1</v>
      </c>
      <c r="DO12" s="17"/>
    </row>
    <row r="13" spans="2:119" x14ac:dyDescent="0.35">
      <c r="B13" s="44" t="s">
        <v>7</v>
      </c>
      <c r="C13" s="81">
        <f>CONFIG!$C$76+CONFIG!$D$76*'Personnel - Calculs Auto'!C$6</f>
        <v>1500</v>
      </c>
      <c r="D13" s="81">
        <f>CONFIG!$C$76+CONFIG!$D$76*'Personnel - Calculs Auto'!D$6</f>
        <v>1500</v>
      </c>
      <c r="E13" s="81">
        <f>CONFIG!$C$76+CONFIG!$D$76*'Personnel - Calculs Auto'!E$6</f>
        <v>1500</v>
      </c>
      <c r="F13" s="81">
        <f>CONFIG!$C$76+CONFIG!$D$76*'Personnel - Calculs Auto'!F$6</f>
        <v>1500</v>
      </c>
      <c r="G13" s="81">
        <f>CONFIG!$C$76+CONFIG!$D$76*'Personnel - Calculs Auto'!G$6</f>
        <v>1500</v>
      </c>
      <c r="H13" s="17"/>
      <c r="I13" s="82">
        <f t="shared" si="28"/>
        <v>125</v>
      </c>
      <c r="J13" s="82">
        <f t="shared" si="23"/>
        <v>125</v>
      </c>
      <c r="K13" s="82">
        <f t="shared" si="23"/>
        <v>125</v>
      </c>
      <c r="L13" s="82">
        <f t="shared" si="23"/>
        <v>125</v>
      </c>
      <c r="M13" s="82">
        <f t="shared" si="23"/>
        <v>125</v>
      </c>
      <c r="N13" s="82">
        <f t="shared" si="23"/>
        <v>125</v>
      </c>
      <c r="O13" s="82">
        <f t="shared" si="23"/>
        <v>125</v>
      </c>
      <c r="P13" s="82">
        <f t="shared" si="23"/>
        <v>125</v>
      </c>
      <c r="Q13" s="82">
        <f t="shared" si="23"/>
        <v>125</v>
      </c>
      <c r="R13" s="82">
        <f t="shared" si="23"/>
        <v>125</v>
      </c>
      <c r="S13" s="82">
        <f t="shared" si="23"/>
        <v>125</v>
      </c>
      <c r="T13" s="82">
        <f t="shared" si="23"/>
        <v>125</v>
      </c>
      <c r="U13" s="82">
        <f t="shared" si="29"/>
        <v>125</v>
      </c>
      <c r="V13" s="82">
        <f t="shared" si="24"/>
        <v>125</v>
      </c>
      <c r="W13" s="82">
        <f t="shared" si="24"/>
        <v>125</v>
      </c>
      <c r="X13" s="82">
        <f t="shared" si="24"/>
        <v>125</v>
      </c>
      <c r="Y13" s="82">
        <f t="shared" si="24"/>
        <v>125</v>
      </c>
      <c r="Z13" s="82">
        <f t="shared" si="24"/>
        <v>125</v>
      </c>
      <c r="AA13" s="82">
        <f t="shared" si="24"/>
        <v>125</v>
      </c>
      <c r="AB13" s="82">
        <f t="shared" si="24"/>
        <v>125</v>
      </c>
      <c r="AC13" s="82">
        <f t="shared" si="24"/>
        <v>125</v>
      </c>
      <c r="AD13" s="82">
        <f t="shared" si="24"/>
        <v>125</v>
      </c>
      <c r="AE13" s="82">
        <f t="shared" si="24"/>
        <v>125</v>
      </c>
      <c r="AF13" s="82">
        <f t="shared" si="24"/>
        <v>125</v>
      </c>
      <c r="AG13" s="82">
        <f t="shared" si="30"/>
        <v>125</v>
      </c>
      <c r="AH13" s="82">
        <f t="shared" si="25"/>
        <v>125</v>
      </c>
      <c r="AI13" s="82">
        <f t="shared" si="25"/>
        <v>125</v>
      </c>
      <c r="AJ13" s="82">
        <f t="shared" si="25"/>
        <v>125</v>
      </c>
      <c r="AK13" s="82">
        <f t="shared" si="25"/>
        <v>125</v>
      </c>
      <c r="AL13" s="82">
        <f t="shared" si="25"/>
        <v>125</v>
      </c>
      <c r="AM13" s="82">
        <f t="shared" si="25"/>
        <v>125</v>
      </c>
      <c r="AN13" s="82">
        <f t="shared" si="25"/>
        <v>125</v>
      </c>
      <c r="AO13" s="82">
        <f t="shared" si="25"/>
        <v>125</v>
      </c>
      <c r="AP13" s="82">
        <f t="shared" si="25"/>
        <v>125</v>
      </c>
      <c r="AQ13" s="82">
        <f t="shared" si="25"/>
        <v>125</v>
      </c>
      <c r="AR13" s="82">
        <f t="shared" si="25"/>
        <v>125</v>
      </c>
      <c r="AS13" s="82">
        <f t="shared" si="31"/>
        <v>125</v>
      </c>
      <c r="AT13" s="82">
        <f t="shared" si="26"/>
        <v>125</v>
      </c>
      <c r="AU13" s="82">
        <f t="shared" si="26"/>
        <v>125</v>
      </c>
      <c r="AV13" s="82">
        <f t="shared" si="26"/>
        <v>125</v>
      </c>
      <c r="AW13" s="82">
        <f t="shared" si="26"/>
        <v>125</v>
      </c>
      <c r="AX13" s="82">
        <f t="shared" si="26"/>
        <v>125</v>
      </c>
      <c r="AY13" s="82">
        <f t="shared" si="26"/>
        <v>125</v>
      </c>
      <c r="AZ13" s="82">
        <f t="shared" si="26"/>
        <v>125</v>
      </c>
      <c r="BA13" s="82">
        <f t="shared" si="26"/>
        <v>125</v>
      </c>
      <c r="BB13" s="82">
        <f t="shared" si="26"/>
        <v>125</v>
      </c>
      <c r="BC13" s="82">
        <f t="shared" si="26"/>
        <v>125</v>
      </c>
      <c r="BD13" s="82">
        <f t="shared" si="26"/>
        <v>125</v>
      </c>
      <c r="BE13" s="82">
        <f t="shared" si="32"/>
        <v>125</v>
      </c>
      <c r="BF13" s="82">
        <f t="shared" si="27"/>
        <v>125</v>
      </c>
      <c r="BG13" s="82">
        <f t="shared" si="27"/>
        <v>125</v>
      </c>
      <c r="BH13" s="82">
        <f t="shared" si="27"/>
        <v>125</v>
      </c>
      <c r="BI13" s="82">
        <f t="shared" si="27"/>
        <v>125</v>
      </c>
      <c r="BJ13" s="82">
        <f t="shared" si="27"/>
        <v>125</v>
      </c>
      <c r="BK13" s="82">
        <f t="shared" si="27"/>
        <v>125</v>
      </c>
      <c r="BL13" s="82">
        <f t="shared" si="27"/>
        <v>125</v>
      </c>
      <c r="BM13" s="82">
        <f t="shared" si="27"/>
        <v>125</v>
      </c>
      <c r="BN13" s="82">
        <f t="shared" si="27"/>
        <v>125</v>
      </c>
      <c r="BO13" s="82">
        <f t="shared" si="27"/>
        <v>125</v>
      </c>
      <c r="BP13" s="82">
        <f t="shared" si="27"/>
        <v>125</v>
      </c>
      <c r="BQ13" s="42"/>
      <c r="BR13" s="83">
        <v>1</v>
      </c>
      <c r="BS13" s="83"/>
      <c r="BT13" s="83"/>
      <c r="BU13" s="83"/>
      <c r="BV13" s="83"/>
      <c r="BW13" s="83"/>
      <c r="BX13" s="83"/>
      <c r="BY13" s="83"/>
      <c r="BZ13" s="84">
        <f t="shared" si="33"/>
        <v>1</v>
      </c>
      <c r="CA13" s="17"/>
      <c r="CB13" s="83">
        <v>1</v>
      </c>
      <c r="CC13" s="83"/>
      <c r="CD13" s="83"/>
      <c r="CE13" s="83"/>
      <c r="CF13" s="83"/>
      <c r="CG13" s="83"/>
      <c r="CH13" s="83"/>
      <c r="CI13" s="83"/>
      <c r="CJ13" s="84">
        <f t="shared" si="34"/>
        <v>1</v>
      </c>
      <c r="CK13" s="17"/>
      <c r="CL13" s="83">
        <v>1</v>
      </c>
      <c r="CM13" s="83"/>
      <c r="CN13" s="83"/>
      <c r="CO13" s="83"/>
      <c r="CP13" s="83"/>
      <c r="CQ13" s="83"/>
      <c r="CR13" s="83"/>
      <c r="CS13" s="83"/>
      <c r="CT13" s="84">
        <f t="shared" si="35"/>
        <v>1</v>
      </c>
      <c r="CU13" s="17"/>
      <c r="CV13" s="83">
        <v>1</v>
      </c>
      <c r="CW13" s="83"/>
      <c r="CX13" s="83"/>
      <c r="CY13" s="83"/>
      <c r="CZ13" s="83"/>
      <c r="DA13" s="83"/>
      <c r="DB13" s="83"/>
      <c r="DC13" s="83"/>
      <c r="DD13" s="84">
        <f t="shared" si="36"/>
        <v>1</v>
      </c>
      <c r="DE13" s="17"/>
      <c r="DF13" s="83">
        <v>1</v>
      </c>
      <c r="DG13" s="83"/>
      <c r="DH13" s="83"/>
      <c r="DI13" s="83"/>
      <c r="DJ13" s="83"/>
      <c r="DK13" s="83"/>
      <c r="DL13" s="83"/>
      <c r="DM13" s="83"/>
      <c r="DN13" s="84">
        <f t="shared" si="37"/>
        <v>1</v>
      </c>
      <c r="DO13" s="17"/>
    </row>
    <row r="14" spans="2:119" x14ac:dyDescent="0.35">
      <c r="B14" s="44" t="s">
        <v>8</v>
      </c>
      <c r="C14" s="81">
        <f>CONFIG!$C$77+CONFIG!$D$77*'Commandes - Calculs Auto'!$N$74</f>
        <v>5000</v>
      </c>
      <c r="D14" s="81">
        <f>CONFIG!$C$77+CONFIG!$D$77*'Commandes - Calculs Auto'!$Z$74</f>
        <v>5000</v>
      </c>
      <c r="E14" s="81">
        <f>CONFIG!$C$77+CONFIG!$D$77*'Commandes - Calculs Auto'!$AL$74</f>
        <v>5000</v>
      </c>
      <c r="F14" s="81">
        <f>CONFIG!$C$77+CONFIG!$D$77*'Commandes - Calculs Auto'!$AX$74</f>
        <v>5000</v>
      </c>
      <c r="G14" s="81">
        <f>CONFIG!$C$77+CONFIG!$D$77*'Commandes - Calculs Auto'!$BJ$74</f>
        <v>5000</v>
      </c>
      <c r="H14" s="17"/>
      <c r="I14" s="82">
        <f t="shared" si="28"/>
        <v>416.66666666666669</v>
      </c>
      <c r="J14" s="82">
        <f t="shared" si="23"/>
        <v>416.66666666666669</v>
      </c>
      <c r="K14" s="82">
        <f t="shared" si="23"/>
        <v>416.66666666666669</v>
      </c>
      <c r="L14" s="82">
        <f t="shared" si="23"/>
        <v>416.66666666666669</v>
      </c>
      <c r="M14" s="82">
        <f t="shared" si="23"/>
        <v>416.66666666666669</v>
      </c>
      <c r="N14" s="82">
        <f t="shared" si="23"/>
        <v>416.66666666666669</v>
      </c>
      <c r="O14" s="82">
        <f t="shared" si="23"/>
        <v>416.66666666666669</v>
      </c>
      <c r="P14" s="82">
        <f t="shared" si="23"/>
        <v>416.66666666666669</v>
      </c>
      <c r="Q14" s="82">
        <f t="shared" si="23"/>
        <v>416.66666666666669</v>
      </c>
      <c r="R14" s="82">
        <f t="shared" si="23"/>
        <v>416.66666666666669</v>
      </c>
      <c r="S14" s="82">
        <f t="shared" si="23"/>
        <v>416.66666666666669</v>
      </c>
      <c r="T14" s="82">
        <f t="shared" si="23"/>
        <v>416.66666666666669</v>
      </c>
      <c r="U14" s="82">
        <f t="shared" si="29"/>
        <v>416.66666666666669</v>
      </c>
      <c r="V14" s="82">
        <f t="shared" si="24"/>
        <v>416.66666666666669</v>
      </c>
      <c r="W14" s="82">
        <f t="shared" si="24"/>
        <v>416.66666666666669</v>
      </c>
      <c r="X14" s="82">
        <f t="shared" si="24"/>
        <v>416.66666666666669</v>
      </c>
      <c r="Y14" s="82">
        <f t="shared" si="24"/>
        <v>416.66666666666669</v>
      </c>
      <c r="Z14" s="82">
        <f t="shared" si="24"/>
        <v>416.66666666666669</v>
      </c>
      <c r="AA14" s="82">
        <f t="shared" si="24"/>
        <v>416.66666666666669</v>
      </c>
      <c r="AB14" s="82">
        <f t="shared" si="24"/>
        <v>416.66666666666669</v>
      </c>
      <c r="AC14" s="82">
        <f t="shared" si="24"/>
        <v>416.66666666666669</v>
      </c>
      <c r="AD14" s="82">
        <f t="shared" si="24"/>
        <v>416.66666666666669</v>
      </c>
      <c r="AE14" s="82">
        <f t="shared" si="24"/>
        <v>416.66666666666669</v>
      </c>
      <c r="AF14" s="82">
        <f t="shared" si="24"/>
        <v>416.66666666666669</v>
      </c>
      <c r="AG14" s="82">
        <f t="shared" si="30"/>
        <v>416.66666666666669</v>
      </c>
      <c r="AH14" s="82">
        <f t="shared" si="25"/>
        <v>416.66666666666669</v>
      </c>
      <c r="AI14" s="82">
        <f t="shared" si="25"/>
        <v>416.66666666666669</v>
      </c>
      <c r="AJ14" s="82">
        <f t="shared" si="25"/>
        <v>416.66666666666669</v>
      </c>
      <c r="AK14" s="82">
        <f t="shared" si="25"/>
        <v>416.66666666666669</v>
      </c>
      <c r="AL14" s="82">
        <f t="shared" si="25"/>
        <v>416.66666666666669</v>
      </c>
      <c r="AM14" s="82">
        <f t="shared" si="25"/>
        <v>416.66666666666669</v>
      </c>
      <c r="AN14" s="82">
        <f t="shared" si="25"/>
        <v>416.66666666666669</v>
      </c>
      <c r="AO14" s="82">
        <f t="shared" si="25"/>
        <v>416.66666666666669</v>
      </c>
      <c r="AP14" s="82">
        <f t="shared" si="25"/>
        <v>416.66666666666669</v>
      </c>
      <c r="AQ14" s="82">
        <f t="shared" si="25"/>
        <v>416.66666666666669</v>
      </c>
      <c r="AR14" s="82">
        <f t="shared" si="25"/>
        <v>416.66666666666669</v>
      </c>
      <c r="AS14" s="82">
        <f t="shared" si="31"/>
        <v>416.66666666666669</v>
      </c>
      <c r="AT14" s="82">
        <f t="shared" si="26"/>
        <v>416.66666666666669</v>
      </c>
      <c r="AU14" s="82">
        <f t="shared" si="26"/>
        <v>416.66666666666669</v>
      </c>
      <c r="AV14" s="82">
        <f t="shared" si="26"/>
        <v>416.66666666666669</v>
      </c>
      <c r="AW14" s="82">
        <f t="shared" si="26"/>
        <v>416.66666666666669</v>
      </c>
      <c r="AX14" s="82">
        <f t="shared" si="26"/>
        <v>416.66666666666669</v>
      </c>
      <c r="AY14" s="82">
        <f t="shared" si="26"/>
        <v>416.66666666666669</v>
      </c>
      <c r="AZ14" s="82">
        <f t="shared" si="26"/>
        <v>416.66666666666669</v>
      </c>
      <c r="BA14" s="82">
        <f t="shared" si="26"/>
        <v>416.66666666666669</v>
      </c>
      <c r="BB14" s="82">
        <f t="shared" si="26"/>
        <v>416.66666666666669</v>
      </c>
      <c r="BC14" s="82">
        <f t="shared" si="26"/>
        <v>416.66666666666669</v>
      </c>
      <c r="BD14" s="82">
        <f t="shared" si="26"/>
        <v>416.66666666666669</v>
      </c>
      <c r="BE14" s="82">
        <f t="shared" si="32"/>
        <v>416.66666666666669</v>
      </c>
      <c r="BF14" s="82">
        <f t="shared" si="27"/>
        <v>416.66666666666669</v>
      </c>
      <c r="BG14" s="82">
        <f t="shared" si="27"/>
        <v>416.66666666666669</v>
      </c>
      <c r="BH14" s="82">
        <f t="shared" si="27"/>
        <v>416.66666666666669</v>
      </c>
      <c r="BI14" s="82">
        <f t="shared" si="27"/>
        <v>416.66666666666669</v>
      </c>
      <c r="BJ14" s="82">
        <f t="shared" si="27"/>
        <v>416.66666666666669</v>
      </c>
      <c r="BK14" s="82">
        <f t="shared" si="27"/>
        <v>416.66666666666669</v>
      </c>
      <c r="BL14" s="82">
        <f t="shared" si="27"/>
        <v>416.66666666666669</v>
      </c>
      <c r="BM14" s="82">
        <f t="shared" si="27"/>
        <v>416.66666666666669</v>
      </c>
      <c r="BN14" s="82">
        <f t="shared" si="27"/>
        <v>416.66666666666669</v>
      </c>
      <c r="BO14" s="82">
        <f t="shared" si="27"/>
        <v>416.66666666666669</v>
      </c>
      <c r="BP14" s="82">
        <f t="shared" si="27"/>
        <v>416.66666666666669</v>
      </c>
      <c r="BQ14" s="42"/>
      <c r="BR14" s="83">
        <v>1</v>
      </c>
      <c r="BS14" s="83"/>
      <c r="BT14" s="83"/>
      <c r="BU14" s="83"/>
      <c r="BV14" s="83"/>
      <c r="BW14" s="83"/>
      <c r="BX14" s="83"/>
      <c r="BY14" s="83"/>
      <c r="BZ14" s="84">
        <f t="shared" si="33"/>
        <v>1</v>
      </c>
      <c r="CA14" s="17"/>
      <c r="CB14" s="83">
        <v>1</v>
      </c>
      <c r="CC14" s="83"/>
      <c r="CD14" s="83"/>
      <c r="CE14" s="83"/>
      <c r="CF14" s="83"/>
      <c r="CG14" s="83"/>
      <c r="CH14" s="83"/>
      <c r="CI14" s="83"/>
      <c r="CJ14" s="84">
        <f t="shared" si="34"/>
        <v>1</v>
      </c>
      <c r="CK14" s="17"/>
      <c r="CL14" s="83">
        <v>1</v>
      </c>
      <c r="CM14" s="83"/>
      <c r="CN14" s="83"/>
      <c r="CO14" s="83"/>
      <c r="CP14" s="83"/>
      <c r="CQ14" s="83"/>
      <c r="CR14" s="83"/>
      <c r="CS14" s="83"/>
      <c r="CT14" s="84">
        <f t="shared" si="35"/>
        <v>1</v>
      </c>
      <c r="CU14" s="17"/>
      <c r="CV14" s="83">
        <v>1</v>
      </c>
      <c r="CW14" s="83"/>
      <c r="CX14" s="83"/>
      <c r="CY14" s="83"/>
      <c r="CZ14" s="83"/>
      <c r="DA14" s="83"/>
      <c r="DB14" s="83"/>
      <c r="DC14" s="83"/>
      <c r="DD14" s="84">
        <f t="shared" si="36"/>
        <v>1</v>
      </c>
      <c r="DE14" s="17"/>
      <c r="DF14" s="83">
        <v>1</v>
      </c>
      <c r="DG14" s="83"/>
      <c r="DH14" s="83"/>
      <c r="DI14" s="83"/>
      <c r="DJ14" s="83"/>
      <c r="DK14" s="83"/>
      <c r="DL14" s="83"/>
      <c r="DM14" s="83"/>
      <c r="DN14" s="84">
        <f t="shared" si="37"/>
        <v>1</v>
      </c>
      <c r="DO14" s="17"/>
    </row>
    <row r="15" spans="2:119" x14ac:dyDescent="0.35">
      <c r="B15" s="44" t="s">
        <v>9</v>
      </c>
      <c r="C15" s="81">
        <f>CONFIG!$C$78+CONFIG!$D$78*'Personnel - Calculs Auto'!C$6</f>
        <v>500</v>
      </c>
      <c r="D15" s="81">
        <f>CONFIG!$C$78+CONFIG!$D$78*'Personnel - Calculs Auto'!D$6</f>
        <v>500</v>
      </c>
      <c r="E15" s="81">
        <f>CONFIG!$C$78+CONFIG!$D$78*'Personnel - Calculs Auto'!E$6</f>
        <v>500</v>
      </c>
      <c r="F15" s="81">
        <f>CONFIG!$C$78+CONFIG!$D$78*'Personnel - Calculs Auto'!F$6</f>
        <v>500</v>
      </c>
      <c r="G15" s="81">
        <f>CONFIG!$C$78+CONFIG!$D$78*'Personnel - Calculs Auto'!G$6</f>
        <v>500</v>
      </c>
      <c r="H15" s="17"/>
      <c r="I15" s="82">
        <f t="shared" si="28"/>
        <v>41.666666666666664</v>
      </c>
      <c r="J15" s="82">
        <f t="shared" si="23"/>
        <v>41.666666666666664</v>
      </c>
      <c r="K15" s="82">
        <f t="shared" si="23"/>
        <v>41.666666666666664</v>
      </c>
      <c r="L15" s="82">
        <f t="shared" si="23"/>
        <v>41.666666666666664</v>
      </c>
      <c r="M15" s="82">
        <f t="shared" si="23"/>
        <v>41.666666666666664</v>
      </c>
      <c r="N15" s="82">
        <f t="shared" si="23"/>
        <v>41.666666666666664</v>
      </c>
      <c r="O15" s="82">
        <f t="shared" si="23"/>
        <v>41.666666666666664</v>
      </c>
      <c r="P15" s="82">
        <f t="shared" si="23"/>
        <v>41.666666666666664</v>
      </c>
      <c r="Q15" s="82">
        <f t="shared" si="23"/>
        <v>41.666666666666664</v>
      </c>
      <c r="R15" s="82">
        <f t="shared" si="23"/>
        <v>41.666666666666664</v>
      </c>
      <c r="S15" s="82">
        <f t="shared" si="23"/>
        <v>41.666666666666664</v>
      </c>
      <c r="T15" s="82">
        <f t="shared" si="23"/>
        <v>41.666666666666664</v>
      </c>
      <c r="U15" s="82">
        <f t="shared" si="29"/>
        <v>41.666666666666664</v>
      </c>
      <c r="V15" s="82">
        <f t="shared" si="24"/>
        <v>41.666666666666664</v>
      </c>
      <c r="W15" s="82">
        <f t="shared" si="24"/>
        <v>41.666666666666664</v>
      </c>
      <c r="X15" s="82">
        <f t="shared" si="24"/>
        <v>41.666666666666664</v>
      </c>
      <c r="Y15" s="82">
        <f t="shared" si="24"/>
        <v>41.666666666666664</v>
      </c>
      <c r="Z15" s="82">
        <f t="shared" si="24"/>
        <v>41.666666666666664</v>
      </c>
      <c r="AA15" s="82">
        <f t="shared" si="24"/>
        <v>41.666666666666664</v>
      </c>
      <c r="AB15" s="82">
        <f t="shared" si="24"/>
        <v>41.666666666666664</v>
      </c>
      <c r="AC15" s="82">
        <f t="shared" si="24"/>
        <v>41.666666666666664</v>
      </c>
      <c r="AD15" s="82">
        <f t="shared" si="24"/>
        <v>41.666666666666664</v>
      </c>
      <c r="AE15" s="82">
        <f t="shared" si="24"/>
        <v>41.666666666666664</v>
      </c>
      <c r="AF15" s="82">
        <f t="shared" si="24"/>
        <v>41.666666666666664</v>
      </c>
      <c r="AG15" s="82">
        <f t="shared" si="30"/>
        <v>41.666666666666664</v>
      </c>
      <c r="AH15" s="82">
        <f t="shared" si="25"/>
        <v>41.666666666666664</v>
      </c>
      <c r="AI15" s="82">
        <f t="shared" si="25"/>
        <v>41.666666666666664</v>
      </c>
      <c r="AJ15" s="82">
        <f t="shared" si="25"/>
        <v>41.666666666666664</v>
      </c>
      <c r="AK15" s="82">
        <f t="shared" si="25"/>
        <v>41.666666666666664</v>
      </c>
      <c r="AL15" s="82">
        <f t="shared" si="25"/>
        <v>41.666666666666664</v>
      </c>
      <c r="AM15" s="82">
        <f t="shared" si="25"/>
        <v>41.666666666666664</v>
      </c>
      <c r="AN15" s="82">
        <f t="shared" si="25"/>
        <v>41.666666666666664</v>
      </c>
      <c r="AO15" s="82">
        <f t="shared" si="25"/>
        <v>41.666666666666664</v>
      </c>
      <c r="AP15" s="82">
        <f t="shared" si="25"/>
        <v>41.666666666666664</v>
      </c>
      <c r="AQ15" s="82">
        <f t="shared" si="25"/>
        <v>41.666666666666664</v>
      </c>
      <c r="AR15" s="82">
        <f t="shared" si="25"/>
        <v>41.666666666666664</v>
      </c>
      <c r="AS15" s="82">
        <f t="shared" si="31"/>
        <v>41.666666666666664</v>
      </c>
      <c r="AT15" s="82">
        <f t="shared" si="26"/>
        <v>41.666666666666664</v>
      </c>
      <c r="AU15" s="82">
        <f t="shared" si="26"/>
        <v>41.666666666666664</v>
      </c>
      <c r="AV15" s="82">
        <f t="shared" si="26"/>
        <v>41.666666666666664</v>
      </c>
      <c r="AW15" s="82">
        <f t="shared" si="26"/>
        <v>41.666666666666664</v>
      </c>
      <c r="AX15" s="82">
        <f t="shared" si="26"/>
        <v>41.666666666666664</v>
      </c>
      <c r="AY15" s="82">
        <f t="shared" si="26"/>
        <v>41.666666666666664</v>
      </c>
      <c r="AZ15" s="82">
        <f t="shared" si="26"/>
        <v>41.666666666666664</v>
      </c>
      <c r="BA15" s="82">
        <f t="shared" si="26"/>
        <v>41.666666666666664</v>
      </c>
      <c r="BB15" s="82">
        <f t="shared" si="26"/>
        <v>41.666666666666664</v>
      </c>
      <c r="BC15" s="82">
        <f t="shared" si="26"/>
        <v>41.666666666666664</v>
      </c>
      <c r="BD15" s="82">
        <f t="shared" si="26"/>
        <v>41.666666666666664</v>
      </c>
      <c r="BE15" s="82">
        <f t="shared" si="32"/>
        <v>41.666666666666664</v>
      </c>
      <c r="BF15" s="82">
        <f t="shared" si="27"/>
        <v>41.666666666666664</v>
      </c>
      <c r="BG15" s="82">
        <f t="shared" si="27"/>
        <v>41.666666666666664</v>
      </c>
      <c r="BH15" s="82">
        <f t="shared" si="27"/>
        <v>41.666666666666664</v>
      </c>
      <c r="BI15" s="82">
        <f t="shared" si="27"/>
        <v>41.666666666666664</v>
      </c>
      <c r="BJ15" s="82">
        <f t="shared" si="27"/>
        <v>41.666666666666664</v>
      </c>
      <c r="BK15" s="82">
        <f t="shared" si="27"/>
        <v>41.666666666666664</v>
      </c>
      <c r="BL15" s="82">
        <f t="shared" si="27"/>
        <v>41.666666666666664</v>
      </c>
      <c r="BM15" s="82">
        <f t="shared" si="27"/>
        <v>41.666666666666664</v>
      </c>
      <c r="BN15" s="82">
        <f t="shared" si="27"/>
        <v>41.666666666666664</v>
      </c>
      <c r="BO15" s="82">
        <f t="shared" si="27"/>
        <v>41.666666666666664</v>
      </c>
      <c r="BP15" s="82">
        <f t="shared" si="27"/>
        <v>41.666666666666664</v>
      </c>
      <c r="BQ15" s="42"/>
      <c r="BR15" s="83">
        <v>1</v>
      </c>
      <c r="BS15" s="83"/>
      <c r="BT15" s="83"/>
      <c r="BU15" s="83"/>
      <c r="BV15" s="83"/>
      <c r="BW15" s="83"/>
      <c r="BX15" s="83"/>
      <c r="BY15" s="83"/>
      <c r="BZ15" s="84">
        <f t="shared" si="33"/>
        <v>1</v>
      </c>
      <c r="CA15" s="17"/>
      <c r="CB15" s="83">
        <v>1</v>
      </c>
      <c r="CC15" s="83"/>
      <c r="CD15" s="83"/>
      <c r="CE15" s="83"/>
      <c r="CF15" s="83"/>
      <c r="CG15" s="83"/>
      <c r="CH15" s="83"/>
      <c r="CI15" s="83"/>
      <c r="CJ15" s="84">
        <f t="shared" si="34"/>
        <v>1</v>
      </c>
      <c r="CK15" s="17"/>
      <c r="CL15" s="83">
        <v>1</v>
      </c>
      <c r="CM15" s="83"/>
      <c r="CN15" s="83"/>
      <c r="CO15" s="83"/>
      <c r="CP15" s="83"/>
      <c r="CQ15" s="83"/>
      <c r="CR15" s="83"/>
      <c r="CS15" s="83"/>
      <c r="CT15" s="84">
        <f t="shared" si="35"/>
        <v>1</v>
      </c>
      <c r="CU15" s="17"/>
      <c r="CV15" s="83">
        <v>1</v>
      </c>
      <c r="CW15" s="83"/>
      <c r="CX15" s="83"/>
      <c r="CY15" s="83"/>
      <c r="CZ15" s="83"/>
      <c r="DA15" s="83"/>
      <c r="DB15" s="83"/>
      <c r="DC15" s="83"/>
      <c r="DD15" s="84">
        <f t="shared" si="36"/>
        <v>1</v>
      </c>
      <c r="DE15" s="17"/>
      <c r="DF15" s="83">
        <v>1</v>
      </c>
      <c r="DG15" s="83"/>
      <c r="DH15" s="83"/>
      <c r="DI15" s="83"/>
      <c r="DJ15" s="83"/>
      <c r="DK15" s="83"/>
      <c r="DL15" s="83"/>
      <c r="DM15" s="83"/>
      <c r="DN15" s="84">
        <f t="shared" si="37"/>
        <v>1</v>
      </c>
      <c r="DO15" s="17"/>
    </row>
    <row r="16" spans="2:119" x14ac:dyDescent="0.35">
      <c r="B16" s="44" t="s">
        <v>370</v>
      </c>
      <c r="C16" s="81">
        <f>CONFIG!$C$79+CONFIG!$D$79*'Personnel - Calculs Auto'!C$6</f>
        <v>1000</v>
      </c>
      <c r="D16" s="81">
        <f>CONFIG!$C$79+CONFIG!$D$79*'Personnel - Calculs Auto'!D$6</f>
        <v>1000</v>
      </c>
      <c r="E16" s="81">
        <f>CONFIG!$C$79+CONFIG!$D$79*'Personnel - Calculs Auto'!E$6</f>
        <v>1000</v>
      </c>
      <c r="F16" s="81">
        <f>CONFIG!$C$79+CONFIG!$D$79*'Personnel - Calculs Auto'!F$6</f>
        <v>1000</v>
      </c>
      <c r="G16" s="81">
        <f>CONFIG!$C$79+CONFIG!$D$79*'Personnel - Calculs Auto'!G$6</f>
        <v>1000</v>
      </c>
      <c r="H16" s="17"/>
      <c r="I16" s="82">
        <f t="shared" si="28"/>
        <v>83.333333333333329</v>
      </c>
      <c r="J16" s="82">
        <f t="shared" si="23"/>
        <v>83.333333333333329</v>
      </c>
      <c r="K16" s="82">
        <f t="shared" si="23"/>
        <v>83.333333333333329</v>
      </c>
      <c r="L16" s="82">
        <f t="shared" si="23"/>
        <v>83.333333333333329</v>
      </c>
      <c r="M16" s="82">
        <f t="shared" si="23"/>
        <v>83.333333333333329</v>
      </c>
      <c r="N16" s="82">
        <f t="shared" si="23"/>
        <v>83.333333333333329</v>
      </c>
      <c r="O16" s="82">
        <f t="shared" si="23"/>
        <v>83.333333333333329</v>
      </c>
      <c r="P16" s="82">
        <f t="shared" si="23"/>
        <v>83.333333333333329</v>
      </c>
      <c r="Q16" s="82">
        <f t="shared" si="23"/>
        <v>83.333333333333329</v>
      </c>
      <c r="R16" s="82">
        <f t="shared" si="23"/>
        <v>83.333333333333329</v>
      </c>
      <c r="S16" s="82">
        <f t="shared" si="23"/>
        <v>83.333333333333329</v>
      </c>
      <c r="T16" s="82">
        <f t="shared" si="23"/>
        <v>83.333333333333329</v>
      </c>
      <c r="U16" s="82">
        <f t="shared" si="29"/>
        <v>83.333333333333329</v>
      </c>
      <c r="V16" s="82">
        <f t="shared" si="24"/>
        <v>83.333333333333329</v>
      </c>
      <c r="W16" s="82">
        <f t="shared" si="24"/>
        <v>83.333333333333329</v>
      </c>
      <c r="X16" s="82">
        <f t="shared" si="24"/>
        <v>83.333333333333329</v>
      </c>
      <c r="Y16" s="82">
        <f t="shared" si="24"/>
        <v>83.333333333333329</v>
      </c>
      <c r="Z16" s="82">
        <f t="shared" si="24"/>
        <v>83.333333333333329</v>
      </c>
      <c r="AA16" s="82">
        <f t="shared" si="24"/>
        <v>83.333333333333329</v>
      </c>
      <c r="AB16" s="82">
        <f t="shared" si="24"/>
        <v>83.333333333333329</v>
      </c>
      <c r="AC16" s="82">
        <f t="shared" si="24"/>
        <v>83.333333333333329</v>
      </c>
      <c r="AD16" s="82">
        <f t="shared" si="24"/>
        <v>83.333333333333329</v>
      </c>
      <c r="AE16" s="82">
        <f t="shared" si="24"/>
        <v>83.333333333333329</v>
      </c>
      <c r="AF16" s="82">
        <f t="shared" si="24"/>
        <v>83.333333333333329</v>
      </c>
      <c r="AG16" s="82">
        <f t="shared" si="30"/>
        <v>83.333333333333329</v>
      </c>
      <c r="AH16" s="82">
        <f t="shared" si="25"/>
        <v>83.333333333333329</v>
      </c>
      <c r="AI16" s="82">
        <f t="shared" si="25"/>
        <v>83.333333333333329</v>
      </c>
      <c r="AJ16" s="82">
        <f t="shared" si="25"/>
        <v>83.333333333333329</v>
      </c>
      <c r="AK16" s="82">
        <f t="shared" si="25"/>
        <v>83.333333333333329</v>
      </c>
      <c r="AL16" s="82">
        <f t="shared" si="25"/>
        <v>83.333333333333329</v>
      </c>
      <c r="AM16" s="82">
        <f t="shared" si="25"/>
        <v>83.333333333333329</v>
      </c>
      <c r="AN16" s="82">
        <f t="shared" si="25"/>
        <v>83.333333333333329</v>
      </c>
      <c r="AO16" s="82">
        <f t="shared" si="25"/>
        <v>83.333333333333329</v>
      </c>
      <c r="AP16" s="82">
        <f t="shared" si="25"/>
        <v>83.333333333333329</v>
      </c>
      <c r="AQ16" s="82">
        <f t="shared" si="25"/>
        <v>83.333333333333329</v>
      </c>
      <c r="AR16" s="82">
        <f t="shared" si="25"/>
        <v>83.333333333333329</v>
      </c>
      <c r="AS16" s="82">
        <f t="shared" si="31"/>
        <v>83.333333333333329</v>
      </c>
      <c r="AT16" s="82">
        <f t="shared" si="26"/>
        <v>83.333333333333329</v>
      </c>
      <c r="AU16" s="82">
        <f t="shared" si="26"/>
        <v>83.333333333333329</v>
      </c>
      <c r="AV16" s="82">
        <f t="shared" si="26"/>
        <v>83.333333333333329</v>
      </c>
      <c r="AW16" s="82">
        <f t="shared" si="26"/>
        <v>83.333333333333329</v>
      </c>
      <c r="AX16" s="82">
        <f t="shared" si="26"/>
        <v>83.333333333333329</v>
      </c>
      <c r="AY16" s="82">
        <f t="shared" si="26"/>
        <v>83.333333333333329</v>
      </c>
      <c r="AZ16" s="82">
        <f t="shared" si="26"/>
        <v>83.333333333333329</v>
      </c>
      <c r="BA16" s="82">
        <f t="shared" si="26"/>
        <v>83.333333333333329</v>
      </c>
      <c r="BB16" s="82">
        <f t="shared" si="26"/>
        <v>83.333333333333329</v>
      </c>
      <c r="BC16" s="82">
        <f t="shared" si="26"/>
        <v>83.333333333333329</v>
      </c>
      <c r="BD16" s="82">
        <f t="shared" si="26"/>
        <v>83.333333333333329</v>
      </c>
      <c r="BE16" s="82">
        <f t="shared" si="32"/>
        <v>83.333333333333329</v>
      </c>
      <c r="BF16" s="82">
        <f t="shared" si="27"/>
        <v>83.333333333333329</v>
      </c>
      <c r="BG16" s="82">
        <f t="shared" si="27"/>
        <v>83.333333333333329</v>
      </c>
      <c r="BH16" s="82">
        <f t="shared" si="27"/>
        <v>83.333333333333329</v>
      </c>
      <c r="BI16" s="82">
        <f t="shared" si="27"/>
        <v>83.333333333333329</v>
      </c>
      <c r="BJ16" s="82">
        <f t="shared" si="27"/>
        <v>83.333333333333329</v>
      </c>
      <c r="BK16" s="82">
        <f t="shared" si="27"/>
        <v>83.333333333333329</v>
      </c>
      <c r="BL16" s="82">
        <f t="shared" si="27"/>
        <v>83.333333333333329</v>
      </c>
      <c r="BM16" s="82">
        <f t="shared" si="27"/>
        <v>83.333333333333329</v>
      </c>
      <c r="BN16" s="82">
        <f t="shared" si="27"/>
        <v>83.333333333333329</v>
      </c>
      <c r="BO16" s="82">
        <f t="shared" si="27"/>
        <v>83.333333333333329</v>
      </c>
      <c r="BP16" s="82">
        <f t="shared" si="27"/>
        <v>83.333333333333329</v>
      </c>
      <c r="BQ16" s="42"/>
      <c r="BR16" s="83">
        <v>1</v>
      </c>
      <c r="BS16" s="83"/>
      <c r="BT16" s="83"/>
      <c r="BU16" s="83"/>
      <c r="BV16" s="83"/>
      <c r="BW16" s="83"/>
      <c r="BX16" s="83"/>
      <c r="BY16" s="83"/>
      <c r="BZ16" s="84">
        <f t="shared" si="33"/>
        <v>1</v>
      </c>
      <c r="CA16" s="17"/>
      <c r="CB16" s="83">
        <v>1</v>
      </c>
      <c r="CC16" s="83"/>
      <c r="CD16" s="83"/>
      <c r="CE16" s="83"/>
      <c r="CF16" s="83"/>
      <c r="CG16" s="83"/>
      <c r="CH16" s="83"/>
      <c r="CI16" s="83"/>
      <c r="CJ16" s="84">
        <f t="shared" si="34"/>
        <v>1</v>
      </c>
      <c r="CK16" s="17"/>
      <c r="CL16" s="83">
        <v>1</v>
      </c>
      <c r="CM16" s="83"/>
      <c r="CN16" s="83"/>
      <c r="CO16" s="83"/>
      <c r="CP16" s="83"/>
      <c r="CQ16" s="83"/>
      <c r="CR16" s="83"/>
      <c r="CS16" s="83"/>
      <c r="CT16" s="84">
        <f t="shared" si="35"/>
        <v>1</v>
      </c>
      <c r="CU16" s="17"/>
      <c r="CV16" s="83">
        <v>1</v>
      </c>
      <c r="CW16" s="83"/>
      <c r="CX16" s="83"/>
      <c r="CY16" s="83"/>
      <c r="CZ16" s="83"/>
      <c r="DA16" s="83"/>
      <c r="DB16" s="83"/>
      <c r="DC16" s="83"/>
      <c r="DD16" s="84">
        <f t="shared" si="36"/>
        <v>1</v>
      </c>
      <c r="DE16" s="17"/>
      <c r="DF16" s="83">
        <v>1</v>
      </c>
      <c r="DG16" s="83"/>
      <c r="DH16" s="83"/>
      <c r="DI16" s="83"/>
      <c r="DJ16" s="83"/>
      <c r="DK16" s="83"/>
      <c r="DL16" s="83"/>
      <c r="DM16" s="83"/>
      <c r="DN16" s="84">
        <f t="shared" si="37"/>
        <v>1</v>
      </c>
      <c r="DO16" s="17"/>
    </row>
    <row r="17" spans="2:119" x14ac:dyDescent="0.35">
      <c r="B17" s="44" t="s">
        <v>10</v>
      </c>
      <c r="C17" s="81">
        <f>CONFIG!$C$80+CONFIG!$D$80*'Commandes - Calculs Auto'!$N$74</f>
        <v>500</v>
      </c>
      <c r="D17" s="81">
        <f>CONFIG!$C$80+CONFIG!$D$80*'Commandes - Calculs Auto'!$Z$74</f>
        <v>500</v>
      </c>
      <c r="E17" s="81">
        <f>CONFIG!$C$80+CONFIG!$D$80*'Commandes - Calculs Auto'!$AL$74</f>
        <v>500</v>
      </c>
      <c r="F17" s="81">
        <f>CONFIG!$C$80+CONFIG!$D$80*'Commandes - Calculs Auto'!$AX$74</f>
        <v>500</v>
      </c>
      <c r="G17" s="81">
        <f>CONFIG!$C$80+CONFIG!$D$80*'Commandes - Calculs Auto'!$BJ$74</f>
        <v>500</v>
      </c>
      <c r="H17" s="17"/>
      <c r="I17" s="82">
        <f t="shared" si="28"/>
        <v>41.666666666666664</v>
      </c>
      <c r="J17" s="82">
        <f t="shared" si="23"/>
        <v>41.666666666666664</v>
      </c>
      <c r="K17" s="82">
        <f t="shared" si="23"/>
        <v>41.666666666666664</v>
      </c>
      <c r="L17" s="82">
        <f t="shared" si="23"/>
        <v>41.666666666666664</v>
      </c>
      <c r="M17" s="82">
        <f t="shared" si="23"/>
        <v>41.666666666666664</v>
      </c>
      <c r="N17" s="82">
        <f t="shared" si="23"/>
        <v>41.666666666666664</v>
      </c>
      <c r="O17" s="82">
        <f t="shared" si="23"/>
        <v>41.666666666666664</v>
      </c>
      <c r="P17" s="82">
        <f t="shared" si="23"/>
        <v>41.666666666666664</v>
      </c>
      <c r="Q17" s="82">
        <f t="shared" si="23"/>
        <v>41.666666666666664</v>
      </c>
      <c r="R17" s="82">
        <f t="shared" si="23"/>
        <v>41.666666666666664</v>
      </c>
      <c r="S17" s="82">
        <f t="shared" si="23"/>
        <v>41.666666666666664</v>
      </c>
      <c r="T17" s="82">
        <f t="shared" si="23"/>
        <v>41.666666666666664</v>
      </c>
      <c r="U17" s="82">
        <f t="shared" si="29"/>
        <v>41.666666666666664</v>
      </c>
      <c r="V17" s="82">
        <f t="shared" si="24"/>
        <v>41.666666666666664</v>
      </c>
      <c r="W17" s="82">
        <f t="shared" si="24"/>
        <v>41.666666666666664</v>
      </c>
      <c r="X17" s="82">
        <f t="shared" si="24"/>
        <v>41.666666666666664</v>
      </c>
      <c r="Y17" s="82">
        <f t="shared" si="24"/>
        <v>41.666666666666664</v>
      </c>
      <c r="Z17" s="82">
        <f t="shared" si="24"/>
        <v>41.666666666666664</v>
      </c>
      <c r="AA17" s="82">
        <f t="shared" si="24"/>
        <v>41.666666666666664</v>
      </c>
      <c r="AB17" s="82">
        <f t="shared" si="24"/>
        <v>41.666666666666664</v>
      </c>
      <c r="AC17" s="82">
        <f t="shared" si="24"/>
        <v>41.666666666666664</v>
      </c>
      <c r="AD17" s="82">
        <f t="shared" si="24"/>
        <v>41.666666666666664</v>
      </c>
      <c r="AE17" s="82">
        <f t="shared" si="24"/>
        <v>41.666666666666664</v>
      </c>
      <c r="AF17" s="82">
        <f t="shared" si="24"/>
        <v>41.666666666666664</v>
      </c>
      <c r="AG17" s="82">
        <f t="shared" si="30"/>
        <v>41.666666666666664</v>
      </c>
      <c r="AH17" s="82">
        <f t="shared" si="25"/>
        <v>41.666666666666664</v>
      </c>
      <c r="AI17" s="82">
        <f t="shared" si="25"/>
        <v>41.666666666666664</v>
      </c>
      <c r="AJ17" s="82">
        <f t="shared" si="25"/>
        <v>41.666666666666664</v>
      </c>
      <c r="AK17" s="82">
        <f t="shared" si="25"/>
        <v>41.666666666666664</v>
      </c>
      <c r="AL17" s="82">
        <f t="shared" si="25"/>
        <v>41.666666666666664</v>
      </c>
      <c r="AM17" s="82">
        <f t="shared" si="25"/>
        <v>41.666666666666664</v>
      </c>
      <c r="AN17" s="82">
        <f t="shared" si="25"/>
        <v>41.666666666666664</v>
      </c>
      <c r="AO17" s="82">
        <f t="shared" si="25"/>
        <v>41.666666666666664</v>
      </c>
      <c r="AP17" s="82">
        <f t="shared" si="25"/>
        <v>41.666666666666664</v>
      </c>
      <c r="AQ17" s="82">
        <f t="shared" si="25"/>
        <v>41.666666666666664</v>
      </c>
      <c r="AR17" s="82">
        <f t="shared" si="25"/>
        <v>41.666666666666664</v>
      </c>
      <c r="AS17" s="82">
        <f t="shared" si="31"/>
        <v>41.666666666666664</v>
      </c>
      <c r="AT17" s="82">
        <f t="shared" si="26"/>
        <v>41.666666666666664</v>
      </c>
      <c r="AU17" s="82">
        <f t="shared" si="26"/>
        <v>41.666666666666664</v>
      </c>
      <c r="AV17" s="82">
        <f t="shared" si="26"/>
        <v>41.666666666666664</v>
      </c>
      <c r="AW17" s="82">
        <f t="shared" si="26"/>
        <v>41.666666666666664</v>
      </c>
      <c r="AX17" s="82">
        <f t="shared" si="26"/>
        <v>41.666666666666664</v>
      </c>
      <c r="AY17" s="82">
        <f t="shared" si="26"/>
        <v>41.666666666666664</v>
      </c>
      <c r="AZ17" s="82">
        <f t="shared" si="26"/>
        <v>41.666666666666664</v>
      </c>
      <c r="BA17" s="82">
        <f t="shared" si="26"/>
        <v>41.666666666666664</v>
      </c>
      <c r="BB17" s="82">
        <f t="shared" si="26"/>
        <v>41.666666666666664</v>
      </c>
      <c r="BC17" s="82">
        <f t="shared" si="26"/>
        <v>41.666666666666664</v>
      </c>
      <c r="BD17" s="82">
        <f t="shared" si="26"/>
        <v>41.666666666666664</v>
      </c>
      <c r="BE17" s="82">
        <f t="shared" si="32"/>
        <v>41.666666666666664</v>
      </c>
      <c r="BF17" s="82">
        <f t="shared" si="27"/>
        <v>41.666666666666664</v>
      </c>
      <c r="BG17" s="82">
        <f t="shared" si="27"/>
        <v>41.666666666666664</v>
      </c>
      <c r="BH17" s="82">
        <f t="shared" si="27"/>
        <v>41.666666666666664</v>
      </c>
      <c r="BI17" s="82">
        <f t="shared" si="27"/>
        <v>41.666666666666664</v>
      </c>
      <c r="BJ17" s="82">
        <f t="shared" si="27"/>
        <v>41.666666666666664</v>
      </c>
      <c r="BK17" s="82">
        <f t="shared" si="27"/>
        <v>41.666666666666664</v>
      </c>
      <c r="BL17" s="82">
        <f t="shared" si="27"/>
        <v>41.666666666666664</v>
      </c>
      <c r="BM17" s="82">
        <f t="shared" si="27"/>
        <v>41.666666666666664</v>
      </c>
      <c r="BN17" s="82">
        <f t="shared" si="27"/>
        <v>41.666666666666664</v>
      </c>
      <c r="BO17" s="82">
        <f t="shared" si="27"/>
        <v>41.666666666666664</v>
      </c>
      <c r="BP17" s="82">
        <f t="shared" si="27"/>
        <v>41.666666666666664</v>
      </c>
      <c r="BQ17" s="42"/>
      <c r="BR17" s="83">
        <v>1</v>
      </c>
      <c r="BS17" s="83"/>
      <c r="BT17" s="83"/>
      <c r="BU17" s="83"/>
      <c r="BV17" s="83"/>
      <c r="BW17" s="83"/>
      <c r="BX17" s="83"/>
      <c r="BY17" s="83"/>
      <c r="BZ17" s="84">
        <f t="shared" si="33"/>
        <v>1</v>
      </c>
      <c r="CA17" s="17"/>
      <c r="CB17" s="83">
        <v>1</v>
      </c>
      <c r="CC17" s="83"/>
      <c r="CD17" s="83"/>
      <c r="CE17" s="83"/>
      <c r="CF17" s="83"/>
      <c r="CG17" s="83"/>
      <c r="CH17" s="83"/>
      <c r="CI17" s="83"/>
      <c r="CJ17" s="84">
        <f t="shared" si="34"/>
        <v>1</v>
      </c>
      <c r="CK17" s="17"/>
      <c r="CL17" s="83">
        <v>1</v>
      </c>
      <c r="CM17" s="83"/>
      <c r="CN17" s="83"/>
      <c r="CO17" s="83"/>
      <c r="CP17" s="83"/>
      <c r="CQ17" s="83"/>
      <c r="CR17" s="83"/>
      <c r="CS17" s="83"/>
      <c r="CT17" s="84">
        <f t="shared" si="35"/>
        <v>1</v>
      </c>
      <c r="CU17" s="17"/>
      <c r="CV17" s="83">
        <v>1</v>
      </c>
      <c r="CW17" s="83"/>
      <c r="CX17" s="83"/>
      <c r="CY17" s="83"/>
      <c r="CZ17" s="83"/>
      <c r="DA17" s="83"/>
      <c r="DB17" s="83"/>
      <c r="DC17" s="83"/>
      <c r="DD17" s="84">
        <f t="shared" si="36"/>
        <v>1</v>
      </c>
      <c r="DE17" s="17"/>
      <c r="DF17" s="83">
        <v>1</v>
      </c>
      <c r="DG17" s="83"/>
      <c r="DH17" s="83"/>
      <c r="DI17" s="83"/>
      <c r="DJ17" s="83"/>
      <c r="DK17" s="83"/>
      <c r="DL17" s="83"/>
      <c r="DM17" s="83"/>
      <c r="DN17" s="84">
        <f t="shared" si="37"/>
        <v>1</v>
      </c>
      <c r="DO17" s="17"/>
    </row>
    <row r="18" spans="2:119" x14ac:dyDescent="0.35">
      <c r="B18" s="44" t="s">
        <v>5</v>
      </c>
      <c r="C18" s="81">
        <f>CONFIG!$C$81+CONFIG!$D$81*'Commandes - Calculs Auto'!$N$74</f>
        <v>0</v>
      </c>
      <c r="D18" s="81">
        <f>CONFIG!$C$81+CONFIG!$D$81*'Commandes - Calculs Auto'!$Z$74</f>
        <v>0</v>
      </c>
      <c r="E18" s="81">
        <f>CONFIG!$C$81+CONFIG!$D$81*'Commandes - Calculs Auto'!$AL$74</f>
        <v>0</v>
      </c>
      <c r="F18" s="81">
        <f>CONFIG!$C$81+CONFIG!$D$81*'Commandes - Calculs Auto'!$AX$74</f>
        <v>0</v>
      </c>
      <c r="G18" s="81">
        <f>CONFIG!$C$81+CONFIG!$D$81*'Commandes - Calculs Auto'!$BJ$74</f>
        <v>0</v>
      </c>
      <c r="H18" s="17"/>
      <c r="I18" s="82">
        <f t="shared" si="28"/>
        <v>0</v>
      </c>
      <c r="J18" s="82">
        <f t="shared" si="23"/>
        <v>0</v>
      </c>
      <c r="K18" s="82">
        <f t="shared" si="23"/>
        <v>0</v>
      </c>
      <c r="L18" s="82">
        <f t="shared" si="23"/>
        <v>0</v>
      </c>
      <c r="M18" s="82">
        <f t="shared" si="23"/>
        <v>0</v>
      </c>
      <c r="N18" s="82">
        <f t="shared" si="23"/>
        <v>0</v>
      </c>
      <c r="O18" s="82">
        <f t="shared" si="23"/>
        <v>0</v>
      </c>
      <c r="P18" s="82">
        <f t="shared" si="23"/>
        <v>0</v>
      </c>
      <c r="Q18" s="82">
        <f t="shared" si="23"/>
        <v>0</v>
      </c>
      <c r="R18" s="82">
        <f t="shared" si="23"/>
        <v>0</v>
      </c>
      <c r="S18" s="82">
        <f t="shared" si="23"/>
        <v>0</v>
      </c>
      <c r="T18" s="82">
        <f t="shared" si="23"/>
        <v>0</v>
      </c>
      <c r="U18" s="82">
        <f t="shared" si="29"/>
        <v>0</v>
      </c>
      <c r="V18" s="82">
        <f t="shared" si="24"/>
        <v>0</v>
      </c>
      <c r="W18" s="82">
        <f t="shared" si="24"/>
        <v>0</v>
      </c>
      <c r="X18" s="82">
        <f t="shared" si="24"/>
        <v>0</v>
      </c>
      <c r="Y18" s="82">
        <f t="shared" si="24"/>
        <v>0</v>
      </c>
      <c r="Z18" s="82">
        <f t="shared" si="24"/>
        <v>0</v>
      </c>
      <c r="AA18" s="82">
        <f t="shared" si="24"/>
        <v>0</v>
      </c>
      <c r="AB18" s="82">
        <f t="shared" si="24"/>
        <v>0</v>
      </c>
      <c r="AC18" s="82">
        <f t="shared" si="24"/>
        <v>0</v>
      </c>
      <c r="AD18" s="82">
        <f t="shared" si="24"/>
        <v>0</v>
      </c>
      <c r="AE18" s="82">
        <f t="shared" si="24"/>
        <v>0</v>
      </c>
      <c r="AF18" s="82">
        <f t="shared" si="24"/>
        <v>0</v>
      </c>
      <c r="AG18" s="82">
        <f t="shared" si="30"/>
        <v>0</v>
      </c>
      <c r="AH18" s="82">
        <f t="shared" si="25"/>
        <v>0</v>
      </c>
      <c r="AI18" s="82">
        <f t="shared" si="25"/>
        <v>0</v>
      </c>
      <c r="AJ18" s="82">
        <f t="shared" si="25"/>
        <v>0</v>
      </c>
      <c r="AK18" s="82">
        <f t="shared" si="25"/>
        <v>0</v>
      </c>
      <c r="AL18" s="82">
        <f t="shared" si="25"/>
        <v>0</v>
      </c>
      <c r="AM18" s="82">
        <f t="shared" si="25"/>
        <v>0</v>
      </c>
      <c r="AN18" s="82">
        <f t="shared" si="25"/>
        <v>0</v>
      </c>
      <c r="AO18" s="82">
        <f t="shared" si="25"/>
        <v>0</v>
      </c>
      <c r="AP18" s="82">
        <f t="shared" si="25"/>
        <v>0</v>
      </c>
      <c r="AQ18" s="82">
        <f t="shared" si="25"/>
        <v>0</v>
      </c>
      <c r="AR18" s="82">
        <f t="shared" si="25"/>
        <v>0</v>
      </c>
      <c r="AS18" s="82">
        <f t="shared" si="31"/>
        <v>0</v>
      </c>
      <c r="AT18" s="82">
        <f t="shared" si="26"/>
        <v>0</v>
      </c>
      <c r="AU18" s="82">
        <f t="shared" si="26"/>
        <v>0</v>
      </c>
      <c r="AV18" s="82">
        <f t="shared" si="26"/>
        <v>0</v>
      </c>
      <c r="AW18" s="82">
        <f t="shared" si="26"/>
        <v>0</v>
      </c>
      <c r="AX18" s="82">
        <f t="shared" si="26"/>
        <v>0</v>
      </c>
      <c r="AY18" s="82">
        <f t="shared" si="26"/>
        <v>0</v>
      </c>
      <c r="AZ18" s="82">
        <f t="shared" si="26"/>
        <v>0</v>
      </c>
      <c r="BA18" s="82">
        <f t="shared" si="26"/>
        <v>0</v>
      </c>
      <c r="BB18" s="82">
        <f t="shared" si="26"/>
        <v>0</v>
      </c>
      <c r="BC18" s="82">
        <f t="shared" si="26"/>
        <v>0</v>
      </c>
      <c r="BD18" s="82">
        <f t="shared" si="26"/>
        <v>0</v>
      </c>
      <c r="BE18" s="82">
        <f t="shared" si="32"/>
        <v>0</v>
      </c>
      <c r="BF18" s="82">
        <f t="shared" si="27"/>
        <v>0</v>
      </c>
      <c r="BG18" s="82">
        <f t="shared" si="27"/>
        <v>0</v>
      </c>
      <c r="BH18" s="82">
        <f t="shared" si="27"/>
        <v>0</v>
      </c>
      <c r="BI18" s="82">
        <f t="shared" si="27"/>
        <v>0</v>
      </c>
      <c r="BJ18" s="82">
        <f t="shared" si="27"/>
        <v>0</v>
      </c>
      <c r="BK18" s="82">
        <f t="shared" si="27"/>
        <v>0</v>
      </c>
      <c r="BL18" s="82">
        <f t="shared" si="27"/>
        <v>0</v>
      </c>
      <c r="BM18" s="82">
        <f t="shared" si="27"/>
        <v>0</v>
      </c>
      <c r="BN18" s="82">
        <f t="shared" si="27"/>
        <v>0</v>
      </c>
      <c r="BO18" s="82">
        <f t="shared" si="27"/>
        <v>0</v>
      </c>
      <c r="BP18" s="82">
        <f t="shared" si="27"/>
        <v>0</v>
      </c>
      <c r="BQ18" s="42"/>
      <c r="BR18" s="83">
        <v>1</v>
      </c>
      <c r="BS18" s="83"/>
      <c r="BT18" s="83"/>
      <c r="BU18" s="83"/>
      <c r="BV18" s="83"/>
      <c r="BW18" s="83"/>
      <c r="BX18" s="83"/>
      <c r="BY18" s="83"/>
      <c r="BZ18" s="84">
        <f t="shared" si="33"/>
        <v>1</v>
      </c>
      <c r="CA18" s="17"/>
      <c r="CB18" s="83">
        <v>1</v>
      </c>
      <c r="CC18" s="83"/>
      <c r="CD18" s="83"/>
      <c r="CE18" s="83"/>
      <c r="CF18" s="83"/>
      <c r="CG18" s="83"/>
      <c r="CH18" s="83"/>
      <c r="CI18" s="83"/>
      <c r="CJ18" s="84">
        <f t="shared" si="34"/>
        <v>1</v>
      </c>
      <c r="CK18" s="17"/>
      <c r="CL18" s="83">
        <v>1</v>
      </c>
      <c r="CM18" s="83"/>
      <c r="CN18" s="83"/>
      <c r="CO18" s="83"/>
      <c r="CP18" s="83"/>
      <c r="CQ18" s="83"/>
      <c r="CR18" s="83"/>
      <c r="CS18" s="83"/>
      <c r="CT18" s="84">
        <f t="shared" si="35"/>
        <v>1</v>
      </c>
      <c r="CU18" s="17"/>
      <c r="CV18" s="83">
        <v>1</v>
      </c>
      <c r="CW18" s="83"/>
      <c r="CX18" s="83"/>
      <c r="CY18" s="83"/>
      <c r="CZ18" s="83"/>
      <c r="DA18" s="83"/>
      <c r="DB18" s="83"/>
      <c r="DC18" s="83"/>
      <c r="DD18" s="84">
        <f t="shared" si="36"/>
        <v>1</v>
      </c>
      <c r="DE18" s="17"/>
      <c r="DF18" s="83">
        <v>1</v>
      </c>
      <c r="DG18" s="83"/>
      <c r="DH18" s="83"/>
      <c r="DI18" s="83"/>
      <c r="DJ18" s="83"/>
      <c r="DK18" s="83"/>
      <c r="DL18" s="83"/>
      <c r="DM18" s="83"/>
      <c r="DN18" s="84">
        <f t="shared" si="37"/>
        <v>1</v>
      </c>
      <c r="DO18" s="17"/>
    </row>
    <row r="19" spans="2:119" x14ac:dyDescent="0.35">
      <c r="B19" s="75"/>
      <c r="C19" s="82">
        <f>SUM(I19:T19)</f>
        <v>0</v>
      </c>
      <c r="D19" s="82">
        <f>SUM(U19:AF19)</f>
        <v>0</v>
      </c>
      <c r="E19" s="82">
        <f>SUM(AG19:AR19)</f>
        <v>0</v>
      </c>
      <c r="F19" s="82">
        <f>SUM(AS19:BD19)</f>
        <v>0</v>
      </c>
      <c r="G19" s="82">
        <f>SUM(BE19:BP19)</f>
        <v>0</v>
      </c>
      <c r="H19" s="17"/>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42"/>
      <c r="BR19" s="83">
        <v>1</v>
      </c>
      <c r="BS19" s="83"/>
      <c r="BT19" s="83"/>
      <c r="BU19" s="83"/>
      <c r="BV19" s="83"/>
      <c r="BW19" s="83"/>
      <c r="BX19" s="83"/>
      <c r="BY19" s="83"/>
      <c r="BZ19" s="84">
        <f t="shared" si="33"/>
        <v>1</v>
      </c>
      <c r="CA19" s="17"/>
      <c r="CB19" s="83">
        <v>1</v>
      </c>
      <c r="CC19" s="83"/>
      <c r="CD19" s="83"/>
      <c r="CE19" s="83"/>
      <c r="CF19" s="83"/>
      <c r="CG19" s="83"/>
      <c r="CH19" s="83"/>
      <c r="CI19" s="83"/>
      <c r="CJ19" s="84">
        <f t="shared" si="34"/>
        <v>1</v>
      </c>
      <c r="CK19" s="17"/>
      <c r="CL19" s="83">
        <v>1</v>
      </c>
      <c r="CM19" s="83"/>
      <c r="CN19" s="83"/>
      <c r="CO19" s="83"/>
      <c r="CP19" s="83"/>
      <c r="CQ19" s="83"/>
      <c r="CR19" s="83"/>
      <c r="CS19" s="83"/>
      <c r="CT19" s="84">
        <f t="shared" si="35"/>
        <v>1</v>
      </c>
      <c r="CU19" s="17"/>
      <c r="CV19" s="83">
        <v>1</v>
      </c>
      <c r="CW19" s="83"/>
      <c r="CX19" s="83"/>
      <c r="CY19" s="83"/>
      <c r="CZ19" s="83"/>
      <c r="DA19" s="83"/>
      <c r="DB19" s="83"/>
      <c r="DC19" s="83"/>
      <c r="DD19" s="84">
        <f t="shared" si="36"/>
        <v>1</v>
      </c>
      <c r="DE19" s="17"/>
      <c r="DF19" s="83">
        <v>1</v>
      </c>
      <c r="DG19" s="83"/>
      <c r="DH19" s="83"/>
      <c r="DI19" s="83"/>
      <c r="DJ19" s="83"/>
      <c r="DK19" s="83"/>
      <c r="DL19" s="83"/>
      <c r="DM19" s="83"/>
      <c r="DN19" s="84">
        <f t="shared" si="37"/>
        <v>1</v>
      </c>
      <c r="DO19" s="17"/>
    </row>
    <row r="20" spans="2:119" x14ac:dyDescent="0.35">
      <c r="B20" s="75"/>
      <c r="C20" s="82">
        <f t="shared" ref="C20:C28" si="38">SUM(I20:T20)</f>
        <v>0</v>
      </c>
      <c r="D20" s="82">
        <f t="shared" ref="D20:D28" si="39">SUM(U20:AF20)</f>
        <v>0</v>
      </c>
      <c r="E20" s="82">
        <f t="shared" ref="E20:E28" si="40">SUM(AG20:AR20)</f>
        <v>0</v>
      </c>
      <c r="F20" s="82">
        <f t="shared" ref="F20:F28" si="41">SUM(AS20:BD20)</f>
        <v>0</v>
      </c>
      <c r="G20" s="82">
        <f t="shared" ref="G20:G28" si="42">SUM(BE20:BP20)</f>
        <v>0</v>
      </c>
      <c r="H20" s="17"/>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42"/>
      <c r="BR20" s="83">
        <v>1</v>
      </c>
      <c r="BS20" s="83"/>
      <c r="BT20" s="83"/>
      <c r="BU20" s="83"/>
      <c r="BV20" s="83"/>
      <c r="BW20" s="83"/>
      <c r="BX20" s="83"/>
      <c r="BY20" s="83"/>
      <c r="BZ20" s="84">
        <f t="shared" si="33"/>
        <v>1</v>
      </c>
      <c r="CA20" s="17"/>
      <c r="CB20" s="83">
        <v>1</v>
      </c>
      <c r="CC20" s="83"/>
      <c r="CD20" s="83"/>
      <c r="CE20" s="83"/>
      <c r="CF20" s="83"/>
      <c r="CG20" s="83"/>
      <c r="CH20" s="83"/>
      <c r="CI20" s="83"/>
      <c r="CJ20" s="84">
        <f t="shared" si="34"/>
        <v>1</v>
      </c>
      <c r="CK20" s="17"/>
      <c r="CL20" s="83">
        <v>1</v>
      </c>
      <c r="CM20" s="83"/>
      <c r="CN20" s="83"/>
      <c r="CO20" s="83"/>
      <c r="CP20" s="83"/>
      <c r="CQ20" s="83"/>
      <c r="CR20" s="83"/>
      <c r="CS20" s="83"/>
      <c r="CT20" s="84">
        <f t="shared" si="35"/>
        <v>1</v>
      </c>
      <c r="CU20" s="17"/>
      <c r="CV20" s="83">
        <v>1</v>
      </c>
      <c r="CW20" s="83"/>
      <c r="CX20" s="83"/>
      <c r="CY20" s="83"/>
      <c r="CZ20" s="83"/>
      <c r="DA20" s="83"/>
      <c r="DB20" s="83"/>
      <c r="DC20" s="83"/>
      <c r="DD20" s="84">
        <f t="shared" si="36"/>
        <v>1</v>
      </c>
      <c r="DE20" s="17"/>
      <c r="DF20" s="83">
        <v>1</v>
      </c>
      <c r="DG20" s="83"/>
      <c r="DH20" s="83"/>
      <c r="DI20" s="83"/>
      <c r="DJ20" s="83"/>
      <c r="DK20" s="83"/>
      <c r="DL20" s="83"/>
      <c r="DM20" s="83"/>
      <c r="DN20" s="84">
        <f t="shared" si="37"/>
        <v>1</v>
      </c>
      <c r="DO20" s="17"/>
    </row>
    <row r="21" spans="2:119" x14ac:dyDescent="0.35">
      <c r="B21" s="75"/>
      <c r="C21" s="82">
        <f t="shared" si="38"/>
        <v>0</v>
      </c>
      <c r="D21" s="82">
        <f t="shared" si="39"/>
        <v>0</v>
      </c>
      <c r="E21" s="82">
        <f t="shared" si="40"/>
        <v>0</v>
      </c>
      <c r="F21" s="82">
        <f t="shared" si="41"/>
        <v>0</v>
      </c>
      <c r="G21" s="82">
        <f t="shared" si="42"/>
        <v>0</v>
      </c>
      <c r="H21" s="17"/>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c r="BM21" s="85"/>
      <c r="BN21" s="85"/>
      <c r="BO21" s="85"/>
      <c r="BP21" s="85"/>
      <c r="BQ21" s="42"/>
      <c r="BR21" s="83">
        <v>1</v>
      </c>
      <c r="BS21" s="83"/>
      <c r="BT21" s="83"/>
      <c r="BU21" s="83"/>
      <c r="BV21" s="83"/>
      <c r="BW21" s="83"/>
      <c r="BX21" s="83"/>
      <c r="BY21" s="83"/>
      <c r="BZ21" s="84">
        <f t="shared" si="33"/>
        <v>1</v>
      </c>
      <c r="CA21" s="17"/>
      <c r="CB21" s="83">
        <v>1</v>
      </c>
      <c r="CC21" s="83"/>
      <c r="CD21" s="83"/>
      <c r="CE21" s="83"/>
      <c r="CF21" s="83"/>
      <c r="CG21" s="83"/>
      <c r="CH21" s="83"/>
      <c r="CI21" s="83"/>
      <c r="CJ21" s="84">
        <f t="shared" si="34"/>
        <v>1</v>
      </c>
      <c r="CK21" s="17"/>
      <c r="CL21" s="83">
        <v>1</v>
      </c>
      <c r="CM21" s="83"/>
      <c r="CN21" s="83"/>
      <c r="CO21" s="83"/>
      <c r="CP21" s="83"/>
      <c r="CQ21" s="83"/>
      <c r="CR21" s="83"/>
      <c r="CS21" s="83"/>
      <c r="CT21" s="84">
        <f t="shared" si="35"/>
        <v>1</v>
      </c>
      <c r="CU21" s="17"/>
      <c r="CV21" s="83">
        <v>1</v>
      </c>
      <c r="CW21" s="83"/>
      <c r="CX21" s="83"/>
      <c r="CY21" s="83"/>
      <c r="CZ21" s="83"/>
      <c r="DA21" s="83"/>
      <c r="DB21" s="83"/>
      <c r="DC21" s="83"/>
      <c r="DD21" s="84">
        <f t="shared" si="36"/>
        <v>1</v>
      </c>
      <c r="DE21" s="17"/>
      <c r="DF21" s="83">
        <v>1</v>
      </c>
      <c r="DG21" s="83"/>
      <c r="DH21" s="83"/>
      <c r="DI21" s="83"/>
      <c r="DJ21" s="83"/>
      <c r="DK21" s="83"/>
      <c r="DL21" s="83"/>
      <c r="DM21" s="83"/>
      <c r="DN21" s="84">
        <f t="shared" si="37"/>
        <v>1</v>
      </c>
      <c r="DO21" s="17"/>
    </row>
    <row r="22" spans="2:119" x14ac:dyDescent="0.35">
      <c r="B22" s="75"/>
      <c r="C22" s="82">
        <f t="shared" si="38"/>
        <v>0</v>
      </c>
      <c r="D22" s="82">
        <f t="shared" si="39"/>
        <v>0</v>
      </c>
      <c r="E22" s="82">
        <f t="shared" si="40"/>
        <v>0</v>
      </c>
      <c r="F22" s="82">
        <f t="shared" si="41"/>
        <v>0</v>
      </c>
      <c r="G22" s="82">
        <f t="shared" si="42"/>
        <v>0</v>
      </c>
      <c r="H22" s="17"/>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42"/>
      <c r="BR22" s="83">
        <v>1</v>
      </c>
      <c r="BS22" s="83"/>
      <c r="BT22" s="83"/>
      <c r="BU22" s="83"/>
      <c r="BV22" s="83"/>
      <c r="BW22" s="83"/>
      <c r="BX22" s="83"/>
      <c r="BY22" s="83"/>
      <c r="BZ22" s="84">
        <f t="shared" si="33"/>
        <v>1</v>
      </c>
      <c r="CA22" s="17"/>
      <c r="CB22" s="83">
        <v>1</v>
      </c>
      <c r="CC22" s="83"/>
      <c r="CD22" s="83"/>
      <c r="CE22" s="83"/>
      <c r="CF22" s="83"/>
      <c r="CG22" s="83"/>
      <c r="CH22" s="83"/>
      <c r="CI22" s="83"/>
      <c r="CJ22" s="84">
        <f t="shared" si="34"/>
        <v>1</v>
      </c>
      <c r="CK22" s="17"/>
      <c r="CL22" s="83">
        <v>1</v>
      </c>
      <c r="CM22" s="83"/>
      <c r="CN22" s="83"/>
      <c r="CO22" s="83"/>
      <c r="CP22" s="83"/>
      <c r="CQ22" s="83"/>
      <c r="CR22" s="83"/>
      <c r="CS22" s="83"/>
      <c r="CT22" s="84">
        <f t="shared" si="35"/>
        <v>1</v>
      </c>
      <c r="CU22" s="17"/>
      <c r="CV22" s="83">
        <v>1</v>
      </c>
      <c r="CW22" s="83"/>
      <c r="CX22" s="83"/>
      <c r="CY22" s="83"/>
      <c r="CZ22" s="83"/>
      <c r="DA22" s="83"/>
      <c r="DB22" s="83"/>
      <c r="DC22" s="83"/>
      <c r="DD22" s="84">
        <f t="shared" si="36"/>
        <v>1</v>
      </c>
      <c r="DE22" s="17"/>
      <c r="DF22" s="83">
        <v>1</v>
      </c>
      <c r="DG22" s="83"/>
      <c r="DH22" s="83"/>
      <c r="DI22" s="83"/>
      <c r="DJ22" s="83"/>
      <c r="DK22" s="83"/>
      <c r="DL22" s="83"/>
      <c r="DM22" s="83"/>
      <c r="DN22" s="84">
        <f t="shared" si="37"/>
        <v>1</v>
      </c>
      <c r="DO22" s="17"/>
    </row>
    <row r="23" spans="2:119" x14ac:dyDescent="0.35">
      <c r="B23" s="75"/>
      <c r="C23" s="82">
        <f t="shared" si="38"/>
        <v>0</v>
      </c>
      <c r="D23" s="82">
        <f t="shared" si="39"/>
        <v>0</v>
      </c>
      <c r="E23" s="82">
        <f t="shared" si="40"/>
        <v>0</v>
      </c>
      <c r="F23" s="82">
        <f t="shared" si="41"/>
        <v>0</v>
      </c>
      <c r="G23" s="82">
        <f t="shared" si="42"/>
        <v>0</v>
      </c>
      <c r="H23" s="17"/>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42"/>
      <c r="BR23" s="83">
        <v>1</v>
      </c>
      <c r="BS23" s="83"/>
      <c r="BT23" s="83"/>
      <c r="BU23" s="83"/>
      <c r="BV23" s="83"/>
      <c r="BW23" s="83"/>
      <c r="BX23" s="83"/>
      <c r="BY23" s="83"/>
      <c r="BZ23" s="84">
        <f t="shared" si="33"/>
        <v>1</v>
      </c>
      <c r="CA23" s="17"/>
      <c r="CB23" s="83">
        <v>1</v>
      </c>
      <c r="CC23" s="83"/>
      <c r="CD23" s="83"/>
      <c r="CE23" s="83"/>
      <c r="CF23" s="83"/>
      <c r="CG23" s="83"/>
      <c r="CH23" s="83"/>
      <c r="CI23" s="83"/>
      <c r="CJ23" s="84">
        <f t="shared" si="34"/>
        <v>1</v>
      </c>
      <c r="CK23" s="17"/>
      <c r="CL23" s="83">
        <v>1</v>
      </c>
      <c r="CM23" s="83"/>
      <c r="CN23" s="83"/>
      <c r="CO23" s="83"/>
      <c r="CP23" s="83"/>
      <c r="CQ23" s="83"/>
      <c r="CR23" s="83"/>
      <c r="CS23" s="83"/>
      <c r="CT23" s="84">
        <f t="shared" si="35"/>
        <v>1</v>
      </c>
      <c r="CU23" s="17"/>
      <c r="CV23" s="83">
        <v>1</v>
      </c>
      <c r="CW23" s="83"/>
      <c r="CX23" s="83"/>
      <c r="CY23" s="83"/>
      <c r="CZ23" s="83"/>
      <c r="DA23" s="83"/>
      <c r="DB23" s="83"/>
      <c r="DC23" s="83"/>
      <c r="DD23" s="84">
        <f t="shared" si="36"/>
        <v>1</v>
      </c>
      <c r="DE23" s="17"/>
      <c r="DF23" s="83">
        <v>1</v>
      </c>
      <c r="DG23" s="83"/>
      <c r="DH23" s="83"/>
      <c r="DI23" s="83"/>
      <c r="DJ23" s="83"/>
      <c r="DK23" s="83"/>
      <c r="DL23" s="83"/>
      <c r="DM23" s="83"/>
      <c r="DN23" s="84">
        <f t="shared" si="37"/>
        <v>1</v>
      </c>
      <c r="DO23" s="17"/>
    </row>
    <row r="24" spans="2:119" x14ac:dyDescent="0.35">
      <c r="B24" s="75"/>
      <c r="C24" s="82">
        <f t="shared" si="38"/>
        <v>0</v>
      </c>
      <c r="D24" s="82">
        <f t="shared" si="39"/>
        <v>0</v>
      </c>
      <c r="E24" s="82">
        <f t="shared" si="40"/>
        <v>0</v>
      </c>
      <c r="F24" s="82">
        <f t="shared" si="41"/>
        <v>0</v>
      </c>
      <c r="G24" s="82">
        <f t="shared" si="42"/>
        <v>0</v>
      </c>
      <c r="H24" s="17"/>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42"/>
      <c r="BR24" s="83">
        <v>1</v>
      </c>
      <c r="BS24" s="83"/>
      <c r="BT24" s="83"/>
      <c r="BU24" s="83"/>
      <c r="BV24" s="83"/>
      <c r="BW24" s="83"/>
      <c r="BX24" s="83"/>
      <c r="BY24" s="83"/>
      <c r="BZ24" s="84">
        <f t="shared" ref="BZ24:BZ28" si="43">SUM(BR24:BY24)</f>
        <v>1</v>
      </c>
      <c r="CA24" s="17"/>
      <c r="CB24" s="83">
        <v>1</v>
      </c>
      <c r="CC24" s="83"/>
      <c r="CD24" s="83"/>
      <c r="CE24" s="83"/>
      <c r="CF24" s="83"/>
      <c r="CG24" s="83"/>
      <c r="CH24" s="83"/>
      <c r="CI24" s="83"/>
      <c r="CJ24" s="84">
        <f t="shared" ref="CJ24:CJ28" si="44">SUM(CB24:CI24)</f>
        <v>1</v>
      </c>
      <c r="CK24" s="17"/>
      <c r="CL24" s="83">
        <v>1</v>
      </c>
      <c r="CM24" s="83"/>
      <c r="CN24" s="83"/>
      <c r="CO24" s="83"/>
      <c r="CP24" s="83"/>
      <c r="CQ24" s="83"/>
      <c r="CR24" s="83"/>
      <c r="CS24" s="83"/>
      <c r="CT24" s="84">
        <f t="shared" ref="CT24:CT28" si="45">SUM(CL24:CS24)</f>
        <v>1</v>
      </c>
      <c r="CU24" s="17"/>
      <c r="CV24" s="83">
        <v>1</v>
      </c>
      <c r="CW24" s="83"/>
      <c r="CX24" s="83"/>
      <c r="CY24" s="83"/>
      <c r="CZ24" s="83"/>
      <c r="DA24" s="83"/>
      <c r="DB24" s="83"/>
      <c r="DC24" s="83"/>
      <c r="DD24" s="84">
        <f t="shared" si="36"/>
        <v>1</v>
      </c>
      <c r="DE24" s="17"/>
      <c r="DF24" s="83">
        <v>1</v>
      </c>
      <c r="DG24" s="83"/>
      <c r="DH24" s="83"/>
      <c r="DI24" s="83"/>
      <c r="DJ24" s="83"/>
      <c r="DK24" s="83"/>
      <c r="DL24" s="83"/>
      <c r="DM24" s="83"/>
      <c r="DN24" s="84">
        <f t="shared" si="37"/>
        <v>1</v>
      </c>
      <c r="DO24" s="17"/>
    </row>
    <row r="25" spans="2:119" x14ac:dyDescent="0.35">
      <c r="B25" s="75"/>
      <c r="C25" s="82">
        <f t="shared" si="38"/>
        <v>0</v>
      </c>
      <c r="D25" s="82">
        <f t="shared" si="39"/>
        <v>0</v>
      </c>
      <c r="E25" s="82">
        <f t="shared" si="40"/>
        <v>0</v>
      </c>
      <c r="F25" s="82">
        <f t="shared" si="41"/>
        <v>0</v>
      </c>
      <c r="G25" s="82">
        <f t="shared" si="42"/>
        <v>0</v>
      </c>
      <c r="H25" s="17"/>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c r="BO25" s="85"/>
      <c r="BP25" s="85"/>
      <c r="BQ25" s="42"/>
      <c r="BR25" s="83">
        <v>1</v>
      </c>
      <c r="BS25" s="83"/>
      <c r="BT25" s="83"/>
      <c r="BU25" s="83"/>
      <c r="BV25" s="83"/>
      <c r="BW25" s="83"/>
      <c r="BX25" s="83"/>
      <c r="BY25" s="83"/>
      <c r="BZ25" s="84">
        <f t="shared" si="43"/>
        <v>1</v>
      </c>
      <c r="CA25" s="17"/>
      <c r="CB25" s="83">
        <v>1</v>
      </c>
      <c r="CC25" s="83"/>
      <c r="CD25" s="83"/>
      <c r="CE25" s="83"/>
      <c r="CF25" s="83"/>
      <c r="CG25" s="83"/>
      <c r="CH25" s="83"/>
      <c r="CI25" s="83"/>
      <c r="CJ25" s="84">
        <f t="shared" si="44"/>
        <v>1</v>
      </c>
      <c r="CK25" s="17"/>
      <c r="CL25" s="83">
        <v>1</v>
      </c>
      <c r="CM25" s="83"/>
      <c r="CN25" s="83"/>
      <c r="CO25" s="83"/>
      <c r="CP25" s="83"/>
      <c r="CQ25" s="83"/>
      <c r="CR25" s="83"/>
      <c r="CS25" s="83"/>
      <c r="CT25" s="84">
        <f t="shared" si="45"/>
        <v>1</v>
      </c>
      <c r="CU25" s="17"/>
      <c r="CV25" s="83">
        <v>1</v>
      </c>
      <c r="CW25" s="83"/>
      <c r="CX25" s="83"/>
      <c r="CY25" s="83"/>
      <c r="CZ25" s="83"/>
      <c r="DA25" s="83"/>
      <c r="DB25" s="83"/>
      <c r="DC25" s="83"/>
      <c r="DD25" s="84">
        <f t="shared" si="36"/>
        <v>1</v>
      </c>
      <c r="DE25" s="17"/>
      <c r="DF25" s="83">
        <v>1</v>
      </c>
      <c r="DG25" s="83"/>
      <c r="DH25" s="83"/>
      <c r="DI25" s="83"/>
      <c r="DJ25" s="83"/>
      <c r="DK25" s="83"/>
      <c r="DL25" s="83"/>
      <c r="DM25" s="83"/>
      <c r="DN25" s="84">
        <f t="shared" si="37"/>
        <v>1</v>
      </c>
      <c r="DO25" s="17"/>
    </row>
    <row r="26" spans="2:119" x14ac:dyDescent="0.35">
      <c r="B26" s="75"/>
      <c r="C26" s="82">
        <f t="shared" si="38"/>
        <v>0</v>
      </c>
      <c r="D26" s="82">
        <f t="shared" si="39"/>
        <v>0</v>
      </c>
      <c r="E26" s="82">
        <f t="shared" si="40"/>
        <v>0</v>
      </c>
      <c r="F26" s="82">
        <f t="shared" si="41"/>
        <v>0</v>
      </c>
      <c r="G26" s="82">
        <f t="shared" si="42"/>
        <v>0</v>
      </c>
      <c r="H26" s="17"/>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42"/>
      <c r="BR26" s="83">
        <v>1</v>
      </c>
      <c r="BS26" s="83"/>
      <c r="BT26" s="83"/>
      <c r="BU26" s="83"/>
      <c r="BV26" s="83"/>
      <c r="BW26" s="83"/>
      <c r="BX26" s="83"/>
      <c r="BY26" s="83"/>
      <c r="BZ26" s="84">
        <f t="shared" si="43"/>
        <v>1</v>
      </c>
      <c r="CA26" s="17"/>
      <c r="CB26" s="83">
        <v>1</v>
      </c>
      <c r="CC26" s="83"/>
      <c r="CD26" s="83"/>
      <c r="CE26" s="83"/>
      <c r="CF26" s="83"/>
      <c r="CG26" s="83"/>
      <c r="CH26" s="83"/>
      <c r="CI26" s="83"/>
      <c r="CJ26" s="84">
        <f t="shared" si="44"/>
        <v>1</v>
      </c>
      <c r="CK26" s="17"/>
      <c r="CL26" s="83">
        <v>1</v>
      </c>
      <c r="CM26" s="83"/>
      <c r="CN26" s="83"/>
      <c r="CO26" s="83"/>
      <c r="CP26" s="83"/>
      <c r="CQ26" s="83"/>
      <c r="CR26" s="83"/>
      <c r="CS26" s="83"/>
      <c r="CT26" s="84">
        <f t="shared" si="45"/>
        <v>1</v>
      </c>
      <c r="CU26" s="17"/>
      <c r="CV26" s="83">
        <v>1</v>
      </c>
      <c r="CW26" s="83"/>
      <c r="CX26" s="83"/>
      <c r="CY26" s="83"/>
      <c r="CZ26" s="83"/>
      <c r="DA26" s="83"/>
      <c r="DB26" s="83"/>
      <c r="DC26" s="83"/>
      <c r="DD26" s="84">
        <f t="shared" si="36"/>
        <v>1</v>
      </c>
      <c r="DE26" s="17"/>
      <c r="DF26" s="83">
        <v>1</v>
      </c>
      <c r="DG26" s="83"/>
      <c r="DH26" s="83"/>
      <c r="DI26" s="83"/>
      <c r="DJ26" s="83"/>
      <c r="DK26" s="83"/>
      <c r="DL26" s="83"/>
      <c r="DM26" s="83"/>
      <c r="DN26" s="84">
        <f t="shared" si="37"/>
        <v>1</v>
      </c>
      <c r="DO26" s="17"/>
    </row>
    <row r="27" spans="2:119" x14ac:dyDescent="0.35">
      <c r="B27" s="75"/>
      <c r="C27" s="82">
        <f t="shared" si="38"/>
        <v>0</v>
      </c>
      <c r="D27" s="82">
        <f t="shared" si="39"/>
        <v>0</v>
      </c>
      <c r="E27" s="82">
        <f t="shared" si="40"/>
        <v>0</v>
      </c>
      <c r="F27" s="82">
        <f t="shared" si="41"/>
        <v>0</v>
      </c>
      <c r="G27" s="82">
        <f t="shared" si="42"/>
        <v>0</v>
      </c>
      <c r="H27" s="17"/>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c r="BM27" s="85"/>
      <c r="BN27" s="85"/>
      <c r="BO27" s="85"/>
      <c r="BP27" s="85"/>
      <c r="BQ27" s="42"/>
      <c r="BR27" s="83">
        <v>1</v>
      </c>
      <c r="BS27" s="83"/>
      <c r="BT27" s="83"/>
      <c r="BU27" s="83"/>
      <c r="BV27" s="83"/>
      <c r="BW27" s="83"/>
      <c r="BX27" s="83"/>
      <c r="BY27" s="83"/>
      <c r="BZ27" s="84">
        <f t="shared" si="43"/>
        <v>1</v>
      </c>
      <c r="CA27" s="17"/>
      <c r="CB27" s="83">
        <v>1</v>
      </c>
      <c r="CC27" s="83"/>
      <c r="CD27" s="83"/>
      <c r="CE27" s="83"/>
      <c r="CF27" s="83"/>
      <c r="CG27" s="83"/>
      <c r="CH27" s="83"/>
      <c r="CI27" s="83"/>
      <c r="CJ27" s="84">
        <f t="shared" si="44"/>
        <v>1</v>
      </c>
      <c r="CK27" s="17"/>
      <c r="CL27" s="83">
        <v>1</v>
      </c>
      <c r="CM27" s="83"/>
      <c r="CN27" s="83"/>
      <c r="CO27" s="83"/>
      <c r="CP27" s="83"/>
      <c r="CQ27" s="83"/>
      <c r="CR27" s="83"/>
      <c r="CS27" s="83"/>
      <c r="CT27" s="84">
        <f t="shared" si="45"/>
        <v>1</v>
      </c>
      <c r="CU27" s="17"/>
      <c r="CV27" s="83">
        <v>1</v>
      </c>
      <c r="CW27" s="83"/>
      <c r="CX27" s="83"/>
      <c r="CY27" s="83"/>
      <c r="CZ27" s="83"/>
      <c r="DA27" s="83"/>
      <c r="DB27" s="83"/>
      <c r="DC27" s="83"/>
      <c r="DD27" s="84">
        <f t="shared" si="36"/>
        <v>1</v>
      </c>
      <c r="DE27" s="17"/>
      <c r="DF27" s="83">
        <v>1</v>
      </c>
      <c r="DG27" s="83"/>
      <c r="DH27" s="83"/>
      <c r="DI27" s="83"/>
      <c r="DJ27" s="83"/>
      <c r="DK27" s="83"/>
      <c r="DL27" s="83"/>
      <c r="DM27" s="83"/>
      <c r="DN27" s="84">
        <f t="shared" si="37"/>
        <v>1</v>
      </c>
      <c r="DO27" s="17"/>
    </row>
    <row r="28" spans="2:119" x14ac:dyDescent="0.35">
      <c r="B28" s="75"/>
      <c r="C28" s="82">
        <f t="shared" si="38"/>
        <v>0</v>
      </c>
      <c r="D28" s="82">
        <f t="shared" si="39"/>
        <v>0</v>
      </c>
      <c r="E28" s="82">
        <f t="shared" si="40"/>
        <v>0</v>
      </c>
      <c r="F28" s="82">
        <f t="shared" si="41"/>
        <v>0</v>
      </c>
      <c r="G28" s="82">
        <f t="shared" si="42"/>
        <v>0</v>
      </c>
      <c r="H28" s="17"/>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42"/>
      <c r="BR28" s="83">
        <v>1</v>
      </c>
      <c r="BS28" s="83"/>
      <c r="BT28" s="83"/>
      <c r="BU28" s="83"/>
      <c r="BV28" s="83"/>
      <c r="BW28" s="83"/>
      <c r="BX28" s="83"/>
      <c r="BY28" s="83"/>
      <c r="BZ28" s="84">
        <f t="shared" si="43"/>
        <v>1</v>
      </c>
      <c r="CA28" s="17"/>
      <c r="CB28" s="83">
        <v>1</v>
      </c>
      <c r="CC28" s="83"/>
      <c r="CD28" s="83"/>
      <c r="CE28" s="83"/>
      <c r="CF28" s="83"/>
      <c r="CG28" s="83"/>
      <c r="CH28" s="83"/>
      <c r="CI28" s="83"/>
      <c r="CJ28" s="84">
        <f t="shared" si="44"/>
        <v>1</v>
      </c>
      <c r="CK28" s="17"/>
      <c r="CL28" s="83">
        <v>1</v>
      </c>
      <c r="CM28" s="83"/>
      <c r="CN28" s="83"/>
      <c r="CO28" s="83"/>
      <c r="CP28" s="83"/>
      <c r="CQ28" s="83"/>
      <c r="CR28" s="83"/>
      <c r="CS28" s="83"/>
      <c r="CT28" s="84">
        <f t="shared" si="45"/>
        <v>1</v>
      </c>
      <c r="CU28" s="17"/>
      <c r="CV28" s="83">
        <v>1</v>
      </c>
      <c r="CW28" s="83"/>
      <c r="CX28" s="83"/>
      <c r="CY28" s="83"/>
      <c r="CZ28" s="83"/>
      <c r="DA28" s="83"/>
      <c r="DB28" s="83"/>
      <c r="DC28" s="83"/>
      <c r="DD28" s="84">
        <f t="shared" si="36"/>
        <v>1</v>
      </c>
      <c r="DE28" s="17"/>
      <c r="DF28" s="83">
        <v>1</v>
      </c>
      <c r="DG28" s="83"/>
      <c r="DH28" s="83"/>
      <c r="DI28" s="83"/>
      <c r="DJ28" s="83"/>
      <c r="DK28" s="83"/>
      <c r="DL28" s="83"/>
      <c r="DM28" s="83"/>
      <c r="DN28" s="84">
        <f t="shared" si="37"/>
        <v>1</v>
      </c>
      <c r="DO28" s="17"/>
    </row>
    <row r="29" spans="2:119" x14ac:dyDescent="0.35">
      <c r="B29" s="86" t="s">
        <v>20</v>
      </c>
      <c r="C29" s="87">
        <f>SUM(C9:C28)</f>
        <v>27000</v>
      </c>
      <c r="D29" s="87">
        <f>SUM(D9:D28)</f>
        <v>27000</v>
      </c>
      <c r="E29" s="87">
        <f>SUM(E9:E28)</f>
        <v>27000</v>
      </c>
      <c r="F29" s="87">
        <f>SUM(F9:F28)</f>
        <v>27000</v>
      </c>
      <c r="G29" s="87">
        <f>SUM(G9:G28)</f>
        <v>27000</v>
      </c>
      <c r="H29" s="17"/>
      <c r="I29" s="87">
        <f t="shared" ref="I29:AN29" si="46">SUM(I9:I28)</f>
        <v>2250</v>
      </c>
      <c r="J29" s="87">
        <f t="shared" si="46"/>
        <v>2250</v>
      </c>
      <c r="K29" s="87">
        <f t="shared" si="46"/>
        <v>2250</v>
      </c>
      <c r="L29" s="87">
        <f t="shared" si="46"/>
        <v>2250</v>
      </c>
      <c r="M29" s="87">
        <f t="shared" si="46"/>
        <v>2250</v>
      </c>
      <c r="N29" s="87">
        <f t="shared" si="46"/>
        <v>2250</v>
      </c>
      <c r="O29" s="87">
        <f t="shared" si="46"/>
        <v>2250</v>
      </c>
      <c r="P29" s="87">
        <f t="shared" si="46"/>
        <v>2250</v>
      </c>
      <c r="Q29" s="87">
        <f t="shared" si="46"/>
        <v>2250</v>
      </c>
      <c r="R29" s="87">
        <f t="shared" si="46"/>
        <v>2250</v>
      </c>
      <c r="S29" s="87">
        <f t="shared" si="46"/>
        <v>2250</v>
      </c>
      <c r="T29" s="87">
        <f t="shared" si="46"/>
        <v>2250</v>
      </c>
      <c r="U29" s="87">
        <f t="shared" si="46"/>
        <v>2250</v>
      </c>
      <c r="V29" s="87">
        <f t="shared" si="46"/>
        <v>2250</v>
      </c>
      <c r="W29" s="87">
        <f t="shared" si="46"/>
        <v>2250</v>
      </c>
      <c r="X29" s="87">
        <f t="shared" si="46"/>
        <v>2250</v>
      </c>
      <c r="Y29" s="87">
        <f t="shared" si="46"/>
        <v>2250</v>
      </c>
      <c r="Z29" s="87">
        <f t="shared" si="46"/>
        <v>2250</v>
      </c>
      <c r="AA29" s="87">
        <f t="shared" si="46"/>
        <v>2250</v>
      </c>
      <c r="AB29" s="87">
        <f t="shared" si="46"/>
        <v>2250</v>
      </c>
      <c r="AC29" s="87">
        <f t="shared" si="46"/>
        <v>2250</v>
      </c>
      <c r="AD29" s="87">
        <f t="shared" si="46"/>
        <v>2250</v>
      </c>
      <c r="AE29" s="87">
        <f t="shared" si="46"/>
        <v>2250</v>
      </c>
      <c r="AF29" s="87">
        <f t="shared" si="46"/>
        <v>2250</v>
      </c>
      <c r="AG29" s="87">
        <f t="shared" si="46"/>
        <v>2250</v>
      </c>
      <c r="AH29" s="87">
        <f t="shared" si="46"/>
        <v>2250</v>
      </c>
      <c r="AI29" s="87">
        <f t="shared" si="46"/>
        <v>2250</v>
      </c>
      <c r="AJ29" s="87">
        <f t="shared" si="46"/>
        <v>2250</v>
      </c>
      <c r="AK29" s="87">
        <f t="shared" si="46"/>
        <v>2250</v>
      </c>
      <c r="AL29" s="87">
        <f t="shared" si="46"/>
        <v>2250</v>
      </c>
      <c r="AM29" s="87">
        <f t="shared" si="46"/>
        <v>2250</v>
      </c>
      <c r="AN29" s="87">
        <f t="shared" si="46"/>
        <v>2250</v>
      </c>
      <c r="AO29" s="87">
        <f t="shared" ref="AO29:BP29" si="47">SUM(AO9:AO28)</f>
        <v>2250</v>
      </c>
      <c r="AP29" s="87">
        <f t="shared" si="47"/>
        <v>2250</v>
      </c>
      <c r="AQ29" s="87">
        <f t="shared" si="47"/>
        <v>2250</v>
      </c>
      <c r="AR29" s="87">
        <f t="shared" si="47"/>
        <v>2250</v>
      </c>
      <c r="AS29" s="87">
        <f t="shared" si="47"/>
        <v>2250</v>
      </c>
      <c r="AT29" s="87">
        <f t="shared" si="47"/>
        <v>2250</v>
      </c>
      <c r="AU29" s="87">
        <f t="shared" si="47"/>
        <v>2250</v>
      </c>
      <c r="AV29" s="87">
        <f t="shared" si="47"/>
        <v>2250</v>
      </c>
      <c r="AW29" s="87">
        <f t="shared" si="47"/>
        <v>2250</v>
      </c>
      <c r="AX29" s="87">
        <f t="shared" si="47"/>
        <v>2250</v>
      </c>
      <c r="AY29" s="87">
        <f t="shared" si="47"/>
        <v>2250</v>
      </c>
      <c r="AZ29" s="87">
        <f t="shared" si="47"/>
        <v>2250</v>
      </c>
      <c r="BA29" s="87">
        <f t="shared" si="47"/>
        <v>2250</v>
      </c>
      <c r="BB29" s="87">
        <f t="shared" si="47"/>
        <v>2250</v>
      </c>
      <c r="BC29" s="87">
        <f t="shared" si="47"/>
        <v>2250</v>
      </c>
      <c r="BD29" s="87">
        <f t="shared" si="47"/>
        <v>2250</v>
      </c>
      <c r="BE29" s="87">
        <f t="shared" si="47"/>
        <v>2250</v>
      </c>
      <c r="BF29" s="87">
        <f t="shared" si="47"/>
        <v>2250</v>
      </c>
      <c r="BG29" s="87">
        <f t="shared" si="47"/>
        <v>2250</v>
      </c>
      <c r="BH29" s="87">
        <f t="shared" si="47"/>
        <v>2250</v>
      </c>
      <c r="BI29" s="87">
        <f t="shared" si="47"/>
        <v>2250</v>
      </c>
      <c r="BJ29" s="87">
        <f t="shared" si="47"/>
        <v>2250</v>
      </c>
      <c r="BK29" s="87">
        <f t="shared" si="47"/>
        <v>2250</v>
      </c>
      <c r="BL29" s="87">
        <f t="shared" si="47"/>
        <v>2250</v>
      </c>
      <c r="BM29" s="87">
        <f t="shared" si="47"/>
        <v>2250</v>
      </c>
      <c r="BN29" s="87">
        <f t="shared" si="47"/>
        <v>2250</v>
      </c>
      <c r="BO29" s="87">
        <f t="shared" si="47"/>
        <v>2250</v>
      </c>
      <c r="BP29" s="87">
        <f t="shared" si="47"/>
        <v>2250</v>
      </c>
      <c r="BQ29" s="42"/>
      <c r="BR29" s="88"/>
      <c r="BS29" s="88"/>
      <c r="BT29" s="88"/>
      <c r="BU29" s="88"/>
      <c r="BV29" s="88"/>
      <c r="BW29" s="88"/>
      <c r="BX29" s="88"/>
      <c r="BY29" s="88"/>
      <c r="BZ29" s="89"/>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row>
    <row r="30" spans="2:119" x14ac:dyDescent="0.35">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88"/>
      <c r="BS30" s="88"/>
      <c r="BT30" s="88"/>
      <c r="BU30" s="88"/>
      <c r="BV30" s="88"/>
      <c r="BW30" s="88"/>
      <c r="BX30" s="88"/>
      <c r="BY30" s="88"/>
      <c r="BZ30" s="89"/>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17"/>
      <c r="DF30" s="17"/>
      <c r="DG30" s="17"/>
      <c r="DH30" s="17"/>
      <c r="DI30" s="17"/>
      <c r="DJ30" s="17"/>
      <c r="DK30" s="17"/>
      <c r="DL30" s="17"/>
      <c r="DM30" s="17"/>
      <c r="DN30" s="17"/>
      <c r="DO30" s="17"/>
    </row>
  </sheetData>
  <sheetProtection sheet="1" objects="1" scenarios="1"/>
  <mergeCells count="18">
    <mergeCell ref="DF6:DN6"/>
    <mergeCell ref="DF7:DN7"/>
    <mergeCell ref="CB6:CJ6"/>
    <mergeCell ref="CB7:CJ7"/>
    <mergeCell ref="CL6:CT6"/>
    <mergeCell ref="CL7:CT7"/>
    <mergeCell ref="CV6:DD6"/>
    <mergeCell ref="CV7:DD7"/>
    <mergeCell ref="BR3:BZ3"/>
    <mergeCell ref="BE7:BP7"/>
    <mergeCell ref="I7:T7"/>
    <mergeCell ref="U7:AF7"/>
    <mergeCell ref="AG7:AR7"/>
    <mergeCell ref="AS7:BD7"/>
    <mergeCell ref="BR7:BZ7"/>
    <mergeCell ref="BR6:BZ6"/>
    <mergeCell ref="B5:Q5"/>
    <mergeCell ref="B2:B3"/>
  </mergeCells>
  <dataValidations count="1">
    <dataValidation type="decimal" allowBlank="1" showInputMessage="1" showErrorMessage="1" errorTitle="Valeur incorrecte !" error="La valeur doit être comprise entre 0 et 100%." sqref="CV9:DC28 DF9:DM28 CL9:CS28 CB9:CI28 BR9:BY30" xr:uid="{00000000-0002-0000-0700-000000000000}">
      <formula1>0</formula1>
      <formula2>100</formula2>
    </dataValidation>
  </dataValidations>
  <pageMargins left="0.7" right="0.7" top="0.75" bottom="0.75" header="0.3" footer="0.3"/>
  <pageSetup paperSize="9" orientation="portrait"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17">
    <tabColor theme="3" tint="0.79998168889431442"/>
  </sheetPr>
  <dimension ref="B2:AL57"/>
  <sheetViews>
    <sheetView showGridLines="0" showRowColHeaders="0" zoomScale="85" zoomScaleNormal="85" workbookViewId="0">
      <pane xSplit="2" topLeftCell="C1" activePane="topRight" state="frozen"/>
      <selection activeCell="C22" sqref="C22:H28"/>
      <selection pane="topRight" activeCell="E82" sqref="E82"/>
    </sheetView>
  </sheetViews>
  <sheetFormatPr baseColWidth="10" defaultColWidth="11.453125" defaultRowHeight="14.5" x14ac:dyDescent="0.35"/>
  <cols>
    <col min="1" max="1" width="3.36328125" customWidth="1"/>
    <col min="2" max="2" width="35.6328125" style="11" customWidth="1"/>
    <col min="3" max="37" width="10" customWidth="1"/>
    <col min="38" max="38" width="3.453125" customWidth="1"/>
  </cols>
  <sheetData>
    <row r="2" spans="2:38" x14ac:dyDescent="0.35">
      <c r="B2" s="233" t="s">
        <v>306</v>
      </c>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row>
    <row r="3" spans="2:38" s="6" customFormat="1" ht="15" customHeight="1" x14ac:dyDescent="0.35">
      <c r="B3" s="234"/>
      <c r="C3" s="92"/>
      <c r="D3" s="92"/>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row>
    <row r="4" spans="2:38" s="6" customFormat="1" ht="15" customHeight="1" x14ac:dyDescent="0.35">
      <c r="B4" s="93"/>
      <c r="C4" s="92"/>
      <c r="D4" s="92"/>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row>
    <row r="5" spans="2:38" s="6" customFormat="1" ht="24.75" customHeight="1" x14ac:dyDescent="0.35">
      <c r="B5" s="203" t="s">
        <v>350</v>
      </c>
      <c r="C5" s="203"/>
      <c r="D5" s="203"/>
      <c r="E5" s="203"/>
      <c r="F5" s="203"/>
      <c r="G5" s="203"/>
      <c r="H5" s="203"/>
      <c r="I5" s="203"/>
      <c r="J5" s="203"/>
      <c r="K5" s="203"/>
      <c r="L5" s="203"/>
      <c r="M5" s="203"/>
      <c r="N5" s="203"/>
      <c r="O5" s="203"/>
      <c r="P5" s="91"/>
      <c r="Q5" s="91"/>
      <c r="R5" s="91"/>
      <c r="S5" s="91"/>
      <c r="T5" s="91"/>
      <c r="U5" s="91"/>
      <c r="V5" s="91"/>
      <c r="W5" s="91"/>
      <c r="X5" s="91"/>
      <c r="Y5" s="91"/>
      <c r="Z5" s="91"/>
      <c r="AA5" s="91"/>
      <c r="AB5" s="91"/>
      <c r="AC5" s="91"/>
      <c r="AD5" s="91"/>
      <c r="AE5" s="91"/>
      <c r="AF5" s="91"/>
      <c r="AG5" s="91"/>
      <c r="AH5" s="91"/>
      <c r="AI5" s="91"/>
      <c r="AJ5" s="91"/>
      <c r="AK5" s="91"/>
      <c r="AL5" s="91"/>
    </row>
    <row r="6" spans="2:38" x14ac:dyDescent="0.35">
      <c r="B6" s="94"/>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row>
    <row r="7" spans="2:38" x14ac:dyDescent="0.35">
      <c r="B7" s="90"/>
      <c r="C7" s="232" t="s">
        <v>17</v>
      </c>
      <c r="D7" s="232"/>
      <c r="E7" s="232"/>
      <c r="F7" s="232"/>
      <c r="G7" s="232"/>
      <c r="H7" s="232"/>
      <c r="I7" s="232"/>
      <c r="J7" s="232"/>
      <c r="K7" s="232"/>
      <c r="L7" s="232"/>
      <c r="M7" s="232"/>
      <c r="N7" s="232"/>
      <c r="O7" s="232"/>
      <c r="P7" s="232" t="s">
        <v>18</v>
      </c>
      <c r="Q7" s="232"/>
      <c r="R7" s="232"/>
      <c r="S7" s="232"/>
      <c r="T7" s="232"/>
      <c r="U7" s="232"/>
      <c r="V7" s="232"/>
      <c r="W7" s="232"/>
      <c r="X7" s="232"/>
      <c r="Y7" s="232"/>
      <c r="Z7" s="232"/>
      <c r="AA7" s="232"/>
      <c r="AB7" s="232"/>
      <c r="AC7" s="232" t="s">
        <v>19</v>
      </c>
      <c r="AD7" s="232"/>
      <c r="AE7" s="232"/>
      <c r="AF7" s="232" t="s">
        <v>31</v>
      </c>
      <c r="AG7" s="232"/>
      <c r="AH7" s="232"/>
      <c r="AI7" s="232" t="s">
        <v>32</v>
      </c>
      <c r="AJ7" s="232"/>
      <c r="AK7" s="232"/>
      <c r="AL7" s="17"/>
    </row>
    <row r="8" spans="2:38" ht="15" customHeight="1" x14ac:dyDescent="0.35">
      <c r="B8" s="95" t="s">
        <v>35</v>
      </c>
      <c r="C8" s="67">
        <f>CONFIG!$C$7</f>
        <v>43101</v>
      </c>
      <c r="D8" s="67">
        <f>DATE(YEAR(C8),MONTH(C8)+1,DAY(C8))</f>
        <v>43132</v>
      </c>
      <c r="E8" s="67">
        <f t="shared" ref="E8:N8" si="0">DATE(YEAR(D8),MONTH(D8)+1,DAY(D8))</f>
        <v>43160</v>
      </c>
      <c r="F8" s="67">
        <f t="shared" si="0"/>
        <v>43191</v>
      </c>
      <c r="G8" s="67">
        <f t="shared" si="0"/>
        <v>43221</v>
      </c>
      <c r="H8" s="67">
        <f t="shared" si="0"/>
        <v>43252</v>
      </c>
      <c r="I8" s="67">
        <f t="shared" si="0"/>
        <v>43282</v>
      </c>
      <c r="J8" s="67">
        <f t="shared" si="0"/>
        <v>43313</v>
      </c>
      <c r="K8" s="67">
        <f t="shared" si="0"/>
        <v>43344</v>
      </c>
      <c r="L8" s="67">
        <f t="shared" si="0"/>
        <v>43374</v>
      </c>
      <c r="M8" s="67">
        <f t="shared" si="0"/>
        <v>43405</v>
      </c>
      <c r="N8" s="67">
        <f t="shared" si="0"/>
        <v>43435</v>
      </c>
      <c r="O8" s="96" t="s">
        <v>20</v>
      </c>
      <c r="P8" s="67">
        <f>DATE(YEAR(N8),MONTH(N8)+1,DAY(N8))</f>
        <v>43466</v>
      </c>
      <c r="Q8" s="67">
        <f t="shared" ref="Q8:AA8" si="1">DATE(YEAR(P8),MONTH(P8)+1,DAY(P8))</f>
        <v>43497</v>
      </c>
      <c r="R8" s="67">
        <f t="shared" si="1"/>
        <v>43525</v>
      </c>
      <c r="S8" s="67">
        <f t="shared" si="1"/>
        <v>43556</v>
      </c>
      <c r="T8" s="67">
        <f t="shared" si="1"/>
        <v>43586</v>
      </c>
      <c r="U8" s="67">
        <f t="shared" si="1"/>
        <v>43617</v>
      </c>
      <c r="V8" s="67">
        <f t="shared" si="1"/>
        <v>43647</v>
      </c>
      <c r="W8" s="67">
        <f t="shared" si="1"/>
        <v>43678</v>
      </c>
      <c r="X8" s="67">
        <f t="shared" si="1"/>
        <v>43709</v>
      </c>
      <c r="Y8" s="67">
        <f t="shared" si="1"/>
        <v>43739</v>
      </c>
      <c r="Z8" s="67">
        <f t="shared" si="1"/>
        <v>43770</v>
      </c>
      <c r="AA8" s="67">
        <f t="shared" si="1"/>
        <v>43800</v>
      </c>
      <c r="AB8" s="96" t="s">
        <v>20</v>
      </c>
      <c r="AC8" s="67" t="s">
        <v>23</v>
      </c>
      <c r="AD8" s="67" t="s">
        <v>24</v>
      </c>
      <c r="AE8" s="96" t="s">
        <v>20</v>
      </c>
      <c r="AF8" s="67" t="s">
        <v>23</v>
      </c>
      <c r="AG8" s="67" t="s">
        <v>24</v>
      </c>
      <c r="AH8" s="96" t="s">
        <v>20</v>
      </c>
      <c r="AI8" s="67" t="s">
        <v>23</v>
      </c>
      <c r="AJ8" s="67" t="s">
        <v>24</v>
      </c>
      <c r="AK8" s="96" t="s">
        <v>20</v>
      </c>
      <c r="AL8" s="17"/>
    </row>
    <row r="9" spans="2:38" ht="15" customHeight="1" x14ac:dyDescent="0.35">
      <c r="B9" s="97"/>
      <c r="C9" s="98"/>
      <c r="D9" s="98"/>
      <c r="E9" s="98"/>
      <c r="F9" s="98"/>
      <c r="G9" s="98"/>
      <c r="H9" s="98"/>
      <c r="I9" s="98"/>
      <c r="J9" s="98"/>
      <c r="K9" s="98"/>
      <c r="L9" s="98"/>
      <c r="M9" s="98"/>
      <c r="N9" s="98"/>
      <c r="O9" s="82">
        <f t="shared" ref="O9:O28" si="2">SUM(C9:N9)</f>
        <v>0</v>
      </c>
      <c r="P9" s="98"/>
      <c r="Q9" s="98"/>
      <c r="R9" s="98"/>
      <c r="S9" s="98"/>
      <c r="T9" s="98"/>
      <c r="U9" s="98"/>
      <c r="V9" s="98"/>
      <c r="W9" s="98"/>
      <c r="X9" s="98"/>
      <c r="Y9" s="98"/>
      <c r="Z9" s="98"/>
      <c r="AA9" s="98"/>
      <c r="AB9" s="82">
        <f t="shared" ref="AB9:AB28" si="3">SUM(P9:AA9)</f>
        <v>0</v>
      </c>
      <c r="AC9" s="98"/>
      <c r="AD9" s="98"/>
      <c r="AE9" s="82">
        <f t="shared" ref="AE9:AE28" si="4">SUM(AC9:AD9)</f>
        <v>0</v>
      </c>
      <c r="AF9" s="98"/>
      <c r="AG9" s="98"/>
      <c r="AH9" s="82">
        <f t="shared" ref="AH9:AH28" si="5">SUM(AF9:AG9)</f>
        <v>0</v>
      </c>
      <c r="AI9" s="98"/>
      <c r="AJ9" s="98"/>
      <c r="AK9" s="82">
        <f t="shared" ref="AK9:AK28" si="6">SUM(AI9:AJ9)</f>
        <v>0</v>
      </c>
      <c r="AL9" s="17"/>
    </row>
    <row r="10" spans="2:38" ht="15" customHeight="1" x14ac:dyDescent="0.35">
      <c r="B10" s="97"/>
      <c r="C10" s="98"/>
      <c r="D10" s="98"/>
      <c r="E10" s="98"/>
      <c r="F10" s="98"/>
      <c r="G10" s="98"/>
      <c r="H10" s="98"/>
      <c r="I10" s="98"/>
      <c r="J10" s="98"/>
      <c r="K10" s="98"/>
      <c r="L10" s="98"/>
      <c r="M10" s="98"/>
      <c r="N10" s="98"/>
      <c r="O10" s="82">
        <f t="shared" si="2"/>
        <v>0</v>
      </c>
      <c r="P10" s="98"/>
      <c r="Q10" s="98"/>
      <c r="R10" s="98"/>
      <c r="S10" s="98"/>
      <c r="T10" s="98"/>
      <c r="U10" s="98"/>
      <c r="V10" s="98"/>
      <c r="W10" s="98"/>
      <c r="X10" s="98"/>
      <c r="Y10" s="98"/>
      <c r="Z10" s="98"/>
      <c r="AA10" s="98"/>
      <c r="AB10" s="82">
        <f t="shared" si="3"/>
        <v>0</v>
      </c>
      <c r="AC10" s="98"/>
      <c r="AD10" s="98"/>
      <c r="AE10" s="82">
        <f t="shared" si="4"/>
        <v>0</v>
      </c>
      <c r="AF10" s="98"/>
      <c r="AG10" s="98"/>
      <c r="AH10" s="82">
        <f t="shared" si="5"/>
        <v>0</v>
      </c>
      <c r="AI10" s="98"/>
      <c r="AJ10" s="98"/>
      <c r="AK10" s="82">
        <f t="shared" si="6"/>
        <v>0</v>
      </c>
      <c r="AL10" s="17"/>
    </row>
    <row r="11" spans="2:38" ht="15" customHeight="1" x14ac:dyDescent="0.35">
      <c r="B11" s="97"/>
      <c r="C11" s="98"/>
      <c r="D11" s="98"/>
      <c r="E11" s="98"/>
      <c r="F11" s="98"/>
      <c r="G11" s="98"/>
      <c r="H11" s="98"/>
      <c r="I11" s="98"/>
      <c r="J11" s="98"/>
      <c r="K11" s="98"/>
      <c r="L11" s="98"/>
      <c r="M11" s="98"/>
      <c r="N11" s="98"/>
      <c r="O11" s="82">
        <f t="shared" si="2"/>
        <v>0</v>
      </c>
      <c r="P11" s="98"/>
      <c r="Q11" s="98"/>
      <c r="R11" s="98"/>
      <c r="S11" s="98"/>
      <c r="T11" s="98"/>
      <c r="U11" s="98"/>
      <c r="V11" s="98"/>
      <c r="W11" s="98"/>
      <c r="X11" s="98"/>
      <c r="Y11" s="98"/>
      <c r="Z11" s="98"/>
      <c r="AA11" s="98"/>
      <c r="AB11" s="82">
        <f t="shared" si="3"/>
        <v>0</v>
      </c>
      <c r="AC11" s="98"/>
      <c r="AD11" s="98"/>
      <c r="AE11" s="82">
        <f t="shared" si="4"/>
        <v>0</v>
      </c>
      <c r="AF11" s="98"/>
      <c r="AG11" s="98"/>
      <c r="AH11" s="82">
        <f t="shared" si="5"/>
        <v>0</v>
      </c>
      <c r="AI11" s="98"/>
      <c r="AJ11" s="98"/>
      <c r="AK11" s="82">
        <f t="shared" si="6"/>
        <v>0</v>
      </c>
      <c r="AL11" s="17"/>
    </row>
    <row r="12" spans="2:38" ht="15" customHeight="1" x14ac:dyDescent="0.35">
      <c r="B12" s="97"/>
      <c r="C12" s="98"/>
      <c r="D12" s="98"/>
      <c r="E12" s="98"/>
      <c r="F12" s="98"/>
      <c r="G12" s="98"/>
      <c r="H12" s="98"/>
      <c r="I12" s="98"/>
      <c r="J12" s="98"/>
      <c r="K12" s="98"/>
      <c r="L12" s="98"/>
      <c r="M12" s="98"/>
      <c r="N12" s="98"/>
      <c r="O12" s="82">
        <f t="shared" si="2"/>
        <v>0</v>
      </c>
      <c r="P12" s="98"/>
      <c r="Q12" s="98"/>
      <c r="R12" s="98"/>
      <c r="S12" s="98"/>
      <c r="T12" s="98"/>
      <c r="U12" s="98"/>
      <c r="V12" s="98"/>
      <c r="W12" s="98"/>
      <c r="X12" s="98"/>
      <c r="Y12" s="98"/>
      <c r="Z12" s="98"/>
      <c r="AA12" s="98"/>
      <c r="AB12" s="82">
        <f t="shared" si="3"/>
        <v>0</v>
      </c>
      <c r="AC12" s="98"/>
      <c r="AD12" s="98"/>
      <c r="AE12" s="82">
        <f t="shared" si="4"/>
        <v>0</v>
      </c>
      <c r="AF12" s="98"/>
      <c r="AG12" s="98"/>
      <c r="AH12" s="82">
        <f t="shared" si="5"/>
        <v>0</v>
      </c>
      <c r="AI12" s="98"/>
      <c r="AJ12" s="98"/>
      <c r="AK12" s="82">
        <f t="shared" si="6"/>
        <v>0</v>
      </c>
      <c r="AL12" s="17"/>
    </row>
    <row r="13" spans="2:38" ht="15" customHeight="1" x14ac:dyDescent="0.35">
      <c r="B13" s="97"/>
      <c r="C13" s="98"/>
      <c r="D13" s="98"/>
      <c r="E13" s="98"/>
      <c r="F13" s="98"/>
      <c r="G13" s="98"/>
      <c r="H13" s="98"/>
      <c r="I13" s="98"/>
      <c r="J13" s="98"/>
      <c r="K13" s="98"/>
      <c r="L13" s="98"/>
      <c r="M13" s="98"/>
      <c r="N13" s="98"/>
      <c r="O13" s="82">
        <f t="shared" si="2"/>
        <v>0</v>
      </c>
      <c r="P13" s="98"/>
      <c r="Q13" s="98"/>
      <c r="R13" s="98"/>
      <c r="S13" s="98"/>
      <c r="T13" s="98"/>
      <c r="U13" s="98"/>
      <c r="V13" s="98"/>
      <c r="W13" s="98"/>
      <c r="X13" s="98"/>
      <c r="Y13" s="98"/>
      <c r="Z13" s="98"/>
      <c r="AA13" s="98"/>
      <c r="AB13" s="82">
        <f t="shared" si="3"/>
        <v>0</v>
      </c>
      <c r="AC13" s="98"/>
      <c r="AD13" s="98"/>
      <c r="AE13" s="82">
        <f t="shared" si="4"/>
        <v>0</v>
      </c>
      <c r="AF13" s="98"/>
      <c r="AG13" s="98"/>
      <c r="AH13" s="82">
        <f t="shared" si="5"/>
        <v>0</v>
      </c>
      <c r="AI13" s="98"/>
      <c r="AJ13" s="98"/>
      <c r="AK13" s="82">
        <f t="shared" si="6"/>
        <v>0</v>
      </c>
      <c r="AL13" s="17"/>
    </row>
    <row r="14" spans="2:38" ht="15" customHeight="1" x14ac:dyDescent="0.35">
      <c r="B14" s="97"/>
      <c r="C14" s="98"/>
      <c r="D14" s="98"/>
      <c r="E14" s="98"/>
      <c r="F14" s="98"/>
      <c r="G14" s="98"/>
      <c r="H14" s="98"/>
      <c r="I14" s="98"/>
      <c r="J14" s="98"/>
      <c r="K14" s="98"/>
      <c r="L14" s="98"/>
      <c r="M14" s="98"/>
      <c r="N14" s="98"/>
      <c r="O14" s="82">
        <f t="shared" si="2"/>
        <v>0</v>
      </c>
      <c r="P14" s="98"/>
      <c r="Q14" s="98"/>
      <c r="R14" s="98"/>
      <c r="S14" s="98"/>
      <c r="T14" s="98"/>
      <c r="U14" s="98"/>
      <c r="V14" s="98"/>
      <c r="W14" s="98"/>
      <c r="X14" s="98"/>
      <c r="Y14" s="98"/>
      <c r="Z14" s="98"/>
      <c r="AA14" s="98"/>
      <c r="AB14" s="82">
        <f t="shared" si="3"/>
        <v>0</v>
      </c>
      <c r="AC14" s="98"/>
      <c r="AD14" s="98"/>
      <c r="AE14" s="82">
        <f t="shared" si="4"/>
        <v>0</v>
      </c>
      <c r="AF14" s="98"/>
      <c r="AG14" s="98"/>
      <c r="AH14" s="82">
        <f t="shared" si="5"/>
        <v>0</v>
      </c>
      <c r="AI14" s="98"/>
      <c r="AJ14" s="98"/>
      <c r="AK14" s="82">
        <f t="shared" si="6"/>
        <v>0</v>
      </c>
      <c r="AL14" s="17"/>
    </row>
    <row r="15" spans="2:38" ht="15" customHeight="1" x14ac:dyDescent="0.35">
      <c r="B15" s="97"/>
      <c r="C15" s="98"/>
      <c r="D15" s="98"/>
      <c r="E15" s="98"/>
      <c r="F15" s="98"/>
      <c r="G15" s="98"/>
      <c r="H15" s="98"/>
      <c r="I15" s="98"/>
      <c r="J15" s="98"/>
      <c r="K15" s="98"/>
      <c r="L15" s="98"/>
      <c r="M15" s="98"/>
      <c r="N15" s="98"/>
      <c r="O15" s="82">
        <f t="shared" si="2"/>
        <v>0</v>
      </c>
      <c r="P15" s="98"/>
      <c r="Q15" s="98"/>
      <c r="R15" s="98"/>
      <c r="S15" s="98"/>
      <c r="T15" s="98"/>
      <c r="U15" s="98"/>
      <c r="V15" s="98"/>
      <c r="W15" s="98"/>
      <c r="X15" s="98"/>
      <c r="Y15" s="98"/>
      <c r="Z15" s="98"/>
      <c r="AA15" s="98"/>
      <c r="AB15" s="82">
        <f t="shared" si="3"/>
        <v>0</v>
      </c>
      <c r="AC15" s="98"/>
      <c r="AD15" s="98"/>
      <c r="AE15" s="82">
        <f t="shared" si="4"/>
        <v>0</v>
      </c>
      <c r="AF15" s="98"/>
      <c r="AG15" s="98"/>
      <c r="AH15" s="82">
        <f t="shared" si="5"/>
        <v>0</v>
      </c>
      <c r="AI15" s="98"/>
      <c r="AJ15" s="98"/>
      <c r="AK15" s="82">
        <f t="shared" si="6"/>
        <v>0</v>
      </c>
      <c r="AL15" s="17"/>
    </row>
    <row r="16" spans="2:38" ht="15" customHeight="1" x14ac:dyDescent="0.35">
      <c r="B16" s="97"/>
      <c r="C16" s="98"/>
      <c r="D16" s="98"/>
      <c r="E16" s="98"/>
      <c r="F16" s="98"/>
      <c r="G16" s="98"/>
      <c r="H16" s="98"/>
      <c r="I16" s="98"/>
      <c r="J16" s="98"/>
      <c r="K16" s="98"/>
      <c r="L16" s="98"/>
      <c r="M16" s="98"/>
      <c r="N16" s="98"/>
      <c r="O16" s="82">
        <f t="shared" si="2"/>
        <v>0</v>
      </c>
      <c r="P16" s="98"/>
      <c r="Q16" s="98"/>
      <c r="R16" s="98"/>
      <c r="S16" s="98"/>
      <c r="T16" s="98"/>
      <c r="U16" s="98"/>
      <c r="V16" s="98"/>
      <c r="W16" s="98"/>
      <c r="X16" s="98"/>
      <c r="Y16" s="98"/>
      <c r="Z16" s="98"/>
      <c r="AA16" s="98"/>
      <c r="AB16" s="82">
        <f t="shared" si="3"/>
        <v>0</v>
      </c>
      <c r="AC16" s="98"/>
      <c r="AD16" s="98"/>
      <c r="AE16" s="82">
        <f t="shared" si="4"/>
        <v>0</v>
      </c>
      <c r="AF16" s="98"/>
      <c r="AG16" s="98"/>
      <c r="AH16" s="82">
        <f t="shared" si="5"/>
        <v>0</v>
      </c>
      <c r="AI16" s="98"/>
      <c r="AJ16" s="98"/>
      <c r="AK16" s="82">
        <f t="shared" si="6"/>
        <v>0</v>
      </c>
      <c r="AL16" s="17"/>
    </row>
    <row r="17" spans="2:38" ht="15" customHeight="1" x14ac:dyDescent="0.35">
      <c r="B17" s="97"/>
      <c r="C17" s="98"/>
      <c r="D17" s="98"/>
      <c r="E17" s="98"/>
      <c r="F17" s="98"/>
      <c r="G17" s="98"/>
      <c r="H17" s="98"/>
      <c r="I17" s="98"/>
      <c r="J17" s="98"/>
      <c r="K17" s="98"/>
      <c r="L17" s="98"/>
      <c r="M17" s="98"/>
      <c r="N17" s="98"/>
      <c r="O17" s="82">
        <f t="shared" si="2"/>
        <v>0</v>
      </c>
      <c r="P17" s="98"/>
      <c r="Q17" s="98"/>
      <c r="R17" s="98"/>
      <c r="S17" s="98"/>
      <c r="T17" s="98"/>
      <c r="U17" s="98"/>
      <c r="V17" s="98"/>
      <c r="W17" s="98"/>
      <c r="X17" s="98"/>
      <c r="Y17" s="98"/>
      <c r="Z17" s="98"/>
      <c r="AA17" s="98"/>
      <c r="AB17" s="82">
        <f t="shared" si="3"/>
        <v>0</v>
      </c>
      <c r="AC17" s="98"/>
      <c r="AD17" s="98"/>
      <c r="AE17" s="82">
        <f t="shared" si="4"/>
        <v>0</v>
      </c>
      <c r="AF17" s="98"/>
      <c r="AG17" s="98"/>
      <c r="AH17" s="82">
        <f t="shared" si="5"/>
        <v>0</v>
      </c>
      <c r="AI17" s="98"/>
      <c r="AJ17" s="98"/>
      <c r="AK17" s="82">
        <f t="shared" si="6"/>
        <v>0</v>
      </c>
      <c r="AL17" s="17"/>
    </row>
    <row r="18" spans="2:38" ht="15" customHeight="1" x14ac:dyDescent="0.35">
      <c r="B18" s="97"/>
      <c r="C18" s="98"/>
      <c r="D18" s="98"/>
      <c r="E18" s="98"/>
      <c r="F18" s="98"/>
      <c r="G18" s="98"/>
      <c r="H18" s="98"/>
      <c r="I18" s="98"/>
      <c r="J18" s="98"/>
      <c r="K18" s="98"/>
      <c r="L18" s="98"/>
      <c r="M18" s="98"/>
      <c r="N18" s="98"/>
      <c r="O18" s="82">
        <f t="shared" si="2"/>
        <v>0</v>
      </c>
      <c r="P18" s="98"/>
      <c r="Q18" s="98"/>
      <c r="R18" s="98"/>
      <c r="S18" s="98"/>
      <c r="T18" s="98"/>
      <c r="U18" s="98"/>
      <c r="V18" s="98"/>
      <c r="W18" s="98"/>
      <c r="X18" s="98"/>
      <c r="Y18" s="98"/>
      <c r="Z18" s="98"/>
      <c r="AA18" s="98"/>
      <c r="AB18" s="82">
        <f t="shared" si="3"/>
        <v>0</v>
      </c>
      <c r="AC18" s="98"/>
      <c r="AD18" s="98"/>
      <c r="AE18" s="82">
        <f t="shared" si="4"/>
        <v>0</v>
      </c>
      <c r="AF18" s="98"/>
      <c r="AG18" s="98"/>
      <c r="AH18" s="82">
        <f t="shared" si="5"/>
        <v>0</v>
      </c>
      <c r="AI18" s="98"/>
      <c r="AJ18" s="98"/>
      <c r="AK18" s="82">
        <f t="shared" si="6"/>
        <v>0</v>
      </c>
      <c r="AL18" s="17"/>
    </row>
    <row r="19" spans="2:38" ht="15" customHeight="1" x14ac:dyDescent="0.35">
      <c r="B19" s="97"/>
      <c r="C19" s="98"/>
      <c r="D19" s="98"/>
      <c r="E19" s="98"/>
      <c r="F19" s="98"/>
      <c r="G19" s="98"/>
      <c r="H19" s="98"/>
      <c r="I19" s="98"/>
      <c r="J19" s="98"/>
      <c r="K19" s="98"/>
      <c r="L19" s="98"/>
      <c r="M19" s="98"/>
      <c r="N19" s="98"/>
      <c r="O19" s="82">
        <f t="shared" si="2"/>
        <v>0</v>
      </c>
      <c r="P19" s="98"/>
      <c r="Q19" s="98"/>
      <c r="R19" s="98"/>
      <c r="S19" s="98"/>
      <c r="T19" s="98"/>
      <c r="U19" s="98"/>
      <c r="V19" s="98"/>
      <c r="W19" s="98"/>
      <c r="X19" s="98"/>
      <c r="Y19" s="98"/>
      <c r="Z19" s="98"/>
      <c r="AA19" s="98"/>
      <c r="AB19" s="82">
        <f t="shared" si="3"/>
        <v>0</v>
      </c>
      <c r="AC19" s="98"/>
      <c r="AD19" s="98"/>
      <c r="AE19" s="82">
        <f t="shared" si="4"/>
        <v>0</v>
      </c>
      <c r="AF19" s="98"/>
      <c r="AG19" s="98"/>
      <c r="AH19" s="82">
        <f t="shared" si="5"/>
        <v>0</v>
      </c>
      <c r="AI19" s="98"/>
      <c r="AJ19" s="98"/>
      <c r="AK19" s="82">
        <f t="shared" si="6"/>
        <v>0</v>
      </c>
      <c r="AL19" s="17"/>
    </row>
    <row r="20" spans="2:38" ht="15" customHeight="1" x14ac:dyDescent="0.35">
      <c r="B20" s="97"/>
      <c r="C20" s="98"/>
      <c r="D20" s="98"/>
      <c r="E20" s="98"/>
      <c r="F20" s="98"/>
      <c r="G20" s="98"/>
      <c r="H20" s="98"/>
      <c r="I20" s="98"/>
      <c r="J20" s="98"/>
      <c r="K20" s="98"/>
      <c r="L20" s="98"/>
      <c r="M20" s="98"/>
      <c r="N20" s="98"/>
      <c r="O20" s="82">
        <f t="shared" si="2"/>
        <v>0</v>
      </c>
      <c r="P20" s="98"/>
      <c r="Q20" s="98"/>
      <c r="R20" s="98"/>
      <c r="S20" s="98"/>
      <c r="T20" s="98"/>
      <c r="U20" s="98"/>
      <c r="V20" s="98"/>
      <c r="W20" s="98"/>
      <c r="X20" s="98"/>
      <c r="Y20" s="98"/>
      <c r="Z20" s="98"/>
      <c r="AA20" s="98"/>
      <c r="AB20" s="82">
        <f t="shared" si="3"/>
        <v>0</v>
      </c>
      <c r="AC20" s="98"/>
      <c r="AD20" s="98"/>
      <c r="AE20" s="82">
        <f t="shared" si="4"/>
        <v>0</v>
      </c>
      <c r="AF20" s="98"/>
      <c r="AG20" s="98"/>
      <c r="AH20" s="82">
        <f t="shared" si="5"/>
        <v>0</v>
      </c>
      <c r="AI20" s="98"/>
      <c r="AJ20" s="98"/>
      <c r="AK20" s="82">
        <f t="shared" si="6"/>
        <v>0</v>
      </c>
      <c r="AL20" s="17"/>
    </row>
    <row r="21" spans="2:38" ht="15" customHeight="1" x14ac:dyDescent="0.35">
      <c r="B21" s="97"/>
      <c r="C21" s="98"/>
      <c r="D21" s="98"/>
      <c r="E21" s="98"/>
      <c r="F21" s="98"/>
      <c r="G21" s="98"/>
      <c r="H21" s="98"/>
      <c r="I21" s="98"/>
      <c r="J21" s="98"/>
      <c r="K21" s="98"/>
      <c r="L21" s="98"/>
      <c r="M21" s="98"/>
      <c r="N21" s="98"/>
      <c r="O21" s="82">
        <f t="shared" si="2"/>
        <v>0</v>
      </c>
      <c r="P21" s="98"/>
      <c r="Q21" s="98"/>
      <c r="R21" s="98"/>
      <c r="S21" s="98"/>
      <c r="T21" s="98"/>
      <c r="U21" s="98"/>
      <c r="V21" s="98"/>
      <c r="W21" s="98"/>
      <c r="X21" s="98"/>
      <c r="Y21" s="98"/>
      <c r="Z21" s="98"/>
      <c r="AA21" s="98"/>
      <c r="AB21" s="82">
        <f t="shared" si="3"/>
        <v>0</v>
      </c>
      <c r="AC21" s="98"/>
      <c r="AD21" s="98"/>
      <c r="AE21" s="82">
        <f t="shared" si="4"/>
        <v>0</v>
      </c>
      <c r="AF21" s="98"/>
      <c r="AG21" s="98"/>
      <c r="AH21" s="82">
        <f t="shared" si="5"/>
        <v>0</v>
      </c>
      <c r="AI21" s="98"/>
      <c r="AJ21" s="98"/>
      <c r="AK21" s="82">
        <f t="shared" si="6"/>
        <v>0</v>
      </c>
      <c r="AL21" s="17"/>
    </row>
    <row r="22" spans="2:38" ht="15" customHeight="1" x14ac:dyDescent="0.35">
      <c r="B22" s="97"/>
      <c r="C22" s="98"/>
      <c r="D22" s="98"/>
      <c r="E22" s="98"/>
      <c r="F22" s="98"/>
      <c r="G22" s="98"/>
      <c r="H22" s="98"/>
      <c r="I22" s="98"/>
      <c r="J22" s="98"/>
      <c r="K22" s="98"/>
      <c r="L22" s="98"/>
      <c r="M22" s="98"/>
      <c r="N22" s="98"/>
      <c r="O22" s="82">
        <f t="shared" si="2"/>
        <v>0</v>
      </c>
      <c r="P22" s="98"/>
      <c r="Q22" s="98"/>
      <c r="R22" s="98"/>
      <c r="S22" s="98"/>
      <c r="T22" s="98"/>
      <c r="U22" s="98"/>
      <c r="V22" s="98"/>
      <c r="W22" s="98"/>
      <c r="X22" s="98"/>
      <c r="Y22" s="98"/>
      <c r="Z22" s="98"/>
      <c r="AA22" s="98"/>
      <c r="AB22" s="82">
        <f t="shared" si="3"/>
        <v>0</v>
      </c>
      <c r="AC22" s="98"/>
      <c r="AD22" s="98"/>
      <c r="AE22" s="82">
        <f t="shared" si="4"/>
        <v>0</v>
      </c>
      <c r="AF22" s="98"/>
      <c r="AG22" s="98"/>
      <c r="AH22" s="82">
        <f t="shared" si="5"/>
        <v>0</v>
      </c>
      <c r="AI22" s="98"/>
      <c r="AJ22" s="98"/>
      <c r="AK22" s="82">
        <f t="shared" si="6"/>
        <v>0</v>
      </c>
      <c r="AL22" s="17"/>
    </row>
    <row r="23" spans="2:38" ht="15" customHeight="1" x14ac:dyDescent="0.35">
      <c r="B23" s="97"/>
      <c r="C23" s="98"/>
      <c r="D23" s="98"/>
      <c r="E23" s="98"/>
      <c r="F23" s="98"/>
      <c r="G23" s="98"/>
      <c r="H23" s="98"/>
      <c r="I23" s="98"/>
      <c r="J23" s="98"/>
      <c r="K23" s="98"/>
      <c r="L23" s="98"/>
      <c r="M23" s="98"/>
      <c r="N23" s="98"/>
      <c r="O23" s="82">
        <f t="shared" si="2"/>
        <v>0</v>
      </c>
      <c r="P23" s="98"/>
      <c r="Q23" s="98"/>
      <c r="R23" s="98"/>
      <c r="S23" s="98"/>
      <c r="T23" s="98"/>
      <c r="U23" s="98"/>
      <c r="V23" s="98"/>
      <c r="W23" s="98"/>
      <c r="X23" s="98"/>
      <c r="Y23" s="98"/>
      <c r="Z23" s="98"/>
      <c r="AA23" s="98"/>
      <c r="AB23" s="82">
        <f t="shared" si="3"/>
        <v>0</v>
      </c>
      <c r="AC23" s="98"/>
      <c r="AD23" s="98"/>
      <c r="AE23" s="82">
        <f t="shared" si="4"/>
        <v>0</v>
      </c>
      <c r="AF23" s="98"/>
      <c r="AG23" s="98"/>
      <c r="AH23" s="82">
        <f t="shared" si="5"/>
        <v>0</v>
      </c>
      <c r="AI23" s="98"/>
      <c r="AJ23" s="98"/>
      <c r="AK23" s="82">
        <f t="shared" si="6"/>
        <v>0</v>
      </c>
      <c r="AL23" s="17"/>
    </row>
    <row r="24" spans="2:38" ht="15" customHeight="1" x14ac:dyDescent="0.35">
      <c r="B24" s="97"/>
      <c r="C24" s="98"/>
      <c r="D24" s="98"/>
      <c r="E24" s="98"/>
      <c r="F24" s="98"/>
      <c r="G24" s="98"/>
      <c r="H24" s="98"/>
      <c r="I24" s="98"/>
      <c r="J24" s="98"/>
      <c r="K24" s="98"/>
      <c r="L24" s="98"/>
      <c r="M24" s="98"/>
      <c r="N24" s="98"/>
      <c r="O24" s="82">
        <f t="shared" si="2"/>
        <v>0</v>
      </c>
      <c r="P24" s="98"/>
      <c r="Q24" s="98"/>
      <c r="R24" s="98"/>
      <c r="S24" s="98"/>
      <c r="T24" s="98"/>
      <c r="U24" s="98"/>
      <c r="V24" s="98"/>
      <c r="W24" s="98"/>
      <c r="X24" s="98"/>
      <c r="Y24" s="98"/>
      <c r="Z24" s="98"/>
      <c r="AA24" s="98"/>
      <c r="AB24" s="82">
        <f t="shared" si="3"/>
        <v>0</v>
      </c>
      <c r="AC24" s="98"/>
      <c r="AD24" s="98"/>
      <c r="AE24" s="82">
        <f t="shared" si="4"/>
        <v>0</v>
      </c>
      <c r="AF24" s="98"/>
      <c r="AG24" s="98"/>
      <c r="AH24" s="82">
        <f t="shared" si="5"/>
        <v>0</v>
      </c>
      <c r="AI24" s="98"/>
      <c r="AJ24" s="98"/>
      <c r="AK24" s="82">
        <f t="shared" si="6"/>
        <v>0</v>
      </c>
      <c r="AL24" s="17"/>
    </row>
    <row r="25" spans="2:38" ht="15" customHeight="1" x14ac:dyDescent="0.35">
      <c r="B25" s="97"/>
      <c r="C25" s="98"/>
      <c r="D25" s="98"/>
      <c r="E25" s="98"/>
      <c r="F25" s="98"/>
      <c r="G25" s="98"/>
      <c r="H25" s="98"/>
      <c r="I25" s="98"/>
      <c r="J25" s="98"/>
      <c r="K25" s="98"/>
      <c r="L25" s="98"/>
      <c r="M25" s="98"/>
      <c r="N25" s="98"/>
      <c r="O25" s="82">
        <f t="shared" si="2"/>
        <v>0</v>
      </c>
      <c r="P25" s="98"/>
      <c r="Q25" s="98"/>
      <c r="R25" s="98"/>
      <c r="S25" s="98"/>
      <c r="T25" s="98"/>
      <c r="U25" s="98"/>
      <c r="V25" s="98"/>
      <c r="W25" s="98"/>
      <c r="X25" s="98"/>
      <c r="Y25" s="98"/>
      <c r="Z25" s="98"/>
      <c r="AA25" s="98"/>
      <c r="AB25" s="82">
        <f t="shared" si="3"/>
        <v>0</v>
      </c>
      <c r="AC25" s="98"/>
      <c r="AD25" s="98"/>
      <c r="AE25" s="82">
        <f t="shared" si="4"/>
        <v>0</v>
      </c>
      <c r="AF25" s="98"/>
      <c r="AG25" s="98"/>
      <c r="AH25" s="82">
        <f t="shared" si="5"/>
        <v>0</v>
      </c>
      <c r="AI25" s="98"/>
      <c r="AJ25" s="98"/>
      <c r="AK25" s="82">
        <f t="shared" si="6"/>
        <v>0</v>
      </c>
      <c r="AL25" s="17"/>
    </row>
    <row r="26" spans="2:38" ht="15" customHeight="1" x14ac:dyDescent="0.35">
      <c r="B26" s="97"/>
      <c r="C26" s="98"/>
      <c r="D26" s="98"/>
      <c r="E26" s="98"/>
      <c r="F26" s="98"/>
      <c r="G26" s="98"/>
      <c r="H26" s="98"/>
      <c r="I26" s="98"/>
      <c r="J26" s="98"/>
      <c r="K26" s="98"/>
      <c r="L26" s="98"/>
      <c r="M26" s="98"/>
      <c r="N26" s="98"/>
      <c r="O26" s="82">
        <f t="shared" si="2"/>
        <v>0</v>
      </c>
      <c r="P26" s="98"/>
      <c r="Q26" s="98"/>
      <c r="R26" s="98"/>
      <c r="S26" s="98"/>
      <c r="T26" s="98"/>
      <c r="U26" s="98"/>
      <c r="V26" s="98"/>
      <c r="W26" s="98"/>
      <c r="X26" s="98"/>
      <c r="Y26" s="98"/>
      <c r="Z26" s="98"/>
      <c r="AA26" s="98"/>
      <c r="AB26" s="82">
        <f t="shared" si="3"/>
        <v>0</v>
      </c>
      <c r="AC26" s="98"/>
      <c r="AD26" s="98"/>
      <c r="AE26" s="82">
        <f t="shared" si="4"/>
        <v>0</v>
      </c>
      <c r="AF26" s="98"/>
      <c r="AG26" s="98"/>
      <c r="AH26" s="82">
        <f t="shared" si="5"/>
        <v>0</v>
      </c>
      <c r="AI26" s="98"/>
      <c r="AJ26" s="98"/>
      <c r="AK26" s="82">
        <f t="shared" si="6"/>
        <v>0</v>
      </c>
      <c r="AL26" s="17"/>
    </row>
    <row r="27" spans="2:38" ht="15" customHeight="1" x14ac:dyDescent="0.35">
      <c r="B27" s="97"/>
      <c r="C27" s="98"/>
      <c r="D27" s="98"/>
      <c r="E27" s="98"/>
      <c r="F27" s="98"/>
      <c r="G27" s="98"/>
      <c r="H27" s="98"/>
      <c r="I27" s="98"/>
      <c r="J27" s="98"/>
      <c r="K27" s="98"/>
      <c r="L27" s="98"/>
      <c r="M27" s="98"/>
      <c r="N27" s="98"/>
      <c r="O27" s="82">
        <f t="shared" si="2"/>
        <v>0</v>
      </c>
      <c r="P27" s="98"/>
      <c r="Q27" s="98"/>
      <c r="R27" s="98"/>
      <c r="S27" s="98"/>
      <c r="T27" s="98"/>
      <c r="U27" s="98"/>
      <c r="V27" s="98"/>
      <c r="W27" s="98"/>
      <c r="X27" s="98"/>
      <c r="Y27" s="98"/>
      <c r="Z27" s="98"/>
      <c r="AA27" s="98"/>
      <c r="AB27" s="82">
        <f t="shared" si="3"/>
        <v>0</v>
      </c>
      <c r="AC27" s="98"/>
      <c r="AD27" s="98"/>
      <c r="AE27" s="82">
        <f t="shared" si="4"/>
        <v>0</v>
      </c>
      <c r="AF27" s="98"/>
      <c r="AG27" s="98"/>
      <c r="AH27" s="82">
        <f t="shared" si="5"/>
        <v>0</v>
      </c>
      <c r="AI27" s="98"/>
      <c r="AJ27" s="98"/>
      <c r="AK27" s="82">
        <f t="shared" si="6"/>
        <v>0</v>
      </c>
      <c r="AL27" s="17"/>
    </row>
    <row r="28" spans="2:38" ht="15" customHeight="1" x14ac:dyDescent="0.35">
      <c r="B28" s="97"/>
      <c r="C28" s="98"/>
      <c r="D28" s="98"/>
      <c r="E28" s="98"/>
      <c r="F28" s="98"/>
      <c r="G28" s="98"/>
      <c r="H28" s="98"/>
      <c r="I28" s="98"/>
      <c r="J28" s="98"/>
      <c r="K28" s="98"/>
      <c r="L28" s="98"/>
      <c r="M28" s="98"/>
      <c r="N28" s="98"/>
      <c r="O28" s="82">
        <f t="shared" si="2"/>
        <v>0</v>
      </c>
      <c r="P28" s="98"/>
      <c r="Q28" s="98"/>
      <c r="R28" s="98"/>
      <c r="S28" s="98"/>
      <c r="T28" s="98"/>
      <c r="U28" s="98"/>
      <c r="V28" s="98"/>
      <c r="W28" s="98"/>
      <c r="X28" s="98"/>
      <c r="Y28" s="98"/>
      <c r="Z28" s="98"/>
      <c r="AA28" s="98"/>
      <c r="AB28" s="82">
        <f t="shared" si="3"/>
        <v>0</v>
      </c>
      <c r="AC28" s="98"/>
      <c r="AD28" s="98"/>
      <c r="AE28" s="82">
        <f t="shared" si="4"/>
        <v>0</v>
      </c>
      <c r="AF28" s="98"/>
      <c r="AG28" s="98"/>
      <c r="AH28" s="82">
        <f t="shared" si="5"/>
        <v>0</v>
      </c>
      <c r="AI28" s="98"/>
      <c r="AJ28" s="98"/>
      <c r="AK28" s="82">
        <f t="shared" si="6"/>
        <v>0</v>
      </c>
      <c r="AL28" s="17"/>
    </row>
    <row r="29" spans="2:38" ht="15" customHeight="1" x14ac:dyDescent="0.35">
      <c r="B29"/>
    </row>
    <row r="30" spans="2:38" ht="15" customHeight="1" x14ac:dyDescent="0.35">
      <c r="B30" s="95" t="s">
        <v>20</v>
      </c>
      <c r="C30" s="82">
        <f t="shared" ref="C30:AK30" si="7">SUM(C9:C28)</f>
        <v>0</v>
      </c>
      <c r="D30" s="82">
        <f t="shared" si="7"/>
        <v>0</v>
      </c>
      <c r="E30" s="82">
        <f t="shared" si="7"/>
        <v>0</v>
      </c>
      <c r="F30" s="82">
        <f t="shared" si="7"/>
        <v>0</v>
      </c>
      <c r="G30" s="82">
        <f t="shared" si="7"/>
        <v>0</v>
      </c>
      <c r="H30" s="82">
        <f t="shared" si="7"/>
        <v>0</v>
      </c>
      <c r="I30" s="82">
        <f t="shared" si="7"/>
        <v>0</v>
      </c>
      <c r="J30" s="82">
        <f t="shared" si="7"/>
        <v>0</v>
      </c>
      <c r="K30" s="82">
        <f t="shared" si="7"/>
        <v>0</v>
      </c>
      <c r="L30" s="82">
        <f t="shared" si="7"/>
        <v>0</v>
      </c>
      <c r="M30" s="82">
        <f t="shared" si="7"/>
        <v>0</v>
      </c>
      <c r="N30" s="82">
        <f t="shared" si="7"/>
        <v>0</v>
      </c>
      <c r="O30" s="99">
        <f t="shared" si="7"/>
        <v>0</v>
      </c>
      <c r="P30" s="82">
        <f t="shared" si="7"/>
        <v>0</v>
      </c>
      <c r="Q30" s="82">
        <f t="shared" si="7"/>
        <v>0</v>
      </c>
      <c r="R30" s="82">
        <f t="shared" si="7"/>
        <v>0</v>
      </c>
      <c r="S30" s="82">
        <f t="shared" si="7"/>
        <v>0</v>
      </c>
      <c r="T30" s="82">
        <f t="shared" si="7"/>
        <v>0</v>
      </c>
      <c r="U30" s="82">
        <f t="shared" si="7"/>
        <v>0</v>
      </c>
      <c r="V30" s="82">
        <f t="shared" si="7"/>
        <v>0</v>
      </c>
      <c r="W30" s="82">
        <f t="shared" si="7"/>
        <v>0</v>
      </c>
      <c r="X30" s="82">
        <f t="shared" si="7"/>
        <v>0</v>
      </c>
      <c r="Y30" s="82">
        <f t="shared" si="7"/>
        <v>0</v>
      </c>
      <c r="Z30" s="82">
        <f t="shared" si="7"/>
        <v>0</v>
      </c>
      <c r="AA30" s="82">
        <f t="shared" si="7"/>
        <v>0</v>
      </c>
      <c r="AB30" s="99">
        <f t="shared" si="7"/>
        <v>0</v>
      </c>
      <c r="AC30" s="82">
        <f t="shared" si="7"/>
        <v>0</v>
      </c>
      <c r="AD30" s="82">
        <f t="shared" si="7"/>
        <v>0</v>
      </c>
      <c r="AE30" s="99">
        <f t="shared" si="7"/>
        <v>0</v>
      </c>
      <c r="AF30" s="82">
        <f t="shared" si="7"/>
        <v>0</v>
      </c>
      <c r="AG30" s="82">
        <f t="shared" si="7"/>
        <v>0</v>
      </c>
      <c r="AH30" s="99">
        <f t="shared" si="7"/>
        <v>0</v>
      </c>
      <c r="AI30" s="82">
        <f t="shared" si="7"/>
        <v>0</v>
      </c>
      <c r="AJ30" s="82">
        <f t="shared" si="7"/>
        <v>0</v>
      </c>
      <c r="AK30" s="99">
        <f t="shared" si="7"/>
        <v>0</v>
      </c>
      <c r="AL30" s="17"/>
    </row>
    <row r="31" spans="2:38" x14ac:dyDescent="0.35">
      <c r="B31" s="90"/>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row>
    <row r="32" spans="2:38" x14ac:dyDescent="0.35">
      <c r="B32" s="237" t="s">
        <v>190</v>
      </c>
      <c r="C32" s="237"/>
      <c r="D32" s="237"/>
      <c r="E32" s="237"/>
      <c r="F32" s="100"/>
      <c r="G32" s="100"/>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row>
    <row r="33" spans="2:38" ht="15" customHeight="1" x14ac:dyDescent="0.35">
      <c r="B33" s="101"/>
      <c r="C33" s="100"/>
      <c r="D33" s="100"/>
      <c r="E33" s="100"/>
      <c r="F33" s="100"/>
      <c r="G33" s="100"/>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row>
    <row r="34" spans="2:38" ht="91.5" customHeight="1" x14ac:dyDescent="0.35">
      <c r="B34" s="203" t="s">
        <v>351</v>
      </c>
      <c r="C34" s="203"/>
      <c r="D34" s="203"/>
      <c r="E34" s="203"/>
      <c r="F34" s="203"/>
      <c r="G34" s="203"/>
      <c r="H34" s="203"/>
      <c r="I34" s="203"/>
      <c r="J34" s="203"/>
      <c r="K34" s="203"/>
      <c r="L34" s="203"/>
      <c r="M34" s="203"/>
      <c r="N34" s="203"/>
      <c r="O34" s="203"/>
      <c r="P34" s="203"/>
      <c r="Q34" s="203"/>
      <c r="R34" s="17"/>
      <c r="S34" s="17"/>
      <c r="T34" s="17"/>
      <c r="U34" s="17"/>
      <c r="V34" s="17"/>
      <c r="W34" s="17"/>
      <c r="X34" s="17"/>
      <c r="Y34" s="17"/>
      <c r="Z34" s="17"/>
      <c r="AA34" s="17"/>
      <c r="AB34" s="17"/>
      <c r="AC34" s="17"/>
      <c r="AD34" s="17"/>
      <c r="AE34" s="17"/>
      <c r="AF34" s="17"/>
      <c r="AG34" s="17"/>
      <c r="AH34" s="17"/>
      <c r="AI34" s="17"/>
      <c r="AJ34" s="17"/>
      <c r="AK34" s="17"/>
      <c r="AL34" s="17"/>
    </row>
    <row r="35" spans="2:38" x14ac:dyDescent="0.35">
      <c r="B35" s="90"/>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row>
    <row r="36" spans="2:38" ht="63" customHeight="1" x14ac:dyDescent="0.35">
      <c r="B36" s="95" t="s">
        <v>35</v>
      </c>
      <c r="C36" s="69" t="str">
        <f>CONFIG!B14</f>
        <v>Activité / Projet 1</v>
      </c>
      <c r="D36" s="69" t="str">
        <f>CONFIG!B15</f>
        <v>Activité / Projet 2</v>
      </c>
      <c r="E36" s="69" t="str">
        <f>CONFIG!B16</f>
        <v>…</v>
      </c>
      <c r="F36" s="69">
        <f>CONFIG!B17</f>
        <v>0</v>
      </c>
      <c r="G36" s="69">
        <f>CONFIG!B18</f>
        <v>0</v>
      </c>
      <c r="H36" s="69">
        <f>CONFIG!B19</f>
        <v>0</v>
      </c>
      <c r="I36" s="69">
        <f>CONFIG!B20</f>
        <v>0</v>
      </c>
      <c r="J36" s="69">
        <f>CONFIG!B21</f>
        <v>0</v>
      </c>
      <c r="K36" s="35" t="s">
        <v>11</v>
      </c>
      <c r="L36" s="224" t="s">
        <v>203</v>
      </c>
      <c r="M36" s="224"/>
      <c r="N36" s="224" t="s">
        <v>200</v>
      </c>
      <c r="O36" s="224"/>
      <c r="P36" s="224" t="s">
        <v>201</v>
      </c>
      <c r="Q36" s="224"/>
      <c r="R36" s="23"/>
      <c r="S36" s="23"/>
      <c r="T36" s="23"/>
      <c r="U36" s="42"/>
      <c r="V36" s="42"/>
      <c r="W36" s="42"/>
      <c r="X36" s="42"/>
      <c r="Y36" s="17"/>
      <c r="Z36" s="17"/>
      <c r="AA36" s="17"/>
      <c r="AB36" s="17"/>
      <c r="AC36" s="17"/>
      <c r="AD36" s="17"/>
      <c r="AE36" s="17"/>
      <c r="AF36" s="17"/>
      <c r="AG36" s="17"/>
      <c r="AH36" s="17"/>
      <c r="AI36" s="17"/>
      <c r="AJ36" s="17"/>
      <c r="AK36" s="17"/>
      <c r="AL36" s="17"/>
    </row>
    <row r="37" spans="2:38" ht="15" customHeight="1" x14ac:dyDescent="0.35">
      <c r="B37" s="57">
        <f t="shared" ref="B37:B56" si="8">B9</f>
        <v>0</v>
      </c>
      <c r="C37" s="102">
        <v>1</v>
      </c>
      <c r="D37" s="102"/>
      <c r="E37" s="102"/>
      <c r="F37" s="102"/>
      <c r="G37" s="102"/>
      <c r="H37" s="102"/>
      <c r="I37" s="102"/>
      <c r="J37" s="102"/>
      <c r="K37" s="84">
        <f t="shared" ref="K37:K56" si="9">SUM(C37:J37)</f>
        <v>1</v>
      </c>
      <c r="L37" s="236">
        <v>0</v>
      </c>
      <c r="M37" s="236"/>
      <c r="N37" s="235">
        <v>0</v>
      </c>
      <c r="O37" s="235"/>
      <c r="P37" s="235">
        <v>0</v>
      </c>
      <c r="Q37" s="235"/>
      <c r="R37" s="23"/>
      <c r="S37" s="23"/>
      <c r="T37" s="23"/>
      <c r="U37" s="42"/>
      <c r="V37" s="42"/>
      <c r="W37" s="42"/>
      <c r="X37" s="42"/>
      <c r="Y37" s="17"/>
      <c r="Z37" s="17"/>
      <c r="AA37" s="17"/>
      <c r="AB37" s="17"/>
      <c r="AC37" s="17"/>
      <c r="AD37" s="17"/>
      <c r="AE37" s="17"/>
      <c r="AF37" s="17"/>
      <c r="AG37" s="17"/>
      <c r="AH37" s="17"/>
      <c r="AI37" s="17"/>
      <c r="AJ37" s="17"/>
      <c r="AK37" s="17"/>
      <c r="AL37" s="17"/>
    </row>
    <row r="38" spans="2:38" ht="15" customHeight="1" x14ac:dyDescent="0.35">
      <c r="B38" s="57">
        <f t="shared" si="8"/>
        <v>0</v>
      </c>
      <c r="C38" s="102">
        <v>1</v>
      </c>
      <c r="D38" s="102"/>
      <c r="E38" s="102"/>
      <c r="F38" s="102"/>
      <c r="G38" s="102"/>
      <c r="H38" s="102"/>
      <c r="I38" s="102"/>
      <c r="J38" s="102"/>
      <c r="K38" s="84">
        <f t="shared" si="9"/>
        <v>1</v>
      </c>
      <c r="L38" s="236">
        <v>0</v>
      </c>
      <c r="M38" s="236"/>
      <c r="N38" s="235">
        <v>0</v>
      </c>
      <c r="O38" s="235"/>
      <c r="P38" s="235">
        <v>0</v>
      </c>
      <c r="Q38" s="235"/>
      <c r="R38" s="23"/>
      <c r="S38" s="23"/>
      <c r="T38" s="23"/>
      <c r="U38" s="42"/>
      <c r="V38" s="42"/>
      <c r="W38" s="42"/>
      <c r="X38" s="42"/>
      <c r="Y38" s="17"/>
      <c r="Z38" s="17"/>
      <c r="AA38" s="17"/>
      <c r="AB38" s="17"/>
      <c r="AC38" s="17"/>
      <c r="AD38" s="17"/>
      <c r="AE38" s="17"/>
      <c r="AF38" s="17"/>
      <c r="AG38" s="17"/>
      <c r="AH38" s="17"/>
      <c r="AI38" s="17"/>
      <c r="AJ38" s="17"/>
      <c r="AK38" s="17"/>
      <c r="AL38" s="17"/>
    </row>
    <row r="39" spans="2:38" ht="15" customHeight="1" x14ac:dyDescent="0.35">
      <c r="B39" s="57">
        <f t="shared" si="8"/>
        <v>0</v>
      </c>
      <c r="C39" s="102">
        <v>1</v>
      </c>
      <c r="D39" s="102"/>
      <c r="E39" s="102"/>
      <c r="F39" s="102"/>
      <c r="G39" s="102"/>
      <c r="H39" s="102"/>
      <c r="I39" s="102"/>
      <c r="J39" s="102"/>
      <c r="K39" s="84">
        <f t="shared" si="9"/>
        <v>1</v>
      </c>
      <c r="L39" s="236">
        <v>0</v>
      </c>
      <c r="M39" s="236"/>
      <c r="N39" s="235">
        <v>0</v>
      </c>
      <c r="O39" s="235"/>
      <c r="P39" s="235">
        <v>0</v>
      </c>
      <c r="Q39" s="235"/>
      <c r="R39" s="23"/>
      <c r="S39" s="23"/>
      <c r="T39" s="23"/>
      <c r="U39" s="42"/>
      <c r="V39" s="42"/>
      <c r="W39" s="42"/>
      <c r="X39" s="42"/>
      <c r="Y39" s="17"/>
      <c r="Z39" s="17"/>
      <c r="AA39" s="17"/>
      <c r="AB39" s="17"/>
      <c r="AC39" s="17"/>
      <c r="AD39" s="17"/>
      <c r="AE39" s="17"/>
      <c r="AF39" s="17"/>
      <c r="AG39" s="17"/>
      <c r="AH39" s="17"/>
      <c r="AI39" s="17"/>
      <c r="AJ39" s="17"/>
      <c r="AK39" s="17"/>
      <c r="AL39" s="17"/>
    </row>
    <row r="40" spans="2:38" ht="15" customHeight="1" x14ac:dyDescent="0.35">
      <c r="B40" s="57">
        <f t="shared" si="8"/>
        <v>0</v>
      </c>
      <c r="C40" s="102">
        <v>1</v>
      </c>
      <c r="D40" s="102"/>
      <c r="E40" s="102"/>
      <c r="F40" s="102">
        <v>0</v>
      </c>
      <c r="G40" s="102"/>
      <c r="H40" s="102"/>
      <c r="I40" s="102"/>
      <c r="J40" s="102"/>
      <c r="K40" s="84">
        <f t="shared" si="9"/>
        <v>1</v>
      </c>
      <c r="L40" s="236">
        <v>0</v>
      </c>
      <c r="M40" s="236"/>
      <c r="N40" s="235">
        <v>0</v>
      </c>
      <c r="O40" s="235"/>
      <c r="P40" s="235">
        <v>0</v>
      </c>
      <c r="Q40" s="235"/>
      <c r="R40" s="23"/>
      <c r="S40" s="23"/>
      <c r="T40" s="23"/>
      <c r="U40" s="42"/>
      <c r="V40" s="42"/>
      <c r="W40" s="42"/>
      <c r="X40" s="42"/>
      <c r="Y40" s="17"/>
      <c r="Z40" s="17"/>
      <c r="AA40" s="17"/>
      <c r="AB40" s="17"/>
      <c r="AC40" s="17"/>
      <c r="AD40" s="17"/>
      <c r="AE40" s="17"/>
      <c r="AF40" s="17"/>
      <c r="AG40" s="17"/>
      <c r="AH40" s="17"/>
      <c r="AI40" s="17"/>
      <c r="AJ40" s="17"/>
      <c r="AK40" s="17"/>
      <c r="AL40" s="17"/>
    </row>
    <row r="41" spans="2:38" ht="15" customHeight="1" x14ac:dyDescent="0.35">
      <c r="B41" s="57">
        <f t="shared" si="8"/>
        <v>0</v>
      </c>
      <c r="C41" s="102">
        <v>1</v>
      </c>
      <c r="D41" s="102"/>
      <c r="E41" s="102"/>
      <c r="F41" s="102"/>
      <c r="G41" s="102"/>
      <c r="H41" s="102"/>
      <c r="I41" s="102"/>
      <c r="J41" s="102"/>
      <c r="K41" s="84">
        <f t="shared" si="9"/>
        <v>1</v>
      </c>
      <c r="L41" s="236">
        <v>0</v>
      </c>
      <c r="M41" s="236"/>
      <c r="N41" s="235">
        <v>0</v>
      </c>
      <c r="O41" s="235"/>
      <c r="P41" s="235">
        <v>0</v>
      </c>
      <c r="Q41" s="235"/>
      <c r="R41" s="23"/>
      <c r="S41" s="23"/>
      <c r="T41" s="23"/>
      <c r="U41" s="42"/>
      <c r="V41" s="42"/>
      <c r="W41" s="42"/>
      <c r="X41" s="42"/>
      <c r="Y41" s="17"/>
      <c r="Z41" s="17"/>
      <c r="AA41" s="17"/>
      <c r="AB41" s="17"/>
      <c r="AC41" s="17"/>
      <c r="AD41" s="17"/>
      <c r="AE41" s="17"/>
      <c r="AF41" s="17"/>
      <c r="AG41" s="17"/>
      <c r="AH41" s="17"/>
      <c r="AI41" s="17"/>
      <c r="AJ41" s="17"/>
      <c r="AK41" s="17"/>
      <c r="AL41" s="17"/>
    </row>
    <row r="42" spans="2:38" ht="15" customHeight="1" x14ac:dyDescent="0.35">
      <c r="B42" s="57">
        <f t="shared" si="8"/>
        <v>0</v>
      </c>
      <c r="C42" s="102">
        <v>1</v>
      </c>
      <c r="D42" s="102"/>
      <c r="E42" s="102"/>
      <c r="F42" s="102"/>
      <c r="G42" s="102"/>
      <c r="H42" s="102"/>
      <c r="I42" s="102"/>
      <c r="J42" s="102"/>
      <c r="K42" s="84">
        <f t="shared" si="9"/>
        <v>1</v>
      </c>
      <c r="L42" s="236">
        <v>0</v>
      </c>
      <c r="M42" s="236"/>
      <c r="N42" s="235">
        <v>0</v>
      </c>
      <c r="O42" s="235"/>
      <c r="P42" s="235">
        <v>0</v>
      </c>
      <c r="Q42" s="235"/>
      <c r="R42" s="23"/>
      <c r="S42" s="23"/>
      <c r="T42" s="23"/>
      <c r="U42" s="42"/>
      <c r="V42" s="42"/>
      <c r="W42" s="42"/>
      <c r="X42" s="42"/>
      <c r="Y42" s="17"/>
      <c r="Z42" s="17"/>
      <c r="AA42" s="17"/>
      <c r="AB42" s="17"/>
      <c r="AC42" s="17"/>
      <c r="AD42" s="17"/>
      <c r="AE42" s="17"/>
      <c r="AF42" s="17"/>
      <c r="AG42" s="17"/>
      <c r="AH42" s="17"/>
      <c r="AI42" s="17"/>
      <c r="AJ42" s="17"/>
      <c r="AK42" s="17"/>
      <c r="AL42" s="17"/>
    </row>
    <row r="43" spans="2:38" ht="15" customHeight="1" x14ac:dyDescent="0.35">
      <c r="B43" s="57">
        <f t="shared" si="8"/>
        <v>0</v>
      </c>
      <c r="C43" s="102">
        <v>1</v>
      </c>
      <c r="D43" s="102"/>
      <c r="E43" s="102"/>
      <c r="F43" s="102"/>
      <c r="G43" s="102"/>
      <c r="H43" s="102"/>
      <c r="I43" s="102"/>
      <c r="J43" s="102"/>
      <c r="K43" s="84">
        <f t="shared" si="9"/>
        <v>1</v>
      </c>
      <c r="L43" s="236">
        <v>0</v>
      </c>
      <c r="M43" s="236"/>
      <c r="N43" s="235">
        <v>0</v>
      </c>
      <c r="O43" s="235"/>
      <c r="P43" s="235">
        <v>0</v>
      </c>
      <c r="Q43" s="235"/>
      <c r="R43" s="23"/>
      <c r="S43" s="23"/>
      <c r="T43" s="23"/>
      <c r="U43" s="42"/>
      <c r="V43" s="42"/>
      <c r="W43" s="42"/>
      <c r="X43" s="42"/>
      <c r="Y43" s="17"/>
      <c r="Z43" s="17"/>
      <c r="AA43" s="17"/>
      <c r="AB43" s="17"/>
      <c r="AC43" s="17"/>
      <c r="AD43" s="17"/>
      <c r="AE43" s="17"/>
      <c r="AF43" s="17"/>
      <c r="AG43" s="17"/>
      <c r="AH43" s="17"/>
      <c r="AI43" s="17"/>
      <c r="AJ43" s="17"/>
      <c r="AK43" s="17"/>
      <c r="AL43" s="17"/>
    </row>
    <row r="44" spans="2:38" ht="15" customHeight="1" x14ac:dyDescent="0.35">
      <c r="B44" s="57">
        <f t="shared" si="8"/>
        <v>0</v>
      </c>
      <c r="C44" s="102">
        <v>1</v>
      </c>
      <c r="D44" s="102"/>
      <c r="E44" s="102"/>
      <c r="F44" s="102"/>
      <c r="G44" s="102"/>
      <c r="H44" s="102"/>
      <c r="I44" s="102"/>
      <c r="J44" s="102"/>
      <c r="K44" s="84">
        <f t="shared" si="9"/>
        <v>1</v>
      </c>
      <c r="L44" s="236">
        <v>0</v>
      </c>
      <c r="M44" s="236"/>
      <c r="N44" s="235">
        <v>0</v>
      </c>
      <c r="O44" s="235"/>
      <c r="P44" s="235">
        <v>0</v>
      </c>
      <c r="Q44" s="235"/>
      <c r="R44" s="23"/>
      <c r="S44" s="23"/>
      <c r="T44" s="23"/>
      <c r="U44" s="42"/>
      <c r="V44" s="42"/>
      <c r="W44" s="42"/>
      <c r="X44" s="42"/>
      <c r="Y44" s="17"/>
      <c r="Z44" s="17"/>
      <c r="AA44" s="17"/>
      <c r="AB44" s="17"/>
      <c r="AC44" s="17"/>
      <c r="AD44" s="17"/>
      <c r="AE44" s="17"/>
      <c r="AF44" s="17"/>
      <c r="AG44" s="17"/>
      <c r="AH44" s="17"/>
      <c r="AI44" s="17"/>
      <c r="AJ44" s="17"/>
      <c r="AK44" s="17"/>
      <c r="AL44" s="17"/>
    </row>
    <row r="45" spans="2:38" ht="15" customHeight="1" x14ac:dyDescent="0.35">
      <c r="B45" s="57">
        <f t="shared" si="8"/>
        <v>0</v>
      </c>
      <c r="C45" s="102">
        <v>1</v>
      </c>
      <c r="D45" s="102"/>
      <c r="E45" s="102"/>
      <c r="F45" s="102"/>
      <c r="G45" s="102"/>
      <c r="H45" s="102"/>
      <c r="I45" s="102"/>
      <c r="J45" s="102"/>
      <c r="K45" s="84">
        <f t="shared" si="9"/>
        <v>1</v>
      </c>
      <c r="L45" s="236">
        <v>0</v>
      </c>
      <c r="M45" s="236"/>
      <c r="N45" s="235">
        <v>0</v>
      </c>
      <c r="O45" s="235"/>
      <c r="P45" s="235">
        <v>0</v>
      </c>
      <c r="Q45" s="235"/>
      <c r="R45" s="23"/>
      <c r="S45" s="23"/>
      <c r="T45" s="23"/>
      <c r="U45" s="42"/>
      <c r="V45" s="42"/>
      <c r="W45" s="42"/>
      <c r="X45" s="42"/>
      <c r="Y45" s="17"/>
      <c r="Z45" s="17"/>
      <c r="AA45" s="17"/>
      <c r="AB45" s="17"/>
      <c r="AC45" s="17"/>
      <c r="AD45" s="17"/>
      <c r="AE45" s="17"/>
      <c r="AF45" s="17"/>
      <c r="AG45" s="17"/>
      <c r="AH45" s="17"/>
      <c r="AI45" s="17"/>
      <c r="AJ45" s="17"/>
      <c r="AK45" s="17"/>
      <c r="AL45" s="17"/>
    </row>
    <row r="46" spans="2:38" ht="15" customHeight="1" x14ac:dyDescent="0.35">
      <c r="B46" s="57">
        <f t="shared" si="8"/>
        <v>0</v>
      </c>
      <c r="C46" s="102">
        <v>1</v>
      </c>
      <c r="D46" s="102"/>
      <c r="E46" s="102"/>
      <c r="F46" s="102"/>
      <c r="G46" s="102"/>
      <c r="H46" s="102"/>
      <c r="I46" s="102"/>
      <c r="J46" s="102"/>
      <c r="K46" s="84">
        <f t="shared" si="9"/>
        <v>1</v>
      </c>
      <c r="L46" s="236">
        <v>0</v>
      </c>
      <c r="M46" s="236"/>
      <c r="N46" s="235">
        <v>0</v>
      </c>
      <c r="O46" s="235"/>
      <c r="P46" s="235">
        <v>0</v>
      </c>
      <c r="Q46" s="235"/>
      <c r="R46" s="23"/>
      <c r="S46" s="23"/>
      <c r="T46" s="23"/>
      <c r="U46" s="42"/>
      <c r="V46" s="42"/>
      <c r="W46" s="42"/>
      <c r="X46" s="42"/>
      <c r="Y46" s="17"/>
      <c r="Z46" s="17"/>
      <c r="AA46" s="17"/>
      <c r="AB46" s="17"/>
      <c r="AC46" s="17"/>
      <c r="AD46" s="17"/>
      <c r="AE46" s="17"/>
      <c r="AF46" s="17"/>
      <c r="AG46" s="17"/>
      <c r="AH46" s="17"/>
      <c r="AI46" s="17"/>
      <c r="AJ46" s="17"/>
      <c r="AK46" s="17"/>
      <c r="AL46" s="17"/>
    </row>
    <row r="47" spans="2:38" ht="15" customHeight="1" x14ac:dyDescent="0.35">
      <c r="B47" s="57">
        <f t="shared" si="8"/>
        <v>0</v>
      </c>
      <c r="C47" s="102">
        <v>1</v>
      </c>
      <c r="D47" s="102"/>
      <c r="E47" s="102"/>
      <c r="F47" s="102"/>
      <c r="G47" s="102"/>
      <c r="H47" s="102"/>
      <c r="I47" s="102"/>
      <c r="J47" s="102"/>
      <c r="K47" s="84">
        <f t="shared" si="9"/>
        <v>1</v>
      </c>
      <c r="L47" s="236">
        <v>0</v>
      </c>
      <c r="M47" s="236"/>
      <c r="N47" s="235">
        <v>0</v>
      </c>
      <c r="O47" s="235"/>
      <c r="P47" s="235">
        <v>0</v>
      </c>
      <c r="Q47" s="235"/>
      <c r="R47" s="23"/>
      <c r="S47" s="23"/>
      <c r="T47" s="23"/>
      <c r="U47" s="42"/>
      <c r="V47" s="42"/>
      <c r="W47" s="42"/>
      <c r="X47" s="42"/>
      <c r="Y47" s="17"/>
      <c r="Z47" s="17"/>
      <c r="AA47" s="17"/>
      <c r="AB47" s="17"/>
      <c r="AC47" s="17"/>
      <c r="AD47" s="17"/>
      <c r="AE47" s="17"/>
      <c r="AF47" s="17"/>
      <c r="AG47" s="17"/>
      <c r="AH47" s="17"/>
      <c r="AI47" s="17"/>
      <c r="AJ47" s="17"/>
      <c r="AK47" s="17"/>
      <c r="AL47" s="17"/>
    </row>
    <row r="48" spans="2:38" ht="15" customHeight="1" x14ac:dyDescent="0.35">
      <c r="B48" s="57">
        <f t="shared" si="8"/>
        <v>0</v>
      </c>
      <c r="C48" s="102">
        <v>1</v>
      </c>
      <c r="D48" s="102"/>
      <c r="E48" s="102"/>
      <c r="F48" s="102"/>
      <c r="G48" s="102"/>
      <c r="H48" s="102"/>
      <c r="I48" s="102"/>
      <c r="J48" s="102"/>
      <c r="K48" s="84">
        <f t="shared" si="9"/>
        <v>1</v>
      </c>
      <c r="L48" s="236">
        <v>0</v>
      </c>
      <c r="M48" s="236"/>
      <c r="N48" s="235">
        <v>0</v>
      </c>
      <c r="O48" s="235"/>
      <c r="P48" s="235">
        <v>0</v>
      </c>
      <c r="Q48" s="235"/>
      <c r="R48" s="23"/>
      <c r="S48" s="23"/>
      <c r="T48" s="23"/>
      <c r="U48" s="42"/>
      <c r="V48" s="42"/>
      <c r="W48" s="42"/>
      <c r="X48" s="42"/>
      <c r="Y48" s="17"/>
      <c r="Z48" s="17"/>
      <c r="AA48" s="17"/>
      <c r="AB48" s="17"/>
      <c r="AC48" s="17"/>
      <c r="AD48" s="17"/>
      <c r="AE48" s="17"/>
      <c r="AF48" s="17"/>
      <c r="AG48" s="17"/>
      <c r="AH48" s="17"/>
      <c r="AI48" s="17"/>
      <c r="AJ48" s="17"/>
      <c r="AK48" s="17"/>
      <c r="AL48" s="17"/>
    </row>
    <row r="49" spans="2:38" ht="15" customHeight="1" x14ac:dyDescent="0.35">
      <c r="B49" s="57">
        <f t="shared" si="8"/>
        <v>0</v>
      </c>
      <c r="C49" s="102">
        <v>1</v>
      </c>
      <c r="D49" s="102"/>
      <c r="E49" s="102"/>
      <c r="F49" s="102"/>
      <c r="G49" s="102"/>
      <c r="H49" s="102"/>
      <c r="I49" s="102"/>
      <c r="J49" s="102"/>
      <c r="K49" s="84">
        <f t="shared" si="9"/>
        <v>1</v>
      </c>
      <c r="L49" s="236">
        <v>0</v>
      </c>
      <c r="M49" s="236"/>
      <c r="N49" s="235">
        <v>0</v>
      </c>
      <c r="O49" s="235"/>
      <c r="P49" s="235">
        <v>0</v>
      </c>
      <c r="Q49" s="235"/>
      <c r="R49" s="23"/>
      <c r="S49" s="23"/>
      <c r="T49" s="23"/>
      <c r="U49" s="42"/>
      <c r="V49" s="42"/>
      <c r="W49" s="42"/>
      <c r="X49" s="42"/>
      <c r="Y49" s="17"/>
      <c r="Z49" s="17"/>
      <c r="AA49" s="17"/>
      <c r="AB49" s="17"/>
      <c r="AC49" s="17"/>
      <c r="AD49" s="17"/>
      <c r="AE49" s="17"/>
      <c r="AF49" s="17"/>
      <c r="AG49" s="17"/>
      <c r="AH49" s="17"/>
      <c r="AI49" s="17"/>
      <c r="AJ49" s="17"/>
      <c r="AK49" s="17"/>
      <c r="AL49" s="17"/>
    </row>
    <row r="50" spans="2:38" ht="15" customHeight="1" x14ac:dyDescent="0.35">
      <c r="B50" s="57">
        <f t="shared" si="8"/>
        <v>0</v>
      </c>
      <c r="C50" s="102">
        <v>1</v>
      </c>
      <c r="D50" s="102"/>
      <c r="E50" s="102"/>
      <c r="F50" s="102"/>
      <c r="G50" s="102"/>
      <c r="H50" s="102"/>
      <c r="I50" s="102"/>
      <c r="J50" s="102"/>
      <c r="K50" s="84">
        <f t="shared" si="9"/>
        <v>1</v>
      </c>
      <c r="L50" s="236">
        <v>0</v>
      </c>
      <c r="M50" s="236"/>
      <c r="N50" s="235">
        <v>0</v>
      </c>
      <c r="O50" s="235"/>
      <c r="P50" s="235">
        <v>0</v>
      </c>
      <c r="Q50" s="235"/>
      <c r="R50" s="23"/>
      <c r="S50" s="23"/>
      <c r="T50" s="23"/>
      <c r="U50" s="42"/>
      <c r="V50" s="42"/>
      <c r="W50" s="42"/>
      <c r="X50" s="42"/>
      <c r="Y50" s="17"/>
      <c r="Z50" s="17"/>
      <c r="AA50" s="17"/>
      <c r="AB50" s="17"/>
      <c r="AC50" s="17"/>
      <c r="AD50" s="17"/>
      <c r="AE50" s="17"/>
      <c r="AF50" s="17"/>
      <c r="AG50" s="17"/>
      <c r="AH50" s="17"/>
      <c r="AI50" s="17"/>
      <c r="AJ50" s="17"/>
      <c r="AK50" s="17"/>
      <c r="AL50" s="17"/>
    </row>
    <row r="51" spans="2:38" ht="15" customHeight="1" x14ac:dyDescent="0.35">
      <c r="B51" s="57">
        <f t="shared" si="8"/>
        <v>0</v>
      </c>
      <c r="C51" s="102">
        <v>1</v>
      </c>
      <c r="D51" s="102"/>
      <c r="E51" s="102"/>
      <c r="F51" s="102"/>
      <c r="G51" s="102"/>
      <c r="H51" s="102"/>
      <c r="I51" s="102"/>
      <c r="J51" s="102"/>
      <c r="K51" s="84">
        <f t="shared" si="9"/>
        <v>1</v>
      </c>
      <c r="L51" s="236">
        <v>0</v>
      </c>
      <c r="M51" s="236"/>
      <c r="N51" s="235">
        <v>0</v>
      </c>
      <c r="O51" s="235"/>
      <c r="P51" s="235">
        <v>0</v>
      </c>
      <c r="Q51" s="235"/>
      <c r="R51" s="23"/>
      <c r="S51" s="23"/>
      <c r="T51" s="23"/>
      <c r="U51" s="42"/>
      <c r="V51" s="42"/>
      <c r="W51" s="42"/>
      <c r="X51" s="42"/>
      <c r="Y51" s="17"/>
      <c r="Z51" s="17"/>
      <c r="AA51" s="17"/>
      <c r="AB51" s="17"/>
      <c r="AC51" s="17"/>
      <c r="AD51" s="17"/>
      <c r="AE51" s="17"/>
      <c r="AF51" s="17"/>
      <c r="AG51" s="17"/>
      <c r="AH51" s="17"/>
      <c r="AI51" s="17"/>
      <c r="AJ51" s="17"/>
      <c r="AK51" s="17"/>
      <c r="AL51" s="17"/>
    </row>
    <row r="52" spans="2:38" ht="15" customHeight="1" x14ac:dyDescent="0.35">
      <c r="B52" s="57">
        <f t="shared" si="8"/>
        <v>0</v>
      </c>
      <c r="C52" s="102">
        <v>1</v>
      </c>
      <c r="D52" s="102"/>
      <c r="E52" s="102"/>
      <c r="F52" s="102"/>
      <c r="G52" s="102"/>
      <c r="H52" s="102"/>
      <c r="I52" s="102"/>
      <c r="J52" s="102"/>
      <c r="K52" s="84">
        <f t="shared" si="9"/>
        <v>1</v>
      </c>
      <c r="L52" s="236">
        <v>0</v>
      </c>
      <c r="M52" s="236"/>
      <c r="N52" s="235">
        <v>0</v>
      </c>
      <c r="O52" s="235"/>
      <c r="P52" s="235">
        <v>0</v>
      </c>
      <c r="Q52" s="235"/>
      <c r="R52" s="23"/>
      <c r="S52" s="23"/>
      <c r="T52" s="23"/>
      <c r="U52" s="42"/>
      <c r="V52" s="42"/>
      <c r="W52" s="42"/>
      <c r="X52" s="42"/>
      <c r="Y52" s="17"/>
      <c r="Z52" s="17"/>
      <c r="AA52" s="17"/>
      <c r="AB52" s="17"/>
      <c r="AC52" s="17"/>
      <c r="AD52" s="17"/>
      <c r="AE52" s="17"/>
      <c r="AF52" s="17"/>
      <c r="AG52" s="17"/>
      <c r="AH52" s="17"/>
      <c r="AI52" s="17"/>
      <c r="AJ52" s="17"/>
      <c r="AK52" s="17"/>
      <c r="AL52" s="17"/>
    </row>
    <row r="53" spans="2:38" ht="15" customHeight="1" x14ac:dyDescent="0.35">
      <c r="B53" s="57">
        <f t="shared" si="8"/>
        <v>0</v>
      </c>
      <c r="C53" s="102">
        <v>1</v>
      </c>
      <c r="D53" s="102"/>
      <c r="E53" s="102"/>
      <c r="F53" s="102"/>
      <c r="G53" s="102"/>
      <c r="H53" s="102"/>
      <c r="I53" s="102"/>
      <c r="J53" s="102"/>
      <c r="K53" s="84">
        <f t="shared" si="9"/>
        <v>1</v>
      </c>
      <c r="L53" s="236">
        <v>0</v>
      </c>
      <c r="M53" s="236"/>
      <c r="N53" s="235">
        <v>0</v>
      </c>
      <c r="O53" s="235"/>
      <c r="P53" s="235">
        <v>0</v>
      </c>
      <c r="Q53" s="235"/>
      <c r="R53" s="23"/>
      <c r="S53" s="23"/>
      <c r="T53" s="23"/>
      <c r="U53" s="42"/>
      <c r="V53" s="42"/>
      <c r="W53" s="42"/>
      <c r="X53" s="42"/>
      <c r="Y53" s="17"/>
      <c r="Z53" s="17"/>
      <c r="AA53" s="17"/>
      <c r="AB53" s="17"/>
      <c r="AC53" s="17"/>
      <c r="AD53" s="17"/>
      <c r="AE53" s="17"/>
      <c r="AF53" s="17"/>
      <c r="AG53" s="17"/>
      <c r="AH53" s="17"/>
      <c r="AI53" s="17"/>
      <c r="AJ53" s="17"/>
      <c r="AK53" s="17"/>
      <c r="AL53" s="17"/>
    </row>
    <row r="54" spans="2:38" ht="15" customHeight="1" x14ac:dyDescent="0.35">
      <c r="B54" s="57">
        <f t="shared" si="8"/>
        <v>0</v>
      </c>
      <c r="C54" s="102">
        <v>1</v>
      </c>
      <c r="D54" s="102"/>
      <c r="E54" s="102"/>
      <c r="F54" s="102"/>
      <c r="G54" s="102"/>
      <c r="H54" s="102"/>
      <c r="I54" s="102"/>
      <c r="J54" s="102"/>
      <c r="K54" s="84">
        <f t="shared" si="9"/>
        <v>1</v>
      </c>
      <c r="L54" s="236">
        <v>0</v>
      </c>
      <c r="M54" s="236"/>
      <c r="N54" s="235">
        <v>0</v>
      </c>
      <c r="O54" s="235"/>
      <c r="P54" s="235">
        <v>0</v>
      </c>
      <c r="Q54" s="235"/>
      <c r="R54" s="23"/>
      <c r="S54" s="23"/>
      <c r="T54" s="23"/>
      <c r="U54" s="42"/>
      <c r="V54" s="42"/>
      <c r="W54" s="42"/>
      <c r="X54" s="42"/>
      <c r="Y54" s="17"/>
      <c r="Z54" s="17"/>
      <c r="AA54" s="17"/>
      <c r="AB54" s="17"/>
      <c r="AC54" s="17"/>
      <c r="AD54" s="17"/>
      <c r="AE54" s="17"/>
      <c r="AF54" s="17"/>
      <c r="AG54" s="17"/>
      <c r="AH54" s="17"/>
      <c r="AI54" s="17"/>
      <c r="AJ54" s="17"/>
      <c r="AK54" s="17"/>
      <c r="AL54" s="17"/>
    </row>
    <row r="55" spans="2:38" ht="15" customHeight="1" x14ac:dyDescent="0.35">
      <c r="B55" s="57">
        <f t="shared" si="8"/>
        <v>0</v>
      </c>
      <c r="C55" s="102">
        <v>1</v>
      </c>
      <c r="D55" s="102"/>
      <c r="E55" s="102"/>
      <c r="F55" s="102"/>
      <c r="G55" s="102"/>
      <c r="H55" s="102"/>
      <c r="I55" s="102"/>
      <c r="J55" s="102"/>
      <c r="K55" s="84">
        <f t="shared" si="9"/>
        <v>1</v>
      </c>
      <c r="L55" s="236">
        <v>0</v>
      </c>
      <c r="M55" s="236"/>
      <c r="N55" s="235">
        <v>0</v>
      </c>
      <c r="O55" s="235"/>
      <c r="P55" s="235">
        <v>0</v>
      </c>
      <c r="Q55" s="235"/>
      <c r="R55" s="23"/>
      <c r="S55" s="23"/>
      <c r="T55" s="23"/>
      <c r="U55" s="42"/>
      <c r="V55" s="42"/>
      <c r="W55" s="42"/>
      <c r="X55" s="42"/>
      <c r="Y55" s="17"/>
      <c r="Z55" s="17"/>
      <c r="AA55" s="17"/>
      <c r="AB55" s="17"/>
      <c r="AC55" s="17"/>
      <c r="AD55" s="17"/>
      <c r="AE55" s="17"/>
      <c r="AF55" s="17"/>
      <c r="AG55" s="17"/>
      <c r="AH55" s="17"/>
      <c r="AI55" s="17"/>
      <c r="AJ55" s="17"/>
      <c r="AK55" s="17"/>
      <c r="AL55" s="17"/>
    </row>
    <row r="56" spans="2:38" ht="15" customHeight="1" x14ac:dyDescent="0.35">
      <c r="B56" s="57">
        <f t="shared" si="8"/>
        <v>0</v>
      </c>
      <c r="C56" s="102">
        <v>1</v>
      </c>
      <c r="D56" s="102"/>
      <c r="E56" s="102"/>
      <c r="F56" s="102"/>
      <c r="G56" s="102"/>
      <c r="H56" s="102"/>
      <c r="I56" s="102"/>
      <c r="J56" s="102"/>
      <c r="K56" s="84">
        <f t="shared" si="9"/>
        <v>1</v>
      </c>
      <c r="L56" s="236">
        <v>0</v>
      </c>
      <c r="M56" s="236"/>
      <c r="N56" s="235">
        <v>0</v>
      </c>
      <c r="O56" s="235"/>
      <c r="P56" s="235">
        <v>0</v>
      </c>
      <c r="Q56" s="235"/>
      <c r="R56" s="23"/>
      <c r="S56" s="23"/>
      <c r="T56" s="23"/>
      <c r="U56" s="42"/>
      <c r="V56" s="42"/>
      <c r="W56" s="42"/>
      <c r="X56" s="42"/>
      <c r="Y56" s="17"/>
      <c r="Z56" s="17"/>
      <c r="AA56" s="17"/>
      <c r="AB56" s="17"/>
      <c r="AC56" s="17"/>
      <c r="AD56" s="17"/>
      <c r="AE56" s="17"/>
      <c r="AF56" s="17"/>
      <c r="AG56" s="17"/>
      <c r="AH56" s="17"/>
      <c r="AI56" s="17"/>
      <c r="AJ56" s="17"/>
      <c r="AK56" s="17"/>
      <c r="AL56" s="17"/>
    </row>
    <row r="57" spans="2:38" x14ac:dyDescent="0.35">
      <c r="B57" s="90"/>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row>
  </sheetData>
  <sheetProtection sheet="1" objects="1" scenarios="1"/>
  <mergeCells count="72">
    <mergeCell ref="L56:M56"/>
    <mergeCell ref="L43:M43"/>
    <mergeCell ref="L39:M39"/>
    <mergeCell ref="L40:M40"/>
    <mergeCell ref="L41:M41"/>
    <mergeCell ref="L54:M54"/>
    <mergeCell ref="L55:M55"/>
    <mergeCell ref="L52:M52"/>
    <mergeCell ref="L53:M53"/>
    <mergeCell ref="L50:M50"/>
    <mergeCell ref="L51:M51"/>
    <mergeCell ref="B5:O5"/>
    <mergeCell ref="L38:M38"/>
    <mergeCell ref="L42:M42"/>
    <mergeCell ref="N38:O38"/>
    <mergeCell ref="N39:O39"/>
    <mergeCell ref="N40:O40"/>
    <mergeCell ref="N41:O41"/>
    <mergeCell ref="N42:O42"/>
    <mergeCell ref="N43:O43"/>
    <mergeCell ref="L48:M48"/>
    <mergeCell ref="L49:M49"/>
    <mergeCell ref="L46:M46"/>
    <mergeCell ref="L47:M47"/>
    <mergeCell ref="L44:M44"/>
    <mergeCell ref="L45:M45"/>
    <mergeCell ref="N44:O44"/>
    <mergeCell ref="N45:O45"/>
    <mergeCell ref="N46:O46"/>
    <mergeCell ref="N47:O47"/>
    <mergeCell ref="N48:O48"/>
    <mergeCell ref="AC7:AE7"/>
    <mergeCell ref="AF7:AH7"/>
    <mergeCell ref="AI7:AK7"/>
    <mergeCell ref="L36:M36"/>
    <mergeCell ref="L37:M37"/>
    <mergeCell ref="C7:O7"/>
    <mergeCell ref="B32:E32"/>
    <mergeCell ref="P7:AB7"/>
    <mergeCell ref="N36:O36"/>
    <mergeCell ref="N37:O37"/>
    <mergeCell ref="P36:Q36"/>
    <mergeCell ref="P37:Q37"/>
    <mergeCell ref="N56:O56"/>
    <mergeCell ref="N49:O49"/>
    <mergeCell ref="N50:O50"/>
    <mergeCell ref="N51:O51"/>
    <mergeCell ref="N52:O52"/>
    <mergeCell ref="N53:O53"/>
    <mergeCell ref="P46:Q46"/>
    <mergeCell ref="P47:Q47"/>
    <mergeCell ref="P38:Q38"/>
    <mergeCell ref="P39:Q39"/>
    <mergeCell ref="P40:Q40"/>
    <mergeCell ref="P41:Q41"/>
    <mergeCell ref="P42:Q42"/>
    <mergeCell ref="B2:B3"/>
    <mergeCell ref="P56:Q56"/>
    <mergeCell ref="P49:Q49"/>
    <mergeCell ref="P50:Q50"/>
    <mergeCell ref="P51:Q51"/>
    <mergeCell ref="P52:Q52"/>
    <mergeCell ref="P53:Q53"/>
    <mergeCell ref="P48:Q48"/>
    <mergeCell ref="N54:O54"/>
    <mergeCell ref="N55:O55"/>
    <mergeCell ref="B34:Q34"/>
    <mergeCell ref="P54:Q54"/>
    <mergeCell ref="P55:Q55"/>
    <mergeCell ref="P43:Q43"/>
    <mergeCell ref="P44:Q44"/>
    <mergeCell ref="P45:Q45"/>
  </mergeCells>
  <dataValidations count="3">
    <dataValidation type="decimal" allowBlank="1" showInputMessage="1" showErrorMessage="1" errorTitle="Valeur incorrecte !" error="La valeur doit être comprise entre 0 et 100%." sqref="C37:J56" xr:uid="{00000000-0002-0000-0800-000000000000}">
      <formula1>0</formula1>
      <formula2>100</formula2>
    </dataValidation>
    <dataValidation type="decimal" allowBlank="1" showInputMessage="1" showErrorMessage="1" errorTitle="Eligibilité incorrecte !" error="L'égibilité de l'investissement au CIR se calcule au prorata de l'utilisation de l'investissement pour de la recherche. La valeur doit être comprise entre 0 et 100%." sqref="N37:N56 P37:P56" xr:uid="{00000000-0002-0000-0800-000001000000}">
      <formula1>0</formula1>
      <formula2>1</formula2>
    </dataValidation>
    <dataValidation type="whole" allowBlank="1" showInputMessage="1" showErrorMessage="1" errorTitle="Valeur incorrecte !" error="0 : Prestation non liée à de la R&amp;D ou réalisée avec un prestataire non labelisé CIR_x000a__x000a_ 1 : Prestation de R&amp;D sous-traitée à un prestataire labelisé CIR_x000a__x000a_ 2 : Prestation de R&amp;D sous-traitée à un laboratoire public" sqref="L37:L56 M37 M41 M39 M43 M49 M55 M47 M53 M45 M51" xr:uid="{00000000-0002-0000-0800-000002000000}">
      <formula1>0</formula1>
      <formula2>2</formula2>
    </dataValidation>
  </dataValidation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24</vt:i4>
      </vt:variant>
    </vt:vector>
  </HeadingPairs>
  <TitlesOfParts>
    <vt:vector size="24" baseType="lpstr">
      <vt:lpstr>Info</vt:lpstr>
      <vt:lpstr>GUIDE</vt:lpstr>
      <vt:lpstr>CONFIG</vt:lpstr>
      <vt:lpstr>Personnel</vt:lpstr>
      <vt:lpstr>Personnel - Calculs Auto</vt:lpstr>
      <vt:lpstr>JEI</vt:lpstr>
      <vt:lpstr>CIR - CII - CICE</vt:lpstr>
      <vt:lpstr>Charges externes</vt:lpstr>
      <vt:lpstr>Sous-traitances</vt:lpstr>
      <vt:lpstr>Investissements</vt:lpstr>
      <vt:lpstr>Commandes</vt:lpstr>
      <vt:lpstr>Trésorerie</vt:lpstr>
      <vt:lpstr>Synthèse</vt:lpstr>
      <vt:lpstr>Comptes de résultats</vt:lpstr>
      <vt:lpstr>Plan de financement</vt:lpstr>
      <vt:lpstr>Bilans</vt:lpstr>
      <vt:lpstr>Pilotage</vt:lpstr>
      <vt:lpstr>Prestations - Calculs Auto</vt:lpstr>
      <vt:lpstr>Commandes - Calculs Auto</vt:lpstr>
      <vt:lpstr>Investissements - Calculs Auto</vt:lpstr>
      <vt:lpstr>Charges variables-Calculs auto</vt:lpstr>
      <vt:lpstr>TVA</vt:lpstr>
      <vt:lpstr>BFR</vt:lpstr>
      <vt:lpstr>Impôts et taxes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2024-11-08T13:02:57Z</dcterms:modified>
</cp:coreProperties>
</file>