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rben\Documents\GitHub\Universe\Praktikum\212 - Zähigkeit von Flüssigkeiten\"/>
    </mc:Choice>
  </mc:AlternateContent>
  <bookViews>
    <workbookView xWindow="0" yWindow="0" windowWidth="28800" windowHeight="12795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" i="1" l="1"/>
  <c r="X13" i="1"/>
  <c r="X18" i="1"/>
  <c r="X23" i="1"/>
  <c r="X28" i="1"/>
  <c r="X33" i="1"/>
  <c r="X38" i="1"/>
  <c r="X3" i="1"/>
  <c r="W8" i="1"/>
  <c r="W13" i="1"/>
  <c r="W18" i="1"/>
  <c r="W23" i="1"/>
  <c r="W28" i="1"/>
  <c r="W33" i="1"/>
  <c r="W38" i="1"/>
  <c r="W3" i="1"/>
  <c r="E3" i="1"/>
  <c r="V8" i="1" l="1"/>
  <c r="V13" i="1"/>
  <c r="V18" i="1"/>
  <c r="V23" i="1"/>
  <c r="V28" i="1"/>
  <c r="V33" i="1"/>
  <c r="V38" i="1"/>
  <c r="V3" i="1"/>
  <c r="E8" i="1" l="1"/>
  <c r="E13" i="1"/>
  <c r="E18" i="1"/>
  <c r="E23" i="1"/>
  <c r="E28" i="1"/>
  <c r="E33" i="1"/>
  <c r="E38" i="1"/>
  <c r="C8" i="1"/>
  <c r="C13" i="1"/>
  <c r="C18" i="1"/>
  <c r="C23" i="1"/>
  <c r="C28" i="1"/>
  <c r="C33" i="1"/>
  <c r="C38" i="1"/>
  <c r="C3" i="1"/>
  <c r="U8" i="1"/>
  <c r="U13" i="1"/>
  <c r="U18" i="1"/>
  <c r="U23" i="1"/>
  <c r="U28" i="1"/>
  <c r="U33" i="1"/>
  <c r="U38" i="1"/>
  <c r="U3" i="1"/>
  <c r="D8" i="1" l="1"/>
  <c r="D13" i="1"/>
  <c r="D18" i="1"/>
  <c r="D23" i="1"/>
  <c r="D28" i="1"/>
  <c r="D33" i="1"/>
  <c r="D38" i="1"/>
  <c r="D3" i="1"/>
  <c r="T38" i="1" l="1"/>
  <c r="T33" i="1"/>
  <c r="T28" i="1"/>
  <c r="T23" i="1"/>
  <c r="T18" i="1"/>
  <c r="T13" i="1"/>
  <c r="T8" i="1"/>
  <c r="T3" i="1"/>
  <c r="S8" i="1"/>
  <c r="S13" i="1"/>
  <c r="S18" i="1"/>
  <c r="S23" i="1"/>
  <c r="S28" i="1"/>
  <c r="S33" i="1"/>
  <c r="S38" i="1"/>
  <c r="S3" i="1"/>
  <c r="F3" i="2"/>
  <c r="O8" i="1" l="1"/>
  <c r="P8" i="1"/>
  <c r="O13" i="1"/>
  <c r="P13" i="1"/>
  <c r="O18" i="1"/>
  <c r="P18" i="1"/>
  <c r="O23" i="1"/>
  <c r="P23" i="1"/>
  <c r="O28" i="1"/>
  <c r="P28" i="1"/>
  <c r="O33" i="1"/>
  <c r="P33" i="1"/>
  <c r="O38" i="1"/>
  <c r="P38" i="1"/>
  <c r="O3" i="1"/>
  <c r="P3" i="1"/>
  <c r="N38" i="1"/>
  <c r="N33" i="1"/>
  <c r="N28" i="1"/>
  <c r="N23" i="1"/>
  <c r="N18" i="1"/>
  <c r="N13" i="1"/>
  <c r="N8" i="1"/>
  <c r="N3" i="1"/>
  <c r="M39" i="1"/>
  <c r="M40" i="1"/>
  <c r="M41" i="1"/>
  <c r="M42" i="1"/>
  <c r="M38" i="1"/>
  <c r="M34" i="1"/>
  <c r="M35" i="1"/>
  <c r="M36" i="1"/>
  <c r="M37" i="1"/>
  <c r="M33" i="1"/>
  <c r="M29" i="1"/>
  <c r="M30" i="1"/>
  <c r="M31" i="1"/>
  <c r="M32" i="1"/>
  <c r="M28" i="1"/>
  <c r="M24" i="1"/>
  <c r="M25" i="1"/>
  <c r="M26" i="1"/>
  <c r="M27" i="1"/>
  <c r="M23" i="1"/>
  <c r="M19" i="1"/>
  <c r="M20" i="1"/>
  <c r="M21" i="1"/>
  <c r="M22" i="1"/>
  <c r="M18" i="1"/>
  <c r="M14" i="1"/>
  <c r="M15" i="1"/>
  <c r="M16" i="1"/>
  <c r="M17" i="1"/>
  <c r="M13" i="1"/>
  <c r="M9" i="1"/>
  <c r="M10" i="1"/>
  <c r="M11" i="1"/>
  <c r="M12" i="1"/>
  <c r="M8" i="1"/>
  <c r="M4" i="1"/>
  <c r="M5" i="1"/>
  <c r="M6" i="1"/>
  <c r="M7" i="1"/>
  <c r="M3" i="1"/>
  <c r="K13" i="1"/>
  <c r="K18" i="1"/>
  <c r="K23" i="1"/>
  <c r="K28" i="1"/>
  <c r="K33" i="1"/>
  <c r="K38" i="1"/>
  <c r="K8" i="1"/>
  <c r="K3" i="1"/>
  <c r="I38" i="1"/>
  <c r="I33" i="1"/>
  <c r="I28" i="1"/>
  <c r="I23" i="1"/>
  <c r="I18" i="1"/>
  <c r="I13" i="1"/>
  <c r="I8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3" i="1"/>
  <c r="R38" i="1"/>
  <c r="Q38" i="1"/>
  <c r="G38" i="1"/>
  <c r="F38" i="1"/>
  <c r="Y3" i="1"/>
  <c r="Y8" i="1" s="1"/>
</calcChain>
</file>

<file path=xl/sharedStrings.xml><?xml version="1.0" encoding="utf-8"?>
<sst xmlns="http://schemas.openxmlformats.org/spreadsheetml/2006/main" count="31" uniqueCount="30">
  <si>
    <t>d [mm]</t>
  </si>
  <si>
    <t>t [s]</t>
  </si>
  <si>
    <t>s [m]</t>
  </si>
  <si>
    <t>T [K]</t>
  </si>
  <si>
    <t>h [mm]</t>
  </si>
  <si>
    <t>V [ml]</t>
  </si>
  <si>
    <r>
      <rPr>
        <sz val="11"/>
        <color theme="1"/>
        <rFont val="Calibri"/>
        <family val="2"/>
      </rPr>
      <t xml:space="preserve">Δ </t>
    </r>
    <r>
      <rPr>
        <sz val="11"/>
        <color theme="1"/>
        <rFont val="Calibri"/>
        <family val="2"/>
        <scheme val="minor"/>
      </rPr>
      <t>t [s]</t>
    </r>
  </si>
  <si>
    <t>Raumtemp. [K]</t>
  </si>
  <si>
    <t>Δ ρ_k [g/cm³]</t>
  </si>
  <si>
    <t>ρ_k [g/cm³]</t>
  </si>
  <si>
    <t>ρ_f [g/cm³]</t>
  </si>
  <si>
    <t>Δ ρ_f [g/cm³]</t>
  </si>
  <si>
    <t>v_sink [m/s]</t>
  </si>
  <si>
    <t>Δ v_sink [m/s]</t>
  </si>
  <si>
    <t>v_sink [m/s] mean</t>
  </si>
  <si>
    <t>Δ v_sink [m/s] mean</t>
  </si>
  <si>
    <t>Δ v_sink [m/s] Δmean</t>
  </si>
  <si>
    <t>Δ t [s]</t>
  </si>
  <si>
    <t>Δ s [m]</t>
  </si>
  <si>
    <t>v_sinkmean/(ρ_k-ρ_f ) [m^4/s*kg]</t>
  </si>
  <si>
    <t>Δ v_sinkmean/(ρ_k-ρ_f )  [m^4/s*kg]</t>
  </si>
  <si>
    <t>r² [m²]</t>
  </si>
  <si>
    <t>R</t>
  </si>
  <si>
    <t>λ</t>
  </si>
  <si>
    <t>Δλ</t>
  </si>
  <si>
    <r>
      <rPr>
        <sz val="11"/>
        <color theme="1"/>
        <rFont val="Calibri"/>
        <family val="2"/>
      </rPr>
      <t>Δ</t>
    </r>
    <r>
      <rPr>
        <sz val="9.35"/>
        <color theme="1"/>
        <rFont val="Calibri"/>
        <family val="2"/>
      </rPr>
      <t xml:space="preserve"> d [mm]</t>
    </r>
  </si>
  <si>
    <r>
      <rPr>
        <sz val="11"/>
        <color theme="1"/>
        <rFont val="Calibri"/>
        <family val="2"/>
      </rPr>
      <t>Δ</t>
    </r>
    <r>
      <rPr>
        <sz val="9.35"/>
        <color theme="1"/>
        <rFont val="Calibri"/>
        <family val="2"/>
      </rPr>
      <t xml:space="preserve"> r² [m²]</t>
    </r>
  </si>
  <si>
    <t>Δ (v_sink mean*λ)/(ρ_k-ρ_f ) [m^4/s*kg]</t>
  </si>
  <si>
    <t>(v_sink mean*λ)/(ρ_k-ρ_f ) [m^4/s*kg]</t>
  </si>
  <si>
    <r>
      <rPr>
        <sz val="11"/>
        <color theme="1"/>
        <rFont val="Calibri"/>
        <family val="2"/>
      </rPr>
      <t>Δ</t>
    </r>
    <r>
      <rPr>
        <sz val="9.3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 [K]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</si>
</sst>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"/>
    <numFmt numFmtId="165" formatCode="0.0000"/>
    <numFmt numFmtId="166" formatCode="0.000"/>
    <numFmt numFmtId="167" formatCode="0.00000"/>
    <numFmt numFmtId="168" formatCode="0.000000"/>
    <numFmt numFmtId="169" formatCode="0.0000000"/>
    <numFmt numFmtId="170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4" xfId="0" applyBorder="1"/>
    <xf numFmtId="0" fontId="0" fillId="0" borderId="7" xfId="0" applyBorder="1"/>
    <xf numFmtId="0" fontId="0" fillId="2" borderId="9" xfId="0" applyFill="1" applyBorder="1"/>
    <xf numFmtId="0" fontId="1" fillId="2" borderId="1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7" xfId="0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5" fontId="0" fillId="0" borderId="16" xfId="0" applyNumberFormat="1" applyBorder="1" applyAlignment="1">
      <alignment horizontal="right" vertical="center"/>
    </xf>
    <xf numFmtId="165" fontId="0" fillId="0" borderId="4" xfId="0" applyNumberFormat="1" applyBorder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0" fontId="1" fillId="2" borderId="17" xfId="0" applyFont="1" applyFill="1" applyBorder="1"/>
    <xf numFmtId="164" fontId="0" fillId="0" borderId="1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1" fillId="2" borderId="24" xfId="0" applyFont="1" applyFill="1" applyBorder="1"/>
    <xf numFmtId="165" fontId="0" fillId="0" borderId="1" xfId="0" applyNumberFormat="1" applyBorder="1" applyAlignment="1">
      <alignment horizontal="right" vertical="center"/>
    </xf>
    <xf numFmtId="167" fontId="0" fillId="0" borderId="16" xfId="0" applyNumberFormat="1" applyBorder="1" applyAlignment="1">
      <alignment horizontal="right" vertical="center"/>
    </xf>
    <xf numFmtId="167" fontId="0" fillId="0" borderId="4" xfId="0" applyNumberFormat="1" applyBorder="1" applyAlignment="1">
      <alignment horizontal="right" vertical="center"/>
    </xf>
    <xf numFmtId="167" fontId="0" fillId="0" borderId="15" xfId="0" applyNumberFormat="1" applyBorder="1" applyAlignment="1">
      <alignment horizontal="right" vertical="center"/>
    </xf>
    <xf numFmtId="167" fontId="0" fillId="0" borderId="7" xfId="0" applyNumberFormat="1" applyBorder="1" applyAlignment="1">
      <alignment horizontal="right" vertical="center"/>
    </xf>
    <xf numFmtId="0" fontId="0" fillId="2" borderId="27" xfId="0" applyFill="1" applyBorder="1"/>
    <xf numFmtId="0" fontId="1" fillId="2" borderId="27" xfId="0" applyFont="1" applyFill="1" applyBorder="1"/>
    <xf numFmtId="2" fontId="0" fillId="2" borderId="17" xfId="0" applyNumberFormat="1" applyFill="1" applyBorder="1"/>
    <xf numFmtId="2" fontId="0" fillId="2" borderId="11" xfId="0" applyNumberFormat="1" applyFill="1" applyBorder="1" applyAlignment="1"/>
    <xf numFmtId="169" fontId="0" fillId="0" borderId="23" xfId="0" applyNumberFormat="1" applyBorder="1" applyAlignment="1">
      <alignment horizontal="right" vertical="center"/>
    </xf>
    <xf numFmtId="170" fontId="0" fillId="0" borderId="23" xfId="0" applyNumberFormat="1" applyBorder="1" applyAlignment="1">
      <alignment horizontal="right" vertical="center"/>
    </xf>
    <xf numFmtId="170" fontId="0" fillId="0" borderId="25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68" fontId="0" fillId="0" borderId="26" xfId="0" applyNumberFormat="1" applyBorder="1" applyAlignment="1">
      <alignment horizontal="right" vertical="center"/>
    </xf>
    <xf numFmtId="168" fontId="0" fillId="0" borderId="23" xfId="0" applyNumberFormat="1" applyBorder="1" applyAlignment="1">
      <alignment horizontal="right" vertical="center"/>
    </xf>
    <xf numFmtId="165" fontId="0" fillId="0" borderId="26" xfId="0" applyNumberFormat="1" applyBorder="1" applyAlignment="1">
      <alignment horizontal="right" vertical="center"/>
    </xf>
    <xf numFmtId="165" fontId="0" fillId="0" borderId="23" xfId="0" applyNumberFormat="1" applyBorder="1" applyAlignment="1">
      <alignment horizontal="right" vertical="center"/>
    </xf>
    <xf numFmtId="165" fontId="0" fillId="0" borderId="25" xfId="0" applyNumberFormat="1" applyBorder="1" applyAlignment="1">
      <alignment horizontal="right" vertical="center"/>
    </xf>
    <xf numFmtId="2" fontId="0" fillId="0" borderId="26" xfId="0" applyNumberFormat="1" applyBorder="1" applyAlignment="1">
      <alignment horizontal="right" vertical="center"/>
    </xf>
    <xf numFmtId="2" fontId="0" fillId="0" borderId="23" xfId="0" applyNumberFormat="1" applyBorder="1" applyAlignment="1">
      <alignment horizontal="right" vertical="center"/>
    </xf>
    <xf numFmtId="167" fontId="0" fillId="0" borderId="23" xfId="0" applyNumberFormat="1" applyBorder="1" applyAlignment="1">
      <alignment horizontal="right" vertical="center"/>
    </xf>
    <xf numFmtId="2" fontId="0" fillId="0" borderId="25" xfId="0" applyNumberFormat="1" applyBorder="1" applyAlignment="1">
      <alignment horizontal="right" vertical="center"/>
    </xf>
    <xf numFmtId="169" fontId="0" fillId="0" borderId="26" xfId="0" applyNumberFormat="1" applyBorder="1" applyAlignment="1">
      <alignment horizontal="right" vertical="center"/>
    </xf>
    <xf numFmtId="168" fontId="0" fillId="0" borderId="25" xfId="0" applyNumberFormat="1" applyBorder="1" applyAlignment="1">
      <alignment horizontal="right" vertical="center"/>
    </xf>
    <xf numFmtId="168" fontId="0" fillId="0" borderId="1" xfId="0" applyNumberFormat="1" applyBorder="1" applyAlignment="1">
      <alignment horizontal="right" vertical="center"/>
    </xf>
    <xf numFmtId="168" fontId="0" fillId="0" borderId="4" xfId="0" applyNumberFormat="1" applyBorder="1" applyAlignment="1">
      <alignment horizontal="right" vertical="center"/>
    </xf>
    <xf numFmtId="167" fontId="0" fillId="0" borderId="26" xfId="0" applyNumberFormat="1" applyBorder="1" applyAlignment="1">
      <alignment horizontal="right" vertical="center"/>
    </xf>
    <xf numFmtId="164" fontId="0" fillId="0" borderId="13" xfId="0" applyNumberFormat="1" applyBorder="1" applyAlignment="1">
      <alignment horizontal="right" vertical="center"/>
    </xf>
    <xf numFmtId="164" fontId="0" fillId="0" borderId="14" xfId="0" applyNumberFormat="1" applyBorder="1" applyAlignment="1">
      <alignment horizontal="right" vertical="center"/>
    </xf>
    <xf numFmtId="166" fontId="0" fillId="0" borderId="18" xfId="0" applyNumberFormat="1" applyBorder="1" applyAlignment="1">
      <alignment horizontal="right" vertical="center"/>
    </xf>
    <xf numFmtId="166" fontId="0" fillId="0" borderId="19" xfId="0" applyNumberFormat="1" applyBorder="1" applyAlignment="1">
      <alignment horizontal="right" vertical="center"/>
    </xf>
    <xf numFmtId="165" fontId="0" fillId="0" borderId="19" xfId="0" applyNumberFormat="1" applyBorder="1" applyAlignment="1">
      <alignment horizontal="right" vertical="center"/>
    </xf>
    <xf numFmtId="165" fontId="0" fillId="0" borderId="20" xfId="0" applyNumberFormat="1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5" fontId="0" fillId="0" borderId="4" xfId="0" applyNumberFormat="1" applyBorder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165" fontId="0" fillId="0" borderId="7" xfId="0" applyNumberFormat="1" applyBorder="1" applyAlignment="1">
      <alignment horizontal="right" vertical="center"/>
    </xf>
    <xf numFmtId="164" fontId="0" fillId="0" borderId="16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15" xfId="0" applyNumberFormat="1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166" fontId="0" fillId="0" borderId="4" xfId="0" applyNumberFormat="1" applyBorder="1" applyAlignment="1">
      <alignment horizontal="right" vertical="center"/>
    </xf>
    <xf numFmtId="166" fontId="0" fillId="0" borderId="15" xfId="0" applyNumberFormat="1" applyBorder="1" applyAlignment="1">
      <alignment horizontal="right" vertical="center"/>
    </xf>
    <xf numFmtId="166" fontId="0" fillId="0" borderId="16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7" fontId="0" fillId="0" borderId="25" xfId="0" applyNumberFormat="1" applyBorder="1" applyAlignment="1">
      <alignment horizontal="right" vertical="center"/>
    </xf>
    <xf numFmtId="167" fontId="0" fillId="0" borderId="4" xfId="0" applyNumberFormat="1" applyBorder="1" applyAlignment="1">
      <alignment horizontal="right" vertical="center"/>
    </xf>
    <xf numFmtId="167" fontId="0" fillId="0" borderId="16" xfId="0" applyNumberFormat="1" applyBorder="1" applyAlignment="1">
      <alignment horizontal="right" vertical="center"/>
    </xf>
    <xf numFmtId="167" fontId="0" fillId="0" borderId="15" xfId="0" applyNumberFormat="1" applyBorder="1" applyAlignment="1">
      <alignment horizontal="right" vertical="center"/>
    </xf>
    <xf numFmtId="168" fontId="0" fillId="0" borderId="16" xfId="0" applyNumberFormat="1" applyBorder="1" applyAlignment="1">
      <alignment horizontal="right" vertical="center"/>
    </xf>
    <xf numFmtId="168" fontId="0" fillId="0" borderId="15" xfId="0" applyNumberFormat="1" applyBorder="1" applyAlignment="1">
      <alignment horizontal="right" vertical="center"/>
    </xf>
    <xf numFmtId="168" fontId="0" fillId="0" borderId="7" xfId="0" applyNumberFormat="1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164" fontId="0" fillId="0" borderId="28" xfId="0" applyNumberFormat="1" applyBorder="1" applyAlignment="1">
      <alignment horizontal="right" vertical="center"/>
    </xf>
    <xf numFmtId="164" fontId="0" fillId="0" borderId="19" xfId="0" applyNumberFormat="1" applyBorder="1" applyAlignment="1">
      <alignment horizontal="right" vertical="center"/>
    </xf>
    <xf numFmtId="164" fontId="0" fillId="0" borderId="20" xfId="0" applyNumberForma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44"/>
  <sheetViews>
    <sheetView tabSelected="1" topLeftCell="J1" zoomScale="85" zoomScaleNormal="85" workbookViewId="0">
      <selection activeCell="X43" sqref="X43"/>
    </sheetView>
  </sheetViews>
  <sheetFormatPr baseColWidth="10" defaultRowHeight="15" x14ac:dyDescent="0.25"/>
  <cols>
    <col min="1" max="1" width="11.42578125" customWidth="1"/>
    <col min="5" max="5" width="13.7109375" bestFit="1" customWidth="1"/>
    <col min="6" max="6" width="11.140625" bestFit="1" customWidth="1"/>
    <col min="7" max="7" width="12.7109375" bestFit="1" customWidth="1"/>
    <col min="12" max="12" width="11.85546875" bestFit="1" customWidth="1"/>
    <col min="13" max="13" width="13.42578125" bestFit="1" customWidth="1"/>
    <col min="14" max="14" width="17.42578125" bestFit="1" customWidth="1"/>
    <col min="15" max="15" width="19" bestFit="1" customWidth="1"/>
    <col min="16" max="16" width="20.140625" bestFit="1" customWidth="1"/>
    <col min="18" max="18" width="12.42578125" bestFit="1" customWidth="1"/>
    <col min="19" max="19" width="31.85546875" bestFit="1" customWidth="1"/>
    <col min="20" max="20" width="33.85546875" bestFit="1" customWidth="1"/>
    <col min="21" max="22" width="8.7109375" bestFit="1" customWidth="1"/>
    <col min="23" max="23" width="35.42578125" bestFit="1" customWidth="1"/>
    <col min="24" max="24" width="37.28515625" bestFit="1" customWidth="1"/>
    <col min="31" max="31" width="14.28515625" bestFit="1" customWidth="1"/>
  </cols>
  <sheetData>
    <row r="1" spans="2:26" ht="15.75" thickBot="1" x14ac:dyDescent="0.3"/>
    <row r="2" spans="2:26" ht="15.75" thickBot="1" x14ac:dyDescent="0.3">
      <c r="B2" s="3" t="s">
        <v>0</v>
      </c>
      <c r="C2" s="26" t="s">
        <v>25</v>
      </c>
      <c r="D2" s="25" t="s">
        <v>21</v>
      </c>
      <c r="E2" s="26" t="s">
        <v>26</v>
      </c>
      <c r="F2" s="4" t="s">
        <v>9</v>
      </c>
      <c r="G2" s="4" t="s">
        <v>8</v>
      </c>
      <c r="H2" s="5" t="s">
        <v>1</v>
      </c>
      <c r="I2" s="15" t="s">
        <v>17</v>
      </c>
      <c r="J2" s="7" t="s">
        <v>2</v>
      </c>
      <c r="K2" s="7" t="s">
        <v>18</v>
      </c>
      <c r="L2" s="7" t="s">
        <v>12</v>
      </c>
      <c r="M2" s="19" t="s">
        <v>13</v>
      </c>
      <c r="N2" s="7" t="s">
        <v>14</v>
      </c>
      <c r="O2" s="7" t="s">
        <v>15</v>
      </c>
      <c r="P2" s="7" t="s">
        <v>16</v>
      </c>
      <c r="Q2" s="4" t="s">
        <v>10</v>
      </c>
      <c r="R2" s="4" t="s">
        <v>11</v>
      </c>
      <c r="S2" s="15" t="s">
        <v>19</v>
      </c>
      <c r="T2" s="4" t="s">
        <v>20</v>
      </c>
      <c r="U2" s="15" t="s">
        <v>23</v>
      </c>
      <c r="V2" s="15" t="s">
        <v>24</v>
      </c>
      <c r="W2" s="15" t="s">
        <v>28</v>
      </c>
      <c r="X2" s="15" t="s">
        <v>27</v>
      </c>
      <c r="Y2" s="27" t="s">
        <v>3</v>
      </c>
      <c r="Z2" s="28" t="s">
        <v>29</v>
      </c>
    </row>
    <row r="3" spans="2:26" x14ac:dyDescent="0.25">
      <c r="B3" s="55">
        <v>9</v>
      </c>
      <c r="C3" s="40">
        <f>B3*0.01</f>
        <v>0.09</v>
      </c>
      <c r="D3" s="44">
        <f>(B3/2)^2*10^-6</f>
        <v>2.0249999999999998E-5</v>
      </c>
      <c r="E3" s="44">
        <f>B3*C3*10^-6</f>
        <v>8.0999999999999987E-7</v>
      </c>
      <c r="F3" s="57">
        <v>1.3554999999999999</v>
      </c>
      <c r="G3" s="57">
        <v>5.0000000000000001E-4</v>
      </c>
      <c r="H3" s="16">
        <v>6.14</v>
      </c>
      <c r="I3" s="75">
        <v>0.3</v>
      </c>
      <c r="J3" s="51">
        <v>0.2</v>
      </c>
      <c r="K3" s="71">
        <f>0.5*B3*10^-3</f>
        <v>4.5000000000000005E-3</v>
      </c>
      <c r="L3" s="20">
        <f>$J$3/H3</f>
        <v>3.2573289902280131E-2</v>
      </c>
      <c r="M3" s="20">
        <f>(($K$3/H3)^2+($J$3*$I$3/H3^2)^2)^(1/2)</f>
        <v>1.7521715015226661E-3</v>
      </c>
      <c r="N3" s="62">
        <f>(L3+L4+L5+L6+L7)/5</f>
        <v>3.3077869485049816E-2</v>
      </c>
      <c r="O3" s="62">
        <f>(SUMSQ(M3:M7)/25)^(1/2)</f>
        <v>8.0798706393487478E-4</v>
      </c>
      <c r="P3" s="62">
        <f>_xlfn.STDEV.S(L3:L7)</f>
        <v>1.1538275016650245E-3</v>
      </c>
      <c r="Q3" s="62">
        <v>1.1482000000000001</v>
      </c>
      <c r="R3" s="62">
        <v>2.0000000000000001E-4</v>
      </c>
      <c r="S3" s="48">
        <f>N3/(F3-Q3)*10^(-3)</f>
        <v>1.59565217004582E-4</v>
      </c>
      <c r="T3" s="46">
        <f>((P3/(F3-Q3))^2+(N3*G3/(F3-Q3)^2)^2+(N3*R3/(F3-Q3)^2)^2)^(1/2)*10^-3</f>
        <v>5.5813928390751162E-6</v>
      </c>
      <c r="U3" s="37">
        <f>1+2.1*0.5*B3/$D$44</f>
        <v>1.252</v>
      </c>
      <c r="V3" s="37">
        <f>2.1*C3*0.5/$D$44</f>
        <v>2.5200000000000001E-3</v>
      </c>
      <c r="W3" s="35">
        <f>S3*U3</f>
        <v>1.9977565168973667E-4</v>
      </c>
      <c r="X3" s="35">
        <f>((T3*U3)^2+(S3*V3)^2)^(1/2)</f>
        <v>6.9994634013104759E-6</v>
      </c>
      <c r="Y3" s="85">
        <f>273.15+21.5</f>
        <v>294.64999999999998</v>
      </c>
      <c r="Z3" s="32">
        <v>0.5</v>
      </c>
    </row>
    <row r="4" spans="2:26" x14ac:dyDescent="0.25">
      <c r="B4" s="49"/>
      <c r="C4" s="41"/>
      <c r="D4" s="29"/>
      <c r="E4" s="29"/>
      <c r="F4" s="58"/>
      <c r="G4" s="58"/>
      <c r="H4" s="9">
        <v>6.14</v>
      </c>
      <c r="I4" s="68"/>
      <c r="J4" s="52"/>
      <c r="K4" s="72"/>
      <c r="L4" s="13">
        <f t="shared" ref="L4:L42" si="0">$J$3/H4</f>
        <v>3.2573289902280131E-2</v>
      </c>
      <c r="M4" s="13">
        <f t="shared" ref="M4:M7" si="1">(($K$3/H4)^2+($J$3*$I$3/H4^2)^2)^(1/2)</f>
        <v>1.7521715015226661E-3</v>
      </c>
      <c r="N4" s="63"/>
      <c r="O4" s="63"/>
      <c r="P4" s="63"/>
      <c r="Q4" s="63"/>
      <c r="R4" s="63"/>
      <c r="S4" s="42"/>
      <c r="T4" s="47"/>
      <c r="U4" s="38"/>
      <c r="V4" s="38"/>
      <c r="W4" s="36"/>
      <c r="X4" s="36"/>
      <c r="Y4" s="86"/>
      <c r="Z4" s="33"/>
    </row>
    <row r="5" spans="2:26" x14ac:dyDescent="0.25">
      <c r="B5" s="49"/>
      <c r="C5" s="41"/>
      <c r="D5" s="29"/>
      <c r="E5" s="29"/>
      <c r="F5" s="58"/>
      <c r="G5" s="58"/>
      <c r="H5" s="9">
        <v>5.7</v>
      </c>
      <c r="I5" s="68"/>
      <c r="J5" s="52"/>
      <c r="K5" s="72"/>
      <c r="L5" s="13">
        <f t="shared" si="0"/>
        <v>3.5087719298245612E-2</v>
      </c>
      <c r="M5" s="13">
        <f t="shared" si="1"/>
        <v>2.0083951542744852E-3</v>
      </c>
      <c r="N5" s="63"/>
      <c r="O5" s="63"/>
      <c r="P5" s="63"/>
      <c r="Q5" s="63"/>
      <c r="R5" s="63"/>
      <c r="S5" s="42"/>
      <c r="T5" s="47"/>
      <c r="U5" s="38"/>
      <c r="V5" s="38"/>
      <c r="W5" s="36"/>
      <c r="X5" s="36"/>
      <c r="Y5" s="86"/>
      <c r="Z5" s="33"/>
    </row>
    <row r="6" spans="2:26" x14ac:dyDescent="0.25">
      <c r="B6" s="49"/>
      <c r="C6" s="41"/>
      <c r="D6" s="29"/>
      <c r="E6" s="29"/>
      <c r="F6" s="58"/>
      <c r="G6" s="58"/>
      <c r="H6" s="9">
        <v>6.21</v>
      </c>
      <c r="I6" s="68"/>
      <c r="J6" s="52"/>
      <c r="K6" s="72"/>
      <c r="L6" s="13">
        <f t="shared" si="0"/>
        <v>3.2206119162640906E-2</v>
      </c>
      <c r="M6" s="13">
        <f t="shared" si="1"/>
        <v>1.716325325710239E-3</v>
      </c>
      <c r="N6" s="63"/>
      <c r="O6" s="63"/>
      <c r="P6" s="63"/>
      <c r="Q6" s="63"/>
      <c r="R6" s="63"/>
      <c r="S6" s="42"/>
      <c r="T6" s="47"/>
      <c r="U6" s="38"/>
      <c r="V6" s="38"/>
      <c r="W6" s="36"/>
      <c r="X6" s="36"/>
      <c r="Y6" s="86"/>
      <c r="Z6" s="33"/>
    </row>
    <row r="7" spans="2:26" x14ac:dyDescent="0.25">
      <c r="B7" s="49"/>
      <c r="C7" s="41"/>
      <c r="D7" s="29"/>
      <c r="E7" s="29"/>
      <c r="F7" s="58"/>
      <c r="G7" s="60"/>
      <c r="H7" s="17">
        <v>6.07</v>
      </c>
      <c r="I7" s="69"/>
      <c r="J7" s="52"/>
      <c r="K7" s="73"/>
      <c r="L7" s="14">
        <f t="shared" si="0"/>
        <v>3.2948929159802305E-2</v>
      </c>
      <c r="M7" s="13">
        <f t="shared" si="1"/>
        <v>1.7892578702547329E-3</v>
      </c>
      <c r="N7" s="63"/>
      <c r="O7" s="63"/>
      <c r="P7" s="63"/>
      <c r="Q7" s="64"/>
      <c r="R7" s="64"/>
      <c r="S7" s="42"/>
      <c r="T7" s="47"/>
      <c r="U7" s="38"/>
      <c r="V7" s="38"/>
      <c r="W7" s="36"/>
      <c r="X7" s="36"/>
      <c r="Y7" s="86"/>
      <c r="Z7" s="33"/>
    </row>
    <row r="8" spans="2:26" x14ac:dyDescent="0.25">
      <c r="B8" s="49">
        <v>8</v>
      </c>
      <c r="C8" s="41">
        <f t="shared" ref="C8" si="2">B8*0.01</f>
        <v>0.08</v>
      </c>
      <c r="D8" s="29">
        <f t="shared" ref="D8" si="3">(B8/2)^2*10^-6</f>
        <v>1.5999999999999999E-5</v>
      </c>
      <c r="E8" s="29">
        <f t="shared" ref="E8" si="4">B8*C8*10^-6</f>
        <v>6.4000000000000001E-7</v>
      </c>
      <c r="F8" s="59">
        <v>1.3625</v>
      </c>
      <c r="G8" s="59">
        <v>5.0000000000000001E-4</v>
      </c>
      <c r="H8" s="18">
        <v>7.86</v>
      </c>
      <c r="I8" s="67">
        <f>I3</f>
        <v>0.3</v>
      </c>
      <c r="J8" s="52">
        <v>0.2</v>
      </c>
      <c r="K8" s="74">
        <f>0.5*B8*10^-3</f>
        <v>4.0000000000000001E-3</v>
      </c>
      <c r="L8" s="12">
        <f t="shared" si="0"/>
        <v>2.5445292620865142E-2</v>
      </c>
      <c r="M8" s="12">
        <f>(($K$8/H8)^2+($J$8*$I$8/H8^2)^2)^(1/2)</f>
        <v>1.0964504915178231E-3</v>
      </c>
      <c r="N8" s="65">
        <f>(L8+L9+L10+L11+L12)/5</f>
        <v>2.6029305829267206E-2</v>
      </c>
      <c r="O8" s="65">
        <f t="shared" ref="O8" si="5">(SUMSQ(M8:M12)/25)^(1/2)</f>
        <v>5.1104479056882763E-4</v>
      </c>
      <c r="P8" s="65">
        <f t="shared" ref="P8" si="6">_xlfn.STDEV.S(L8:L12)</f>
        <v>5.0949814262065871E-4</v>
      </c>
      <c r="Q8" s="65">
        <v>1.1476</v>
      </c>
      <c r="R8" s="65">
        <v>2.0000000000000001E-4</v>
      </c>
      <c r="S8" s="42">
        <f t="shared" ref="S8" si="7">N8/(F8-Q8)*10^(-3)</f>
        <v>1.2112287496169007E-4</v>
      </c>
      <c r="T8" s="29">
        <f>((P8/(F8-Q8))^2+(N8*G8/(F8-Q8)^2)^2+(N8*R8/(F8-Q8)^2)^2)^(1/2)*10^-3</f>
        <v>2.3902111605678812E-6</v>
      </c>
      <c r="U8" s="38">
        <f t="shared" ref="U8" si="8">1+2.1*0.5*B8/$D$44</f>
        <v>1.224</v>
      </c>
      <c r="V8" s="38">
        <f t="shared" ref="V8" si="9">2.1*C8*0.5/$D$44</f>
        <v>2.2400000000000002E-3</v>
      </c>
      <c r="W8" s="36">
        <f t="shared" ref="W8" si="10">S8*U8</f>
        <v>1.4825439895310865E-4</v>
      </c>
      <c r="X8" s="36">
        <f t="shared" ref="X8" si="11">((T8*U8)^2+(S8*V8)^2)^(1/2)</f>
        <v>2.9381721079666829E-6</v>
      </c>
      <c r="Y8" s="86">
        <f>Y3+0.5</f>
        <v>295.14999999999998</v>
      </c>
      <c r="Z8" s="33"/>
    </row>
    <row r="9" spans="2:26" x14ac:dyDescent="0.25">
      <c r="B9" s="49"/>
      <c r="C9" s="41"/>
      <c r="D9" s="29"/>
      <c r="E9" s="29"/>
      <c r="F9" s="58"/>
      <c r="G9" s="58"/>
      <c r="H9" s="9">
        <v>7.8</v>
      </c>
      <c r="I9" s="68"/>
      <c r="J9" s="52"/>
      <c r="K9" s="72"/>
      <c r="L9" s="13">
        <f t="shared" si="0"/>
        <v>2.5641025641025644E-2</v>
      </c>
      <c r="M9" s="13">
        <f t="shared" ref="M9:M12" si="12">(($K$8/H9)^2+($J$8*$I$8/H9^2)^2)^(1/2)</f>
        <v>1.1115584065960846E-3</v>
      </c>
      <c r="N9" s="63"/>
      <c r="O9" s="63"/>
      <c r="P9" s="63"/>
      <c r="Q9" s="63"/>
      <c r="R9" s="63"/>
      <c r="S9" s="42"/>
      <c r="T9" s="29"/>
      <c r="U9" s="38"/>
      <c r="V9" s="38"/>
      <c r="W9" s="36"/>
      <c r="X9" s="36"/>
      <c r="Y9" s="86"/>
      <c r="Z9" s="33"/>
    </row>
    <row r="10" spans="2:26" x14ac:dyDescent="0.25">
      <c r="B10" s="49"/>
      <c r="C10" s="41"/>
      <c r="D10" s="29"/>
      <c r="E10" s="29"/>
      <c r="F10" s="58"/>
      <c r="G10" s="58"/>
      <c r="H10" s="9">
        <v>7.7</v>
      </c>
      <c r="I10" s="68"/>
      <c r="J10" s="52"/>
      <c r="K10" s="72"/>
      <c r="L10" s="13">
        <f t="shared" si="0"/>
        <v>2.5974025974025976E-2</v>
      </c>
      <c r="M10" s="13">
        <f t="shared" si="12"/>
        <v>1.1375207635695094E-3</v>
      </c>
      <c r="N10" s="63"/>
      <c r="O10" s="63"/>
      <c r="P10" s="63"/>
      <c r="Q10" s="63"/>
      <c r="R10" s="63"/>
      <c r="S10" s="42"/>
      <c r="T10" s="29"/>
      <c r="U10" s="38"/>
      <c r="V10" s="38"/>
      <c r="W10" s="36"/>
      <c r="X10" s="36"/>
      <c r="Y10" s="86"/>
      <c r="Z10" s="33"/>
    </row>
    <row r="11" spans="2:26" x14ac:dyDescent="0.25">
      <c r="B11" s="49"/>
      <c r="C11" s="41"/>
      <c r="D11" s="29"/>
      <c r="E11" s="29"/>
      <c r="F11" s="58"/>
      <c r="G11" s="58"/>
      <c r="H11" s="9">
        <v>7.56</v>
      </c>
      <c r="I11" s="68"/>
      <c r="J11" s="52"/>
      <c r="K11" s="72"/>
      <c r="L11" s="13">
        <f t="shared" si="0"/>
        <v>2.6455026455026457E-2</v>
      </c>
      <c r="M11" s="13">
        <f t="shared" si="12"/>
        <v>1.1755989736153413E-3</v>
      </c>
      <c r="N11" s="63"/>
      <c r="O11" s="63"/>
      <c r="P11" s="63"/>
      <c r="Q11" s="63"/>
      <c r="R11" s="63"/>
      <c r="S11" s="42"/>
      <c r="T11" s="29"/>
      <c r="U11" s="38"/>
      <c r="V11" s="38"/>
      <c r="W11" s="36"/>
      <c r="X11" s="36"/>
      <c r="Y11" s="86"/>
      <c r="Z11" s="33"/>
    </row>
    <row r="12" spans="2:26" x14ac:dyDescent="0.25">
      <c r="B12" s="49"/>
      <c r="C12" s="41"/>
      <c r="D12" s="29"/>
      <c r="E12" s="29"/>
      <c r="F12" s="60"/>
      <c r="G12" s="60"/>
      <c r="H12" s="17">
        <v>7.51</v>
      </c>
      <c r="I12" s="69"/>
      <c r="J12" s="52"/>
      <c r="K12" s="73"/>
      <c r="L12" s="14">
        <f t="shared" si="0"/>
        <v>2.6631158455392812E-2</v>
      </c>
      <c r="M12" s="14">
        <f t="shared" si="12"/>
        <v>1.1897130928283149E-3</v>
      </c>
      <c r="N12" s="63"/>
      <c r="O12" s="64"/>
      <c r="P12" s="64"/>
      <c r="Q12" s="64"/>
      <c r="R12" s="64"/>
      <c r="S12" s="42"/>
      <c r="T12" s="29"/>
      <c r="U12" s="38"/>
      <c r="V12" s="38"/>
      <c r="W12" s="36"/>
      <c r="X12" s="36"/>
      <c r="Y12" s="86"/>
      <c r="Z12" s="33"/>
    </row>
    <row r="13" spans="2:26" x14ac:dyDescent="0.25">
      <c r="B13" s="56">
        <v>7.1440000000000001</v>
      </c>
      <c r="C13" s="42">
        <f t="shared" ref="C13" si="13">B13*0.01</f>
        <v>7.1440000000000003E-2</v>
      </c>
      <c r="D13" s="29">
        <f t="shared" ref="D13" si="14">(B13/2)^2*10^-6</f>
        <v>1.2759184000000001E-5</v>
      </c>
      <c r="E13" s="29">
        <f t="shared" ref="E13" si="15">B13*C13*10^-6</f>
        <v>5.1036735999999999E-7</v>
      </c>
      <c r="F13" s="59">
        <v>1.3774999999999999</v>
      </c>
      <c r="G13" s="59">
        <v>2.5000000000000001E-3</v>
      </c>
      <c r="H13" s="18">
        <v>8.42</v>
      </c>
      <c r="I13" s="67">
        <f>I8</f>
        <v>0.3</v>
      </c>
      <c r="J13" s="52">
        <v>0.2</v>
      </c>
      <c r="K13" s="74">
        <f t="shared" ref="K13" si="16">0.5*B13*10^-3</f>
        <v>3.5720000000000001E-3</v>
      </c>
      <c r="L13" s="12">
        <f t="shared" si="0"/>
        <v>2.3752969121140145E-2</v>
      </c>
      <c r="M13" s="12">
        <f>(($K$13/H13)^2+($J$13*$I$13/H13^2)^2)^(1/2)</f>
        <v>9.4667951449123387E-4</v>
      </c>
      <c r="N13" s="65">
        <f>(L13+L14+L15+L16+L17)/5</f>
        <v>2.3640955470984416E-2</v>
      </c>
      <c r="O13" s="63">
        <f t="shared" ref="O13" si="17">(SUMSQ(M13:M17)/25)^(1/2)</f>
        <v>4.2004945214195227E-4</v>
      </c>
      <c r="P13" s="63">
        <f t="shared" ref="P13" si="18">_xlfn.STDEV.S(L13:L17)</f>
        <v>4.1924762935458839E-4</v>
      </c>
      <c r="Q13" s="65">
        <v>1.1476</v>
      </c>
      <c r="R13" s="65">
        <v>2.0000000000000001E-4</v>
      </c>
      <c r="S13" s="42">
        <f t="shared" ref="S13" si="19">N13/(F13-Q13)*10^(-3)</f>
        <v>1.0283147225308576E-4</v>
      </c>
      <c r="T13" s="29">
        <f>((P13/(F13-Q13))^2+(N13*G13/(F13-Q13)^2)^2+(N13*R13/(F13-Q13)^2)^2)^(1/2)*10^-3</f>
        <v>2.1410198964813952E-6</v>
      </c>
      <c r="U13" s="38">
        <f t="shared" ref="U13" si="20">1+2.1*0.5*B13/$D$44</f>
        <v>1.200032</v>
      </c>
      <c r="V13" s="38">
        <f t="shared" ref="V13" si="21">2.1*C13*0.5/$D$44</f>
        <v>2.0003200000000003E-3</v>
      </c>
      <c r="W13" s="29">
        <f t="shared" ref="W13" si="22">S13*U13</f>
        <v>1.2340105731081501E-4</v>
      </c>
      <c r="X13" s="29">
        <f t="shared" ref="X13" si="23">((T13*U13)^2+(S13*V13)^2)^(1/2)</f>
        <v>2.5775131736052662E-6</v>
      </c>
      <c r="Y13" s="86"/>
      <c r="Z13" s="33"/>
    </row>
    <row r="14" spans="2:26" x14ac:dyDescent="0.25">
      <c r="B14" s="56"/>
      <c r="C14" s="42"/>
      <c r="D14" s="29"/>
      <c r="E14" s="29"/>
      <c r="F14" s="58"/>
      <c r="G14" s="58"/>
      <c r="H14" s="9">
        <v>8.6199999999999992</v>
      </c>
      <c r="I14" s="68"/>
      <c r="J14" s="52"/>
      <c r="K14" s="72"/>
      <c r="L14" s="13">
        <f t="shared" si="0"/>
        <v>2.3201856148491882E-2</v>
      </c>
      <c r="M14" s="13">
        <f t="shared" ref="M14:M17" si="24">(($K$13/H14)^2+($J$13*$I$13/H14^2)^2)^(1/2)</f>
        <v>9.0760886409929718E-4</v>
      </c>
      <c r="N14" s="63"/>
      <c r="O14" s="63"/>
      <c r="P14" s="63"/>
      <c r="Q14" s="63"/>
      <c r="R14" s="63"/>
      <c r="S14" s="42"/>
      <c r="T14" s="29"/>
      <c r="U14" s="38"/>
      <c r="V14" s="38"/>
      <c r="W14" s="29"/>
      <c r="X14" s="29"/>
      <c r="Y14" s="86"/>
      <c r="Z14" s="33"/>
    </row>
    <row r="15" spans="2:26" x14ac:dyDescent="0.25">
      <c r="B15" s="56"/>
      <c r="C15" s="42"/>
      <c r="D15" s="29"/>
      <c r="E15" s="29"/>
      <c r="F15" s="58"/>
      <c r="G15" s="58"/>
      <c r="H15" s="9">
        <v>8.5399999999999991</v>
      </c>
      <c r="I15" s="68"/>
      <c r="J15" s="52"/>
      <c r="K15" s="72"/>
      <c r="L15" s="13">
        <f t="shared" si="0"/>
        <v>2.3419203747072605E-2</v>
      </c>
      <c r="M15" s="13">
        <f t="shared" si="24"/>
        <v>9.2291055402502582E-4</v>
      </c>
      <c r="N15" s="63"/>
      <c r="O15" s="63"/>
      <c r="P15" s="63"/>
      <c r="Q15" s="63"/>
      <c r="R15" s="63"/>
      <c r="S15" s="42"/>
      <c r="T15" s="29"/>
      <c r="U15" s="38"/>
      <c r="V15" s="38"/>
      <c r="W15" s="29"/>
      <c r="X15" s="29"/>
      <c r="Y15" s="86"/>
      <c r="Z15" s="33"/>
    </row>
    <row r="16" spans="2:26" x14ac:dyDescent="0.25">
      <c r="B16" s="56"/>
      <c r="C16" s="42"/>
      <c r="D16" s="29"/>
      <c r="E16" s="29"/>
      <c r="F16" s="58"/>
      <c r="G16" s="58"/>
      <c r="H16" s="9">
        <v>8.5</v>
      </c>
      <c r="I16" s="68"/>
      <c r="J16" s="52"/>
      <c r="K16" s="72"/>
      <c r="L16" s="13">
        <f t="shared" si="0"/>
        <v>2.3529411764705882E-2</v>
      </c>
      <c r="M16" s="13">
        <f t="shared" si="24"/>
        <v>9.3072263192061364E-4</v>
      </c>
      <c r="N16" s="63"/>
      <c r="O16" s="63"/>
      <c r="P16" s="63"/>
      <c r="Q16" s="63"/>
      <c r="R16" s="63"/>
      <c r="S16" s="42"/>
      <c r="T16" s="29"/>
      <c r="U16" s="38"/>
      <c r="V16" s="38"/>
      <c r="W16" s="29"/>
      <c r="X16" s="29"/>
      <c r="Y16" s="86"/>
      <c r="Z16" s="33"/>
    </row>
    <row r="17" spans="2:26" x14ac:dyDescent="0.25">
      <c r="B17" s="56"/>
      <c r="C17" s="42"/>
      <c r="D17" s="29"/>
      <c r="E17" s="29"/>
      <c r="F17" s="60"/>
      <c r="G17" s="60"/>
      <c r="H17" s="17">
        <v>8.23</v>
      </c>
      <c r="I17" s="69"/>
      <c r="J17" s="52"/>
      <c r="K17" s="73"/>
      <c r="L17" s="14">
        <f t="shared" si="0"/>
        <v>2.4301336573511544E-2</v>
      </c>
      <c r="M17" s="14">
        <f t="shared" si="24"/>
        <v>9.8644518067141844E-4</v>
      </c>
      <c r="N17" s="64"/>
      <c r="O17" s="63"/>
      <c r="P17" s="63"/>
      <c r="Q17" s="64"/>
      <c r="R17" s="64"/>
      <c r="S17" s="42"/>
      <c r="T17" s="29"/>
      <c r="U17" s="38"/>
      <c r="V17" s="38"/>
      <c r="W17" s="29"/>
      <c r="X17" s="29"/>
      <c r="Y17" s="86"/>
      <c r="Z17" s="33"/>
    </row>
    <row r="18" spans="2:26" x14ac:dyDescent="0.25">
      <c r="B18" s="49">
        <v>6</v>
      </c>
      <c r="C18" s="41">
        <f t="shared" ref="C18" si="25">B18*0.01</f>
        <v>0.06</v>
      </c>
      <c r="D18" s="29">
        <f t="shared" ref="D18" si="26">(B18/2)^2*10^-6</f>
        <v>9.0000000000000002E-6</v>
      </c>
      <c r="E18" s="29">
        <f t="shared" ref="E18" si="27">B18*C18*10^-6</f>
        <v>3.5999999999999999E-7</v>
      </c>
      <c r="F18" s="59">
        <v>1.3774999999999999</v>
      </c>
      <c r="G18" s="59">
        <v>2.5000000000000001E-3</v>
      </c>
      <c r="H18" s="18">
        <v>11.62</v>
      </c>
      <c r="I18" s="67">
        <f>I13</f>
        <v>0.3</v>
      </c>
      <c r="J18" s="52">
        <v>0.2</v>
      </c>
      <c r="K18" s="74">
        <f t="shared" ref="K18" si="28">0.5*B18*10^-3</f>
        <v>3.0000000000000001E-3</v>
      </c>
      <c r="L18" s="12">
        <f t="shared" si="0"/>
        <v>1.7211703958691912E-2</v>
      </c>
      <c r="M18" s="12">
        <f>(($K$18/H18)^2+($J$18*$I$18/H18^2)^2)^(1/2)</f>
        <v>5.1392032384715012E-4</v>
      </c>
      <c r="N18" s="77">
        <f>(L18+L19+L20+L21+L22)/5</f>
        <v>1.711072882678167E-2</v>
      </c>
      <c r="O18" s="42">
        <f t="shared" ref="O18" si="29">(SUMSQ(M18:M22)/25)^(1/2)</f>
        <v>2.2754630774580575E-4</v>
      </c>
      <c r="P18" s="42">
        <f t="shared" ref="P18" si="30">_xlfn.STDEV.S(L18:L22)</f>
        <v>2.0964670301082701E-4</v>
      </c>
      <c r="Q18" s="65">
        <v>1.1476</v>
      </c>
      <c r="R18" s="65">
        <v>2.0000000000000001E-4</v>
      </c>
      <c r="S18" s="42">
        <f t="shared" ref="S18" si="31">N18/(F18-Q18)*10^(-3)</f>
        <v>7.4426832652377855E-5</v>
      </c>
      <c r="T18" s="29">
        <f>((O18/(F18-Q18))^2+(N18*G18/(F18-Q18)^2)^2+(N18*R18/(F18-Q18)^2)^2)^(1/2)*10^-3</f>
        <v>1.2801762190890571E-6</v>
      </c>
      <c r="U18" s="38">
        <f t="shared" ref="U18" si="32">1+2.1*0.5*B18/$D$44</f>
        <v>1.1679999999999999</v>
      </c>
      <c r="V18" s="38">
        <f t="shared" ref="V18" si="33">2.1*C18*0.5/$D$44</f>
        <v>1.6800000000000001E-3</v>
      </c>
      <c r="W18" s="29">
        <f t="shared" ref="W18" si="34">S18*U18</f>
        <v>8.693054053797733E-5</v>
      </c>
      <c r="X18" s="29">
        <f t="shared" ref="X18" si="35">((T18*U18)^2+(S18*V18)^2)^(1/2)</f>
        <v>1.5004647096707485E-6</v>
      </c>
      <c r="Y18" s="86"/>
      <c r="Z18" s="33"/>
    </row>
    <row r="19" spans="2:26" x14ac:dyDescent="0.25">
      <c r="B19" s="49"/>
      <c r="C19" s="41"/>
      <c r="D19" s="29"/>
      <c r="E19" s="29"/>
      <c r="F19" s="58"/>
      <c r="G19" s="58"/>
      <c r="H19" s="9">
        <v>11.62</v>
      </c>
      <c r="I19" s="68"/>
      <c r="J19" s="52"/>
      <c r="K19" s="72"/>
      <c r="L19" s="13">
        <f t="shared" si="0"/>
        <v>1.7211703958691912E-2</v>
      </c>
      <c r="M19" s="13">
        <f t="shared" ref="M19:M22" si="36">(($K$18/H19)^2+($J$18*$I$18/H19^2)^2)^(1/2)</f>
        <v>5.1392032384715012E-4</v>
      </c>
      <c r="N19" s="77"/>
      <c r="O19" s="42"/>
      <c r="P19" s="42"/>
      <c r="Q19" s="63"/>
      <c r="R19" s="63"/>
      <c r="S19" s="42"/>
      <c r="T19" s="29"/>
      <c r="U19" s="38"/>
      <c r="V19" s="38"/>
      <c r="W19" s="29"/>
      <c r="X19" s="29"/>
      <c r="Y19" s="86"/>
      <c r="Z19" s="33"/>
    </row>
    <row r="20" spans="2:26" x14ac:dyDescent="0.25">
      <c r="B20" s="49"/>
      <c r="C20" s="41"/>
      <c r="D20" s="29"/>
      <c r="E20" s="29"/>
      <c r="F20" s="58"/>
      <c r="G20" s="58"/>
      <c r="H20" s="9">
        <v>11.64</v>
      </c>
      <c r="I20" s="68"/>
      <c r="J20" s="52"/>
      <c r="K20" s="72"/>
      <c r="L20" s="13">
        <f t="shared" si="0"/>
        <v>1.7182130584192441E-2</v>
      </c>
      <c r="M20" s="13">
        <f t="shared" si="36"/>
        <v>5.1237840142188897E-4</v>
      </c>
      <c r="N20" s="77"/>
      <c r="O20" s="42"/>
      <c r="P20" s="42"/>
      <c r="Q20" s="63"/>
      <c r="R20" s="63"/>
      <c r="S20" s="42"/>
      <c r="T20" s="29"/>
      <c r="U20" s="38"/>
      <c r="V20" s="38"/>
      <c r="W20" s="29"/>
      <c r="X20" s="29"/>
      <c r="Y20" s="86"/>
      <c r="Z20" s="33"/>
    </row>
    <row r="21" spans="2:26" x14ac:dyDescent="0.25">
      <c r="B21" s="49"/>
      <c r="C21" s="41"/>
      <c r="D21" s="29"/>
      <c r="E21" s="29"/>
      <c r="F21" s="58"/>
      <c r="G21" s="58"/>
      <c r="H21" s="9">
        <v>11.62</v>
      </c>
      <c r="I21" s="68"/>
      <c r="J21" s="52"/>
      <c r="K21" s="72"/>
      <c r="L21" s="13">
        <f t="shared" si="0"/>
        <v>1.7211703958691912E-2</v>
      </c>
      <c r="M21" s="13">
        <f t="shared" si="36"/>
        <v>5.1392032384715012E-4</v>
      </c>
      <c r="N21" s="77"/>
      <c r="O21" s="42"/>
      <c r="P21" s="42"/>
      <c r="Q21" s="63"/>
      <c r="R21" s="63"/>
      <c r="S21" s="42"/>
      <c r="T21" s="29"/>
      <c r="U21" s="38"/>
      <c r="V21" s="38"/>
      <c r="W21" s="29"/>
      <c r="X21" s="29"/>
      <c r="Y21" s="86"/>
      <c r="Z21" s="33"/>
    </row>
    <row r="22" spans="2:26" x14ac:dyDescent="0.25">
      <c r="B22" s="49"/>
      <c r="C22" s="41"/>
      <c r="D22" s="29"/>
      <c r="E22" s="29"/>
      <c r="F22" s="60"/>
      <c r="G22" s="60"/>
      <c r="H22" s="17">
        <v>11.95</v>
      </c>
      <c r="I22" s="69"/>
      <c r="J22" s="52"/>
      <c r="K22" s="73"/>
      <c r="L22" s="14">
        <f t="shared" si="0"/>
        <v>1.6736401673640169E-2</v>
      </c>
      <c r="M22" s="14">
        <f t="shared" si="36"/>
        <v>4.8944778085674683E-4</v>
      </c>
      <c r="N22" s="77"/>
      <c r="O22" s="42"/>
      <c r="P22" s="42"/>
      <c r="Q22" s="64"/>
      <c r="R22" s="64"/>
      <c r="S22" s="42"/>
      <c r="T22" s="29"/>
      <c r="U22" s="38"/>
      <c r="V22" s="38"/>
      <c r="W22" s="29"/>
      <c r="X22" s="29"/>
      <c r="Y22" s="86"/>
      <c r="Z22" s="33"/>
    </row>
    <row r="23" spans="2:26" x14ac:dyDescent="0.25">
      <c r="B23" s="49">
        <v>5</v>
      </c>
      <c r="C23" s="41">
        <f t="shared" ref="C23" si="37">B23*0.01</f>
        <v>0.05</v>
      </c>
      <c r="D23" s="29">
        <f t="shared" ref="D23" si="38">(B23/2)^2*10^-6</f>
        <v>6.2499999999999995E-6</v>
      </c>
      <c r="E23" s="29">
        <f t="shared" ref="E23" si="39">B23*C23*10^-6</f>
        <v>2.4999999999999999E-7</v>
      </c>
      <c r="F23" s="59">
        <v>1.3774999999999999</v>
      </c>
      <c r="G23" s="59">
        <v>2.5000000000000001E-3</v>
      </c>
      <c r="H23" s="18">
        <v>15.56</v>
      </c>
      <c r="I23" s="67">
        <f>I13</f>
        <v>0.3</v>
      </c>
      <c r="J23" s="53">
        <v>0.2</v>
      </c>
      <c r="K23" s="65">
        <f t="shared" ref="K23" si="40">0.5*B23*10^-3</f>
        <v>2.5000000000000001E-3</v>
      </c>
      <c r="L23" s="12">
        <f t="shared" si="0"/>
        <v>1.2853470437017995E-2</v>
      </c>
      <c r="M23" s="12">
        <f>(($K$23/H23)^2+($J$23*$I$23/H23^2)^2)^(1/2)</f>
        <v>2.9534364435364433E-4</v>
      </c>
      <c r="N23" s="78">
        <f>(L23+L24+L25+L26+L27)/5</f>
        <v>1.2816144235262594E-2</v>
      </c>
      <c r="O23" s="42">
        <f t="shared" ref="O23" si="41">(SUMSQ(M23:M27)/25)^(1/2)</f>
        <v>1.314809588282321E-4</v>
      </c>
      <c r="P23" s="42">
        <f t="shared" ref="P23" si="42">_xlfn.STDEV.S(L23:L27)</f>
        <v>1.8897275186015511E-4</v>
      </c>
      <c r="Q23" s="65">
        <v>1.1476</v>
      </c>
      <c r="R23" s="65">
        <v>2.0000000000000001E-4</v>
      </c>
      <c r="S23" s="42">
        <f t="shared" ref="S23" si="43">N23/(F23-Q23)*10^(-3)</f>
        <v>5.5746603894139167E-5</v>
      </c>
      <c r="T23" s="29">
        <f>((P23/(F23-Q23))^2+(N23*G23/(F23-Q23)^2)^2+(N23*R23/(F23-Q23)^2)^2)^(1/2)*10^-3</f>
        <v>1.022489217302807E-6</v>
      </c>
      <c r="U23" s="38">
        <f t="shared" ref="U23" si="44">1+2.1*0.5*B23/$D$44</f>
        <v>1.1400000000000001</v>
      </c>
      <c r="V23" s="38">
        <f t="shared" ref="V23" si="45">2.1*C23*0.5/$D$44</f>
        <v>1.4000000000000002E-3</v>
      </c>
      <c r="W23" s="29">
        <f t="shared" ref="W23" si="46">S23*U23</f>
        <v>6.3551128439318658E-5</v>
      </c>
      <c r="X23" s="29">
        <f t="shared" ref="X23" si="47">((T23*U23)^2+(S23*V23)^2)^(1/2)</f>
        <v>1.1682475448330675E-6</v>
      </c>
      <c r="Y23" s="86"/>
      <c r="Z23" s="33"/>
    </row>
    <row r="24" spans="2:26" x14ac:dyDescent="0.25">
      <c r="B24" s="49"/>
      <c r="C24" s="41"/>
      <c r="D24" s="29"/>
      <c r="E24" s="29"/>
      <c r="F24" s="58"/>
      <c r="G24" s="58"/>
      <c r="H24" s="9">
        <v>15.24</v>
      </c>
      <c r="I24" s="68"/>
      <c r="J24" s="53"/>
      <c r="K24" s="63"/>
      <c r="L24" s="13">
        <f t="shared" si="0"/>
        <v>1.3123359580052493E-2</v>
      </c>
      <c r="M24" s="13">
        <f t="shared" ref="M24:M27" si="48">(($K$23/H24)^2+($J$23*$I$23/H24^2)^2)^(1/2)</f>
        <v>3.0601659121382729E-4</v>
      </c>
      <c r="N24" s="77"/>
      <c r="O24" s="42"/>
      <c r="P24" s="42"/>
      <c r="Q24" s="63"/>
      <c r="R24" s="63"/>
      <c r="S24" s="42"/>
      <c r="T24" s="29"/>
      <c r="U24" s="38"/>
      <c r="V24" s="38"/>
      <c r="W24" s="29"/>
      <c r="X24" s="29"/>
      <c r="Y24" s="86"/>
      <c r="Z24" s="33"/>
    </row>
    <row r="25" spans="2:26" x14ac:dyDescent="0.25">
      <c r="B25" s="49"/>
      <c r="C25" s="41"/>
      <c r="D25" s="29"/>
      <c r="E25" s="29"/>
      <c r="F25" s="58"/>
      <c r="G25" s="58"/>
      <c r="H25" s="9">
        <v>15.8</v>
      </c>
      <c r="I25" s="68"/>
      <c r="J25" s="53"/>
      <c r="K25" s="63"/>
      <c r="L25" s="13">
        <f t="shared" si="0"/>
        <v>1.2658227848101266E-2</v>
      </c>
      <c r="M25" s="13">
        <f t="shared" si="48"/>
        <v>2.8775388602423501E-4</v>
      </c>
      <c r="N25" s="77"/>
      <c r="O25" s="42"/>
      <c r="P25" s="42"/>
      <c r="Q25" s="63"/>
      <c r="R25" s="63"/>
      <c r="S25" s="42"/>
      <c r="T25" s="29"/>
      <c r="U25" s="38"/>
      <c r="V25" s="38"/>
      <c r="W25" s="29"/>
      <c r="X25" s="29"/>
      <c r="Y25" s="86"/>
      <c r="Z25" s="33"/>
    </row>
    <row r="26" spans="2:26" x14ac:dyDescent="0.25">
      <c r="B26" s="49"/>
      <c r="C26" s="41"/>
      <c r="D26" s="29"/>
      <c r="E26" s="29"/>
      <c r="F26" s="58"/>
      <c r="G26" s="58"/>
      <c r="H26" s="9">
        <v>15.66</v>
      </c>
      <c r="I26" s="68"/>
      <c r="J26" s="53"/>
      <c r="K26" s="63"/>
      <c r="L26" s="13">
        <f t="shared" si="0"/>
        <v>1.277139208173691E-2</v>
      </c>
      <c r="M26" s="13">
        <f t="shared" si="48"/>
        <v>2.9213956412965739E-4</v>
      </c>
      <c r="N26" s="77"/>
      <c r="O26" s="42"/>
      <c r="P26" s="42"/>
      <c r="Q26" s="63"/>
      <c r="R26" s="63"/>
      <c r="S26" s="42"/>
      <c r="T26" s="29"/>
      <c r="U26" s="38"/>
      <c r="V26" s="38"/>
      <c r="W26" s="29"/>
      <c r="X26" s="29"/>
      <c r="Y26" s="86"/>
      <c r="Z26" s="33"/>
    </row>
    <row r="27" spans="2:26" x14ac:dyDescent="0.25">
      <c r="B27" s="49"/>
      <c r="C27" s="41"/>
      <c r="D27" s="29"/>
      <c r="E27" s="29"/>
      <c r="F27" s="60"/>
      <c r="G27" s="60"/>
      <c r="H27" s="17">
        <v>15.78</v>
      </c>
      <c r="I27" s="69"/>
      <c r="J27" s="53"/>
      <c r="K27" s="64"/>
      <c r="L27" s="14">
        <f t="shared" si="0"/>
        <v>1.2674271229404311E-2</v>
      </c>
      <c r="M27" s="14">
        <f t="shared" si="48"/>
        <v>2.8837339882458726E-4</v>
      </c>
      <c r="N27" s="79"/>
      <c r="O27" s="42"/>
      <c r="P27" s="42"/>
      <c r="Q27" s="64"/>
      <c r="R27" s="64"/>
      <c r="S27" s="42"/>
      <c r="T27" s="29"/>
      <c r="U27" s="38"/>
      <c r="V27" s="38"/>
      <c r="W27" s="29"/>
      <c r="X27" s="29"/>
      <c r="Y27" s="86"/>
      <c r="Z27" s="33"/>
    </row>
    <row r="28" spans="2:26" x14ac:dyDescent="0.25">
      <c r="B28" s="49">
        <v>4</v>
      </c>
      <c r="C28" s="41">
        <f t="shared" ref="C28" si="49">B28*0.01</f>
        <v>0.04</v>
      </c>
      <c r="D28" s="30">
        <f t="shared" ref="D28" si="50">(B28/2)^2*10^-6</f>
        <v>3.9999999999999998E-6</v>
      </c>
      <c r="E28" s="30">
        <f t="shared" ref="E28" si="51">B28*C28*10^-6</f>
        <v>1.6E-7</v>
      </c>
      <c r="F28" s="59">
        <v>1.3774999999999999</v>
      </c>
      <c r="G28" s="59">
        <v>2.5000000000000001E-3</v>
      </c>
      <c r="H28" s="18">
        <v>23.43</v>
      </c>
      <c r="I28" s="67">
        <f>I13</f>
        <v>0.3</v>
      </c>
      <c r="J28" s="53">
        <v>0.2</v>
      </c>
      <c r="K28" s="65">
        <f t="shared" ref="K28" si="52">0.5*B28*10^-3</f>
        <v>2E-3</v>
      </c>
      <c r="L28" s="21">
        <f t="shared" si="0"/>
        <v>8.5360648740930439E-3</v>
      </c>
      <c r="M28" s="21">
        <f>(($K$28/H28)^2+($J$28*$I$28/H28^2)^2)^(1/2)</f>
        <v>1.3868016543122825E-4</v>
      </c>
      <c r="N28" s="77">
        <f>(L28+L29+L30+L31+L32)/5</f>
        <v>8.3600294043818212E-3</v>
      </c>
      <c r="O28" s="42">
        <f t="shared" ref="O28" si="53">(SUMSQ(M28:M32)/25)^(1/2)</f>
        <v>5.9979431293701365E-5</v>
      </c>
      <c r="P28" s="42">
        <f t="shared" ref="P28" si="54">_xlfn.STDEV.S(L28:L32)</f>
        <v>9.8921847583569231E-5</v>
      </c>
      <c r="Q28" s="65">
        <v>1.1476</v>
      </c>
      <c r="R28" s="65">
        <v>2.0000000000000001E-4</v>
      </c>
      <c r="S28" s="42">
        <f t="shared" ref="S28" si="55">N28/(F28-Q28)*10^(-3)</f>
        <v>3.6363764264383737E-5</v>
      </c>
      <c r="T28" s="29">
        <f>((P28/(F28-Q28))^2+(N28*G28/(F28-Q28)^2)^2+(N28*R28/(F28-Q28)^2)^2)^(1/2)*10^-3</f>
        <v>5.8524222723986226E-7</v>
      </c>
      <c r="U28" s="38">
        <f t="shared" ref="U28" si="56">1+2.1*0.5*B28/$D$44</f>
        <v>1.1120000000000001</v>
      </c>
      <c r="V28" s="38">
        <f t="shared" ref="V28" si="57">2.1*C28*0.5/$D$44</f>
        <v>1.1200000000000001E-3</v>
      </c>
      <c r="W28" s="29">
        <f t="shared" ref="W28" si="58">S28*U28</f>
        <v>4.0436505861994719E-5</v>
      </c>
      <c r="X28" s="29">
        <f t="shared" ref="X28" si="59">((T28*U28)^2+(S28*V28)^2)^(1/2)</f>
        <v>6.5206250405465057E-7</v>
      </c>
      <c r="Y28" s="86"/>
      <c r="Z28" s="33"/>
    </row>
    <row r="29" spans="2:26" x14ac:dyDescent="0.25">
      <c r="B29" s="49"/>
      <c r="C29" s="41"/>
      <c r="D29" s="30"/>
      <c r="E29" s="30"/>
      <c r="F29" s="58"/>
      <c r="G29" s="58"/>
      <c r="H29" s="9">
        <v>24.06</v>
      </c>
      <c r="I29" s="68"/>
      <c r="J29" s="53"/>
      <c r="K29" s="63"/>
      <c r="L29" s="22">
        <f t="shared" si="0"/>
        <v>8.3125519534497094E-3</v>
      </c>
      <c r="M29" s="22">
        <f t="shared" ref="M29:M32" si="60">(($K$28/H29)^2+($J$28*$I$28/H29^2)^2)^(1/2)</f>
        <v>1.3286351752914206E-4</v>
      </c>
      <c r="N29" s="77"/>
      <c r="O29" s="42"/>
      <c r="P29" s="42"/>
      <c r="Q29" s="63"/>
      <c r="R29" s="63"/>
      <c r="S29" s="42"/>
      <c r="T29" s="29"/>
      <c r="U29" s="38"/>
      <c r="V29" s="38"/>
      <c r="W29" s="29"/>
      <c r="X29" s="29"/>
      <c r="Y29" s="86"/>
      <c r="Z29" s="33"/>
    </row>
    <row r="30" spans="2:26" x14ac:dyDescent="0.25">
      <c r="B30" s="49"/>
      <c r="C30" s="41"/>
      <c r="D30" s="30"/>
      <c r="E30" s="30"/>
      <c r="F30" s="58"/>
      <c r="G30" s="58"/>
      <c r="H30" s="9">
        <v>24.01</v>
      </c>
      <c r="I30" s="68"/>
      <c r="J30" s="53"/>
      <c r="K30" s="63"/>
      <c r="L30" s="22">
        <f t="shared" si="0"/>
        <v>8.3298625572678052E-3</v>
      </c>
      <c r="M30" s="22">
        <f t="shared" si="60"/>
        <v>1.333090011901867E-4</v>
      </c>
      <c r="N30" s="77"/>
      <c r="O30" s="42"/>
      <c r="P30" s="42"/>
      <c r="Q30" s="63"/>
      <c r="R30" s="63"/>
      <c r="S30" s="42"/>
      <c r="T30" s="29"/>
      <c r="U30" s="38"/>
      <c r="V30" s="38"/>
      <c r="W30" s="29"/>
      <c r="X30" s="29"/>
      <c r="Y30" s="86"/>
      <c r="Z30" s="33"/>
    </row>
    <row r="31" spans="2:26" x14ac:dyDescent="0.25">
      <c r="B31" s="49"/>
      <c r="C31" s="41"/>
      <c r="D31" s="30"/>
      <c r="E31" s="30"/>
      <c r="F31" s="58"/>
      <c r="G31" s="58"/>
      <c r="H31" s="9">
        <v>24.09</v>
      </c>
      <c r="I31" s="68"/>
      <c r="J31" s="53"/>
      <c r="K31" s="63"/>
      <c r="L31" s="22">
        <f t="shared" si="0"/>
        <v>8.3022000830220016E-3</v>
      </c>
      <c r="M31" s="22">
        <f t="shared" si="60"/>
        <v>1.3259751565960446E-4</v>
      </c>
      <c r="N31" s="77"/>
      <c r="O31" s="42"/>
      <c r="P31" s="42"/>
      <c r="Q31" s="63"/>
      <c r="R31" s="63"/>
      <c r="S31" s="42"/>
      <c r="T31" s="29"/>
      <c r="U31" s="38"/>
      <c r="V31" s="38"/>
      <c r="W31" s="29"/>
      <c r="X31" s="29"/>
      <c r="Y31" s="86"/>
      <c r="Z31" s="33"/>
    </row>
    <row r="32" spans="2:26" x14ac:dyDescent="0.25">
      <c r="B32" s="49"/>
      <c r="C32" s="41"/>
      <c r="D32" s="30"/>
      <c r="E32" s="30"/>
      <c r="F32" s="60"/>
      <c r="G32" s="60"/>
      <c r="H32" s="17">
        <v>24.04</v>
      </c>
      <c r="I32" s="69"/>
      <c r="J32" s="53"/>
      <c r="K32" s="64"/>
      <c r="L32" s="23">
        <f t="shared" si="0"/>
        <v>8.3194675540765404E-3</v>
      </c>
      <c r="M32" s="23">
        <f t="shared" si="60"/>
        <v>1.3304138801975253E-4</v>
      </c>
      <c r="N32" s="77"/>
      <c r="O32" s="42"/>
      <c r="P32" s="42"/>
      <c r="Q32" s="64"/>
      <c r="R32" s="64"/>
      <c r="S32" s="42"/>
      <c r="T32" s="29"/>
      <c r="U32" s="38"/>
      <c r="V32" s="38"/>
      <c r="W32" s="29"/>
      <c r="X32" s="29"/>
      <c r="Y32" s="86"/>
      <c r="Z32" s="33"/>
    </row>
    <row r="33" spans="2:26" x14ac:dyDescent="0.25">
      <c r="B33" s="49">
        <v>3</v>
      </c>
      <c r="C33" s="41">
        <f t="shared" ref="C33" si="61">B33*0.01</f>
        <v>0.03</v>
      </c>
      <c r="D33" s="30">
        <f t="shared" ref="D33" si="62">(B33/2)^2*10^-6</f>
        <v>2.2500000000000001E-6</v>
      </c>
      <c r="E33" s="30">
        <f t="shared" ref="E33" si="63">B33*C33*10^-6</f>
        <v>8.9999999999999999E-8</v>
      </c>
      <c r="F33" s="59">
        <v>1.3774999999999999</v>
      </c>
      <c r="G33" s="59">
        <v>2.5000000000000001E-3</v>
      </c>
      <c r="H33" s="18">
        <v>39.72</v>
      </c>
      <c r="I33" s="67">
        <f>I28</f>
        <v>0.3</v>
      </c>
      <c r="J33" s="53">
        <v>0.2</v>
      </c>
      <c r="K33" s="65">
        <f t="shared" ref="K33" si="64">0.5*B33*10^-3</f>
        <v>1.5E-3</v>
      </c>
      <c r="L33" s="21">
        <f t="shared" si="0"/>
        <v>5.0352467270896274E-3</v>
      </c>
      <c r="M33" s="21">
        <f>(($K$33/H33)^2+($J$33*$I$33/H33^2)^2)^(1/2)</f>
        <v>5.3595428853931334E-5</v>
      </c>
      <c r="N33" s="80">
        <f>(L33+L34+L35+L36+L37)/5</f>
        <v>5.0126521561671706E-3</v>
      </c>
      <c r="O33" s="36">
        <f t="shared" ref="O33" si="65">(SUMSQ(M33:M37)/25)^(1/2)</f>
        <v>2.3808205742172807E-5</v>
      </c>
      <c r="P33" s="36">
        <f t="shared" ref="P33" si="66">_xlfn.STDEV.S(L33:L37)</f>
        <v>2.7520590084576011E-5</v>
      </c>
      <c r="Q33" s="65">
        <v>1.1476</v>
      </c>
      <c r="R33" s="65">
        <v>2.0000000000000001E-4</v>
      </c>
      <c r="S33" s="36">
        <f t="shared" ref="S33" si="67">N33/(F33-Q33)*10^(-3)</f>
        <v>2.1803619644050332E-5</v>
      </c>
      <c r="T33" s="30">
        <f>((P33/(F33-Q33))^2+(N33*G33/(F33-Q33)^2)^2+(N33*R33/(F33-Q33)^2)^2)^(1/2)*10^-3</f>
        <v>2.6628069696087493E-7</v>
      </c>
      <c r="U33" s="38">
        <f t="shared" ref="U33" si="68">1+2.1*0.5*B33/$D$44</f>
        <v>1.0840000000000001</v>
      </c>
      <c r="V33" s="38">
        <f t="shared" ref="V33" si="69">2.1*C33*0.5/$D$44</f>
        <v>8.4000000000000003E-4</v>
      </c>
      <c r="W33" s="30">
        <f t="shared" ref="W33" si="70">S33*U33</f>
        <v>2.3635123694150561E-5</v>
      </c>
      <c r="X33" s="30">
        <f t="shared" ref="X33" si="71">((T33*U33)^2+(S33*V33)^2)^(1/2)</f>
        <v>2.8922874625614833E-7</v>
      </c>
      <c r="Y33" s="86"/>
      <c r="Z33" s="33"/>
    </row>
    <row r="34" spans="2:26" x14ac:dyDescent="0.25">
      <c r="B34" s="49"/>
      <c r="C34" s="41"/>
      <c r="D34" s="30"/>
      <c r="E34" s="30"/>
      <c r="F34" s="58"/>
      <c r="G34" s="58"/>
      <c r="H34" s="9">
        <v>40.07</v>
      </c>
      <c r="I34" s="68"/>
      <c r="J34" s="53"/>
      <c r="K34" s="63"/>
      <c r="L34" s="22">
        <f t="shared" si="0"/>
        <v>4.9912652857499375E-3</v>
      </c>
      <c r="M34" s="22">
        <f t="shared" ref="M34:M37" si="72">(($K$33/H34)^2+($J$33*$I$33/H34^2)^2)^(1/2)</f>
        <v>5.2894141272690634E-5</v>
      </c>
      <c r="N34" s="47"/>
      <c r="O34" s="36"/>
      <c r="P34" s="36"/>
      <c r="Q34" s="63"/>
      <c r="R34" s="63"/>
      <c r="S34" s="36"/>
      <c r="T34" s="30"/>
      <c r="U34" s="38"/>
      <c r="V34" s="38"/>
      <c r="W34" s="30"/>
      <c r="X34" s="30"/>
      <c r="Y34" s="86"/>
      <c r="Z34" s="33"/>
    </row>
    <row r="35" spans="2:26" x14ac:dyDescent="0.25">
      <c r="B35" s="49"/>
      <c r="C35" s="41"/>
      <c r="D35" s="30"/>
      <c r="E35" s="30"/>
      <c r="F35" s="58"/>
      <c r="G35" s="58"/>
      <c r="H35" s="9">
        <v>39.92</v>
      </c>
      <c r="I35" s="68"/>
      <c r="J35" s="53"/>
      <c r="K35" s="63"/>
      <c r="L35" s="22">
        <f t="shared" si="0"/>
        <v>5.0100200400801601E-3</v>
      </c>
      <c r="M35" s="22">
        <f t="shared" si="72"/>
        <v>5.3192559591570681E-5</v>
      </c>
      <c r="N35" s="47"/>
      <c r="O35" s="36"/>
      <c r="P35" s="36"/>
      <c r="Q35" s="63"/>
      <c r="R35" s="63"/>
      <c r="S35" s="36"/>
      <c r="T35" s="30"/>
      <c r="U35" s="38"/>
      <c r="V35" s="38"/>
      <c r="W35" s="30"/>
      <c r="X35" s="30"/>
      <c r="Y35" s="86"/>
      <c r="Z35" s="33"/>
    </row>
    <row r="36" spans="2:26" x14ac:dyDescent="0.25">
      <c r="B36" s="49"/>
      <c r="C36" s="41"/>
      <c r="D36" s="30"/>
      <c r="E36" s="30"/>
      <c r="F36" s="58"/>
      <c r="G36" s="58"/>
      <c r="H36" s="9">
        <v>40.15</v>
      </c>
      <c r="I36" s="68"/>
      <c r="J36" s="53"/>
      <c r="K36" s="63"/>
      <c r="L36" s="22">
        <f t="shared" si="0"/>
        <v>4.9813200498132013E-3</v>
      </c>
      <c r="M36" s="22">
        <f t="shared" si="72"/>
        <v>5.2736274862302553E-5</v>
      </c>
      <c r="N36" s="47"/>
      <c r="O36" s="36"/>
      <c r="P36" s="36"/>
      <c r="Q36" s="63"/>
      <c r="R36" s="63"/>
      <c r="S36" s="36"/>
      <c r="T36" s="30"/>
      <c r="U36" s="38"/>
      <c r="V36" s="38"/>
      <c r="W36" s="30"/>
      <c r="X36" s="30"/>
      <c r="Y36" s="86"/>
      <c r="Z36" s="33"/>
    </row>
    <row r="37" spans="2:26" x14ac:dyDescent="0.25">
      <c r="B37" s="49"/>
      <c r="C37" s="41"/>
      <c r="D37" s="30"/>
      <c r="E37" s="30"/>
      <c r="F37" s="60"/>
      <c r="G37" s="60"/>
      <c r="H37" s="17">
        <v>39.64</v>
      </c>
      <c r="I37" s="69"/>
      <c r="J37" s="53"/>
      <c r="K37" s="64"/>
      <c r="L37" s="23">
        <f t="shared" si="0"/>
        <v>5.0454086781029266E-3</v>
      </c>
      <c r="M37" s="23">
        <f t="shared" si="72"/>
        <v>5.3758192485178142E-5</v>
      </c>
      <c r="N37" s="81"/>
      <c r="O37" s="36"/>
      <c r="P37" s="36"/>
      <c r="Q37" s="64"/>
      <c r="R37" s="64"/>
      <c r="S37" s="36"/>
      <c r="T37" s="30"/>
      <c r="U37" s="38"/>
      <c r="V37" s="38"/>
      <c r="W37" s="30"/>
      <c r="X37" s="30"/>
      <c r="Y37" s="86"/>
      <c r="Z37" s="33"/>
    </row>
    <row r="38" spans="2:26" x14ac:dyDescent="0.25">
      <c r="B38" s="49">
        <v>2</v>
      </c>
      <c r="C38" s="41">
        <f t="shared" ref="C38" si="73">B38*0.01</f>
        <v>0.02</v>
      </c>
      <c r="D38" s="30">
        <f t="shared" ref="D38" si="74">(B38/2)^2*10^-6</f>
        <v>9.9999999999999995E-7</v>
      </c>
      <c r="E38" s="30">
        <f t="shared" ref="E38" si="75">B38*C38*10^-6</f>
        <v>4.0000000000000001E-8</v>
      </c>
      <c r="F38" s="59">
        <f>F33</f>
        <v>1.3774999999999999</v>
      </c>
      <c r="G38" s="59">
        <f>G33</f>
        <v>2.5000000000000001E-3</v>
      </c>
      <c r="H38" s="18">
        <v>74.900000000000006</v>
      </c>
      <c r="I38" s="67">
        <f>I33</f>
        <v>0.3</v>
      </c>
      <c r="J38" s="53">
        <v>0.2</v>
      </c>
      <c r="K38" s="65">
        <f t="shared" ref="K38" si="76">0.5*B38*10^-3</f>
        <v>1E-3</v>
      </c>
      <c r="L38" s="21">
        <f t="shared" si="0"/>
        <v>2.6702269692923898E-3</v>
      </c>
      <c r="M38" s="21">
        <f>(($K$38/H38)^2+($J$38*$I$38/H38^2)^2)^(1/2)</f>
        <v>1.7106706942119941E-5</v>
      </c>
      <c r="N38" s="80">
        <f>(L38+L39+L40+L41+L42)/5</f>
        <v>2.654035384232682E-3</v>
      </c>
      <c r="O38" s="36">
        <f t="shared" ref="O38" si="77">(SUMSQ(M38:M42)/25)^(1/2)</f>
        <v>7.5910153311779477E-6</v>
      </c>
      <c r="P38" s="42">
        <f t="shared" ref="P38" si="78">_xlfn.STDEV.S(L38:L42)</f>
        <v>6.3404518771783403E-5</v>
      </c>
      <c r="Q38" s="65">
        <f>Q33</f>
        <v>1.1476</v>
      </c>
      <c r="R38" s="65">
        <f>R33</f>
        <v>2.0000000000000001E-4</v>
      </c>
      <c r="S38" s="36">
        <f t="shared" ref="S38" si="79">N38/(F38-Q38)*10^(-3)</f>
        <v>1.154430354168196E-5</v>
      </c>
      <c r="T38" s="30">
        <f>((O38/(F38-Q38))^2+(N38*G38/(F38-Q38)^2)^2+(N38*R38/(F38-Q38)^2)^2)^(1/2)*10^-3</f>
        <v>1.3019378482831071E-7</v>
      </c>
      <c r="U38" s="38">
        <f t="shared" ref="U38" si="80">1+2.1*0.5*B38/$D$44</f>
        <v>1.056</v>
      </c>
      <c r="V38" s="38">
        <f t="shared" ref="V38" si="81">2.1*C38*0.5/$D$44</f>
        <v>5.6000000000000006E-4</v>
      </c>
      <c r="W38" s="30">
        <f t="shared" ref="W38" si="82">S38*U38</f>
        <v>1.219078454001615E-5</v>
      </c>
      <c r="X38" s="30">
        <f t="shared" ref="X38" si="83">((T38*U38)^2+(S38*V38)^2)^(1/2)</f>
        <v>1.3763654717512613E-7</v>
      </c>
      <c r="Y38" s="86"/>
      <c r="Z38" s="33"/>
    </row>
    <row r="39" spans="2:26" x14ac:dyDescent="0.25">
      <c r="B39" s="49"/>
      <c r="C39" s="41"/>
      <c r="D39" s="30"/>
      <c r="E39" s="30"/>
      <c r="F39" s="58"/>
      <c r="G39" s="58"/>
      <c r="H39" s="9">
        <v>78.34</v>
      </c>
      <c r="I39" s="68"/>
      <c r="J39" s="53"/>
      <c r="K39" s="63"/>
      <c r="L39" s="22">
        <f t="shared" si="0"/>
        <v>2.5529742149604288E-3</v>
      </c>
      <c r="M39" s="22">
        <f t="shared" ref="M39:M42" si="84">(($K$38/H39)^2+($J$38*$I$38/H39^2)^2)^(1/2)</f>
        <v>1.6078625529446875E-5</v>
      </c>
      <c r="N39" s="47"/>
      <c r="O39" s="36"/>
      <c r="P39" s="42"/>
      <c r="Q39" s="63"/>
      <c r="R39" s="63"/>
      <c r="S39" s="36"/>
      <c r="T39" s="30"/>
      <c r="U39" s="38"/>
      <c r="V39" s="38"/>
      <c r="W39" s="30"/>
      <c r="X39" s="30"/>
      <c r="Y39" s="86"/>
      <c r="Z39" s="33"/>
    </row>
    <row r="40" spans="2:26" x14ac:dyDescent="0.25">
      <c r="B40" s="49"/>
      <c r="C40" s="41"/>
      <c r="D40" s="30"/>
      <c r="E40" s="30"/>
      <c r="F40" s="58"/>
      <c r="G40" s="58"/>
      <c r="H40" s="9">
        <v>75.86</v>
      </c>
      <c r="I40" s="68"/>
      <c r="J40" s="53"/>
      <c r="K40" s="63"/>
      <c r="L40" s="22">
        <f t="shared" si="0"/>
        <v>2.6364355391510679E-3</v>
      </c>
      <c r="M40" s="22">
        <f t="shared" si="84"/>
        <v>1.6806999019068159E-5</v>
      </c>
      <c r="N40" s="47"/>
      <c r="O40" s="36"/>
      <c r="P40" s="42"/>
      <c r="Q40" s="63"/>
      <c r="R40" s="63"/>
      <c r="S40" s="36"/>
      <c r="T40" s="30"/>
      <c r="U40" s="38"/>
      <c r="V40" s="38"/>
      <c r="W40" s="30"/>
      <c r="X40" s="30"/>
      <c r="Y40" s="86"/>
      <c r="Z40" s="33"/>
    </row>
    <row r="41" spans="2:26" x14ac:dyDescent="0.25">
      <c r="B41" s="49"/>
      <c r="C41" s="41"/>
      <c r="D41" s="30"/>
      <c r="E41" s="30"/>
      <c r="F41" s="58"/>
      <c r="G41" s="58"/>
      <c r="H41" s="9">
        <v>73.8</v>
      </c>
      <c r="I41" s="68"/>
      <c r="J41" s="53"/>
      <c r="K41" s="63"/>
      <c r="L41" s="22">
        <f t="shared" si="0"/>
        <v>2.7100271002710031E-3</v>
      </c>
      <c r="M41" s="22">
        <f t="shared" si="84"/>
        <v>1.7463292566734726E-5</v>
      </c>
      <c r="N41" s="47"/>
      <c r="O41" s="36"/>
      <c r="P41" s="42"/>
      <c r="Q41" s="63"/>
      <c r="R41" s="63"/>
      <c r="S41" s="36"/>
      <c r="T41" s="30"/>
      <c r="U41" s="38"/>
      <c r="V41" s="38"/>
      <c r="W41" s="30"/>
      <c r="X41" s="30"/>
      <c r="Y41" s="86"/>
      <c r="Z41" s="33"/>
    </row>
    <row r="42" spans="2:26" ht="15.75" thickBot="1" x14ac:dyDescent="0.3">
      <c r="B42" s="50"/>
      <c r="C42" s="43"/>
      <c r="D42" s="31"/>
      <c r="E42" s="31"/>
      <c r="F42" s="61"/>
      <c r="G42" s="61"/>
      <c r="H42" s="11">
        <v>74.06</v>
      </c>
      <c r="I42" s="70"/>
      <c r="J42" s="54"/>
      <c r="K42" s="66"/>
      <c r="L42" s="24">
        <f t="shared" si="0"/>
        <v>2.7005130974885228E-3</v>
      </c>
      <c r="M42" s="24">
        <f t="shared" si="84"/>
        <v>1.7377698907979166E-5</v>
      </c>
      <c r="N42" s="82"/>
      <c r="O42" s="45"/>
      <c r="P42" s="76"/>
      <c r="Q42" s="66"/>
      <c r="R42" s="66"/>
      <c r="S42" s="45"/>
      <c r="T42" s="31"/>
      <c r="U42" s="39"/>
      <c r="V42" s="39"/>
      <c r="W42" s="31"/>
      <c r="X42" s="31"/>
      <c r="Y42" s="87"/>
      <c r="Z42" s="34"/>
    </row>
    <row r="44" spans="2:26" x14ac:dyDescent="0.25">
      <c r="C44" t="s">
        <v>22</v>
      </c>
      <c r="D44">
        <v>37.5</v>
      </c>
    </row>
  </sheetData>
  <mergeCells count="163">
    <mergeCell ref="V3:V7"/>
    <mergeCell ref="V8:V12"/>
    <mergeCell ref="V13:V17"/>
    <mergeCell ref="V18:V22"/>
    <mergeCell ref="V23:V27"/>
    <mergeCell ref="V28:V32"/>
    <mergeCell ref="V33:V37"/>
    <mergeCell ref="V38:V42"/>
    <mergeCell ref="D3:D7"/>
    <mergeCell ref="D8:D12"/>
    <mergeCell ref="D13:D17"/>
    <mergeCell ref="D18:D22"/>
    <mergeCell ref="D23:D27"/>
    <mergeCell ref="D28:D32"/>
    <mergeCell ref="D33:D37"/>
    <mergeCell ref="D38:D42"/>
    <mergeCell ref="P3:P7"/>
    <mergeCell ref="O8:O12"/>
    <mergeCell ref="P8:P12"/>
    <mergeCell ref="O13:O17"/>
    <mergeCell ref="P13:P17"/>
    <mergeCell ref="O33:O37"/>
    <mergeCell ref="P33:P37"/>
    <mergeCell ref="O38:O42"/>
    <mergeCell ref="K38:K42"/>
    <mergeCell ref="P38:P42"/>
    <mergeCell ref="O18:O22"/>
    <mergeCell ref="P18:P22"/>
    <mergeCell ref="O23:O27"/>
    <mergeCell ref="P23:P27"/>
    <mergeCell ref="O28:O32"/>
    <mergeCell ref="P28:P32"/>
    <mergeCell ref="N3:N7"/>
    <mergeCell ref="N8:N12"/>
    <mergeCell ref="N13:N17"/>
    <mergeCell ref="N18:N22"/>
    <mergeCell ref="N23:N27"/>
    <mergeCell ref="N28:N32"/>
    <mergeCell ref="N33:N37"/>
    <mergeCell ref="N38:N42"/>
    <mergeCell ref="O3:O7"/>
    <mergeCell ref="R3:R7"/>
    <mergeCell ref="Q8:Q12"/>
    <mergeCell ref="R8:R12"/>
    <mergeCell ref="Q13:Q17"/>
    <mergeCell ref="R13:R17"/>
    <mergeCell ref="Q33:Q37"/>
    <mergeCell ref="R33:R37"/>
    <mergeCell ref="Q38:Q42"/>
    <mergeCell ref="R38:R42"/>
    <mergeCell ref="Q18:Q22"/>
    <mergeCell ref="R18:R22"/>
    <mergeCell ref="Q23:Q27"/>
    <mergeCell ref="R23:R27"/>
    <mergeCell ref="Q28:Q32"/>
    <mergeCell ref="R28:R32"/>
    <mergeCell ref="G3:G7"/>
    <mergeCell ref="G8:G12"/>
    <mergeCell ref="G13:G17"/>
    <mergeCell ref="G18:G22"/>
    <mergeCell ref="G23:G27"/>
    <mergeCell ref="G28:G32"/>
    <mergeCell ref="G33:G37"/>
    <mergeCell ref="G38:G42"/>
    <mergeCell ref="Q3:Q7"/>
    <mergeCell ref="I28:I32"/>
    <mergeCell ref="I33:I37"/>
    <mergeCell ref="I38:I42"/>
    <mergeCell ref="K3:K7"/>
    <mergeCell ref="K8:K12"/>
    <mergeCell ref="K13:K17"/>
    <mergeCell ref="K18:K22"/>
    <mergeCell ref="K23:K27"/>
    <mergeCell ref="K28:K32"/>
    <mergeCell ref="I3:I7"/>
    <mergeCell ref="I8:I12"/>
    <mergeCell ref="I13:I17"/>
    <mergeCell ref="I18:I22"/>
    <mergeCell ref="I23:I27"/>
    <mergeCell ref="K33:K37"/>
    <mergeCell ref="B33:B37"/>
    <mergeCell ref="B38:B42"/>
    <mergeCell ref="J3:J7"/>
    <mergeCell ref="J8:J12"/>
    <mergeCell ref="J13:J17"/>
    <mergeCell ref="J18:J22"/>
    <mergeCell ref="J23:J27"/>
    <mergeCell ref="J28:J32"/>
    <mergeCell ref="J33:J37"/>
    <mergeCell ref="J38:J42"/>
    <mergeCell ref="B3:B7"/>
    <mergeCell ref="B8:B12"/>
    <mergeCell ref="B13:B17"/>
    <mergeCell ref="B18:B22"/>
    <mergeCell ref="B23:B27"/>
    <mergeCell ref="B28:B32"/>
    <mergeCell ref="F3:F7"/>
    <mergeCell ref="F8:F12"/>
    <mergeCell ref="F13:F17"/>
    <mergeCell ref="F18:F22"/>
    <mergeCell ref="F23:F27"/>
    <mergeCell ref="F28:F32"/>
    <mergeCell ref="F33:F37"/>
    <mergeCell ref="F38:F42"/>
    <mergeCell ref="S28:S32"/>
    <mergeCell ref="S33:S37"/>
    <mergeCell ref="S38:S42"/>
    <mergeCell ref="T3:T7"/>
    <mergeCell ref="T8:T12"/>
    <mergeCell ref="T13:T17"/>
    <mergeCell ref="T18:T22"/>
    <mergeCell ref="T23:T27"/>
    <mergeCell ref="T28:T32"/>
    <mergeCell ref="T33:T37"/>
    <mergeCell ref="T38:T42"/>
    <mergeCell ref="S3:S7"/>
    <mergeCell ref="S8:S12"/>
    <mergeCell ref="S13:S17"/>
    <mergeCell ref="S18:S22"/>
    <mergeCell ref="S23:S27"/>
    <mergeCell ref="U3:U7"/>
    <mergeCell ref="U8:U12"/>
    <mergeCell ref="U13:U17"/>
    <mergeCell ref="U18:U22"/>
    <mergeCell ref="U23:U27"/>
    <mergeCell ref="U28:U32"/>
    <mergeCell ref="U33:U37"/>
    <mergeCell ref="U38:U42"/>
    <mergeCell ref="C3:C7"/>
    <mergeCell ref="C8:C12"/>
    <mergeCell ref="C13:C17"/>
    <mergeCell ref="C18:C22"/>
    <mergeCell ref="C23:C27"/>
    <mergeCell ref="C28:C32"/>
    <mergeCell ref="C33:C37"/>
    <mergeCell ref="C38:C42"/>
    <mergeCell ref="E3:E7"/>
    <mergeCell ref="E8:E12"/>
    <mergeCell ref="E13:E17"/>
    <mergeCell ref="E18:E22"/>
    <mergeCell ref="E23:E27"/>
    <mergeCell ref="E28:E32"/>
    <mergeCell ref="E33:E37"/>
    <mergeCell ref="E38:E42"/>
    <mergeCell ref="W23:W27"/>
    <mergeCell ref="X23:X27"/>
    <mergeCell ref="W28:W32"/>
    <mergeCell ref="X28:X32"/>
    <mergeCell ref="W33:W37"/>
    <mergeCell ref="X33:X37"/>
    <mergeCell ref="W38:W42"/>
    <mergeCell ref="X38:X42"/>
    <mergeCell ref="Z3:Z42"/>
    <mergeCell ref="W3:W7"/>
    <mergeCell ref="X3:X7"/>
    <mergeCell ref="W8:W12"/>
    <mergeCell ref="X8:X12"/>
    <mergeCell ref="W13:W17"/>
    <mergeCell ref="X13:X17"/>
    <mergeCell ref="W18:W22"/>
    <mergeCell ref="X18:X22"/>
    <mergeCell ref="Y3:Y7"/>
    <mergeCell ref="Y8:Y42"/>
  </mergeCells>
  <pageMargins left="0" right="0.39370078740157483" top="1.3779527559055118" bottom="0" header="0" footer="0"/>
  <pageSetup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B2" sqref="B2:F9"/>
    </sheetView>
  </sheetViews>
  <sheetFormatPr baseColWidth="10" defaultRowHeight="15" x14ac:dyDescent="0.25"/>
  <sheetData>
    <row r="1" spans="2:6" ht="15.75" thickBot="1" x14ac:dyDescent="0.3"/>
    <row r="2" spans="2:6" ht="15.75" thickBot="1" x14ac:dyDescent="0.3">
      <c r="B2" s="3" t="s">
        <v>4</v>
      </c>
      <c r="C2" s="5" t="s">
        <v>5</v>
      </c>
      <c r="D2" s="5" t="s">
        <v>1</v>
      </c>
      <c r="E2" s="7" t="s">
        <v>6</v>
      </c>
      <c r="F2" s="6" t="s">
        <v>7</v>
      </c>
    </row>
    <row r="3" spans="2:6" x14ac:dyDescent="0.25">
      <c r="B3" s="8">
        <v>550</v>
      </c>
      <c r="C3" s="9">
        <v>0</v>
      </c>
      <c r="D3" s="1">
        <v>0</v>
      </c>
      <c r="E3" s="83">
        <v>4</v>
      </c>
      <c r="F3" s="32">
        <f>273.15+23.9</f>
        <v>297.04999999999995</v>
      </c>
    </row>
    <row r="4" spans="2:6" x14ac:dyDescent="0.25">
      <c r="B4" s="8">
        <v>549.5</v>
      </c>
      <c r="C4" s="9">
        <v>5</v>
      </c>
      <c r="D4" s="1">
        <v>99</v>
      </c>
      <c r="E4" s="83"/>
      <c r="F4" s="33"/>
    </row>
    <row r="5" spans="2:6" x14ac:dyDescent="0.25">
      <c r="B5" s="8">
        <v>549</v>
      </c>
      <c r="C5" s="9">
        <v>10</v>
      </c>
      <c r="D5" s="1">
        <v>226</v>
      </c>
      <c r="E5" s="83"/>
      <c r="F5" s="33"/>
    </row>
    <row r="6" spans="2:6" x14ac:dyDescent="0.25">
      <c r="B6" s="8">
        <v>548.5</v>
      </c>
      <c r="C6" s="9">
        <v>15</v>
      </c>
      <c r="D6" s="1">
        <v>357</v>
      </c>
      <c r="E6" s="83"/>
      <c r="F6" s="33"/>
    </row>
    <row r="7" spans="2:6" x14ac:dyDescent="0.25">
      <c r="B7" s="8">
        <v>548</v>
      </c>
      <c r="C7" s="9">
        <v>20</v>
      </c>
      <c r="D7" s="1">
        <v>485</v>
      </c>
      <c r="E7" s="83"/>
      <c r="F7" s="33"/>
    </row>
    <row r="8" spans="2:6" x14ac:dyDescent="0.25">
      <c r="B8" s="8">
        <v>547.5</v>
      </c>
      <c r="C8" s="9">
        <v>25</v>
      </c>
      <c r="D8" s="1">
        <v>616</v>
      </c>
      <c r="E8" s="83"/>
      <c r="F8" s="33"/>
    </row>
    <row r="9" spans="2:6" ht="15.75" thickBot="1" x14ac:dyDescent="0.3">
      <c r="B9" s="10">
        <v>547</v>
      </c>
      <c r="C9" s="11">
        <v>30</v>
      </c>
      <c r="D9" s="2">
        <v>744</v>
      </c>
      <c r="E9" s="84"/>
      <c r="F9" s="34"/>
    </row>
  </sheetData>
  <mergeCells count="2">
    <mergeCell ref="E3:E9"/>
    <mergeCell ref="F3:F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</cp:lastModifiedBy>
  <cp:lastPrinted>2018-01-10T21:02:06Z</cp:lastPrinted>
  <dcterms:created xsi:type="dcterms:W3CDTF">2018-01-10T19:30:26Z</dcterms:created>
  <dcterms:modified xsi:type="dcterms:W3CDTF">2018-01-10T22:26:22Z</dcterms:modified>
</cp:coreProperties>
</file>