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rben Frey\Desktop\"/>
    </mc:Choice>
  </mc:AlternateContent>
  <bookViews>
    <workbookView xWindow="0" yWindow="0" windowWidth="28800" windowHeight="13020" activeTab="1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K24" i="1"/>
  <c r="P7" i="1"/>
  <c r="O7" i="1"/>
  <c r="M7" i="1"/>
  <c r="N7" i="1"/>
  <c r="M9" i="1"/>
  <c r="Q8" i="1"/>
  <c r="K8" i="1"/>
  <c r="J8" i="1"/>
  <c r="K5" i="1"/>
  <c r="J3" i="1"/>
  <c r="J4" i="1"/>
  <c r="J5" i="1"/>
  <c r="J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"/>
  <sheetViews>
    <sheetView workbookViewId="0">
      <selection activeCell="L25" sqref="L25"/>
    </sheetView>
  </sheetViews>
  <sheetFormatPr baseColWidth="10" defaultRowHeight="15" x14ac:dyDescent="0.25"/>
  <sheetData>
    <row r="2" spans="2:17" x14ac:dyDescent="0.25">
      <c r="B2">
        <v>20.100000000000001</v>
      </c>
      <c r="C2">
        <v>20.100000000000001</v>
      </c>
      <c r="D2">
        <v>20.2</v>
      </c>
      <c r="E2">
        <v>20.100000000000001</v>
      </c>
      <c r="F2">
        <v>20.3</v>
      </c>
      <c r="G2">
        <v>20.100000000000001</v>
      </c>
      <c r="H2">
        <v>20.100000000000001</v>
      </c>
      <c r="I2">
        <v>20.100000000000001</v>
      </c>
      <c r="J2">
        <f>(B2+C2+D2+E2+F2+G2+H2+I2)/8</f>
        <v>20.137499999999999</v>
      </c>
      <c r="K2">
        <v>0.4</v>
      </c>
    </row>
    <row r="3" spans="2:17" x14ac:dyDescent="0.25">
      <c r="B3">
        <v>17.100000000000001</v>
      </c>
      <c r="C3">
        <v>17.100000000000001</v>
      </c>
      <c r="D3">
        <v>17</v>
      </c>
      <c r="E3">
        <v>17.100000000000001</v>
      </c>
      <c r="F3">
        <v>17.100000000000001</v>
      </c>
      <c r="G3">
        <v>17</v>
      </c>
      <c r="H3">
        <v>17</v>
      </c>
      <c r="I3">
        <v>17</v>
      </c>
      <c r="J3">
        <f t="shared" ref="J3:J5" si="0">(B3+C3+D3+E3+F3+G3+H3+I3)/8</f>
        <v>17.05</v>
      </c>
      <c r="K3">
        <v>0.4</v>
      </c>
    </row>
    <row r="4" spans="2:17" x14ac:dyDescent="0.25">
      <c r="B4">
        <v>19.5</v>
      </c>
      <c r="C4">
        <v>19.399999999999999</v>
      </c>
      <c r="D4">
        <v>19</v>
      </c>
      <c r="E4">
        <v>19.7</v>
      </c>
      <c r="F4">
        <v>19.7</v>
      </c>
      <c r="G4">
        <v>19.600000000000001</v>
      </c>
      <c r="H4">
        <v>19.8</v>
      </c>
      <c r="I4">
        <v>19</v>
      </c>
      <c r="J4">
        <f t="shared" si="0"/>
        <v>19.462500000000002</v>
      </c>
      <c r="K4">
        <v>0.4</v>
      </c>
    </row>
    <row r="5" spans="2:17" x14ac:dyDescent="0.25">
      <c r="B5">
        <v>216.8</v>
      </c>
      <c r="C5">
        <v>217.2</v>
      </c>
      <c r="D5">
        <v>216.9</v>
      </c>
      <c r="E5">
        <v>216.3</v>
      </c>
      <c r="F5">
        <v>217</v>
      </c>
      <c r="G5">
        <v>216.2</v>
      </c>
      <c r="H5">
        <v>215.8</v>
      </c>
      <c r="I5">
        <v>217.6</v>
      </c>
      <c r="J5">
        <f t="shared" si="0"/>
        <v>216.72499999999999</v>
      </c>
      <c r="K5">
        <f t="shared" ref="K3:K5" si="1">_xlfn.STDEV.S(B5:I5)</f>
        <v>0.58736700622353211</v>
      </c>
    </row>
    <row r="7" spans="2:17" x14ac:dyDescent="0.25">
      <c r="J7">
        <v>5.22</v>
      </c>
      <c r="K7">
        <v>0.3</v>
      </c>
      <c r="M7">
        <f>J7*J8/(292.2/60)</f>
        <v>5.5201232032854204</v>
      </c>
      <c r="N7">
        <f>((J8*K7/Q8)^2+(J7*K8/Q8)^2+(J7*J8*0.3/60)/(Q8)^2)^(1/2)</f>
        <v>0.33480902626468356</v>
      </c>
      <c r="O7">
        <f>J7*J8</f>
        <v>26.882999999999999</v>
      </c>
      <c r="P7">
        <f>((K7*J8)^2+(J7*L8^2))^(1/2)</f>
        <v>1.5450000000000002</v>
      </c>
    </row>
    <row r="8" spans="2:17" x14ac:dyDescent="0.25">
      <c r="J8">
        <f>1.03*5</f>
        <v>5.15</v>
      </c>
      <c r="K8">
        <f>5*0.014</f>
        <v>7.0000000000000007E-2</v>
      </c>
      <c r="Q8">
        <f>292/60</f>
        <v>4.8666666666666663</v>
      </c>
    </row>
    <row r="9" spans="2:17" x14ac:dyDescent="0.25">
      <c r="J9">
        <v>1.67</v>
      </c>
      <c r="K9">
        <v>0.04</v>
      </c>
      <c r="M9">
        <f>J9*J10/Q8</f>
        <v>8.2150273972602736</v>
      </c>
    </row>
    <row r="10" spans="2:17" x14ac:dyDescent="0.25">
      <c r="J10">
        <v>23.94</v>
      </c>
      <c r="K10">
        <v>0.05</v>
      </c>
    </row>
    <row r="24" spans="11:12" x14ac:dyDescent="0.25">
      <c r="K24">
        <f>4180*1000*(J2-J3)*0.0002167/(Q8*60)</f>
        <v>9.5776576198630092</v>
      </c>
      <c r="L24">
        <f>(((4182*1000*0.56*0.0002167/60)/Q8)^2+((4182*1000*K24*0.0000005873/60)/Q8)^2+((4182*1000*(J2-J3)*0.3*0.0002167/60^2)/Q8^2))^(1/2)</f>
        <v>1.7426863359135993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I32"/>
  <sheetViews>
    <sheetView tabSelected="1" workbookViewId="0">
      <selection activeCell="I33" sqref="I33"/>
    </sheetView>
  </sheetViews>
  <sheetFormatPr baseColWidth="10" defaultRowHeight="15" x14ac:dyDescent="0.25"/>
  <sheetData>
    <row r="18" spans="2:9" x14ac:dyDescent="0.25">
      <c r="B18">
        <v>12.46</v>
      </c>
      <c r="C18">
        <v>2.74</v>
      </c>
      <c r="D18">
        <v>217</v>
      </c>
      <c r="E18">
        <v>24.1</v>
      </c>
      <c r="F18">
        <v>17.5</v>
      </c>
      <c r="G18">
        <v>285.3</v>
      </c>
      <c r="H18">
        <v>0.1</v>
      </c>
      <c r="I18">
        <v>29746</v>
      </c>
    </row>
    <row r="19" spans="2:9" x14ac:dyDescent="0.25">
      <c r="B19">
        <v>12.44</v>
      </c>
      <c r="C19">
        <v>2.74</v>
      </c>
      <c r="D19">
        <v>219.1</v>
      </c>
      <c r="E19">
        <v>24.1</v>
      </c>
      <c r="F19">
        <v>24.1</v>
      </c>
      <c r="G19">
        <v>287.3</v>
      </c>
      <c r="H19">
        <v>0.3</v>
      </c>
      <c r="I19">
        <v>29482</v>
      </c>
    </row>
    <row r="20" spans="2:9" x14ac:dyDescent="0.25">
      <c r="B20">
        <v>12.43</v>
      </c>
      <c r="C20">
        <v>2.74</v>
      </c>
      <c r="D20">
        <v>218.3</v>
      </c>
      <c r="E20">
        <v>24.1</v>
      </c>
      <c r="F20">
        <v>24.1</v>
      </c>
      <c r="G20">
        <v>289.10000000000002</v>
      </c>
      <c r="H20">
        <v>0.2</v>
      </c>
      <c r="I20">
        <v>29364</v>
      </c>
    </row>
    <row r="24" spans="2:9" x14ac:dyDescent="0.25">
      <c r="B24">
        <v>12.46</v>
      </c>
      <c r="C24">
        <v>2.74</v>
      </c>
      <c r="D24">
        <v>216.5</v>
      </c>
      <c r="E24">
        <v>24.4</v>
      </c>
      <c r="F24">
        <v>17.5</v>
      </c>
      <c r="G24">
        <v>319.7</v>
      </c>
      <c r="H24">
        <v>0.2</v>
      </c>
      <c r="I24">
        <v>27201</v>
      </c>
    </row>
    <row r="25" spans="2:9" x14ac:dyDescent="0.25">
      <c r="B25">
        <v>12.46</v>
      </c>
      <c r="C25">
        <v>2.74</v>
      </c>
      <c r="D25">
        <v>217.6</v>
      </c>
      <c r="E25">
        <v>24.4</v>
      </c>
      <c r="F25">
        <v>17.5</v>
      </c>
      <c r="G25">
        <v>317.8</v>
      </c>
      <c r="H25">
        <v>0.2</v>
      </c>
      <c r="I25">
        <v>27303</v>
      </c>
    </row>
    <row r="26" spans="2:9" x14ac:dyDescent="0.25">
      <c r="B26">
        <v>12.47</v>
      </c>
      <c r="C26">
        <v>2.74</v>
      </c>
      <c r="D26">
        <v>217.6</v>
      </c>
      <c r="E26">
        <v>24.4</v>
      </c>
      <c r="F26">
        <v>17.5</v>
      </c>
      <c r="G26">
        <v>324.7</v>
      </c>
      <c r="H26">
        <v>0.3</v>
      </c>
      <c r="I26">
        <v>26936</v>
      </c>
    </row>
    <row r="30" spans="2:9" x14ac:dyDescent="0.25">
      <c r="B30">
        <v>12.48</v>
      </c>
      <c r="C30">
        <v>2.74</v>
      </c>
      <c r="D30">
        <v>220.3</v>
      </c>
      <c r="E30">
        <v>24.8</v>
      </c>
      <c r="F30">
        <v>17.5</v>
      </c>
      <c r="G30">
        <v>351</v>
      </c>
      <c r="H30">
        <v>0.4</v>
      </c>
      <c r="I30">
        <v>24851</v>
      </c>
    </row>
    <row r="31" spans="2:9" x14ac:dyDescent="0.25">
      <c r="B31">
        <v>12.47</v>
      </c>
      <c r="C31">
        <v>2.74</v>
      </c>
      <c r="D31">
        <v>219.3</v>
      </c>
      <c r="E31">
        <v>24.8</v>
      </c>
      <c r="F31">
        <v>17.5</v>
      </c>
      <c r="G31">
        <v>355.4</v>
      </c>
      <c r="H31">
        <v>0.3</v>
      </c>
      <c r="I31">
        <v>24879</v>
      </c>
    </row>
    <row r="32" spans="2:9" x14ac:dyDescent="0.25">
      <c r="B32">
        <v>12.46</v>
      </c>
      <c r="C32">
        <v>2.74</v>
      </c>
      <c r="D32">
        <v>219.2</v>
      </c>
      <c r="E32">
        <v>24.8</v>
      </c>
      <c r="F32">
        <v>17.5</v>
      </c>
      <c r="G32">
        <v>347.6</v>
      </c>
      <c r="H32">
        <v>0.3</v>
      </c>
      <c r="I32">
        <v>25530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Thorben Frey</dc:creator>
  <cp:lastModifiedBy>Thorben Frey</cp:lastModifiedBy>
  <dcterms:created xsi:type="dcterms:W3CDTF">2017-12-17T17:20:02Z</dcterms:created>
  <dcterms:modified xsi:type="dcterms:W3CDTF">2017-12-17T21:55:51Z</dcterms:modified>
</cp:coreProperties>
</file>