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1 - Gekoppelte Pendel\"/>
    </mc:Choice>
  </mc:AlternateContent>
  <bookViews>
    <workbookView xWindow="0" yWindow="0" windowWidth="28800" windowHeight="13020" activeTab="1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9" i="2"/>
  <c r="C8" i="2"/>
  <c r="D10" i="2"/>
  <c r="D9" i="2"/>
  <c r="D8" i="2"/>
  <c r="B10" i="2"/>
  <c r="B9" i="2"/>
  <c r="B8" i="2"/>
  <c r="B3" i="2"/>
  <c r="E5" i="2" l="1"/>
  <c r="E4" i="2"/>
  <c r="E3" i="2"/>
  <c r="C5" i="2"/>
  <c r="C4" i="2"/>
  <c r="C3" i="2"/>
  <c r="D5" i="2"/>
  <c r="D4" i="2"/>
  <c r="D3" i="2"/>
  <c r="B5" i="2"/>
  <c r="B4" i="2"/>
  <c r="F29" i="1" l="1"/>
  <c r="I29" i="1" s="1"/>
  <c r="K29" i="1" s="1"/>
  <c r="E49" i="1"/>
  <c r="C49" i="1"/>
  <c r="J29" i="1" l="1"/>
  <c r="G34" i="1"/>
  <c r="J34" i="1" s="1"/>
  <c r="G33" i="1"/>
  <c r="J33" i="1" s="1"/>
  <c r="G32" i="1"/>
  <c r="J32" i="1" s="1"/>
  <c r="G31" i="1"/>
  <c r="J31" i="1" s="1"/>
  <c r="G30" i="1"/>
  <c r="J30" i="1" s="1"/>
  <c r="G29" i="1"/>
  <c r="G40" i="1"/>
  <c r="J40" i="1" s="1"/>
  <c r="G41" i="1"/>
  <c r="J41" i="1" s="1"/>
  <c r="G42" i="1"/>
  <c r="J42" i="1" s="1"/>
  <c r="G43" i="1"/>
  <c r="J43" i="1" s="1"/>
  <c r="G44" i="1"/>
  <c r="J44" i="1" s="1"/>
  <c r="G39" i="1"/>
  <c r="J39" i="1" s="1"/>
  <c r="F5" i="1"/>
  <c r="I5" i="1" s="1"/>
  <c r="G16" i="1"/>
  <c r="J16" i="1" s="1"/>
  <c r="G5" i="1"/>
  <c r="J5" i="1" s="1"/>
  <c r="F44" i="1" l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4" i="1"/>
  <c r="I34" i="1" s="1"/>
  <c r="F33" i="1"/>
  <c r="I33" i="1" s="1"/>
  <c r="F32" i="1"/>
  <c r="I32" i="1" s="1"/>
  <c r="F31" i="1"/>
  <c r="I31" i="1" s="1"/>
  <c r="F30" i="1"/>
  <c r="I30" i="1" s="1"/>
  <c r="F22" i="1"/>
  <c r="I22" i="1" s="1"/>
  <c r="K22" i="1" s="1"/>
  <c r="F21" i="1"/>
  <c r="I21" i="1" s="1"/>
  <c r="K21" i="1" s="1"/>
  <c r="F20" i="1"/>
  <c r="I20" i="1" s="1"/>
  <c r="K20" i="1" s="1"/>
  <c r="F19" i="1"/>
  <c r="I19" i="1" s="1"/>
  <c r="K19" i="1" s="1"/>
  <c r="F18" i="1"/>
  <c r="I18" i="1" s="1"/>
  <c r="K18" i="1" s="1"/>
  <c r="F17" i="1"/>
  <c r="I17" i="1" s="1"/>
  <c r="K17" i="1" s="1"/>
  <c r="F16" i="1"/>
  <c r="I16" i="1" s="1"/>
  <c r="F6" i="1"/>
  <c r="I6" i="1" s="1"/>
  <c r="K6" i="1" s="1"/>
  <c r="F7" i="1"/>
  <c r="I7" i="1" s="1"/>
  <c r="K7" i="1" s="1"/>
  <c r="D49" i="1" s="1"/>
  <c r="F8" i="1"/>
  <c r="I8" i="1" s="1"/>
  <c r="K8" i="1" s="1"/>
  <c r="F9" i="1"/>
  <c r="I9" i="1" s="1"/>
  <c r="K9" i="1" s="1"/>
  <c r="D50" i="1" s="1"/>
  <c r="F10" i="1"/>
  <c r="I10" i="1" s="1"/>
  <c r="K10" i="1" s="1"/>
  <c r="F11" i="1"/>
  <c r="I11" i="1" s="1"/>
  <c r="K11" i="1" s="1"/>
  <c r="D51" i="1" s="1"/>
  <c r="D54" i="1" l="1"/>
  <c r="D52" i="1"/>
  <c r="B49" i="1"/>
  <c r="J52" i="1"/>
  <c r="D53" i="1"/>
  <c r="J49" i="1"/>
  <c r="J51" i="1"/>
  <c r="J53" i="1"/>
  <c r="K30" i="1"/>
  <c r="L30" i="1"/>
  <c r="B50" i="1"/>
  <c r="K16" i="1"/>
  <c r="L16" i="1"/>
  <c r="L29" i="1"/>
  <c r="B52" i="1"/>
  <c r="K40" i="1"/>
  <c r="L40" i="1"/>
  <c r="K44" i="1"/>
  <c r="L44" i="1"/>
  <c r="K31" i="1"/>
  <c r="M51" i="1" s="1"/>
  <c r="L31" i="1"/>
  <c r="K34" i="1"/>
  <c r="L34" i="1"/>
  <c r="K41" i="1"/>
  <c r="L41" i="1"/>
  <c r="K42" i="1"/>
  <c r="L42" i="1"/>
  <c r="B51" i="1"/>
  <c r="K32" i="1"/>
  <c r="L32" i="1"/>
  <c r="K33" i="1"/>
  <c r="L33" i="1"/>
  <c r="K39" i="1"/>
  <c r="L39" i="1"/>
  <c r="B53" i="1"/>
  <c r="K5" i="1"/>
  <c r="L5" i="1"/>
  <c r="J54" i="1" s="1"/>
  <c r="B54" i="1"/>
  <c r="K43" i="1"/>
  <c r="L43" i="1"/>
  <c r="M53" i="1" l="1"/>
  <c r="F51" i="1"/>
  <c r="F52" i="1"/>
  <c r="M49" i="1"/>
  <c r="G54" i="1"/>
  <c r="G52" i="1"/>
  <c r="M50" i="1"/>
  <c r="M52" i="1"/>
  <c r="G50" i="1"/>
  <c r="G53" i="1"/>
  <c r="F53" i="1"/>
  <c r="G49" i="1"/>
  <c r="F49" i="1"/>
  <c r="F54" i="1"/>
  <c r="J50" i="1"/>
  <c r="M54" i="1"/>
  <c r="G51" i="1"/>
  <c r="F50" i="1"/>
</calcChain>
</file>

<file path=xl/sharedStrings.xml><?xml version="1.0" encoding="utf-8"?>
<sst xmlns="http://schemas.openxmlformats.org/spreadsheetml/2006/main" count="138" uniqueCount="60">
  <si>
    <t>Startzeit [s]</t>
  </si>
  <si>
    <t>Endzeit [s]</t>
  </si>
  <si>
    <t>Schwingzeit [s]</t>
  </si>
  <si>
    <t>Periodenzahl</t>
  </si>
  <si>
    <t>Periodendauer [s]</t>
  </si>
  <si>
    <t>ω [Hz]</t>
  </si>
  <si>
    <t>Kopplungspos. [cm]</t>
  </si>
  <si>
    <t>Schwingungstyp</t>
  </si>
  <si>
    <t>ungekoppelt</t>
  </si>
  <si>
    <t>symmetrisch</t>
  </si>
  <si>
    <t>asymmetrisch</t>
  </si>
  <si>
    <t>Schwebung</t>
  </si>
  <si>
    <t>Schwing</t>
  </si>
  <si>
    <r>
      <t>29,0</t>
    </r>
    <r>
      <rPr>
        <sz val="11"/>
        <color theme="1"/>
        <rFont val="Calibri"/>
        <family val="2"/>
      </rPr>
      <t>±0,1 Kopplung 1</t>
    </r>
  </si>
  <si>
    <r>
      <t>19,1</t>
    </r>
    <r>
      <rPr>
        <sz val="11"/>
        <color theme="1"/>
        <rFont val="Calibri"/>
        <family val="2"/>
      </rPr>
      <t>±0,1 Kopplung 2</t>
    </r>
  </si>
  <si>
    <r>
      <t>9,2</t>
    </r>
    <r>
      <rPr>
        <sz val="11"/>
        <color theme="1"/>
        <rFont val="Calibri"/>
        <family val="2"/>
      </rPr>
      <t>±0,1   Kopplung 3</t>
    </r>
  </si>
  <si>
    <t>Δ Startzeit [s]</t>
  </si>
  <si>
    <t>Δ Endzeit [s]</t>
  </si>
  <si>
    <t>Δ Schwingzeit [s]</t>
  </si>
  <si>
    <t>Δ ω [Hz]</t>
  </si>
  <si>
    <t>Δ Periodendauer [s]</t>
  </si>
  <si>
    <t>ω_I</t>
  </si>
  <si>
    <t>ω_II</t>
  </si>
  <si>
    <t>Δ ω_I</t>
  </si>
  <si>
    <t>Δ ω_II</t>
  </si>
  <si>
    <t>Kopplung/Pendel</t>
  </si>
  <si>
    <t>1/links</t>
  </si>
  <si>
    <t>2/links</t>
  </si>
  <si>
    <t>3/links</t>
  </si>
  <si>
    <t>1/rechts</t>
  </si>
  <si>
    <t>2/rechts</t>
  </si>
  <si>
    <t>3/rechts</t>
  </si>
  <si>
    <t>σ ω_I</t>
  </si>
  <si>
    <t>σ ω_II</t>
  </si>
  <si>
    <t>σ ω_l/r</t>
  </si>
  <si>
    <t>Schw.typ/Kopp.</t>
  </si>
  <si>
    <t>sym/1</t>
  </si>
  <si>
    <t>sym/2</t>
  </si>
  <si>
    <t>sym/3</t>
  </si>
  <si>
    <t>asym/1</t>
  </si>
  <si>
    <t>asym/2</t>
  </si>
  <si>
    <t>asym/3</t>
  </si>
  <si>
    <t>Schwi/1</t>
  </si>
  <si>
    <t>Schwe/1</t>
  </si>
  <si>
    <t>Schwi/2</t>
  </si>
  <si>
    <t>Schwe/2</t>
  </si>
  <si>
    <t>Schwi/3</t>
  </si>
  <si>
    <t>Schwe/3</t>
  </si>
  <si>
    <t>Pendel links</t>
  </si>
  <si>
    <t xml:space="preserve">Pendel links </t>
  </si>
  <si>
    <t xml:space="preserve">Pendel rechts </t>
  </si>
  <si>
    <t>Pendel rechts</t>
  </si>
  <si>
    <t>ω_sym ≙ ω_1</t>
  </si>
  <si>
    <t>ω_asym ≙ ω_2</t>
  </si>
  <si>
    <t>κ l</t>
  </si>
  <si>
    <t>κ r</t>
  </si>
  <si>
    <t>Δ κ l</t>
  </si>
  <si>
    <t>Δ κ r</t>
  </si>
  <si>
    <t>genau</t>
  </si>
  <si>
    <t>Näherung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</si>
</sst>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1" fillId="2" borderId="8" xfId="0" applyNumberFormat="1" applyFont="1" applyFill="1" applyBorder="1"/>
    <xf numFmtId="0" fontId="1" fillId="2" borderId="9" xfId="0" applyNumberFormat="1" applyFont="1" applyFill="1" applyBorder="1"/>
    <xf numFmtId="0" fontId="0" fillId="0" borderId="0" xfId="0" applyFill="1" applyBorder="1"/>
    <xf numFmtId="0" fontId="1" fillId="2" borderId="10" xfId="0" applyNumberFormat="1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166" fontId="0" fillId="0" borderId="2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8" xfId="0" applyFill="1" applyBorder="1"/>
    <xf numFmtId="0" fontId="0" fillId="2" borderId="9" xfId="0" applyFill="1" applyBorder="1"/>
    <xf numFmtId="2" fontId="0" fillId="0" borderId="1" xfId="0" applyNumberFormat="1" applyBorder="1"/>
    <xf numFmtId="2" fontId="0" fillId="0" borderId="4" xfId="0" applyNumberFormat="1" applyBorder="1"/>
    <xf numFmtId="0" fontId="0" fillId="2" borderId="8" xfId="0" applyFont="1" applyFill="1" applyBorder="1"/>
    <xf numFmtId="0" fontId="0" fillId="0" borderId="0" xfId="0" applyFill="1"/>
    <xf numFmtId="0" fontId="0" fillId="0" borderId="1" xfId="0" applyBorder="1"/>
    <xf numFmtId="0" fontId="0" fillId="0" borderId="4" xfId="0" applyBorder="1"/>
    <xf numFmtId="0" fontId="0" fillId="2" borderId="7" xfId="0" applyFont="1" applyFill="1" applyBorder="1"/>
    <xf numFmtId="0" fontId="0" fillId="2" borderId="9" xfId="0" applyFont="1" applyFill="1" applyBorder="1"/>
    <xf numFmtId="0" fontId="0" fillId="2" borderId="7" xfId="0" applyFill="1" applyBorder="1"/>
    <xf numFmtId="2" fontId="0" fillId="0" borderId="3" xfId="0" applyNumberFormat="1" applyBorder="1"/>
    <xf numFmtId="2" fontId="0" fillId="0" borderId="6" xfId="0" applyNumberFormat="1" applyBorder="1"/>
    <xf numFmtId="0" fontId="1" fillId="2" borderId="9" xfId="0" applyFont="1" applyFill="1" applyBorder="1"/>
    <xf numFmtId="2" fontId="0" fillId="0" borderId="12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1" fillId="0" borderId="0" xfId="0" applyFont="1" applyFill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7"/>
  <sheetViews>
    <sheetView workbookViewId="0">
      <selection activeCell="K21" sqref="K21"/>
    </sheetView>
  </sheetViews>
  <sheetFormatPr baseColWidth="10" defaultRowHeight="15" x14ac:dyDescent="0.25"/>
  <cols>
    <col min="2" max="2" width="16.140625" bestFit="1" customWidth="1"/>
    <col min="3" max="3" width="12.7109375" bestFit="1" customWidth="1"/>
    <col min="4" max="4" width="10.28515625" bestFit="1" customWidth="1"/>
    <col min="5" max="5" width="11.85546875" bestFit="1" customWidth="1"/>
    <col min="6" max="6" width="14.28515625" bestFit="1" customWidth="1"/>
    <col min="7" max="7" width="15.85546875" bestFit="1" customWidth="1"/>
    <col min="8" max="8" width="16.7109375" bestFit="1" customWidth="1"/>
    <col min="9" max="9" width="17.140625" bestFit="1" customWidth="1"/>
    <col min="10" max="10" width="18.7109375" bestFit="1" customWidth="1"/>
    <col min="11" max="11" width="15" bestFit="1" customWidth="1"/>
    <col min="12" max="12" width="10.140625" customWidth="1"/>
    <col min="13" max="13" width="18.5703125" bestFit="1" customWidth="1"/>
    <col min="14" max="14" width="15.28515625" bestFit="1" customWidth="1"/>
  </cols>
  <sheetData>
    <row r="2" spans="2:14" x14ac:dyDescent="0.25">
      <c r="B2" t="s">
        <v>48</v>
      </c>
    </row>
    <row r="3" spans="2:14" ht="15.75" thickBot="1" x14ac:dyDescent="0.3"/>
    <row r="4" spans="2:14" ht="15.75" thickBot="1" x14ac:dyDescent="0.3">
      <c r="B4" s="14" t="s">
        <v>0</v>
      </c>
      <c r="C4" s="19" t="s">
        <v>16</v>
      </c>
      <c r="D4" s="15" t="s">
        <v>1</v>
      </c>
      <c r="E4" s="15" t="s">
        <v>17</v>
      </c>
      <c r="F4" s="15" t="s">
        <v>2</v>
      </c>
      <c r="G4" s="15" t="s">
        <v>18</v>
      </c>
      <c r="H4" s="15" t="s">
        <v>3</v>
      </c>
      <c r="I4" s="15" t="s">
        <v>4</v>
      </c>
      <c r="J4" s="15" t="s">
        <v>20</v>
      </c>
      <c r="K4" s="16" t="s">
        <v>5</v>
      </c>
      <c r="L4" s="16" t="s">
        <v>19</v>
      </c>
      <c r="M4" s="16" t="s">
        <v>6</v>
      </c>
      <c r="N4" s="17" t="s">
        <v>7</v>
      </c>
    </row>
    <row r="5" spans="2:14" x14ac:dyDescent="0.25">
      <c r="B5" s="20">
        <v>1.33</v>
      </c>
      <c r="C5" s="47">
        <v>0.4</v>
      </c>
      <c r="D5" s="21">
        <v>25.53</v>
      </c>
      <c r="E5" s="47">
        <v>0.4</v>
      </c>
      <c r="F5" s="21">
        <f>D5-B5</f>
        <v>24.200000000000003</v>
      </c>
      <c r="G5" s="47">
        <f>($E$5*2)^(1/2)</f>
        <v>0.89442719099991586</v>
      </c>
      <c r="H5" s="4">
        <v>15</v>
      </c>
      <c r="I5" s="9">
        <f>F5/H5</f>
        <v>1.6133333333333335</v>
      </c>
      <c r="J5" s="44">
        <f>G5/H5</f>
        <v>5.962847939999439E-2</v>
      </c>
      <c r="K5" s="9">
        <f>2*3.1415/I5</f>
        <v>3.8944214876033056</v>
      </c>
      <c r="L5" s="44">
        <f>2*3.1415/(I5^2)*J5</f>
        <v>0.14393704428622886</v>
      </c>
      <c r="M5" s="4" t="s">
        <v>8</v>
      </c>
      <c r="N5" s="5" t="s">
        <v>8</v>
      </c>
    </row>
    <row r="6" spans="2:14" x14ac:dyDescent="0.25">
      <c r="B6" s="20">
        <v>5.97</v>
      </c>
      <c r="C6" s="48"/>
      <c r="D6" s="21">
        <v>30.19</v>
      </c>
      <c r="E6" s="48"/>
      <c r="F6" s="21">
        <f t="shared" ref="F6:F11" si="0">D6-B6</f>
        <v>24.220000000000002</v>
      </c>
      <c r="G6" s="48"/>
      <c r="H6" s="4">
        <v>15</v>
      </c>
      <c r="I6" s="9">
        <f t="shared" ref="I6:I8" si="1">F6/H6</f>
        <v>1.6146666666666669</v>
      </c>
      <c r="J6" s="45"/>
      <c r="K6" s="9">
        <f t="shared" ref="K6:K11" si="2">2*3.1415/I6</f>
        <v>3.8912056151940542</v>
      </c>
      <c r="L6" s="45"/>
      <c r="M6" s="52" t="s">
        <v>13</v>
      </c>
      <c r="N6" s="5" t="s">
        <v>9</v>
      </c>
    </row>
    <row r="7" spans="2:14" x14ac:dyDescent="0.25">
      <c r="B7" s="20">
        <v>1.44</v>
      </c>
      <c r="C7" s="48"/>
      <c r="D7" s="21">
        <v>21.82</v>
      </c>
      <c r="E7" s="48"/>
      <c r="F7" s="21">
        <f t="shared" si="0"/>
        <v>20.38</v>
      </c>
      <c r="G7" s="48"/>
      <c r="H7" s="4">
        <v>15</v>
      </c>
      <c r="I7" s="9">
        <f t="shared" si="1"/>
        <v>1.3586666666666667</v>
      </c>
      <c r="J7" s="45"/>
      <c r="K7" s="9">
        <f t="shared" si="2"/>
        <v>4.6243866535819436</v>
      </c>
      <c r="L7" s="45"/>
      <c r="M7" s="52"/>
      <c r="N7" s="5" t="s">
        <v>10</v>
      </c>
    </row>
    <row r="8" spans="2:14" x14ac:dyDescent="0.25">
      <c r="B8" s="20">
        <v>0.59</v>
      </c>
      <c r="C8" s="48"/>
      <c r="D8" s="21">
        <v>24.75</v>
      </c>
      <c r="E8" s="48"/>
      <c r="F8" s="21">
        <f t="shared" si="0"/>
        <v>24.16</v>
      </c>
      <c r="G8" s="48"/>
      <c r="H8" s="4">
        <v>15</v>
      </c>
      <c r="I8" s="9">
        <f t="shared" si="1"/>
        <v>1.6106666666666667</v>
      </c>
      <c r="J8" s="45"/>
      <c r="K8" s="9">
        <f t="shared" si="2"/>
        <v>3.9008692052980134</v>
      </c>
      <c r="L8" s="45"/>
      <c r="M8" s="52" t="s">
        <v>14</v>
      </c>
      <c r="N8" s="5" t="s">
        <v>9</v>
      </c>
    </row>
    <row r="9" spans="2:14" x14ac:dyDescent="0.25">
      <c r="B9" s="20">
        <v>0.28999999999999998</v>
      </c>
      <c r="C9" s="48"/>
      <c r="D9" s="21">
        <v>22.18</v>
      </c>
      <c r="E9" s="48"/>
      <c r="F9" s="21">
        <f t="shared" si="0"/>
        <v>21.89</v>
      </c>
      <c r="G9" s="48"/>
      <c r="H9" s="4">
        <v>15</v>
      </c>
      <c r="I9" s="9">
        <f>F9/H9</f>
        <v>1.4593333333333334</v>
      </c>
      <c r="J9" s="45"/>
      <c r="K9" s="9">
        <f t="shared" si="2"/>
        <v>4.3053905893101874</v>
      </c>
      <c r="L9" s="45"/>
      <c r="M9" s="52"/>
      <c r="N9" s="5" t="s">
        <v>10</v>
      </c>
    </row>
    <row r="10" spans="2:14" x14ac:dyDescent="0.25">
      <c r="B10" s="20">
        <v>0.94</v>
      </c>
      <c r="C10" s="48"/>
      <c r="D10" s="21">
        <v>25.11</v>
      </c>
      <c r="E10" s="48"/>
      <c r="F10" s="21">
        <f t="shared" si="0"/>
        <v>24.169999999999998</v>
      </c>
      <c r="G10" s="48"/>
      <c r="H10" s="4">
        <v>15</v>
      </c>
      <c r="I10" s="9">
        <f t="shared" ref="I10:I11" si="3">F10/H10</f>
        <v>1.6113333333333333</v>
      </c>
      <c r="J10" s="45"/>
      <c r="K10" s="9">
        <f t="shared" si="2"/>
        <v>3.8992552751344647</v>
      </c>
      <c r="L10" s="45"/>
      <c r="M10" s="52" t="s">
        <v>15</v>
      </c>
      <c r="N10" s="5" t="s">
        <v>9</v>
      </c>
    </row>
    <row r="11" spans="2:14" ht="15.75" thickBot="1" x14ac:dyDescent="0.3">
      <c r="B11" s="22">
        <v>0.94</v>
      </c>
      <c r="C11" s="49"/>
      <c r="D11" s="23">
        <v>24.12</v>
      </c>
      <c r="E11" s="49"/>
      <c r="F11" s="23">
        <f t="shared" si="0"/>
        <v>23.18</v>
      </c>
      <c r="G11" s="49"/>
      <c r="H11" s="6">
        <v>15</v>
      </c>
      <c r="I11" s="12">
        <f t="shared" si="3"/>
        <v>1.5453333333333332</v>
      </c>
      <c r="J11" s="46"/>
      <c r="K11" s="12">
        <f t="shared" si="2"/>
        <v>4.0657894736842106</v>
      </c>
      <c r="L11" s="46"/>
      <c r="M11" s="53"/>
      <c r="N11" s="7" t="s">
        <v>10</v>
      </c>
    </row>
    <row r="12" spans="2:14" x14ac:dyDescent="0.25">
      <c r="I12" s="2"/>
      <c r="J12" s="2"/>
      <c r="K12" s="2"/>
      <c r="L12" s="2"/>
    </row>
    <row r="13" spans="2:14" x14ac:dyDescent="0.25">
      <c r="B13" t="s">
        <v>51</v>
      </c>
      <c r="I13" s="2"/>
      <c r="J13" s="2"/>
      <c r="K13" s="2"/>
      <c r="L13" s="2"/>
    </row>
    <row r="14" spans="2:14" ht="15.75" thickBot="1" x14ac:dyDescent="0.3">
      <c r="I14" s="2"/>
      <c r="J14" s="2"/>
      <c r="K14" s="2"/>
      <c r="L14" s="2"/>
    </row>
    <row r="15" spans="2:14" ht="15.75" thickBot="1" x14ac:dyDescent="0.3">
      <c r="B15" s="14" t="s">
        <v>0</v>
      </c>
      <c r="C15" s="19" t="s">
        <v>16</v>
      </c>
      <c r="D15" s="15" t="s">
        <v>1</v>
      </c>
      <c r="E15" s="15" t="s">
        <v>17</v>
      </c>
      <c r="F15" s="15" t="s">
        <v>2</v>
      </c>
      <c r="G15" s="15" t="s">
        <v>18</v>
      </c>
      <c r="H15" s="15" t="s">
        <v>3</v>
      </c>
      <c r="I15" s="15" t="s">
        <v>4</v>
      </c>
      <c r="J15" s="15" t="s">
        <v>20</v>
      </c>
      <c r="K15" s="16" t="s">
        <v>5</v>
      </c>
      <c r="L15" s="16" t="s">
        <v>19</v>
      </c>
      <c r="M15" s="16" t="s">
        <v>6</v>
      </c>
      <c r="N15" s="17" t="s">
        <v>7</v>
      </c>
    </row>
    <row r="16" spans="2:14" x14ac:dyDescent="0.25">
      <c r="B16" s="20">
        <v>1.53</v>
      </c>
      <c r="C16" s="47">
        <v>0.4</v>
      </c>
      <c r="D16" s="21">
        <v>25.86</v>
      </c>
      <c r="E16" s="47">
        <v>0.4</v>
      </c>
      <c r="F16" s="21">
        <f>D16-B16</f>
        <v>24.33</v>
      </c>
      <c r="G16" s="47">
        <f>($E$5*2)^(1/2)</f>
        <v>0.89442719099991586</v>
      </c>
      <c r="H16" s="8">
        <v>15</v>
      </c>
      <c r="I16" s="9">
        <f>F16/H16</f>
        <v>1.6219999999999999</v>
      </c>
      <c r="J16" s="44">
        <f>G16/H16</f>
        <v>5.962847939999439E-2</v>
      </c>
      <c r="K16" s="9">
        <f>2*3.1415/I16</f>
        <v>3.8736128236744762</v>
      </c>
      <c r="L16" s="44">
        <f>2*3.1415/(I16^2)*J16</f>
        <v>0.14240298548707006</v>
      </c>
      <c r="M16" s="4" t="s">
        <v>8</v>
      </c>
      <c r="N16" s="10" t="s">
        <v>8</v>
      </c>
    </row>
    <row r="17" spans="2:15" x14ac:dyDescent="0.25">
      <c r="B17" s="20">
        <v>5.98</v>
      </c>
      <c r="C17" s="48"/>
      <c r="D17" s="21">
        <v>30.16</v>
      </c>
      <c r="E17" s="48"/>
      <c r="F17" s="21">
        <f t="shared" ref="F17:F22" si="4">D17-B17</f>
        <v>24.18</v>
      </c>
      <c r="G17" s="48"/>
      <c r="H17" s="8">
        <v>15</v>
      </c>
      <c r="I17" s="9">
        <f t="shared" ref="I17:I19" si="5">F17/H17</f>
        <v>1.6119999999999999</v>
      </c>
      <c r="J17" s="45"/>
      <c r="K17" s="9">
        <f t="shared" ref="K17:K22" si="6">2*3.1415/I17</f>
        <v>3.8976426799007449</v>
      </c>
      <c r="L17" s="45"/>
      <c r="M17" s="50" t="s">
        <v>13</v>
      </c>
      <c r="N17" s="10" t="s">
        <v>9</v>
      </c>
    </row>
    <row r="18" spans="2:15" x14ac:dyDescent="0.25">
      <c r="B18" s="20">
        <v>0.72</v>
      </c>
      <c r="C18" s="48"/>
      <c r="D18" s="21">
        <v>21.14</v>
      </c>
      <c r="E18" s="48"/>
      <c r="F18" s="21">
        <f t="shared" si="4"/>
        <v>20.420000000000002</v>
      </c>
      <c r="G18" s="48"/>
      <c r="H18" s="8">
        <v>15</v>
      </c>
      <c r="I18" s="9">
        <f t="shared" si="5"/>
        <v>1.3613333333333335</v>
      </c>
      <c r="J18" s="45"/>
      <c r="K18" s="9">
        <f t="shared" si="6"/>
        <v>4.6153281096963754</v>
      </c>
      <c r="L18" s="45"/>
      <c r="M18" s="50"/>
      <c r="N18" s="10" t="s">
        <v>10</v>
      </c>
    </row>
    <row r="19" spans="2:15" x14ac:dyDescent="0.25">
      <c r="B19" s="20">
        <v>0.56000000000000005</v>
      </c>
      <c r="C19" s="48"/>
      <c r="D19" s="21">
        <v>24.73</v>
      </c>
      <c r="E19" s="48"/>
      <c r="F19" s="21">
        <f t="shared" si="4"/>
        <v>24.17</v>
      </c>
      <c r="G19" s="48"/>
      <c r="H19" s="8">
        <v>15</v>
      </c>
      <c r="I19" s="9">
        <f t="shared" si="5"/>
        <v>1.6113333333333335</v>
      </c>
      <c r="J19" s="45"/>
      <c r="K19" s="9">
        <f t="shared" si="6"/>
        <v>3.8992552751344642</v>
      </c>
      <c r="L19" s="45"/>
      <c r="M19" s="50" t="s">
        <v>14</v>
      </c>
      <c r="N19" s="10" t="s">
        <v>9</v>
      </c>
    </row>
    <row r="20" spans="2:15" x14ac:dyDescent="0.25">
      <c r="B20" s="20">
        <v>1.01</v>
      </c>
      <c r="C20" s="48"/>
      <c r="D20" s="21">
        <v>22.87</v>
      </c>
      <c r="E20" s="48"/>
      <c r="F20" s="21">
        <f t="shared" si="4"/>
        <v>21.86</v>
      </c>
      <c r="G20" s="48"/>
      <c r="H20" s="8">
        <v>15</v>
      </c>
      <c r="I20" s="9">
        <f>F20/H20</f>
        <v>1.4573333333333334</v>
      </c>
      <c r="J20" s="45"/>
      <c r="K20" s="9">
        <f t="shared" si="6"/>
        <v>4.3112991765782249</v>
      </c>
      <c r="L20" s="45"/>
      <c r="M20" s="50"/>
      <c r="N20" s="10" t="s">
        <v>10</v>
      </c>
    </row>
    <row r="21" spans="2:15" x14ac:dyDescent="0.25">
      <c r="B21" s="20">
        <v>0.98</v>
      </c>
      <c r="C21" s="48"/>
      <c r="D21" s="21">
        <v>25.17</v>
      </c>
      <c r="E21" s="48"/>
      <c r="F21" s="21">
        <f t="shared" si="4"/>
        <v>24.19</v>
      </c>
      <c r="G21" s="48"/>
      <c r="H21" s="8">
        <v>15</v>
      </c>
      <c r="I21" s="9">
        <f t="shared" ref="I21:I22" si="7">F21/H21</f>
        <v>1.6126666666666667</v>
      </c>
      <c r="J21" s="45"/>
      <c r="K21" s="9">
        <f t="shared" si="6"/>
        <v>3.8960314179412983</v>
      </c>
      <c r="L21" s="45"/>
      <c r="M21" s="50" t="s">
        <v>15</v>
      </c>
      <c r="N21" s="10" t="s">
        <v>9</v>
      </c>
    </row>
    <row r="22" spans="2:15" ht="15.75" thickBot="1" x14ac:dyDescent="0.3">
      <c r="B22" s="22">
        <v>0.16</v>
      </c>
      <c r="C22" s="49"/>
      <c r="D22" s="23">
        <v>23.35</v>
      </c>
      <c r="E22" s="49"/>
      <c r="F22" s="23">
        <f t="shared" si="4"/>
        <v>23.19</v>
      </c>
      <c r="G22" s="49"/>
      <c r="H22" s="11">
        <v>15</v>
      </c>
      <c r="I22" s="12">
        <f t="shared" si="7"/>
        <v>1.546</v>
      </c>
      <c r="J22" s="46"/>
      <c r="K22" s="12">
        <f t="shared" si="6"/>
        <v>4.0640362225097029</v>
      </c>
      <c r="L22" s="46"/>
      <c r="M22" s="51"/>
      <c r="N22" s="13" t="s">
        <v>10</v>
      </c>
    </row>
    <row r="24" spans="2:15" x14ac:dyDescent="0.25">
      <c r="B24" t="s">
        <v>11</v>
      </c>
    </row>
    <row r="26" spans="2:15" x14ac:dyDescent="0.25">
      <c r="B26" t="s">
        <v>49</v>
      </c>
      <c r="O26" s="1"/>
    </row>
    <row r="27" spans="2:15" ht="15.75" thickBot="1" x14ac:dyDescent="0.3">
      <c r="O27" s="3"/>
    </row>
    <row r="28" spans="2:15" ht="15.75" thickBot="1" x14ac:dyDescent="0.3">
      <c r="B28" s="14" t="s">
        <v>0</v>
      </c>
      <c r="C28" s="19" t="s">
        <v>16</v>
      </c>
      <c r="D28" s="15" t="s">
        <v>1</v>
      </c>
      <c r="E28" s="15" t="s">
        <v>17</v>
      </c>
      <c r="F28" s="15" t="s">
        <v>2</v>
      </c>
      <c r="G28" s="15" t="s">
        <v>18</v>
      </c>
      <c r="H28" s="15" t="s">
        <v>3</v>
      </c>
      <c r="I28" s="15" t="s">
        <v>4</v>
      </c>
      <c r="J28" s="15" t="s">
        <v>20</v>
      </c>
      <c r="K28" s="16" t="s">
        <v>5</v>
      </c>
      <c r="L28" s="16" t="s">
        <v>19</v>
      </c>
      <c r="M28" s="16" t="s">
        <v>6</v>
      </c>
      <c r="N28" s="17" t="s">
        <v>7</v>
      </c>
      <c r="O28" s="3"/>
    </row>
    <row r="29" spans="2:15" x14ac:dyDescent="0.25">
      <c r="B29" s="20">
        <v>3.23</v>
      </c>
      <c r="C29" s="24">
        <v>0.3</v>
      </c>
      <c r="D29" s="21">
        <v>27.52</v>
      </c>
      <c r="E29" s="24">
        <v>0.3</v>
      </c>
      <c r="F29" s="21">
        <f>D29-B29</f>
        <v>24.29</v>
      </c>
      <c r="G29" s="21">
        <f>(E29^2*2)^(1/2)</f>
        <v>0.42426406871192851</v>
      </c>
      <c r="H29" s="8">
        <v>16</v>
      </c>
      <c r="I29" s="9">
        <f>F29/H29</f>
        <v>1.5181249999999999</v>
      </c>
      <c r="J29" s="9">
        <f>G29/H29</f>
        <v>2.6516504294495532E-2</v>
      </c>
      <c r="K29" s="9">
        <f>2*3.1415/I29</f>
        <v>4.138657883902841</v>
      </c>
      <c r="L29" s="9">
        <f>2*3.1415/(I29^2)*J29</f>
        <v>7.2288342232660327E-2</v>
      </c>
      <c r="M29" s="50" t="s">
        <v>13</v>
      </c>
      <c r="N29" s="10" t="s">
        <v>12</v>
      </c>
    </row>
    <row r="30" spans="2:15" x14ac:dyDescent="0.25">
      <c r="B30" s="20">
        <v>3.23</v>
      </c>
      <c r="C30" s="24">
        <v>0.6</v>
      </c>
      <c r="D30" s="21">
        <v>90.31</v>
      </c>
      <c r="E30" s="24">
        <v>0.6</v>
      </c>
      <c r="F30" s="21">
        <f t="shared" ref="F30:F34" si="8">D30-B30</f>
        <v>87.08</v>
      </c>
      <c r="G30" s="21">
        <f t="shared" ref="G30:G34" si="9">(E30^2*2)^(1/2)</f>
        <v>0.84852813742385702</v>
      </c>
      <c r="H30" s="8">
        <v>5</v>
      </c>
      <c r="I30" s="9">
        <f>F30/H30</f>
        <v>17.416</v>
      </c>
      <c r="J30" s="9">
        <f t="shared" ref="J30:J34" si="10">G30/H30</f>
        <v>0.16970562748477142</v>
      </c>
      <c r="K30" s="27">
        <f t="shared" ref="K30:K34" si="11">2*3.1415/I30</f>
        <v>0.36076022048690859</v>
      </c>
      <c r="L30" s="27">
        <f t="shared" ref="L30:L34" si="12">2*3.1415/(I30^2)*J30</f>
        <v>3.5153330035183339E-3</v>
      </c>
      <c r="M30" s="50"/>
      <c r="N30" s="10" t="s">
        <v>11</v>
      </c>
    </row>
    <row r="31" spans="2:15" x14ac:dyDescent="0.25">
      <c r="B31" s="20">
        <v>5.86</v>
      </c>
      <c r="C31" s="24">
        <v>0.3</v>
      </c>
      <c r="D31" s="21">
        <v>28.05</v>
      </c>
      <c r="E31" s="24">
        <v>0.3</v>
      </c>
      <c r="F31" s="21">
        <f t="shared" si="8"/>
        <v>22.19</v>
      </c>
      <c r="G31" s="21">
        <f t="shared" si="9"/>
        <v>0.42426406871192851</v>
      </c>
      <c r="H31" s="8">
        <v>15</v>
      </c>
      <c r="I31" s="9">
        <f t="shared" ref="I31:I34" si="13">F31/H31</f>
        <v>1.4793333333333334</v>
      </c>
      <c r="J31" s="9">
        <f t="shared" si="10"/>
        <v>2.8284271247461901E-2</v>
      </c>
      <c r="K31" s="9">
        <f t="shared" si="11"/>
        <v>4.2471834159531321</v>
      </c>
      <c r="L31" s="9">
        <f t="shared" si="12"/>
        <v>8.1204475737634202E-2</v>
      </c>
      <c r="M31" s="50" t="s">
        <v>14</v>
      </c>
      <c r="N31" s="10" t="s">
        <v>12</v>
      </c>
    </row>
    <row r="32" spans="2:15" x14ac:dyDescent="0.25">
      <c r="B32" s="20">
        <v>5.85</v>
      </c>
      <c r="C32" s="24">
        <v>0.6</v>
      </c>
      <c r="D32" s="21">
        <v>146.13999999999999</v>
      </c>
      <c r="E32" s="24">
        <v>0.6</v>
      </c>
      <c r="F32" s="21">
        <f t="shared" si="8"/>
        <v>140.29</v>
      </c>
      <c r="G32" s="21">
        <f t="shared" si="9"/>
        <v>0.84852813742385702</v>
      </c>
      <c r="H32" s="8">
        <v>5</v>
      </c>
      <c r="I32" s="9">
        <f t="shared" si="13"/>
        <v>28.058</v>
      </c>
      <c r="J32" s="9">
        <f t="shared" si="10"/>
        <v>0.16970562748477142</v>
      </c>
      <c r="K32" s="25">
        <f t="shared" si="11"/>
        <v>0.22392900420557418</v>
      </c>
      <c r="L32" s="25">
        <f t="shared" si="12"/>
        <v>1.3544091585553845E-3</v>
      </c>
      <c r="M32" s="50"/>
      <c r="N32" s="10" t="s">
        <v>11</v>
      </c>
    </row>
    <row r="33" spans="2:16" x14ac:dyDescent="0.25">
      <c r="B33" s="20">
        <v>30.84</v>
      </c>
      <c r="C33" s="24">
        <v>0.3</v>
      </c>
      <c r="D33" s="21">
        <v>53.85</v>
      </c>
      <c r="E33" s="24">
        <v>0.3</v>
      </c>
      <c r="F33" s="21">
        <f t="shared" si="8"/>
        <v>23.01</v>
      </c>
      <c r="G33" s="21">
        <f t="shared" si="9"/>
        <v>0.42426406871192851</v>
      </c>
      <c r="H33" s="8">
        <v>15</v>
      </c>
      <c r="I33" s="9">
        <f t="shared" si="13"/>
        <v>1.534</v>
      </c>
      <c r="J33" s="9">
        <f t="shared" si="10"/>
        <v>2.8284271247461901E-2</v>
      </c>
      <c r="K33" s="9">
        <f t="shared" si="11"/>
        <v>4.0958279009126466</v>
      </c>
      <c r="L33" s="9">
        <f t="shared" si="12"/>
        <v>7.5519887439593092E-2</v>
      </c>
      <c r="M33" s="50" t="s">
        <v>15</v>
      </c>
      <c r="N33" s="10" t="s">
        <v>12</v>
      </c>
    </row>
    <row r="34" spans="2:16" ht="15.75" thickBot="1" x14ac:dyDescent="0.3">
      <c r="B34" s="22">
        <v>30.84</v>
      </c>
      <c r="C34" s="23">
        <v>0.6</v>
      </c>
      <c r="D34" s="23">
        <v>213.07</v>
      </c>
      <c r="E34" s="23">
        <v>0.6</v>
      </c>
      <c r="F34" s="23">
        <f t="shared" si="8"/>
        <v>182.23</v>
      </c>
      <c r="G34" s="23">
        <f t="shared" si="9"/>
        <v>0.84852813742385702</v>
      </c>
      <c r="H34" s="11">
        <v>2.5</v>
      </c>
      <c r="I34" s="12">
        <f t="shared" si="13"/>
        <v>72.891999999999996</v>
      </c>
      <c r="J34" s="12">
        <f t="shared" si="10"/>
        <v>0.33941125496954283</v>
      </c>
      <c r="K34" s="26">
        <f t="shared" si="11"/>
        <v>8.6196016023706315E-2</v>
      </c>
      <c r="L34" s="26">
        <f t="shared" si="12"/>
        <v>4.0135951780690592E-4</v>
      </c>
      <c r="M34" s="51"/>
      <c r="N34" s="13" t="s">
        <v>11</v>
      </c>
    </row>
    <row r="36" spans="2:16" x14ac:dyDescent="0.25">
      <c r="B36" t="s">
        <v>50</v>
      </c>
    </row>
    <row r="37" spans="2:16" ht="15.75" thickBot="1" x14ac:dyDescent="0.3"/>
    <row r="38" spans="2:16" ht="15.75" thickBot="1" x14ac:dyDescent="0.3">
      <c r="B38" s="14" t="s">
        <v>0</v>
      </c>
      <c r="C38" s="19" t="s">
        <v>16</v>
      </c>
      <c r="D38" s="15" t="s">
        <v>1</v>
      </c>
      <c r="E38" s="15" t="s">
        <v>17</v>
      </c>
      <c r="F38" s="15" t="s">
        <v>2</v>
      </c>
      <c r="G38" s="15" t="s">
        <v>18</v>
      </c>
      <c r="H38" s="15" t="s">
        <v>3</v>
      </c>
      <c r="I38" s="15" t="s">
        <v>4</v>
      </c>
      <c r="J38" s="15" t="s">
        <v>20</v>
      </c>
      <c r="K38" s="16" t="s">
        <v>5</v>
      </c>
      <c r="L38" s="16" t="s">
        <v>19</v>
      </c>
      <c r="M38" s="16" t="s">
        <v>6</v>
      </c>
      <c r="N38" s="17" t="s">
        <v>7</v>
      </c>
      <c r="P38" s="18"/>
    </row>
    <row r="39" spans="2:16" x14ac:dyDescent="0.25">
      <c r="B39" s="20">
        <v>6.56</v>
      </c>
      <c r="C39" s="24">
        <v>0.3</v>
      </c>
      <c r="D39" s="21">
        <v>30.87</v>
      </c>
      <c r="E39" s="24">
        <v>0.3</v>
      </c>
      <c r="F39" s="21">
        <f t="shared" ref="F39:F44" si="14">D39-B39</f>
        <v>24.310000000000002</v>
      </c>
      <c r="G39" s="21">
        <f>(E39^2*2)^(1/2)</f>
        <v>0.42426406871192851</v>
      </c>
      <c r="H39" s="8">
        <v>16</v>
      </c>
      <c r="I39" s="9">
        <f t="shared" ref="I39:I41" si="15">F39/H39</f>
        <v>1.5193750000000001</v>
      </c>
      <c r="J39" s="9">
        <f>G39/H39</f>
        <v>2.6516504294495532E-2</v>
      </c>
      <c r="K39" s="9">
        <f>2*3.1415/I39</f>
        <v>4.1352529823118056</v>
      </c>
      <c r="L39" s="9">
        <f>2*3.1415/(I39^2)*J39</f>
        <v>7.2169446953054009E-2</v>
      </c>
      <c r="M39" s="50" t="s">
        <v>13</v>
      </c>
      <c r="N39" s="10" t="s">
        <v>12</v>
      </c>
    </row>
    <row r="40" spans="2:16" x14ac:dyDescent="0.25">
      <c r="B40" s="20">
        <v>6.56</v>
      </c>
      <c r="C40" s="24">
        <v>0.6</v>
      </c>
      <c r="D40" s="21">
        <v>95.23</v>
      </c>
      <c r="E40" s="24">
        <v>0.6</v>
      </c>
      <c r="F40" s="21">
        <f t="shared" si="14"/>
        <v>88.67</v>
      </c>
      <c r="G40" s="21">
        <f t="shared" ref="G40:G44" si="16">(E40^2*2)^(1/2)</f>
        <v>0.84852813742385702</v>
      </c>
      <c r="H40" s="8">
        <v>5</v>
      </c>
      <c r="I40" s="9">
        <f t="shared" si="15"/>
        <v>17.734000000000002</v>
      </c>
      <c r="J40" s="9">
        <f t="shared" ref="J40:J44" si="17">G40/H40</f>
        <v>0.16970562748477142</v>
      </c>
      <c r="K40" s="27">
        <f t="shared" ref="K40:K44" si="18">2*3.1415/I40</f>
        <v>0.35429119206044885</v>
      </c>
      <c r="L40" s="27">
        <f t="shared" ref="L40:L44" si="19">2*3.1415/(I40^2)*J40</f>
        <v>3.3903918496078793E-3</v>
      </c>
      <c r="M40" s="50"/>
      <c r="N40" s="10" t="s">
        <v>11</v>
      </c>
    </row>
    <row r="41" spans="2:16" x14ac:dyDescent="0.25">
      <c r="B41" s="20">
        <v>12.51</v>
      </c>
      <c r="C41" s="24">
        <v>0.3</v>
      </c>
      <c r="D41" s="21">
        <v>34.659999999999997</v>
      </c>
      <c r="E41" s="24">
        <v>0.3</v>
      </c>
      <c r="F41" s="21">
        <f t="shared" si="14"/>
        <v>22.15</v>
      </c>
      <c r="G41" s="21">
        <f t="shared" si="16"/>
        <v>0.42426406871192851</v>
      </c>
      <c r="H41" s="8">
        <v>15</v>
      </c>
      <c r="I41" s="9">
        <f t="shared" si="15"/>
        <v>1.4766666666666666</v>
      </c>
      <c r="J41" s="9">
        <f t="shared" si="17"/>
        <v>2.8284271247461901E-2</v>
      </c>
      <c r="K41" s="9">
        <f t="shared" si="18"/>
        <v>4.254853273137698</v>
      </c>
      <c r="L41" s="9">
        <f t="shared" si="19"/>
        <v>8.1498029861565083E-2</v>
      </c>
      <c r="M41" s="50" t="s">
        <v>14</v>
      </c>
      <c r="N41" s="10" t="s">
        <v>12</v>
      </c>
    </row>
    <row r="42" spans="2:16" x14ac:dyDescent="0.25">
      <c r="B42" s="20">
        <v>12.51</v>
      </c>
      <c r="C42" s="24">
        <v>0.6</v>
      </c>
      <c r="D42" s="21">
        <v>154.38999999999999</v>
      </c>
      <c r="E42" s="24">
        <v>0.6</v>
      </c>
      <c r="F42" s="21">
        <f t="shared" si="14"/>
        <v>141.88</v>
      </c>
      <c r="G42" s="21">
        <f t="shared" si="16"/>
        <v>0.84852813742385702</v>
      </c>
      <c r="H42" s="8">
        <v>5</v>
      </c>
      <c r="I42" s="9">
        <f>F42/H42</f>
        <v>28.375999999999998</v>
      </c>
      <c r="J42" s="9">
        <f t="shared" si="17"/>
        <v>0.16970562748477142</v>
      </c>
      <c r="K42" s="25">
        <f t="shared" si="18"/>
        <v>0.22141950944460109</v>
      </c>
      <c r="L42" s="25">
        <f t="shared" si="19"/>
        <v>1.3242224692580457E-3</v>
      </c>
      <c r="M42" s="50"/>
      <c r="N42" s="10" t="s">
        <v>11</v>
      </c>
    </row>
    <row r="43" spans="2:16" x14ac:dyDescent="0.25">
      <c r="B43" s="20">
        <v>50.21</v>
      </c>
      <c r="C43" s="24">
        <v>0.3</v>
      </c>
      <c r="D43" s="21">
        <v>74.62</v>
      </c>
      <c r="E43" s="24">
        <v>0.3</v>
      </c>
      <c r="F43" s="21">
        <f t="shared" si="14"/>
        <v>24.410000000000004</v>
      </c>
      <c r="G43" s="21">
        <f t="shared" si="16"/>
        <v>0.42426406871192851</v>
      </c>
      <c r="H43" s="8">
        <v>15</v>
      </c>
      <c r="I43" s="9">
        <f t="shared" ref="I43:I44" si="20">F43/H43</f>
        <v>1.6273333333333335</v>
      </c>
      <c r="J43" s="9">
        <f t="shared" si="17"/>
        <v>2.8284271247461901E-2</v>
      </c>
      <c r="K43" s="9">
        <f t="shared" si="18"/>
        <v>3.8609176566980743</v>
      </c>
      <c r="L43" s="9">
        <f t="shared" si="19"/>
        <v>6.7105638426564918E-2</v>
      </c>
      <c r="M43" s="50" t="s">
        <v>15</v>
      </c>
      <c r="N43" s="10" t="s">
        <v>12</v>
      </c>
    </row>
    <row r="44" spans="2:16" ht="15.75" thickBot="1" x14ac:dyDescent="0.3">
      <c r="B44" s="22">
        <v>13.11</v>
      </c>
      <c r="C44" s="23">
        <v>0.6</v>
      </c>
      <c r="D44" s="23">
        <v>195.3</v>
      </c>
      <c r="E44" s="23">
        <v>0.6</v>
      </c>
      <c r="F44" s="23">
        <f t="shared" si="14"/>
        <v>182.19</v>
      </c>
      <c r="G44" s="23">
        <f t="shared" si="16"/>
        <v>0.84852813742385702</v>
      </c>
      <c r="H44" s="11">
        <v>2.5</v>
      </c>
      <c r="I44" s="12">
        <f t="shared" si="20"/>
        <v>72.876000000000005</v>
      </c>
      <c r="J44" s="12">
        <f t="shared" si="17"/>
        <v>0.33941125496954283</v>
      </c>
      <c r="K44" s="26">
        <f t="shared" si="18"/>
        <v>8.621494044678632E-2</v>
      </c>
      <c r="L44" s="26">
        <f t="shared" si="19"/>
        <v>4.0153577493506974E-4</v>
      </c>
      <c r="M44" s="51"/>
      <c r="N44" s="13" t="s">
        <v>11</v>
      </c>
    </row>
    <row r="47" spans="2:16" ht="15.75" thickBot="1" x14ac:dyDescent="0.3"/>
    <row r="48" spans="2:16" ht="15.75" thickBot="1" x14ac:dyDescent="0.3">
      <c r="B48" s="28" t="s">
        <v>21</v>
      </c>
      <c r="C48" s="29" t="s">
        <v>23</v>
      </c>
      <c r="D48" s="30" t="s">
        <v>22</v>
      </c>
      <c r="E48" s="30" t="s">
        <v>24</v>
      </c>
      <c r="F48" s="34" t="s">
        <v>32</v>
      </c>
      <c r="G48" s="30" t="s">
        <v>33</v>
      </c>
      <c r="H48" s="31" t="s">
        <v>25</v>
      </c>
      <c r="J48" s="38" t="s">
        <v>34</v>
      </c>
      <c r="K48" s="39" t="s">
        <v>35</v>
      </c>
      <c r="L48" s="35"/>
      <c r="M48" s="40" t="s">
        <v>34</v>
      </c>
      <c r="N48" s="39" t="s">
        <v>35</v>
      </c>
    </row>
    <row r="49" spans="2:14" x14ac:dyDescent="0.25">
      <c r="B49" s="32">
        <f>0.5*(K6+K7)</f>
        <v>4.2577961343879984</v>
      </c>
      <c r="C49" s="45">
        <f>0.5*(0.14^2*2)^(1/2)</f>
        <v>9.8994949366116664E-2</v>
      </c>
      <c r="D49" s="9">
        <f>0.5*(K7-K6)</f>
        <v>0.3665905191939447</v>
      </c>
      <c r="E49" s="45">
        <f>0.5*(0.14^2*2)^(1/2)</f>
        <v>9.8994949366116664E-2</v>
      </c>
      <c r="F49" s="8">
        <f>((B49-K29)/(L29^2+$C$49^2)^(1/2))</f>
        <v>0.97193057143698647</v>
      </c>
      <c r="G49" s="8">
        <f>(D49-K30)/(E49^2+L30^2)^(1/2)</f>
        <v>5.885781328622379E-2</v>
      </c>
      <c r="H49" s="10" t="s">
        <v>26</v>
      </c>
      <c r="J49" s="36">
        <f>(K17-K6)/($L$5^2*2)^(1/2)</f>
        <v>3.1622798200484303E-2</v>
      </c>
      <c r="K49" s="10" t="s">
        <v>36</v>
      </c>
      <c r="M49" s="20">
        <f>(K29-K39)/(L29^2+L39^2)^(1/2)</f>
        <v>3.3333310753236582E-2</v>
      </c>
      <c r="N49" s="10" t="s">
        <v>42</v>
      </c>
    </row>
    <row r="50" spans="2:14" x14ac:dyDescent="0.25">
      <c r="B50" s="32">
        <f>0.5*(K8+K9)</f>
        <v>4.1031298973041004</v>
      </c>
      <c r="C50" s="45"/>
      <c r="D50" s="9">
        <f>0.5*(K9-K8)</f>
        <v>0.20226069200608698</v>
      </c>
      <c r="E50" s="45"/>
      <c r="F50" s="8">
        <f>(K31-B50)/($C$49^2+L31^2)^(1/2)</f>
        <v>1.1250690950260425</v>
      </c>
      <c r="G50" s="8">
        <f>(K32-D50)/(E49^2+L32^2)^(1/2)</f>
        <v>0.21886252398763628</v>
      </c>
      <c r="H50" s="10" t="s">
        <v>27</v>
      </c>
      <c r="J50" s="36">
        <f>-((K18-K7)/($L$5^2*2)^(1/2))</f>
        <v>4.4501107000805673E-2</v>
      </c>
      <c r="K50" s="10" t="s">
        <v>39</v>
      </c>
      <c r="M50" s="20">
        <f>(K30-K40)/(L30^2+L40^2)^(1/2)</f>
        <v>1.3245663520478983</v>
      </c>
      <c r="N50" s="10" t="s">
        <v>43</v>
      </c>
    </row>
    <row r="51" spans="2:14" x14ac:dyDescent="0.25">
      <c r="B51" s="32">
        <f>0.5*(K10+K11)</f>
        <v>3.9825223744093377</v>
      </c>
      <c r="C51" s="45"/>
      <c r="D51" s="9">
        <f>0.5*(K11-K10)</f>
        <v>8.3267099274872969E-2</v>
      </c>
      <c r="E51" s="45"/>
      <c r="F51" s="9">
        <f>(K33-B51)/($C$49^2+L33^2)^(1/2)</f>
        <v>0.90999639197923299</v>
      </c>
      <c r="G51" s="8">
        <f>(K34-D51)/(E49^2+L34^2)^(1/2)</f>
        <v>2.9586283901921914E-2</v>
      </c>
      <c r="H51" s="10" t="s">
        <v>28</v>
      </c>
      <c r="J51" s="36">
        <f t="shared" ref="J51:J54" si="21">-((K19-K8)/($L$5^2*2)^(1/2))</f>
        <v>7.9286119057560122E-3</v>
      </c>
      <c r="K51" s="10" t="s">
        <v>37</v>
      </c>
      <c r="M51" s="20">
        <f>-(K31-K41)/(L31^2+L41^2)^(1/2)</f>
        <v>6.6666449648587145E-2</v>
      </c>
      <c r="N51" s="10" t="s">
        <v>44</v>
      </c>
    </row>
    <row r="52" spans="2:14" x14ac:dyDescent="0.25">
      <c r="B52" s="32">
        <f>0.5*(K17+K18)</f>
        <v>4.2564853947985597</v>
      </c>
      <c r="C52" s="45"/>
      <c r="D52" s="9">
        <f>0.5*(K18-K17)</f>
        <v>0.35884271489781527</v>
      </c>
      <c r="E52" s="45"/>
      <c r="F52" s="8">
        <f>(B52-K39)/(C49^2+L39^2)^(1/2)</f>
        <v>0.98958050042072654</v>
      </c>
      <c r="G52" s="8">
        <f>(D52-K40)/(E49^2+L40^2)^(1/2)</f>
        <v>4.5950383262993784E-2</v>
      </c>
      <c r="H52" s="10" t="s">
        <v>29</v>
      </c>
      <c r="J52" s="36">
        <f>((K20-K9)/($L$5^2*2)^(1/2))</f>
        <v>2.9026593849972387E-2</v>
      </c>
      <c r="K52" s="10" t="s">
        <v>40</v>
      </c>
      <c r="M52" s="20">
        <f>(K32-K42)/(L32^2+L42^2)^(1/2)</f>
        <v>1.3248317351945658</v>
      </c>
      <c r="N52" s="10" t="s">
        <v>45</v>
      </c>
    </row>
    <row r="53" spans="2:14" x14ac:dyDescent="0.25">
      <c r="B53" s="32">
        <f>0.5*(K19+K20)</f>
        <v>4.1052772258563444</v>
      </c>
      <c r="C53" s="45"/>
      <c r="D53" s="9">
        <f>0.5*(K20-K19)</f>
        <v>0.20602195072188034</v>
      </c>
      <c r="E53" s="45"/>
      <c r="F53" s="8">
        <f>(K41-B53)/(C49^2+L41^2)^(1/2)</f>
        <v>1.1665024889085782</v>
      </c>
      <c r="G53" s="8">
        <f>(K42-D53)/(E49^2+L42^2)^(1/2)</f>
        <v>0.15552491741628091</v>
      </c>
      <c r="H53" s="10" t="s">
        <v>30</v>
      </c>
      <c r="J53" s="36">
        <f t="shared" si="21"/>
        <v>1.5837557969662359E-2</v>
      </c>
      <c r="K53" s="10" t="s">
        <v>38</v>
      </c>
      <c r="M53" s="20">
        <f>(K33-K43)/(L33^2+L43^2)^(1/2)</f>
        <v>2.3252263517370415</v>
      </c>
      <c r="N53" s="10" t="s">
        <v>46</v>
      </c>
    </row>
    <row r="54" spans="2:14" ht="15.75" thickBot="1" x14ac:dyDescent="0.3">
      <c r="B54" s="33">
        <f>0.5*(K21+K22)</f>
        <v>3.9800338202255006</v>
      </c>
      <c r="C54" s="46"/>
      <c r="D54" s="12">
        <f>0.5*(K22-K21)</f>
        <v>8.4002402284202304E-2</v>
      </c>
      <c r="E54" s="46"/>
      <c r="F54" s="11">
        <f>(B54-K43)/(C49^2+L43^2)^(1/2)</f>
        <v>0.99598912625181757</v>
      </c>
      <c r="G54" s="11">
        <f>(K44-D54)/(E49^2+L44^2)^(1/2)</f>
        <v>2.2349826698040965E-2</v>
      </c>
      <c r="H54" s="13" t="s">
        <v>31</v>
      </c>
      <c r="J54" s="37">
        <f t="shared" si="21"/>
        <v>8.6130419084638823E-3</v>
      </c>
      <c r="K54" s="13" t="s">
        <v>41</v>
      </c>
      <c r="M54" s="22">
        <f>-(K34-K44)/(L34^2+L44^2)^(1/2)</f>
        <v>3.3333331726910567E-2</v>
      </c>
      <c r="N54" s="13" t="s">
        <v>47</v>
      </c>
    </row>
    <row r="56" spans="2:14" x14ac:dyDescent="0.25">
      <c r="B56" s="1" t="s">
        <v>52</v>
      </c>
    </row>
    <row r="57" spans="2:14" x14ac:dyDescent="0.25">
      <c r="B57" s="1" t="s">
        <v>53</v>
      </c>
    </row>
  </sheetData>
  <mergeCells count="24">
    <mergeCell ref="C49:C54"/>
    <mergeCell ref="E49:E54"/>
    <mergeCell ref="M21:M22"/>
    <mergeCell ref="M6:M7"/>
    <mergeCell ref="M8:M9"/>
    <mergeCell ref="M10:M11"/>
    <mergeCell ref="M17:M18"/>
    <mergeCell ref="M19:M20"/>
    <mergeCell ref="M39:M40"/>
    <mergeCell ref="M41:M42"/>
    <mergeCell ref="M43:M44"/>
    <mergeCell ref="M29:M30"/>
    <mergeCell ref="M31:M32"/>
    <mergeCell ref="M33:M34"/>
    <mergeCell ref="J5:J11"/>
    <mergeCell ref="L5:L11"/>
    <mergeCell ref="J16:J22"/>
    <mergeCell ref="L16:L22"/>
    <mergeCell ref="C5:C11"/>
    <mergeCell ref="C16:C22"/>
    <mergeCell ref="E5:E11"/>
    <mergeCell ref="E16:E22"/>
    <mergeCell ref="G5:G11"/>
    <mergeCell ref="G16:G22"/>
  </mergeCells>
  <pageMargins left="0" right="0.39370078740157483" top="0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E17" sqref="E17"/>
    </sheetView>
  </sheetViews>
  <sheetFormatPr baseColWidth="10" defaultRowHeight="15" x14ac:dyDescent="0.25"/>
  <sheetData>
    <row r="1" spans="2:6" ht="15.75" thickBot="1" x14ac:dyDescent="0.3"/>
    <row r="2" spans="2:6" ht="15.75" thickBot="1" x14ac:dyDescent="0.3">
      <c r="B2" s="28" t="s">
        <v>54</v>
      </c>
      <c r="C2" s="29" t="s">
        <v>56</v>
      </c>
      <c r="D2" s="29" t="s">
        <v>55</v>
      </c>
      <c r="E2" s="43" t="s">
        <v>57</v>
      </c>
      <c r="F2" s="54" t="s">
        <v>58</v>
      </c>
    </row>
    <row r="3" spans="2:6" x14ac:dyDescent="0.25">
      <c r="B3" s="32">
        <f>(Tabelle1!I6^2-Tabelle1!I7^2)/(Tabelle1!I7^2+Tabelle1!I6^2)</f>
        <v>0.17093020749081209</v>
      </c>
      <c r="C3" s="9">
        <f>(((4*Tabelle1!I6*Tabelle1!I7^2)/(Tabelle1!I6^2+Tabelle1!I7^2)^2*Tabelle1!J5)^2+((4*Tabelle1!I6^2*Tabelle1!I7)/(Tabelle1!I6^2+Tabelle1!I7^2)^2*Tabelle1!J5)^2)^(1/2)</f>
        <v>5.568169003714471E-2</v>
      </c>
      <c r="D3" s="9">
        <f>-(Tabelle1!K17^2-Tabelle1!K18^2)/(Tabelle1!K17^2+Tabelle1!K18^2)</f>
        <v>0.1674199579732934</v>
      </c>
      <c r="E3" s="41">
        <f>(((4*Tabelle1!I17*Tabelle1!I18^2)/(Tabelle1!I17^2+Tabelle1!I18^2)^2*Tabelle1!$J$16)^2+((4*Tabelle1!I17^2*Tabelle1!I18)/(Tabelle1!I17^2+Tabelle1!I18^2)^2*Tabelle1!$J$16)^2)^(1/2)</f>
        <v>5.572419540872918E-2</v>
      </c>
    </row>
    <row r="4" spans="2:6" x14ac:dyDescent="0.25">
      <c r="B4" s="32">
        <f>(Tabelle1!I8^2-Tabelle1!I9^2)/(Tabelle1!I8^2+Tabelle1!I9^2)</f>
        <v>9.8349509073339253E-2</v>
      </c>
      <c r="C4" s="9">
        <f>(((4*Tabelle1!I9*Tabelle1!I8^2)/(Tabelle1!I9^2+Tabelle1!I8^2)^2*Tabelle1!J5)^2+((4*Tabelle1!I9^2*Tabelle1!I8)/(Tabelle1!I8^2+Tabelle1!I9^2)^2*Tabelle1!J5)^2)^(1/2)</f>
        <v>5.4603783164213278E-2</v>
      </c>
      <c r="D4" s="9">
        <f>-(Tabelle1!K19^2-Tabelle1!K20^2)/(Tabelle1!K19^2+Tabelle1!K20^2)</f>
        <v>0.10011717920603433</v>
      </c>
      <c r="E4" s="41">
        <f>(((4*Tabelle1!I20*Tabelle1!I19^2)/(Tabelle1!I20^2+Tabelle1!I19^2)^2*Tabelle1!$J$16)^2+((4*Tabelle1!I20^2*Tabelle1!I19)/(Tabelle1!I20^2+Tabelle1!I19^2)^2*Tabelle1!$J$16)^2)^(1/2)</f>
        <v>5.4615418770292766E-2</v>
      </c>
    </row>
    <row r="5" spans="2:6" ht="15.75" thickBot="1" x14ac:dyDescent="0.3">
      <c r="B5" s="33">
        <f>(Tabelle1!I10^2-Tabelle1!I11^2)/(Tabelle1!I10^2+Tabelle1!I11^2)</f>
        <v>4.1797989890872217E-2</v>
      </c>
      <c r="C5" s="12">
        <f>(((4*Tabelle1!I10*Tabelle1!I11^2)/(Tabelle1!I10^2+Tabelle1!I11^2)^2*Tabelle1!J5)^2+((4*Tabelle1!I10^2*Tabelle1!I11)/(Tabelle1!I11^2+Tabelle1!I10^2)^2*Tabelle1!J5)^2)^(1/2)</f>
        <v>5.3369777823496702E-2</v>
      </c>
      <c r="D5" s="12">
        <f>-(Tabelle1!K21^2-Tabelle1!K22^2)/(Tabelle1!K21^2+Tabelle1!K22^2)</f>
        <v>4.2193108363977799E-2</v>
      </c>
      <c r="E5" s="42">
        <f>(((4*Tabelle1!I21*Tabelle1!I22^2)/(Tabelle1!I21^2+Tabelle1!I22^2)^2*Tabelle1!$J$16)^2+((4*Tabelle1!I21^2*Tabelle1!I22)/(Tabelle1!I21^2+Tabelle1!I22^2)^2*Tabelle1!$J$16)^2)^(1/2)</f>
        <v>5.3334877109922248E-2</v>
      </c>
    </row>
    <row r="6" spans="2:6" ht="15.75" thickBot="1" x14ac:dyDescent="0.3"/>
    <row r="7" spans="2:6" ht="15.75" thickBot="1" x14ac:dyDescent="0.3">
      <c r="B7" s="28" t="s">
        <v>54</v>
      </c>
      <c r="C7" s="29" t="s">
        <v>56</v>
      </c>
      <c r="D7" s="29" t="s">
        <v>55</v>
      </c>
      <c r="E7" s="43" t="s">
        <v>57</v>
      </c>
      <c r="F7" s="54" t="s">
        <v>59</v>
      </c>
    </row>
    <row r="8" spans="2:6" x14ac:dyDescent="0.25">
      <c r="B8" s="32">
        <f>(Tabelle1!K7^2-Tabelle1!K6^2)/(2*Tabelle1!K6^2)</f>
        <v>0.20617107152522135</v>
      </c>
      <c r="C8" s="55">
        <f>((Tabelle1!K7/Tabelle1!K6^2*Tabelle1!L5)^2+(Tabelle1!L5/Tabelle1!K6)^2)^(1/2)</f>
        <v>5.7452357245344074E-2</v>
      </c>
      <c r="D8" s="57">
        <f>(Tabelle1!K18^2-Tabelle1!K17^2)/(2*Tabelle1!K17^2)</f>
        <v>0.20108572091849766</v>
      </c>
      <c r="E8" s="41">
        <v>0.06</v>
      </c>
    </row>
    <row r="9" spans="2:6" x14ac:dyDescent="0.25">
      <c r="B9" s="32">
        <f>(Tabelle1!K9^2-Tabelle1!K8^2)/(2*Tabelle1!K8^2)</f>
        <v>0.10907719794203374</v>
      </c>
      <c r="C9" s="55">
        <f>((Tabelle1!K9/Tabelle1!K8^2*Tabelle1!L5)^2+(Tabelle1!L5/Tabelle1!K8)^2)^(1/2)</f>
        <v>5.4954982964065036E-2</v>
      </c>
      <c r="D9" s="9">
        <f>(Tabelle1!K20^2-Tabelle1!K19^2)/(2*Tabelle1!K19^2)</f>
        <v>0.11125579563537068</v>
      </c>
      <c r="E9" s="41">
        <v>0.05</v>
      </c>
    </row>
    <row r="10" spans="2:6" ht="15.75" thickBot="1" x14ac:dyDescent="0.3">
      <c r="B10" s="33">
        <f>(Tabelle1!K11^2-Tabelle1!K10^2)/(2*Tabelle1!K10^2)</f>
        <v>4.3621271349777072E-2</v>
      </c>
      <c r="C10" s="56">
        <f>((Tabelle1!K11/Tabelle1!K10^2*Tabelle1!L5)^2+(Tabelle1!L5/Tabelle1!K10)^2)^(1/2)</f>
        <v>5.333071066707535E-2</v>
      </c>
      <c r="D10" s="12">
        <f>(Tabelle1!K22^2-Tabelle1!K21^2)/(2*Tabelle1!K21^2)</f>
        <v>4.4051790326866506E-2</v>
      </c>
      <c r="E10" s="42">
        <v>0.05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</cp:lastModifiedBy>
  <cp:lastPrinted>2018-01-09T16:58:43Z</cp:lastPrinted>
  <dcterms:created xsi:type="dcterms:W3CDTF">2018-01-06T15:12:58Z</dcterms:created>
  <dcterms:modified xsi:type="dcterms:W3CDTF">2018-01-09T20:12:15Z</dcterms:modified>
</cp:coreProperties>
</file>