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Tabellenblatt1" sheetId="1" r:id="rId3"/>
  </sheets>
  <definedNames/>
  <calcPr/>
</workbook>
</file>

<file path=xl/sharedStrings.xml><?xml version="1.0" encoding="utf-8"?>
<sst xmlns="http://schemas.openxmlformats.org/spreadsheetml/2006/main" count="32" uniqueCount="31">
  <si>
    <t>hr1</t>
  </si>
  <si>
    <t>hl1</t>
  </si>
  <si>
    <t>hr2</t>
  </si>
  <si>
    <t>hl2</t>
  </si>
  <si>
    <t>h1</t>
  </si>
  <si>
    <t>h3</t>
  </si>
  <si>
    <t>k</t>
  </si>
  <si>
    <t>Δk</t>
  </si>
  <si>
    <t>Δh</t>
  </si>
  <si>
    <t>Mittelwert</t>
  </si>
  <si>
    <t xml:space="preserve">  </t>
  </si>
  <si>
    <t>T</t>
  </si>
  <si>
    <t>dt</t>
  </si>
  <si>
    <t>m</t>
  </si>
  <si>
    <t>dm</t>
  </si>
  <si>
    <t>r</t>
  </si>
  <si>
    <t>dr</t>
  </si>
  <si>
    <t>v</t>
  </si>
  <si>
    <t>dv</t>
  </si>
  <si>
    <t>p0</t>
  </si>
  <si>
    <t>dp0</t>
  </si>
  <si>
    <t>dk</t>
  </si>
  <si>
    <t>T0</t>
  </si>
  <si>
    <t>dT0</t>
  </si>
  <si>
    <t>p</t>
  </si>
  <si>
    <t>dp</t>
  </si>
  <si>
    <t>n</t>
  </si>
  <si>
    <t>argon</t>
  </si>
  <si>
    <t>luft</t>
  </si>
  <si>
    <t>d</t>
  </si>
  <si>
    <t>dd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</si>
</sst>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"/>
    <numFmt numFmtId="165" formatCode="0.000000"/>
  </numFmts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Font="1" applyNumberFormat="1"/>
    <xf borderId="0" fillId="0" fontId="1" numFmtId="2" xfId="0" applyFont="1" applyNumberFormat="1"/>
    <xf borderId="0" fillId="0" fontId="1" numFmtId="165" xfId="0" applyAlignment="1" applyFont="1" applyNumberForma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4">
      <c r="B4" s="1" t="s">
        <v>0</v>
      </c>
      <c r="C4" s="1" t="s">
        <v>1</v>
      </c>
      <c r="D4" s="1" t="s">
        <v>2</v>
      </c>
      <c r="E4" s="1" t="s">
        <v>3</v>
      </c>
      <c r="F4" s="1" t="s">
        <v>4</v>
      </c>
      <c r="G4" s="1" t="s">
        <v>5</v>
      </c>
      <c r="H4" s="1" t="s">
        <v>6</v>
      </c>
      <c r="I4" s="1" t="s">
        <v>7</v>
      </c>
    </row>
    <row r="5">
      <c r="B5" s="1">
        <v>57.3</v>
      </c>
      <c r="C5" s="1">
        <v>65.2</v>
      </c>
      <c r="D5" s="1">
        <v>60.4</v>
      </c>
      <c r="E5" s="1">
        <v>62.1</v>
      </c>
      <c r="F5">
        <f t="shared" ref="F5:F9" si="1">C5-B5</f>
        <v>7.9</v>
      </c>
      <c r="G5">
        <f t="shared" ref="G5:G9" si="2">E5-D5</f>
        <v>1.7</v>
      </c>
      <c r="H5" s="2">
        <f t="shared" ref="H5:H9" si="3">F5/(F5-G5)</f>
        <v>1.274193548</v>
      </c>
      <c r="I5" s="2">
        <f t="shared" ref="I5:I9" si="4">sqrt((B13*F5/(F5-G5)^2)^2+(G5*B13/(F5-G5)^2)^2)</f>
        <v>0.02943074442</v>
      </c>
    </row>
    <row r="6">
      <c r="B6" s="1">
        <v>56.8</v>
      </c>
      <c r="C6" s="1">
        <v>65.6</v>
      </c>
      <c r="D6" s="1">
        <v>61.1</v>
      </c>
      <c r="E6" s="1">
        <v>62.6</v>
      </c>
      <c r="F6">
        <f t="shared" si="1"/>
        <v>8.8</v>
      </c>
      <c r="G6">
        <f t="shared" si="2"/>
        <v>1.5</v>
      </c>
      <c r="H6" s="2">
        <f t="shared" si="3"/>
        <v>1.205479452</v>
      </c>
      <c r="I6" s="2">
        <f t="shared" si="4"/>
        <v>0.02345223454</v>
      </c>
    </row>
    <row r="7">
      <c r="B7" s="1">
        <v>58.9</v>
      </c>
      <c r="C7" s="1">
        <v>63.6</v>
      </c>
      <c r="D7" s="1">
        <v>60.8</v>
      </c>
      <c r="E7" s="1">
        <v>61.6</v>
      </c>
      <c r="F7">
        <f t="shared" si="1"/>
        <v>4.7</v>
      </c>
      <c r="G7">
        <f t="shared" si="2"/>
        <v>0.8</v>
      </c>
      <c r="H7" s="3">
        <f t="shared" si="3"/>
        <v>1.205128205</v>
      </c>
      <c r="I7" s="3">
        <f t="shared" si="4"/>
        <v>0.04388322529</v>
      </c>
    </row>
    <row r="8">
      <c r="B8" s="1">
        <v>58.3</v>
      </c>
      <c r="C8" s="1">
        <v>64.1</v>
      </c>
      <c r="D8" s="1">
        <v>60.7</v>
      </c>
      <c r="E8" s="1">
        <v>61.8</v>
      </c>
      <c r="F8">
        <f t="shared" si="1"/>
        <v>5.8</v>
      </c>
      <c r="G8">
        <f t="shared" si="2"/>
        <v>1.1</v>
      </c>
      <c r="H8" s="3">
        <f t="shared" si="3"/>
        <v>1.234042553</v>
      </c>
      <c r="I8" s="3">
        <f t="shared" si="4"/>
        <v>0.03741396288</v>
      </c>
    </row>
    <row r="9">
      <c r="B9" s="1">
        <v>59.3</v>
      </c>
      <c r="C9" s="1">
        <v>63.1</v>
      </c>
      <c r="D9" s="1">
        <v>60.9</v>
      </c>
      <c r="E9" s="1">
        <v>61.5</v>
      </c>
      <c r="F9">
        <f t="shared" si="1"/>
        <v>3.8</v>
      </c>
      <c r="G9">
        <f t="shared" si="2"/>
        <v>0.6</v>
      </c>
      <c r="H9" s="3">
        <f t="shared" si="3"/>
        <v>1.1875</v>
      </c>
      <c r="I9" s="3">
        <f t="shared" si="4"/>
        <v>0.05259675329</v>
      </c>
    </row>
    <row r="12">
      <c r="B12" s="1" t="s">
        <v>8</v>
      </c>
    </row>
    <row r="13">
      <c r="B13" s="1">
        <v>0.14</v>
      </c>
    </row>
    <row r="14">
      <c r="B14" s="1">
        <v>0.14</v>
      </c>
    </row>
    <row r="15">
      <c r="B15" s="1">
        <v>0.14</v>
      </c>
      <c r="F15" s="1" t="s">
        <v>9</v>
      </c>
    </row>
    <row r="16">
      <c r="B16" s="1">
        <v>0.14</v>
      </c>
      <c r="F16" s="1">
        <v>1.2212</v>
      </c>
      <c r="G16" s="1">
        <v>0.03</v>
      </c>
      <c r="H16">
        <f>I5^2+I6^2+I7^2+I8^2+I9^2</f>
        <v>0.00750813656</v>
      </c>
      <c r="I16">
        <f>H16/5^2</f>
        <v>0.0003003254624</v>
      </c>
      <c r="J16">
        <f>sqrt(I16)</f>
        <v>0.01732990082</v>
      </c>
    </row>
    <row r="17">
      <c r="B17" s="1">
        <v>0.14</v>
      </c>
      <c r="J17" s="1" t="s">
        <v>10</v>
      </c>
    </row>
    <row r="18">
      <c r="B18" s="1">
        <v>0.14</v>
      </c>
    </row>
    <row r="22">
      <c r="B22" s="1" t="s">
        <v>11</v>
      </c>
      <c r="C22" s="1" t="s">
        <v>12</v>
      </c>
      <c r="D22" s="1" t="s">
        <v>13</v>
      </c>
      <c r="E22" s="1" t="s">
        <v>14</v>
      </c>
      <c r="F22" s="1" t="s">
        <v>15</v>
      </c>
      <c r="G22" s="1" t="s">
        <v>16</v>
      </c>
      <c r="H22" s="1" t="s">
        <v>17</v>
      </c>
      <c r="I22" s="1" t="s">
        <v>18</v>
      </c>
      <c r="J22" s="1" t="s">
        <v>19</v>
      </c>
      <c r="K22" s="1" t="s">
        <v>20</v>
      </c>
      <c r="L22" s="1"/>
      <c r="M22" s="1"/>
    </row>
    <row r="23">
      <c r="B23">
        <f t="shared" ref="B23:C23" si="5">E32/J32</f>
        <v>0.9352</v>
      </c>
      <c r="C23">
        <f t="shared" si="5"/>
        <v>0.006</v>
      </c>
      <c r="D23" s="4">
        <v>0.026006</v>
      </c>
      <c r="E23" s="4">
        <v>2.0E-6</v>
      </c>
      <c r="F23">
        <f t="shared" ref="F23:G23" si="6">B39/2</f>
        <v>0.007985</v>
      </c>
      <c r="G23">
        <f t="shared" si="6"/>
        <v>0.000025</v>
      </c>
      <c r="H23" s="1">
        <v>0.00546</v>
      </c>
      <c r="I23" s="1">
        <v>5.0E-6</v>
      </c>
      <c r="J23" s="1">
        <v>101060.0</v>
      </c>
      <c r="K23" s="1">
        <v>10.0</v>
      </c>
    </row>
    <row r="24">
      <c r="B24">
        <f t="shared" ref="B24:C24" si="7">E33/J33</f>
        <v>0.933</v>
      </c>
      <c r="C24">
        <f t="shared" si="7"/>
        <v>0.006</v>
      </c>
      <c r="D24" s="4">
        <v>0.026006</v>
      </c>
      <c r="E24" s="4">
        <v>2.0E-6</v>
      </c>
      <c r="F24">
        <f t="shared" ref="F24:G24" si="8">B40/2</f>
        <v>0.007985</v>
      </c>
      <c r="G24">
        <f t="shared" si="8"/>
        <v>0.000025</v>
      </c>
      <c r="H24" s="1">
        <v>0.00546</v>
      </c>
      <c r="I24" s="1">
        <v>5.0E-6</v>
      </c>
      <c r="J24" s="1">
        <v>101060.0</v>
      </c>
      <c r="K24" s="1">
        <v>10.0</v>
      </c>
    </row>
    <row r="25">
      <c r="B25">
        <f t="shared" ref="B25:C25" si="9">E34/J34</f>
        <v>0.968</v>
      </c>
      <c r="C25">
        <f t="shared" si="9"/>
        <v>0.006</v>
      </c>
      <c r="D25" s="4">
        <v>0.026116</v>
      </c>
      <c r="E25" s="4">
        <v>2.0E-6</v>
      </c>
      <c r="F25">
        <f t="shared" ref="F25:G25" si="10">B41/2</f>
        <v>0.007975</v>
      </c>
      <c r="G25">
        <f t="shared" si="10"/>
        <v>0.00001</v>
      </c>
      <c r="H25" s="1">
        <v>0.00537</v>
      </c>
      <c r="I25" s="1">
        <v>5.0E-6</v>
      </c>
      <c r="J25" s="1">
        <v>101060.0</v>
      </c>
      <c r="K25" s="1">
        <v>10.0</v>
      </c>
    </row>
    <row r="26">
      <c r="B26">
        <f t="shared" ref="B26:C26" si="11">E35/J35</f>
        <v>0.965</v>
      </c>
      <c r="C26">
        <f t="shared" si="11"/>
        <v>0.006</v>
      </c>
      <c r="D26" s="4">
        <v>0.026116</v>
      </c>
      <c r="E26" s="4">
        <v>2.0E-6</v>
      </c>
      <c r="F26">
        <f t="shared" ref="F26:G26" si="12">B42/2</f>
        <v>0.007975</v>
      </c>
      <c r="G26">
        <f t="shared" si="12"/>
        <v>0.00001</v>
      </c>
      <c r="H26" s="1">
        <v>0.00537</v>
      </c>
      <c r="I26" s="1">
        <v>5.0E-6</v>
      </c>
      <c r="J26" s="1">
        <v>101060.0</v>
      </c>
      <c r="K26" s="1">
        <v>10.0</v>
      </c>
    </row>
    <row r="27">
      <c r="J27" s="1"/>
    </row>
    <row r="31">
      <c r="B31" s="1" t="s">
        <v>6</v>
      </c>
      <c r="C31" s="1" t="s">
        <v>21</v>
      </c>
      <c r="E31" s="1" t="s">
        <v>22</v>
      </c>
      <c r="F31" s="1" t="s">
        <v>23</v>
      </c>
      <c r="G31" s="1" t="s">
        <v>24</v>
      </c>
      <c r="H31" s="1" t="s">
        <v>25</v>
      </c>
      <c r="J31" s="1" t="s">
        <v>26</v>
      </c>
    </row>
    <row r="32">
      <c r="B32">
        <f t="shared" ref="B32:B35" si="13">(4*D23*H23)/(F23^4*B23^2*G32)</f>
        <v>1.560988453</v>
      </c>
      <c r="C32">
        <f t="shared" ref="C32:C35" si="14">sqrt((E23/D23)^2+(I23/H23)^2+(4*G23/F23)^2+(2*C23/B23)^2+(H32/G32)^2)</f>
        <v>0.01795460417</v>
      </c>
      <c r="D32" s="1" t="s">
        <v>27</v>
      </c>
      <c r="E32" s="1">
        <v>46.76</v>
      </c>
      <c r="F32" s="1">
        <v>0.3</v>
      </c>
      <c r="G32">
        <f t="shared" ref="G32:G35" si="15">(J23+(D23*9.809)/(PI()*F23^2))</f>
        <v>102333.4989</v>
      </c>
      <c r="H32">
        <f t="shared" ref="H32:H35" si="16">sqrt(K23^2+(9.809*E23/(pi()*F23^2))^2+(9.809*2*pi()*F23*G23/(pi()*F23^2)^2))</f>
        <v>20.16540226</v>
      </c>
      <c r="J32" s="1">
        <v>50.0</v>
      </c>
      <c r="K32" s="1">
        <v>50.0</v>
      </c>
    </row>
    <row r="33">
      <c r="B33">
        <f t="shared" si="13"/>
        <v>1.568358707</v>
      </c>
      <c r="C33">
        <f t="shared" si="14"/>
        <v>0.01797623977</v>
      </c>
      <c r="E33" s="1">
        <v>46.65</v>
      </c>
      <c r="F33" s="1">
        <v>0.3</v>
      </c>
      <c r="G33">
        <f t="shared" si="15"/>
        <v>102333.4989</v>
      </c>
      <c r="H33">
        <f t="shared" si="16"/>
        <v>20.16540226</v>
      </c>
      <c r="J33" s="1">
        <v>50.0</v>
      </c>
      <c r="K33" s="1">
        <v>50.0</v>
      </c>
    </row>
    <row r="34">
      <c r="B34">
        <f t="shared" si="13"/>
        <v>1.446149372</v>
      </c>
      <c r="C34">
        <f t="shared" si="14"/>
        <v>0.01340630916</v>
      </c>
      <c r="D34" s="1" t="s">
        <v>28</v>
      </c>
      <c r="E34" s="1">
        <v>48.4</v>
      </c>
      <c r="F34" s="1">
        <v>0.3</v>
      </c>
      <c r="G34">
        <f t="shared" si="15"/>
        <v>102342.0948</v>
      </c>
      <c r="H34">
        <f t="shared" si="16"/>
        <v>14.93737441</v>
      </c>
      <c r="J34" s="1">
        <v>50.0</v>
      </c>
      <c r="K34" s="1">
        <v>50.0</v>
      </c>
    </row>
    <row r="35">
      <c r="B35">
        <f t="shared" si="13"/>
        <v>1.455154951</v>
      </c>
      <c r="C35">
        <f t="shared" si="14"/>
        <v>0.01344195379</v>
      </c>
      <c r="E35" s="1">
        <v>48.25</v>
      </c>
      <c r="F35" s="1">
        <v>0.3</v>
      </c>
      <c r="G35">
        <f t="shared" si="15"/>
        <v>102342.0948</v>
      </c>
      <c r="H35">
        <f t="shared" si="16"/>
        <v>14.93737441</v>
      </c>
      <c r="J35" s="1">
        <v>50.0</v>
      </c>
      <c r="K35" s="1">
        <v>50.0</v>
      </c>
    </row>
    <row r="38">
      <c r="B38" s="1" t="s">
        <v>29</v>
      </c>
      <c r="C38" s="1" t="s">
        <v>30</v>
      </c>
    </row>
    <row r="39">
      <c r="B39" s="1">
        <v>0.01597</v>
      </c>
      <c r="C39" s="1">
        <v>5.0E-5</v>
      </c>
    </row>
    <row r="40">
      <c r="B40" s="1">
        <v>0.01597</v>
      </c>
      <c r="C40" s="1">
        <v>5.0E-5</v>
      </c>
    </row>
    <row r="41">
      <c r="B41" s="1">
        <v>0.01595</v>
      </c>
      <c r="C41" s="1">
        <v>2.0E-5</v>
      </c>
    </row>
    <row r="42">
      <c r="B42" s="1">
        <v>0.01595</v>
      </c>
      <c r="C42" s="1">
        <v>2.0E-5</v>
      </c>
    </row>
  </sheetData>
  <conditionalFormatting sqref="H5:I9">
    <cfRule type="notContainsBlanks" dxfId="0" priority="1">
      <formula>LEN(TRIM(H5))&gt;0</formula>
    </cfRule>
  </conditionalFormatting>
  <conditionalFormatting sqref="H5:I9">
    <cfRule type="notContainsBlanks" dxfId="0" priority="2">
      <formula>LEN(TRIM(H5))&gt;0</formula>
    </cfRule>
  </conditionalFormatting>
  <drawing r:id="rId1"/>
</worksheet>
</file>