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Uni\GitHub\Lectures\Astronomie &amp; Astrophysik 2\Blatt 4\"/>
    </mc:Choice>
  </mc:AlternateContent>
  <xr:revisionPtr revIDLastSave="0" documentId="10_ncr:100000_{F6A76329-0169-4805-9AAB-4BD60E9A9CC5}" xr6:coauthVersionLast="31" xr6:coauthVersionMax="31" xr10:uidLastSave="{00000000-0000-0000-0000-000000000000}"/>
  <bookViews>
    <workbookView xWindow="0" yWindow="0" windowWidth="28800" windowHeight="12810" xr2:uid="{AB3FDCA3-6C4C-4689-8E22-2D4E2DDDB1DB}"/>
  </bookViews>
  <sheets>
    <sheet name="Tabelle1" sheetId="1" r:id="rId1"/>
  </sheets>
  <definedNames>
    <definedName name="_xlnm._FilterDatabase" localSheetId="0" hidden="1">Tabelle1!$D$1:$D$35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K27" i="1" l="1"/>
  <c r="O27" i="1" s="1"/>
  <c r="P27" i="1" s="1"/>
  <c r="K26" i="1"/>
  <c r="O26" i="1" s="1"/>
  <c r="P26" i="1" s="1"/>
  <c r="K25" i="1"/>
  <c r="O25" i="1" s="1"/>
  <c r="P25" i="1" s="1"/>
  <c r="K24" i="1"/>
  <c r="O24" i="1" s="1"/>
  <c r="P24" i="1" s="1"/>
  <c r="K23" i="1"/>
  <c r="O23" i="1" s="1"/>
  <c r="P23" i="1" s="1"/>
  <c r="K22" i="1"/>
  <c r="O22" i="1" s="1"/>
  <c r="P22" i="1" s="1"/>
  <c r="K21" i="1"/>
  <c r="O21" i="1" s="1"/>
  <c r="P21" i="1" s="1"/>
  <c r="K20" i="1"/>
  <c r="O20" i="1" s="1"/>
  <c r="P20" i="1" s="1"/>
  <c r="K19" i="1"/>
  <c r="O19" i="1" s="1"/>
  <c r="P19" i="1" s="1"/>
  <c r="K18" i="1"/>
  <c r="O18" i="1" s="1"/>
  <c r="P18" i="1" s="1"/>
  <c r="K17" i="1"/>
  <c r="O17" i="1" s="1"/>
  <c r="P17" i="1" s="1"/>
  <c r="K16" i="1"/>
  <c r="O16" i="1" s="1"/>
  <c r="P16" i="1" s="1"/>
  <c r="K15" i="1"/>
  <c r="O15" i="1" s="1"/>
  <c r="P15" i="1" s="1"/>
  <c r="K14" i="1"/>
  <c r="O14" i="1" s="1"/>
  <c r="P14" i="1" s="1"/>
  <c r="K13" i="1"/>
  <c r="O13" i="1" s="1"/>
  <c r="P13" i="1" s="1"/>
  <c r="K12" i="1"/>
  <c r="O12" i="1" s="1"/>
  <c r="P12" i="1" s="1"/>
  <c r="K11" i="1"/>
  <c r="O11" i="1" s="1"/>
  <c r="P11" i="1" s="1"/>
  <c r="K10" i="1"/>
  <c r="O10" i="1" s="1"/>
  <c r="P10" i="1" s="1"/>
  <c r="K9" i="1"/>
  <c r="O9" i="1" s="1"/>
  <c r="P9" i="1" s="1"/>
  <c r="K8" i="1"/>
  <c r="O8" i="1" s="1"/>
  <c r="P8" i="1" s="1"/>
  <c r="K7" i="1"/>
  <c r="O7" i="1" s="1"/>
  <c r="P7" i="1" s="1"/>
  <c r="K6" i="1"/>
  <c r="O6" i="1" s="1"/>
  <c r="P6" i="1" s="1"/>
  <c r="K5" i="1"/>
  <c r="O5" i="1" s="1"/>
  <c r="P5" i="1" s="1"/>
  <c r="K4" i="1"/>
  <c r="O4" i="1" s="1"/>
  <c r="P4" i="1" s="1"/>
  <c r="K3" i="1"/>
  <c r="O3" i="1" s="1"/>
  <c r="P3" i="1" s="1"/>
  <c r="G26" i="1"/>
  <c r="F3" i="1"/>
  <c r="G3" i="1" s="1"/>
  <c r="F23" i="1"/>
  <c r="G23" i="1" s="1"/>
  <c r="Q23" i="1" s="1"/>
  <c r="F4" i="1"/>
  <c r="G4" i="1" s="1"/>
  <c r="F5" i="1"/>
  <c r="G5" i="1" s="1"/>
  <c r="F6" i="1"/>
  <c r="G6" i="1" s="1"/>
  <c r="Q6" i="1" s="1"/>
  <c r="F7" i="1"/>
  <c r="G7" i="1" s="1"/>
  <c r="F8" i="1"/>
  <c r="G8" i="1" s="1"/>
  <c r="F9" i="1"/>
  <c r="G9" i="1" s="1"/>
  <c r="F10" i="1"/>
  <c r="G10" i="1" s="1"/>
  <c r="F11" i="1"/>
  <c r="G11" i="1" s="1"/>
  <c r="Q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Q17" i="1" s="1"/>
  <c r="F18" i="1"/>
  <c r="G18" i="1" s="1"/>
  <c r="Q18" i="1" s="1"/>
  <c r="F19" i="1"/>
  <c r="G19" i="1" s="1"/>
  <c r="Q19" i="1" s="1"/>
  <c r="F20" i="1"/>
  <c r="G20" i="1" s="1"/>
  <c r="F21" i="1"/>
  <c r="G21" i="1" s="1"/>
  <c r="F22" i="1"/>
  <c r="G22" i="1" s="1"/>
  <c r="Q22" i="1" s="1"/>
  <c r="F24" i="1"/>
  <c r="G24" i="1" s="1"/>
  <c r="F25" i="1"/>
  <c r="G25" i="1" s="1"/>
  <c r="F27" i="1"/>
  <c r="G27" i="1" s="1"/>
  <c r="Q27" i="1" s="1"/>
  <c r="Q13" i="1" l="1"/>
  <c r="Q26" i="1"/>
  <c r="Q10" i="1"/>
  <c r="Q24" i="1"/>
  <c r="Q21" i="1"/>
  <c r="Q9" i="1"/>
  <c r="Q7" i="1"/>
  <c r="Q16" i="1"/>
  <c r="Q25" i="1"/>
  <c r="Q12" i="1"/>
  <c r="Q20" i="1"/>
  <c r="Q8" i="1"/>
  <c r="Q5" i="1"/>
  <c r="Q4" i="1"/>
  <c r="Q15" i="1"/>
  <c r="Q14" i="1"/>
  <c r="Q3" i="1"/>
  <c r="I21" i="1"/>
  <c r="L21" i="1" s="1"/>
  <c r="H21" i="1"/>
  <c r="I9" i="1"/>
  <c r="L9" i="1" s="1"/>
  <c r="H9" i="1"/>
  <c r="I20" i="1"/>
  <c r="L20" i="1" s="1"/>
  <c r="H20" i="1"/>
  <c r="I8" i="1"/>
  <c r="L8" i="1" s="1"/>
  <c r="H8" i="1"/>
  <c r="I22" i="1"/>
  <c r="L22" i="1" s="1"/>
  <c r="H22" i="1"/>
  <c r="I17" i="1"/>
  <c r="L17" i="1" s="1"/>
  <c r="H17" i="1"/>
  <c r="I5" i="1"/>
  <c r="L5" i="1" s="1"/>
  <c r="H5" i="1"/>
  <c r="I7" i="1"/>
  <c r="H7" i="1"/>
  <c r="I15" i="1"/>
  <c r="L15" i="1" s="1"/>
  <c r="H15" i="1"/>
  <c r="I10" i="1"/>
  <c r="L10" i="1" s="1"/>
  <c r="H10" i="1"/>
  <c r="I16" i="1"/>
  <c r="L16" i="1" s="1"/>
  <c r="H16" i="1"/>
  <c r="I14" i="1"/>
  <c r="L14" i="1" s="1"/>
  <c r="H14" i="1"/>
  <c r="I3" i="1"/>
  <c r="L3" i="1" s="1"/>
  <c r="H3" i="1"/>
  <c r="I19" i="1"/>
  <c r="H19" i="1"/>
  <c r="I4" i="1"/>
  <c r="L4" i="1" s="1"/>
  <c r="H4" i="1"/>
  <c r="I27" i="1"/>
  <c r="L27" i="1" s="1"/>
  <c r="H27" i="1"/>
  <c r="I13" i="1"/>
  <c r="L13" i="1" s="1"/>
  <c r="H13" i="1"/>
  <c r="L24" i="1"/>
  <c r="I6" i="1"/>
  <c r="L6" i="1" s="1"/>
  <c r="H6" i="1"/>
  <c r="I23" i="1"/>
  <c r="L23" i="1" s="1"/>
  <c r="H23" i="1"/>
  <c r="I25" i="1"/>
  <c r="L25" i="1" s="1"/>
  <c r="H25" i="1"/>
  <c r="I12" i="1"/>
  <c r="L12" i="1" s="1"/>
  <c r="H12" i="1"/>
  <c r="I18" i="1"/>
  <c r="L18" i="1" s="1"/>
  <c r="H18" i="1"/>
  <c r="I24" i="1"/>
  <c r="H24" i="1"/>
  <c r="I11" i="1"/>
  <c r="L11" i="1" s="1"/>
  <c r="H11" i="1"/>
  <c r="I26" i="1"/>
  <c r="L26" i="1" s="1"/>
  <c r="H26" i="1"/>
  <c r="L7" i="1"/>
  <c r="L19" i="1"/>
</calcChain>
</file>

<file path=xl/sharedStrings.xml><?xml version="1.0" encoding="utf-8"?>
<sst xmlns="http://schemas.openxmlformats.org/spreadsheetml/2006/main" count="42" uniqueCount="42">
  <si>
    <t>galaxy</t>
  </si>
  <si>
    <t>d [Mpc]</t>
  </si>
  <si>
    <r>
      <t>v_</t>
    </r>
    <r>
      <rPr>
        <sz val="11"/>
        <color theme="1"/>
        <rFont val="Calibri"/>
        <family val="2"/>
      </rPr>
      <t>∞ [km/s]</t>
    </r>
  </si>
  <si>
    <t>r_c [kpc]</t>
  </si>
  <si>
    <t>M [M_sun]</t>
  </si>
  <si>
    <t>Mag</t>
  </si>
  <si>
    <t>M/L [M_sun/L_sun]</t>
  </si>
  <si>
    <t>E0140040</t>
  </si>
  <si>
    <t>E0840411</t>
  </si>
  <si>
    <t>E1200211</t>
  </si>
  <si>
    <t>E1870510</t>
  </si>
  <si>
    <t>E2060140</t>
  </si>
  <si>
    <t>E3020120</t>
  </si>
  <si>
    <t>E3050090</t>
  </si>
  <si>
    <t>E4250180</t>
  </si>
  <si>
    <t>E4880049</t>
  </si>
  <si>
    <t>F563-1</t>
  </si>
  <si>
    <t>F568-3</t>
  </si>
  <si>
    <t>F571-8</t>
  </si>
  <si>
    <t>F579-V1</t>
  </si>
  <si>
    <t>F583-1</t>
  </si>
  <si>
    <t>F583-4</t>
  </si>
  <si>
    <t>U4115</t>
  </si>
  <si>
    <t>U5750</t>
  </si>
  <si>
    <t>U6614</t>
  </si>
  <si>
    <t>U11454</t>
  </si>
  <si>
    <t>U11557</t>
  </si>
  <si>
    <t>U11583</t>
  </si>
  <si>
    <t>U11616</t>
  </si>
  <si>
    <t>U11648</t>
  </si>
  <si>
    <t>U11748</t>
  </si>
  <si>
    <t>U11819</t>
  </si>
  <si>
    <t>r_c [arcsec]</t>
  </si>
  <si>
    <t>M [kg]</t>
  </si>
  <si>
    <t>L [L_sun]</t>
  </si>
  <si>
    <t>ρ [kg/kpc³]</t>
  </si>
  <si>
    <t>Chi²</t>
  </si>
  <si>
    <t>Chi²_red</t>
  </si>
  <si>
    <t xml:space="preserve"> </t>
  </si>
  <si>
    <t>#RD=&gt;M[kg]</t>
  </si>
  <si>
    <t>L[L_sun]=&gt;#RD</t>
  </si>
  <si>
    <t>ΔM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</si>
</sst>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11" fontId="2" fillId="0" borderId="2" xfId="0" applyNumberFormat="1" applyFont="1" applyBorder="1"/>
    <xf numFmtId="11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1" fontId="2" fillId="0" borderId="4" xfId="0" applyNumberFormat="1" applyFont="1" applyBorder="1"/>
    <xf numFmtId="11" fontId="0" fillId="0" borderId="4" xfId="0" applyNumberFormat="1" applyBorder="1"/>
    <xf numFmtId="164" fontId="0" fillId="0" borderId="4" xfId="0" applyNumberFormat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Border="1"/>
    <xf numFmtId="11" fontId="2" fillId="0" borderId="7" xfId="0" applyNumberFormat="1" applyFont="1" applyBorder="1"/>
    <xf numFmtId="11" fontId="0" fillId="0" borderId="7" xfId="0" applyNumberFormat="1" applyBorder="1"/>
    <xf numFmtId="164" fontId="0" fillId="0" borderId="7" xfId="0" applyNumberFormat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1" fillId="2" borderId="10" xfId="0" applyFont="1" applyFill="1" applyBorder="1"/>
    <xf numFmtId="11" fontId="2" fillId="0" borderId="0" xfId="0" applyNumberFormat="1" applyFont="1" applyBorder="1"/>
    <xf numFmtId="166" fontId="2" fillId="0" borderId="2" xfId="0" applyNumberFormat="1" applyFont="1" applyBorder="1"/>
    <xf numFmtId="166" fontId="2" fillId="0" borderId="4" xfId="0" applyNumberFormat="1" applyFont="1" applyBorder="1"/>
    <xf numFmtId="166" fontId="2" fillId="0" borderId="4" xfId="0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wrapText="1"/>
    </xf>
    <xf numFmtId="166" fontId="0" fillId="0" borderId="4" xfId="0" applyNumberFormat="1" applyBorder="1" applyAlignment="1">
      <alignment horizontal="right" wrapText="1"/>
    </xf>
    <xf numFmtId="166" fontId="0" fillId="0" borderId="4" xfId="0" applyNumberFormat="1" applyBorder="1" applyAlignment="1">
      <alignment wrapText="1"/>
    </xf>
    <xf numFmtId="166" fontId="0" fillId="0" borderId="4" xfId="0" applyNumberFormat="1" applyBorder="1"/>
    <xf numFmtId="166" fontId="2" fillId="0" borderId="7" xfId="0" applyNumberFormat="1" applyFont="1" applyBorder="1"/>
    <xf numFmtId="166" fontId="0" fillId="0" borderId="7" xfId="0" applyNumberFormat="1" applyBorder="1"/>
    <xf numFmtId="164" fontId="0" fillId="0" borderId="4" xfId="0" applyNumberFormat="1" applyBorder="1" applyAlignment="1">
      <alignment wrapText="1"/>
    </xf>
    <xf numFmtId="164" fontId="0" fillId="0" borderId="0" xfId="0" applyNumberFormat="1"/>
    <xf numFmtId="164" fontId="2" fillId="0" borderId="14" xfId="0" applyNumberFormat="1" applyFont="1" applyBorder="1"/>
    <xf numFmtId="164" fontId="2" fillId="0" borderId="14" xfId="0" applyNumberFormat="1" applyFont="1" applyBorder="1" applyAlignment="1">
      <alignment horizontal="right" vertical="center"/>
    </xf>
    <xf numFmtId="164" fontId="0" fillId="0" borderId="14" xfId="0" applyNumberFormat="1" applyFont="1" applyBorder="1" applyAlignment="1">
      <alignment wrapText="1"/>
    </xf>
    <xf numFmtId="164" fontId="0" fillId="0" borderId="14" xfId="0" applyNumberFormat="1" applyBorder="1" applyAlignment="1">
      <alignment horizontal="right" wrapText="1"/>
    </xf>
    <xf numFmtId="164" fontId="0" fillId="0" borderId="14" xfId="0" applyNumberFormat="1" applyBorder="1" applyAlignment="1">
      <alignment wrapText="1"/>
    </xf>
    <xf numFmtId="164" fontId="0" fillId="0" borderId="14" xfId="0" applyNumberFormat="1" applyBorder="1"/>
    <xf numFmtId="164" fontId="0" fillId="0" borderId="15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0" fontId="0" fillId="2" borderId="11" xfId="0" applyFont="1" applyFill="1" applyBorder="1"/>
    <xf numFmtId="11" fontId="0" fillId="0" borderId="14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5A66-7F34-4C50-B253-D3160BE1C102}">
  <sheetPr>
    <pageSetUpPr fitToPage="1"/>
  </sheetPr>
  <dimension ref="B1:Q35"/>
  <sheetViews>
    <sheetView tabSelected="1" workbookViewId="0">
      <selection activeCell="O3" sqref="O3"/>
    </sheetView>
  </sheetViews>
  <sheetFormatPr baseColWidth="10" defaultRowHeight="15" x14ac:dyDescent="0.25"/>
  <cols>
    <col min="4" max="4" width="11.140625" bestFit="1" customWidth="1"/>
    <col min="5" max="5" width="10.85546875" bestFit="1" customWidth="1"/>
    <col min="6" max="6" width="9.28515625" customWidth="1"/>
    <col min="7" max="7" width="11.7109375" customWidth="1"/>
    <col min="8" max="8" width="10.5703125" bestFit="1" customWidth="1"/>
    <col min="9" max="9" width="11.5703125" customWidth="1"/>
    <col min="10" max="10" width="7.140625" customWidth="1"/>
    <col min="11" max="11" width="11" customWidth="1"/>
    <col min="12" max="12" width="18.140625" bestFit="1" customWidth="1"/>
    <col min="13" max="13" width="9.85546875" customWidth="1"/>
    <col min="14" max="14" width="8.5703125" bestFit="1" customWidth="1"/>
    <col min="15" max="15" width="15.42578125" customWidth="1"/>
    <col min="16" max="16" width="18.28515625" customWidth="1"/>
  </cols>
  <sheetData>
    <row r="1" spans="2:17" ht="15.75" thickBot="1" x14ac:dyDescent="0.3"/>
    <row r="2" spans="2:17" ht="15.75" thickBot="1" x14ac:dyDescent="0.3">
      <c r="B2" s="18" t="s">
        <v>0</v>
      </c>
      <c r="C2" s="19" t="s">
        <v>1</v>
      </c>
      <c r="D2" s="19" t="s">
        <v>2</v>
      </c>
      <c r="E2" s="19" t="s">
        <v>32</v>
      </c>
      <c r="F2" s="19" t="s">
        <v>3</v>
      </c>
      <c r="G2" s="19" t="s">
        <v>33</v>
      </c>
      <c r="H2" s="21" t="s">
        <v>35</v>
      </c>
      <c r="I2" s="19" t="s">
        <v>4</v>
      </c>
      <c r="J2" s="19" t="s">
        <v>5</v>
      </c>
      <c r="K2" s="20" t="s">
        <v>34</v>
      </c>
      <c r="L2" s="20" t="s">
        <v>6</v>
      </c>
      <c r="M2" s="19" t="s">
        <v>36</v>
      </c>
      <c r="N2" s="20" t="s">
        <v>37</v>
      </c>
      <c r="O2" s="19" t="s">
        <v>40</v>
      </c>
      <c r="P2" s="19" t="s">
        <v>39</v>
      </c>
      <c r="Q2" s="43" t="s">
        <v>41</v>
      </c>
    </row>
    <row r="3" spans="2:17" x14ac:dyDescent="0.25">
      <c r="B3" s="2" t="s">
        <v>7</v>
      </c>
      <c r="C3" s="3">
        <v>212</v>
      </c>
      <c r="D3" s="23">
        <v>270.21267065831597</v>
      </c>
      <c r="E3" s="23">
        <v>2.0732614280293702</v>
      </c>
      <c r="F3" s="23">
        <f>C3*10^6*TAN(E3*4.85*10^(-6))*10^-3</f>
        <v>2.1317274003716444</v>
      </c>
      <c r="G3" s="4">
        <f>0.5*(D3*10^3)^2*F3*10^3*30857000000000000/0.00000000006674</f>
        <v>3.5981609811797124E+40</v>
      </c>
      <c r="H3" s="4">
        <f>G3/(4/3*3.1415927*F3^3)</f>
        <v>8.8674137214849214E+38</v>
      </c>
      <c r="I3" s="5">
        <f>G3/(1.9889E+30)</f>
        <v>18091211127.657059</v>
      </c>
      <c r="J3" s="6">
        <v>-21.6</v>
      </c>
      <c r="K3" s="5">
        <f>10^(0.4*(5.45-J3))</f>
        <v>66069344800.759811</v>
      </c>
      <c r="L3" s="45">
        <f>I3/K3</f>
        <v>0.27382156100099553</v>
      </c>
      <c r="M3" s="32">
        <v>73.398933003938595</v>
      </c>
      <c r="N3" s="34">
        <v>7.33989330039386</v>
      </c>
      <c r="O3" s="9">
        <f>K3/0.001</f>
        <v>66069344800759.813</v>
      </c>
      <c r="P3" s="10">
        <f>O3*0.2</f>
        <v>13213868960151.963</v>
      </c>
      <c r="Q3" s="41">
        <f>G3-P3</f>
        <v>3.5981609811797124E+40</v>
      </c>
    </row>
    <row r="4" spans="2:17" x14ac:dyDescent="0.25">
      <c r="B4" s="7" t="s">
        <v>8</v>
      </c>
      <c r="C4" s="8">
        <v>80</v>
      </c>
      <c r="D4" s="24">
        <v>72.798831310290694</v>
      </c>
      <c r="E4" s="24">
        <v>10.5330851636328</v>
      </c>
      <c r="F4" s="24">
        <f>C4*10^6*TAN(E4*4.85*10^(-6))*10^-3</f>
        <v>4.0868370470446989</v>
      </c>
      <c r="G4" s="9">
        <f>0.5*(D4*10^3)^2*F4*10^3*30857000000000000/0.00000000006674</f>
        <v>5.0069544305312606E+39</v>
      </c>
      <c r="H4" s="9">
        <f>G4/(4/3*3.1415927*F4^3)</f>
        <v>1.751148830002208E+37</v>
      </c>
      <c r="I4" s="10">
        <f>G4/(1.9889E+30)</f>
        <v>2517449057.5349493</v>
      </c>
      <c r="J4" s="11">
        <v>-18.100000000000001</v>
      </c>
      <c r="K4" s="10">
        <f>10^(0.4*(5.45-J4))</f>
        <v>2630267991.8953881</v>
      </c>
      <c r="L4" s="46">
        <f>I4/K4</f>
        <v>0.9571074374519758</v>
      </c>
      <c r="M4" s="32">
        <v>334.13797011715099</v>
      </c>
      <c r="N4" s="34">
        <v>37.126441124127901</v>
      </c>
      <c r="O4" s="9">
        <f>K4/0.001</f>
        <v>2630267991895.3882</v>
      </c>
      <c r="P4" s="10">
        <f>O4*0.2</f>
        <v>526053598379.07764</v>
      </c>
      <c r="Q4" s="41">
        <f>G4-P4</f>
        <v>5.0069544305312606E+39</v>
      </c>
    </row>
    <row r="5" spans="2:17" x14ac:dyDescent="0.25">
      <c r="B5" s="7" t="s">
        <v>9</v>
      </c>
      <c r="C5" s="8">
        <v>15</v>
      </c>
      <c r="D5" s="24">
        <v>28.283748736504801</v>
      </c>
      <c r="E5" s="25">
        <v>7.2040299216231398</v>
      </c>
      <c r="F5" s="24">
        <f>C5*10^6*TAN(E5*4.85*10^(-6))*10^-3</f>
        <v>0.52409317701134961</v>
      </c>
      <c r="G5" s="9">
        <f>0.5*(D5*10^3)^2*F5*10^3*30857000000000000/0.00000000006674</f>
        <v>9.692146036614137E+37</v>
      </c>
      <c r="H5" s="9">
        <f>G5/(4/3*3.1415927*F5^3)</f>
        <v>1.6073328329142132E+38</v>
      </c>
      <c r="I5" s="10">
        <f>G5/(1.9889E+30)</f>
        <v>48731188.278013662</v>
      </c>
      <c r="J5" s="11">
        <v>-45.6</v>
      </c>
      <c r="K5" s="10">
        <f>10^(0.4*(5.45-J5))</f>
        <v>2.6302679918954109E+20</v>
      </c>
      <c r="L5" s="46">
        <f>I5/K5</f>
        <v>1.8527081053401417E-13</v>
      </c>
      <c r="M5" s="11">
        <v>97.314746904877794</v>
      </c>
      <c r="N5" s="35">
        <v>6.4876497936585196</v>
      </c>
      <c r="O5" s="9">
        <f>K5/0.001</f>
        <v>2.630267991895411E+23</v>
      </c>
      <c r="P5" s="10">
        <f>O5*0.2</f>
        <v>5.260535983790822E+22</v>
      </c>
      <c r="Q5" s="41">
        <f>G5-P5</f>
        <v>9.6921460366141313E+37</v>
      </c>
    </row>
    <row r="6" spans="2:17" x14ac:dyDescent="0.25">
      <c r="B6" s="7" t="s">
        <v>10</v>
      </c>
      <c r="C6" s="8">
        <v>18</v>
      </c>
      <c r="D6" s="24">
        <v>46.706415818703903</v>
      </c>
      <c r="E6" s="24">
        <v>10.484926797386599</v>
      </c>
      <c r="F6" s="24">
        <f>C6*10^6*TAN(E6*4.85*10^(-6))*10^-3</f>
        <v>0.9153341102008421</v>
      </c>
      <c r="G6" s="9">
        <f>0.5*(D6*10^3)^2*F6*10^3*30857000000000000/0.00000000006674</f>
        <v>4.6160471073907369E+38</v>
      </c>
      <c r="H6" s="9">
        <f>G6/(4/3*3.1415927*F6^3)</f>
        <v>1.4369533729984597E+38</v>
      </c>
      <c r="I6" s="10">
        <f>G6/(1.9889E+30)</f>
        <v>232090457.4081521</v>
      </c>
      <c r="J6" s="11">
        <v>-16.5</v>
      </c>
      <c r="K6" s="10">
        <f>10^(0.4*(5.45-J6))</f>
        <v>602559586.07435858</v>
      </c>
      <c r="L6" s="46">
        <f>I6/K6</f>
        <v>0.38517428445576352</v>
      </c>
      <c r="M6" s="11">
        <v>443.65988448642599</v>
      </c>
      <c r="N6" s="34">
        <v>40.332716771493203</v>
      </c>
      <c r="O6" s="9">
        <f>K6/0.001</f>
        <v>602559586074.35852</v>
      </c>
      <c r="P6" s="10">
        <f>O6*0.2</f>
        <v>120511917214.8717</v>
      </c>
      <c r="Q6" s="41">
        <f>G6-P6</f>
        <v>4.6160471073907369E+38</v>
      </c>
    </row>
    <row r="7" spans="2:17" x14ac:dyDescent="0.25">
      <c r="B7" s="7" t="s">
        <v>11</v>
      </c>
      <c r="C7" s="8">
        <v>60</v>
      </c>
      <c r="D7" s="24">
        <v>173.50414608717099</v>
      </c>
      <c r="E7" s="25">
        <v>9.9294548016722004</v>
      </c>
      <c r="F7" s="24">
        <f>C7*10^6*TAN(E7*4.85*10^(-6))*10^-3</f>
        <v>2.8894713495203441</v>
      </c>
      <c r="G7" s="9">
        <f>0.5*(D7*10^3)^2*F7*10^3*30857000000000000/0.00000000006674</f>
        <v>2.0108311743939198E+40</v>
      </c>
      <c r="H7" s="9">
        <f>G7/(4/3*3.1415927*F7^3)</f>
        <v>1.9899025845633944E+38</v>
      </c>
      <c r="I7" s="10">
        <f>G7/(1.9889E+30)</f>
        <v>10110267858.584745</v>
      </c>
      <c r="J7" s="11">
        <v>-19.2</v>
      </c>
      <c r="K7" s="10">
        <f>10^(0.4*(5.45-J7))</f>
        <v>7244359600.7499132</v>
      </c>
      <c r="L7" s="46">
        <f>I7/K7</f>
        <v>1.3956054662910662</v>
      </c>
      <c r="M7" s="32">
        <v>1148.19353017298</v>
      </c>
      <c r="N7" s="35">
        <v>71.762095635811207</v>
      </c>
      <c r="O7" s="9">
        <f>K7/0.001</f>
        <v>7244359600749.9131</v>
      </c>
      <c r="P7" s="10">
        <f>O7*0.2</f>
        <v>1448871920149.9827</v>
      </c>
      <c r="Q7" s="41">
        <f>G7-P7</f>
        <v>2.0108311743939198E+40</v>
      </c>
    </row>
    <row r="8" spans="2:17" x14ac:dyDescent="0.25">
      <c r="B8" s="7" t="s">
        <v>12</v>
      </c>
      <c r="C8" s="8">
        <v>69</v>
      </c>
      <c r="D8" s="24">
        <v>100.137095068397</v>
      </c>
      <c r="E8" s="26">
        <v>5.7180647983541704</v>
      </c>
      <c r="F8" s="24">
        <f>C8*10^6*TAN(E8*4.85*10^(-6))*10^-3</f>
        <v>1.9135503852597922</v>
      </c>
      <c r="G8" s="9">
        <f>0.5*(D8*10^3)^2*F8*10^3*30857000000000000/0.00000000006674</f>
        <v>4.435753272958268E+39</v>
      </c>
      <c r="H8" s="9">
        <f>G8/(4/3*3.1415927*F8^3)</f>
        <v>1.5113291532554503E+38</v>
      </c>
      <c r="I8" s="10">
        <f>G8/(1.9889E+30)</f>
        <v>2230254549.2273459</v>
      </c>
      <c r="J8" s="11">
        <v>-19.100000000000001</v>
      </c>
      <c r="K8" s="10">
        <f>10^(0.4*(5.45-J8))</f>
        <v>6606934480.0759745</v>
      </c>
      <c r="L8" s="46">
        <f>I8/K8</f>
        <v>0.33756268598590672</v>
      </c>
      <c r="M8" s="32">
        <v>4.3182735209722898</v>
      </c>
      <c r="N8" s="36">
        <v>0.539784190121536</v>
      </c>
      <c r="O8" s="9">
        <f>K8/0.001</f>
        <v>6606934480075.9746</v>
      </c>
      <c r="P8" s="10">
        <f>O8*0.2</f>
        <v>1321386896015.1951</v>
      </c>
      <c r="Q8" s="41">
        <f>G8-P8</f>
        <v>4.435753272958268E+39</v>
      </c>
    </row>
    <row r="9" spans="2:17" x14ac:dyDescent="0.25">
      <c r="B9" s="7" t="s">
        <v>13</v>
      </c>
      <c r="C9" s="8">
        <v>11</v>
      </c>
      <c r="D9" s="24">
        <v>58.304195275948302</v>
      </c>
      <c r="E9" s="27">
        <v>23.915769019532998</v>
      </c>
      <c r="F9" s="24">
        <f>C9*10^6*TAN(E9*4.85*10^(-6))*10^-3</f>
        <v>1.2759062829141097</v>
      </c>
      <c r="G9" s="9">
        <f>0.5*(D9*10^3)^2*F9*10^3*30857000000000000/0.00000000006674</f>
        <v>1.0026650791904019E+39</v>
      </c>
      <c r="H9" s="9">
        <f>G9/(4/3*3.1415927*F9^3)</f>
        <v>1.1524204220412188E+38</v>
      </c>
      <c r="I9" s="10">
        <f>G9/(1.9889E+30)</f>
        <v>504130463.66856146</v>
      </c>
      <c r="J9" s="11">
        <v>17.3</v>
      </c>
      <c r="K9" s="10">
        <f>10^(0.4*(5.45-J9))</f>
        <v>1.8197008586099786E-5</v>
      </c>
      <c r="L9" s="44">
        <f>I9/K9</f>
        <v>27704029554267.145</v>
      </c>
      <c r="M9" s="11">
        <v>345.32685463546602</v>
      </c>
      <c r="N9" s="37">
        <v>24.666203902533301</v>
      </c>
      <c r="O9" s="9">
        <f>K9/0.001</f>
        <v>1.8197008586099787E-2</v>
      </c>
      <c r="P9" s="10">
        <f>O9*0.2</f>
        <v>3.6394017172199575E-3</v>
      </c>
      <c r="Q9" s="41">
        <f>G9-P9</f>
        <v>1.0026650791904019E+39</v>
      </c>
    </row>
    <row r="10" spans="2:17" x14ac:dyDescent="0.25">
      <c r="B10" s="7" t="s">
        <v>14</v>
      </c>
      <c r="C10" s="8">
        <v>86</v>
      </c>
      <c r="D10" s="24">
        <v>282.90281354000098</v>
      </c>
      <c r="E10" s="28">
        <v>25.1763606530887</v>
      </c>
      <c r="F10" s="24">
        <f>C10*10^6*TAN(E10*4.85*10^(-6))*10^-3</f>
        <v>10.501060080592572</v>
      </c>
      <c r="G10" s="9">
        <f>0.5*(D10*10^3)^2*F10*10^3*30857000000000000/0.00000000006674</f>
        <v>1.9428764273482884E+41</v>
      </c>
      <c r="H10" s="9">
        <f>G10/(4/3*3.1415927*F10^3)</f>
        <v>4.0055036663809639E+37</v>
      </c>
      <c r="I10" s="10">
        <f>G10/(1.9889E+30)</f>
        <v>97685978548.357819</v>
      </c>
      <c r="J10" s="11">
        <v>-20.5</v>
      </c>
      <c r="K10" s="10">
        <f>10^(0.4*(5.45-J10))</f>
        <v>23988329190.194996</v>
      </c>
      <c r="L10" s="46">
        <f>I10/K10</f>
        <v>4.0722293651150174</v>
      </c>
      <c r="M10" s="32">
        <v>46.966375479554102</v>
      </c>
      <c r="N10" s="38">
        <v>6.7094822113648798</v>
      </c>
      <c r="O10" s="9">
        <f>K10/0.001</f>
        <v>23988329190194.996</v>
      </c>
      <c r="P10" s="10">
        <f>O10*0.2</f>
        <v>4797665838038.999</v>
      </c>
      <c r="Q10" s="41">
        <f>G10-P10</f>
        <v>1.9428764273482884E+41</v>
      </c>
    </row>
    <row r="11" spans="2:17" x14ac:dyDescent="0.25">
      <c r="B11" s="7" t="s">
        <v>15</v>
      </c>
      <c r="C11" s="8">
        <v>22</v>
      </c>
      <c r="D11" s="24">
        <v>174.449112022897</v>
      </c>
      <c r="E11" s="28">
        <v>39.164709409352497</v>
      </c>
      <c r="F11" s="24">
        <f>C11*10^6*TAN(E11*4.85*10^(-6))*10^-3</f>
        <v>4.1788745442366251</v>
      </c>
      <c r="G11" s="9">
        <f>0.5*(D11*10^3)^2*F11*10^3*30857000000000000/0.00000000006674</f>
        <v>2.9399122105761207E+40</v>
      </c>
      <c r="H11" s="9">
        <f>G11/(4/3*3.1415927*F11^3)</f>
        <v>9.6176229445798934E+37</v>
      </c>
      <c r="I11" s="10">
        <f>G11/(1.9889E+30)</f>
        <v>14781598926.925037</v>
      </c>
      <c r="J11" s="11">
        <v>-16.8</v>
      </c>
      <c r="K11" s="10">
        <f>10^(0.4*(5.45-J11))</f>
        <v>794328234.72428453</v>
      </c>
      <c r="L11" s="46">
        <f>I11/K11</f>
        <v>18.608930516055253</v>
      </c>
      <c r="M11" s="11">
        <v>129.81775420465499</v>
      </c>
      <c r="N11" s="38">
        <v>16.227219275581898</v>
      </c>
      <c r="O11" s="9">
        <f>K11/0.001</f>
        <v>794328234724.28455</v>
      </c>
      <c r="P11" s="10">
        <f>O11*0.2</f>
        <v>158865646944.8569</v>
      </c>
      <c r="Q11" s="41">
        <f>G11-P11</f>
        <v>2.9399122105761207E+40</v>
      </c>
    </row>
    <row r="12" spans="2:17" x14ac:dyDescent="0.25">
      <c r="B12" s="7" t="s">
        <v>16</v>
      </c>
      <c r="C12" s="8">
        <v>45</v>
      </c>
      <c r="D12" s="24">
        <v>142.369718298246</v>
      </c>
      <c r="E12" s="29">
        <v>7.6397478322943204</v>
      </c>
      <c r="F12" s="24">
        <f>C12*10^6*TAN(E12*4.85*10^(-6))*10^-3</f>
        <v>1.6673749651612859</v>
      </c>
      <c r="G12" s="9">
        <f>0.5*(D12*10^3)^2*F12*10^3*30857000000000000/0.00000000006674</f>
        <v>7.8127878300971628E+39</v>
      </c>
      <c r="H12" s="9">
        <f>G12/(4/3*3.1415927*F12^3)</f>
        <v>4.0236258095620315E+38</v>
      </c>
      <c r="I12" s="10">
        <f>G12/(1.9889E+30)</f>
        <v>3928195399.5158949</v>
      </c>
      <c r="J12" s="11">
        <v>-17.3</v>
      </c>
      <c r="K12" s="10">
        <f>10^(0.4*(5.45-J12))</f>
        <v>1258925411.7941697</v>
      </c>
      <c r="L12" s="46">
        <f>I12/K12</f>
        <v>3.1202765173494984</v>
      </c>
      <c r="M12" s="11">
        <v>3.5356551267240102</v>
      </c>
      <c r="N12" s="39">
        <v>0.58927585445400199</v>
      </c>
      <c r="O12" s="9">
        <f>K12/0.001</f>
        <v>1258925411794.1697</v>
      </c>
      <c r="P12" s="10">
        <f>O12*0.2</f>
        <v>251785082358.83395</v>
      </c>
      <c r="Q12" s="41">
        <f>G12-P12</f>
        <v>7.8127878300971628E+39</v>
      </c>
    </row>
    <row r="13" spans="2:17" x14ac:dyDescent="0.25">
      <c r="B13" s="7" t="s">
        <v>17</v>
      </c>
      <c r="C13" s="8">
        <v>77</v>
      </c>
      <c r="D13" s="24">
        <v>145.79857925169401</v>
      </c>
      <c r="E13" s="28">
        <v>12.225011475260599</v>
      </c>
      <c r="F13" s="24">
        <f>C13*10^6*TAN(E13*4.85*10^(-6))*10^-3</f>
        <v>4.5654305407859308</v>
      </c>
      <c r="G13" s="9">
        <f>0.5*(D13*10^3)^2*F13*10^3*30857000000000000/0.00000000006674</f>
        <v>2.2434987206926334E+40</v>
      </c>
      <c r="H13" s="9">
        <f>G13/(4/3*3.1415927*F13^3)</f>
        <v>5.6284911983056904E+37</v>
      </c>
      <c r="I13" s="10">
        <f>G13/(1.9889E+30)</f>
        <v>11280098148.185596</v>
      </c>
      <c r="J13" s="11">
        <v>-18.3</v>
      </c>
      <c r="K13" s="10">
        <f>10^(0.4*(5.45-J13))</f>
        <v>3162277660.1683846</v>
      </c>
      <c r="L13" s="46">
        <f>I13/K13</f>
        <v>3.5670802378513957</v>
      </c>
      <c r="M13" s="32">
        <v>112.360275314803</v>
      </c>
      <c r="N13" s="38">
        <v>9.3633562762335796</v>
      </c>
      <c r="O13" s="9">
        <f>K13/0.001</f>
        <v>3162277660168.3843</v>
      </c>
      <c r="P13" s="10">
        <f>O13*0.2</f>
        <v>632455532033.67688</v>
      </c>
      <c r="Q13" s="41">
        <f>G13-P13</f>
        <v>2.2434987206926334E+40</v>
      </c>
    </row>
    <row r="14" spans="2:17" x14ac:dyDescent="0.25">
      <c r="B14" s="7" t="s">
        <v>18</v>
      </c>
      <c r="C14" s="8">
        <v>48</v>
      </c>
      <c r="D14" s="24">
        <v>133.586534916792</v>
      </c>
      <c r="E14" s="29">
        <v>7.0479597894162804</v>
      </c>
      <c r="F14" s="24">
        <f>C14*10^6*TAN(E14*4.85*10^(-6))*10^-3</f>
        <v>1.6407650396151607</v>
      </c>
      <c r="G14" s="9">
        <f>0.5*(D14*10^3)^2*F14*10^3*30857000000000000/0.00000000006674</f>
        <v>6.7687623457741392E+39</v>
      </c>
      <c r="H14" s="9">
        <f>G14/(4/3*3.1415927*F14^3)</f>
        <v>3.6583181272281259E+38</v>
      </c>
      <c r="I14" s="10">
        <f>G14/(1.9889E+30)</f>
        <v>3403269317.5997481</v>
      </c>
      <c r="J14" s="11">
        <v>-17.600000000000001</v>
      </c>
      <c r="K14" s="10">
        <f>10^(0.4*(5.45-J14))</f>
        <v>1659586907.4375677</v>
      </c>
      <c r="L14" s="46">
        <f>I14/K14</f>
        <v>2.0506725513124575</v>
      </c>
      <c r="M14" s="32">
        <v>936.385620420186</v>
      </c>
      <c r="N14" s="39">
        <v>62.425708028012401</v>
      </c>
      <c r="O14" s="9">
        <f>K14/0.001</f>
        <v>1659586907437.5676</v>
      </c>
      <c r="P14" s="10">
        <f>O14*0.2</f>
        <v>331917381487.51355</v>
      </c>
      <c r="Q14" s="41">
        <f>G14-P14</f>
        <v>6.7687623457741392E+39</v>
      </c>
    </row>
    <row r="15" spans="2:17" x14ac:dyDescent="0.25">
      <c r="B15" s="7" t="s">
        <v>19</v>
      </c>
      <c r="C15" s="8">
        <v>85</v>
      </c>
      <c r="D15" s="24">
        <v>124.75459402494501</v>
      </c>
      <c r="E15" s="29">
        <v>1.89500452005039</v>
      </c>
      <c r="F15" s="24">
        <f>C15*10^6*TAN(E15*4.85*10^(-6))*10^-3</f>
        <v>0.78121561341276957</v>
      </c>
      <c r="G15" s="9">
        <f>0.5*(D15*10^3)^2*F15*10^3*30857000000000000/0.00000000006674</f>
        <v>2.8107454194741934E+39</v>
      </c>
      <c r="H15" s="9">
        <f>G15/(4/3*3.1415927*F15^3)</f>
        <v>1.4074084438233426E+39</v>
      </c>
      <c r="I15" s="10">
        <f>G15/(1.9889E+30)</f>
        <v>1413216058.8637908</v>
      </c>
      <c r="J15" s="11">
        <v>-18.8</v>
      </c>
      <c r="K15" s="10">
        <f>10^(0.4*(5.45-J15))</f>
        <v>5011872336.2727394</v>
      </c>
      <c r="L15" s="46">
        <f>I15/K15</f>
        <v>0.28197367451597544</v>
      </c>
      <c r="M15" s="32">
        <v>101.82785032667699</v>
      </c>
      <c r="N15" s="39">
        <v>5.09139251633386</v>
      </c>
      <c r="O15" s="9">
        <f>K15/0.001</f>
        <v>5011872336272.7393</v>
      </c>
      <c r="P15" s="10">
        <f>O15*0.2</f>
        <v>1002374467254.5479</v>
      </c>
      <c r="Q15" s="41">
        <f>G15-P15</f>
        <v>2.8107454194741934E+39</v>
      </c>
    </row>
    <row r="16" spans="2:17" x14ac:dyDescent="0.25">
      <c r="B16" s="7" t="s">
        <v>20</v>
      </c>
      <c r="C16" s="8">
        <v>32</v>
      </c>
      <c r="D16" s="24">
        <v>110.0733259703</v>
      </c>
      <c r="E16" s="29">
        <v>18.2637026339771</v>
      </c>
      <c r="F16" s="24">
        <f>C16*10^6*TAN(E16*4.85*10^(-6))*10^-3</f>
        <v>2.8345266562066969</v>
      </c>
      <c r="G16" s="9">
        <f>0.5*(D16*10^3)^2*F16*10^3*30857000000000000/0.00000000006674</f>
        <v>7.9393002523529399E+39</v>
      </c>
      <c r="H16" s="9">
        <f>G16/(4/3*3.1415927*F16^3)</f>
        <v>8.322464942208123E+37</v>
      </c>
      <c r="I16" s="10">
        <f>G16/(1.9889E+30)</f>
        <v>3991804641.9392328</v>
      </c>
      <c r="J16" s="11">
        <v>-16.5</v>
      </c>
      <c r="K16" s="10">
        <f>10^(0.4*(5.45-J16))</f>
        <v>602559586.07435858</v>
      </c>
      <c r="L16" s="46">
        <f>I16/K16</f>
        <v>6.6247467208108208</v>
      </c>
      <c r="M16" s="32">
        <v>71.822842974446402</v>
      </c>
      <c r="N16" s="39">
        <v>5.5248340749574201</v>
      </c>
      <c r="O16" s="9">
        <f>K16/0.001</f>
        <v>602559586074.35852</v>
      </c>
      <c r="P16" s="10">
        <f>O16*0.2</f>
        <v>120511917214.8717</v>
      </c>
      <c r="Q16" s="41">
        <f>G16-P16</f>
        <v>7.9393002523529399E+39</v>
      </c>
    </row>
    <row r="17" spans="2:17" x14ac:dyDescent="0.25">
      <c r="B17" s="7" t="s">
        <v>21</v>
      </c>
      <c r="C17" s="8">
        <v>49</v>
      </c>
      <c r="D17" s="24">
        <v>67.990614711742197</v>
      </c>
      <c r="E17" s="29">
        <v>4.8588910210029796</v>
      </c>
      <c r="F17" s="24">
        <f>C17*10^6*TAN(E17*4.85*10^(-6))*10^-3</f>
        <v>1.1547154513551108</v>
      </c>
      <c r="G17" s="9">
        <f>0.5*(D17*10^3)^2*F17*10^3*30857000000000000/0.00000000006674</f>
        <v>1.2339865188824428E+39</v>
      </c>
      <c r="H17" s="9">
        <f>G17/(4/3*3.1415927*F17^3)</f>
        <v>1.9133607812043654E+38</v>
      </c>
      <c r="I17" s="10">
        <f>G17/(1.9889E+30)</f>
        <v>620436683.0320493</v>
      </c>
      <c r="J17" s="11">
        <v>-16.899999999999999</v>
      </c>
      <c r="K17" s="10">
        <f>10^(0.4*(5.45-J17))</f>
        <v>870963589.95608056</v>
      </c>
      <c r="L17" s="46">
        <f>I17/K17</f>
        <v>0.71235662453276105</v>
      </c>
      <c r="M17" s="11">
        <v>405.69513984955603</v>
      </c>
      <c r="N17" s="39">
        <v>27.046342656637002</v>
      </c>
      <c r="O17" s="9">
        <f>K17/0.001</f>
        <v>870963589956.08057</v>
      </c>
      <c r="P17" s="10">
        <f>O17*0.2</f>
        <v>174192717991.21613</v>
      </c>
      <c r="Q17" s="41">
        <f>G17-P17</f>
        <v>1.2339865188824428E+39</v>
      </c>
    </row>
    <row r="18" spans="2:17" x14ac:dyDescent="0.25">
      <c r="B18" s="7" t="s">
        <v>22</v>
      </c>
      <c r="C18" s="12">
        <v>3.2</v>
      </c>
      <c r="D18" s="24">
        <v>73.235950405083102</v>
      </c>
      <c r="E18" s="28">
        <v>53.8119852062731</v>
      </c>
      <c r="F18" s="24">
        <f>C18*10^6*TAN(E18*4.85*10^(-6))*10^-3</f>
        <v>0.83516202936365747</v>
      </c>
      <c r="G18" s="9">
        <f>0.5*(D18*10^3)^2*F18*10^3*30857000000000000/0.00000000006674</f>
        <v>1.0355161754334435E+39</v>
      </c>
      <c r="H18" s="9">
        <f>G18/(4/3*3.1415927*F18^3)</f>
        <v>4.2438111429480742E+38</v>
      </c>
      <c r="I18" s="10">
        <f>G18/(1.9889E+30)</f>
        <v>520647682.35378528</v>
      </c>
      <c r="J18" s="11">
        <v>-12.4</v>
      </c>
      <c r="K18" s="10">
        <f>10^(0.4*(5.45-J18))</f>
        <v>13803842.646028887</v>
      </c>
      <c r="L18" s="46">
        <f>I18/K18</f>
        <v>37.71759036267818</v>
      </c>
      <c r="M18" s="11">
        <v>70.084967305966202</v>
      </c>
      <c r="N18" s="38">
        <v>6.3713606641787504</v>
      </c>
      <c r="O18" s="9">
        <f>K18/0.001</f>
        <v>13803842646.028887</v>
      </c>
      <c r="P18" s="10">
        <f>O18*0.2</f>
        <v>2760768529.2057776</v>
      </c>
      <c r="Q18" s="41">
        <f>G18-P18</f>
        <v>1.0355161754334435E+39</v>
      </c>
    </row>
    <row r="19" spans="2:17" x14ac:dyDescent="0.25">
      <c r="B19" s="7" t="s">
        <v>23</v>
      </c>
      <c r="C19" s="8">
        <v>56</v>
      </c>
      <c r="D19" s="24">
        <v>137.78726481632299</v>
      </c>
      <c r="E19" s="28">
        <v>24.494742968363202</v>
      </c>
      <c r="F19" s="24">
        <f>C19*10^6*TAN(E19*4.85*10^(-6))*10^-3</f>
        <v>6.6527722215050167</v>
      </c>
      <c r="G19" s="9">
        <f>0.5*(D19*10^3)^2*F19*10^3*30857000000000000/0.00000000006674</f>
        <v>2.919835033194794E+40</v>
      </c>
      <c r="H19" s="9">
        <f>G19/(4/3*3.1415927*F19^3)</f>
        <v>2.3673459976949349E+37</v>
      </c>
      <c r="I19" s="10">
        <f>G19/(1.9889E+30)</f>
        <v>14680652788.952658</v>
      </c>
      <c r="J19" s="11">
        <v>-18.7</v>
      </c>
      <c r="K19" s="10">
        <f>10^(0.4*(5.45-J19))</f>
        <v>4570881896.1487665</v>
      </c>
      <c r="L19" s="46">
        <f>I19/K19</f>
        <v>3.211776878619848</v>
      </c>
      <c r="M19" s="11">
        <v>53.030319191147797</v>
      </c>
      <c r="N19" s="38">
        <v>5.3030319191147797</v>
      </c>
      <c r="O19" s="9">
        <f>K19/0.001</f>
        <v>4570881896148.7666</v>
      </c>
      <c r="P19" s="10">
        <f>O19*0.2</f>
        <v>914176379229.75342</v>
      </c>
      <c r="Q19" s="41">
        <f>G19-P19</f>
        <v>2.919835033194794E+40</v>
      </c>
    </row>
    <row r="20" spans="2:17" x14ac:dyDescent="0.25">
      <c r="B20" s="7" t="s">
        <v>24</v>
      </c>
      <c r="C20" s="8">
        <v>85</v>
      </c>
      <c r="D20" s="24">
        <v>263.51355827071302</v>
      </c>
      <c r="E20" s="29">
        <v>16.025506120251102</v>
      </c>
      <c r="F20" s="24">
        <f>C20*10^6*TAN(E20*4.85*10^(-6))*10^-3</f>
        <v>6.6065149113767765</v>
      </c>
      <c r="G20" s="9">
        <f>0.5*(D20*10^3)^2*F20*10^3*30857000000000000/0.00000000006674</f>
        <v>1.0605126491358427E+41</v>
      </c>
      <c r="H20" s="9">
        <f>G20/(4/3*3.1415927*F20^3)</f>
        <v>8.7803126077085494E+37</v>
      </c>
      <c r="I20" s="10">
        <f>G20/(1.9889E+30)</f>
        <v>53321567154.499611</v>
      </c>
      <c r="J20" s="11">
        <v>-20.3</v>
      </c>
      <c r="K20" s="10">
        <f>10^(0.4*(5.45-J20))</f>
        <v>19952623149.688889</v>
      </c>
      <c r="L20" s="46">
        <f>I20/K20</f>
        <v>2.6724088734834361</v>
      </c>
      <c r="M20" s="11">
        <v>109.08564208595401</v>
      </c>
      <c r="N20" s="39">
        <v>6.0603134492196702</v>
      </c>
      <c r="O20" s="9">
        <f>K20/0.001</f>
        <v>19952623149688.887</v>
      </c>
      <c r="P20" s="10">
        <f>O20*0.2</f>
        <v>3990524629937.7773</v>
      </c>
      <c r="Q20" s="41">
        <f>G20-P20</f>
        <v>1.0605126491358427E+41</v>
      </c>
    </row>
    <row r="21" spans="2:17" x14ac:dyDescent="0.25">
      <c r="B21" s="7" t="s">
        <v>25</v>
      </c>
      <c r="C21" s="8">
        <v>91</v>
      </c>
      <c r="D21" s="24">
        <v>8887.8480339348407</v>
      </c>
      <c r="E21" s="29">
        <v>3736.2871428042499</v>
      </c>
      <c r="F21" s="24">
        <f>C21*10^6*TAN(E21*4.85*10^(-6))*10^-3</f>
        <v>1649.1908495673847</v>
      </c>
      <c r="G21" s="9">
        <f>0.5*(D21*10^3)^2*F21*10^3*30857000000000000/0.00000000006674</f>
        <v>3.0116303123398452E+46</v>
      </c>
      <c r="H21" s="9">
        <f>G21/(4/3*3.1415927*F21^3)</f>
        <v>1.6028773593945838E+36</v>
      </c>
      <c r="I21" s="10">
        <f>G21/(1.9889E+30)</f>
        <v>1.5142190720196316E+16</v>
      </c>
      <c r="J21" s="11">
        <v>-18.600000000000001</v>
      </c>
      <c r="K21" s="10">
        <f>10^(0.4*(5.45-J21))</f>
        <v>4168693834.7033706</v>
      </c>
      <c r="L21" s="46">
        <f>I21/K21</f>
        <v>3632358.5565678226</v>
      </c>
      <c r="M21" s="11">
        <v>1400.80058875448</v>
      </c>
      <c r="N21" s="39">
        <v>66.704789940689693</v>
      </c>
      <c r="O21" s="9">
        <f>K21/0.001</f>
        <v>4168693834703.3706</v>
      </c>
      <c r="P21" s="10">
        <f>O21*0.2</f>
        <v>833738766940.67419</v>
      </c>
      <c r="Q21" s="41">
        <f>G21-P21</f>
        <v>3.0116303123398452E+46</v>
      </c>
    </row>
    <row r="22" spans="2:17" x14ac:dyDescent="0.25">
      <c r="B22" s="7" t="s">
        <v>26</v>
      </c>
      <c r="C22" s="8">
        <v>22</v>
      </c>
      <c r="D22" s="24">
        <v>170.04087798603101</v>
      </c>
      <c r="E22" s="29">
        <v>4.09964739289045</v>
      </c>
      <c r="F22" s="24">
        <f>C22*10^6*TAN(E22*4.85*10^(-6))*10^-3</f>
        <v>0.43743237687905656</v>
      </c>
      <c r="G22" s="9">
        <f>0.5*(D22*10^3)^2*F22*10^3*30857000000000000/0.00000000006674</f>
        <v>2.9238501071545841E+39</v>
      </c>
      <c r="H22" s="9">
        <f>G22/(4/3*3.1415927*F22^3)</f>
        <v>8.339379068250898E+39</v>
      </c>
      <c r="I22" s="10">
        <f>G22/(1.9889E+30)</f>
        <v>1470084019.8876686</v>
      </c>
      <c r="J22" s="11">
        <v>-20</v>
      </c>
      <c r="K22" s="10">
        <f>10^(0.4*(5.45-J22))</f>
        <v>15135612484.362116</v>
      </c>
      <c r="L22" s="46">
        <f>I22/K22</f>
        <v>9.7127487996044898E-2</v>
      </c>
      <c r="M22" s="11">
        <v>453.50236059410003</v>
      </c>
      <c r="N22" s="39">
        <v>18.895931691420799</v>
      </c>
      <c r="O22" s="9">
        <f>K22/0.001</f>
        <v>15135612484362.115</v>
      </c>
      <c r="P22" s="10">
        <f>O22*0.2</f>
        <v>3027122496872.4233</v>
      </c>
      <c r="Q22" s="41">
        <f>G22-P22</f>
        <v>2.9238501071545841E+39</v>
      </c>
    </row>
    <row r="23" spans="2:17" x14ac:dyDescent="0.25">
      <c r="B23" s="7" t="s">
        <v>27</v>
      </c>
      <c r="C23" s="8">
        <v>5</v>
      </c>
      <c r="D23" s="29">
        <v>149.89253178206999</v>
      </c>
      <c r="E23" s="29">
        <v>118.88586114168599</v>
      </c>
      <c r="F23" s="24">
        <f>C23*10^6*TAN(E23*4.85*10^(-6))*10^-3</f>
        <v>2.8829824521813121</v>
      </c>
      <c r="G23" s="9">
        <f>0.5*(D23*10^3)^2*F23*10^3*30857000000000000/0.00000000006674</f>
        <v>1.4974057341057994E+40</v>
      </c>
      <c r="H23" s="9">
        <f>G23/(4/3*3.1415927*F23^3)</f>
        <v>1.4918490401519708E+38</v>
      </c>
      <c r="I23" s="10">
        <f>G23/(1.9889E+30)</f>
        <v>7528813585.9309139</v>
      </c>
      <c r="J23" s="11">
        <v>-14</v>
      </c>
      <c r="K23" s="10">
        <f>10^(0.4*(5.45-J23))</f>
        <v>60255958.607436009</v>
      </c>
      <c r="L23" s="46">
        <f>I23/K23</f>
        <v>124.94720455748929</v>
      </c>
      <c r="M23" s="11">
        <v>254.07117558950199</v>
      </c>
      <c r="N23" s="39">
        <v>16.938078372633399</v>
      </c>
      <c r="O23" s="9">
        <f>K23/0.001</f>
        <v>60255958607.436005</v>
      </c>
      <c r="P23" s="10">
        <f>O23*0.2</f>
        <v>12051191721.487202</v>
      </c>
      <c r="Q23" s="41">
        <f>G23-P23</f>
        <v>1.4974057341057994E+40</v>
      </c>
    </row>
    <row r="24" spans="2:17" x14ac:dyDescent="0.25">
      <c r="B24" s="7" t="s">
        <v>28</v>
      </c>
      <c r="C24" s="8">
        <v>73</v>
      </c>
      <c r="D24" s="24">
        <v>145.711790471233</v>
      </c>
      <c r="E24" s="28">
        <v>3.7059069874406401</v>
      </c>
      <c r="F24" s="24">
        <f>C24*10^6*TAN(E24*4.85*10^(-6))*10^-3</f>
        <v>1.312076369044648</v>
      </c>
      <c r="G24" s="9">
        <f>0.5*(D24*10^3)^2*F24*10^3*30857000000000000/0.00000000006674</f>
        <v>6.4400020522145829E+39</v>
      </c>
      <c r="H24" s="9">
        <f>G24/(4/3*3.1415927*F24^3)</f>
        <v>6.8064404427676024E+38</v>
      </c>
      <c r="I24" s="10">
        <f>G24/(1.9889E+30)</f>
        <v>3237971769.4276147</v>
      </c>
      <c r="J24" s="11">
        <v>-20.3</v>
      </c>
      <c r="K24" s="10">
        <f>10^(0.4*(5.45-J24))</f>
        <v>19952623149.688889</v>
      </c>
      <c r="L24" s="46">
        <f>I24/K24</f>
        <v>0.16228301136826226</v>
      </c>
      <c r="M24" s="11">
        <v>64.094108138079406</v>
      </c>
      <c r="N24" s="38">
        <v>2.9133685517308798</v>
      </c>
      <c r="O24" s="9">
        <f>K24/0.001</f>
        <v>19952623149688.887</v>
      </c>
      <c r="P24" s="10">
        <f>O24*0.2</f>
        <v>3990524629937.7773</v>
      </c>
      <c r="Q24" s="41">
        <f>G24-P24</f>
        <v>6.4400020522145829E+39</v>
      </c>
    </row>
    <row r="25" spans="2:17" x14ac:dyDescent="0.25">
      <c r="B25" s="7" t="s">
        <v>29</v>
      </c>
      <c r="C25" s="8">
        <v>48</v>
      </c>
      <c r="D25" s="24">
        <v>128.70361405060899</v>
      </c>
      <c r="E25" s="29">
        <v>3.9444212216883798</v>
      </c>
      <c r="F25" s="24">
        <f>C25*10^6*TAN(E25*4.85*10^(-6))*10^-3</f>
        <v>0.91826126052107471</v>
      </c>
      <c r="G25" s="9">
        <f>0.5*(D25*10^3)^2*F25*10^3*30857000000000000/0.00000000006674</f>
        <v>3.5162945679958578E+39</v>
      </c>
      <c r="H25" s="9">
        <f>G25/(4/3*3.1415927*F25^3)</f>
        <v>1.0841711484037459E+39</v>
      </c>
      <c r="I25" s="10">
        <f>G25/(1.9889E+30)</f>
        <v>1767959458.9953532</v>
      </c>
      <c r="J25" s="11">
        <v>-21</v>
      </c>
      <c r="K25" s="10">
        <f>10^(0.4*(5.45-J25))</f>
        <v>38018939632.05619</v>
      </c>
      <c r="L25" s="46">
        <f>I25/K25</f>
        <v>4.6502071759641446E-2</v>
      </c>
      <c r="M25" s="11">
        <v>2190.0374535656902</v>
      </c>
      <c r="N25" s="39">
        <v>62.572498673305603</v>
      </c>
      <c r="O25" s="9">
        <f>K25/0.001</f>
        <v>38018939632056.188</v>
      </c>
      <c r="P25" s="10">
        <f>O25*0.2</f>
        <v>7603787926411.2383</v>
      </c>
      <c r="Q25" s="41">
        <f>G25-P25</f>
        <v>3.5162945679958578E+39</v>
      </c>
    </row>
    <row r="26" spans="2:17" x14ac:dyDescent="0.25">
      <c r="B26" s="7" t="s">
        <v>30</v>
      </c>
      <c r="C26" s="8">
        <v>73</v>
      </c>
      <c r="D26" s="24">
        <v>256.06589738094999</v>
      </c>
      <c r="E26" s="29">
        <v>-2.3770309815389399</v>
      </c>
      <c r="F26" s="24">
        <f>C26*10^6*TAN(E26*4.85*10^(-6))*10^-3</f>
        <v>-0.84158781905114644</v>
      </c>
      <c r="G26" s="9">
        <f>0.5*(D26*10^3)^2*F26*10^3*30857000000000000/0.00000000006674</f>
        <v>-1.2756761330258217E+40</v>
      </c>
      <c r="H26" s="9">
        <f>G26/(4/3*3.1415927*F26^3)</f>
        <v>5.1092069188311188E+39</v>
      </c>
      <c r="I26" s="10">
        <f>G26/(1.9889E+30)</f>
        <v>-6413978244.3854475</v>
      </c>
      <c r="J26" s="11">
        <v>-22.9</v>
      </c>
      <c r="K26" s="10">
        <f>10^(0.4*(5.45-J26))</f>
        <v>218776162394.95566</v>
      </c>
      <c r="L26" s="46">
        <f>I26/K26</f>
        <v>-2.9317537039553334E-2</v>
      </c>
      <c r="M26" s="11">
        <v>5344.1129012266701</v>
      </c>
      <c r="N26" s="39">
        <v>167.00352816333299</v>
      </c>
      <c r="O26" s="9">
        <f>K26/0.001</f>
        <v>218776162394955.66</v>
      </c>
      <c r="P26" s="10">
        <f>O26*0.2</f>
        <v>43755232478991.133</v>
      </c>
      <c r="Q26" s="41">
        <f>G26-P26</f>
        <v>-1.2756761330258217E+40</v>
      </c>
    </row>
    <row r="27" spans="2:17" ht="15.75" thickBot="1" x14ac:dyDescent="0.3">
      <c r="B27" s="13" t="s">
        <v>31</v>
      </c>
      <c r="C27" s="14">
        <v>60</v>
      </c>
      <c r="D27" s="30">
        <v>208.355411449868</v>
      </c>
      <c r="E27" s="31">
        <v>10.412251148189</v>
      </c>
      <c r="F27" s="30">
        <f>C27*10^6*TAN(E27*4.85*10^(-6))*10^-3</f>
        <v>3.0299650866986623</v>
      </c>
      <c r="G27" s="15">
        <f>0.5*(D27*10^3)^2*F27*10^3*30857000000000000/0.00000000006674</f>
        <v>3.0407778696698521E+40</v>
      </c>
      <c r="H27" s="15">
        <f>G27/(4/3*3.1415927*F27^3)</f>
        <v>2.6096556637730423E+38</v>
      </c>
      <c r="I27" s="16">
        <f>G27/(1.9889E+30)</f>
        <v>15288741865.703918</v>
      </c>
      <c r="J27" s="17">
        <v>-20.3</v>
      </c>
      <c r="K27" s="16">
        <f>10^(0.4*(5.45-J27))</f>
        <v>19952623149.688889</v>
      </c>
      <c r="L27" s="47">
        <f>I27/K27</f>
        <v>0.7662522241313573</v>
      </c>
      <c r="M27" s="17">
        <v>42.8043689756486</v>
      </c>
      <c r="N27" s="40">
        <v>2.2528615250341399</v>
      </c>
      <c r="O27" s="15">
        <f>K27/0.001</f>
        <v>19952623149688.887</v>
      </c>
      <c r="P27" s="16">
        <f>O27*0.2</f>
        <v>3990524629937.7773</v>
      </c>
      <c r="Q27" s="42">
        <f>G27-P27</f>
        <v>3.0407778696698521E+40</v>
      </c>
    </row>
    <row r="28" spans="2:17" x14ac:dyDescent="0.25">
      <c r="G28" s="1"/>
      <c r="H28" s="1"/>
      <c r="N28" s="33"/>
    </row>
    <row r="29" spans="2:17" x14ac:dyDescent="0.25">
      <c r="N29" s="33" t="s">
        <v>38</v>
      </c>
    </row>
    <row r="35" spans="9:9" x14ac:dyDescent="0.25">
      <c r="I35" s="22"/>
    </row>
  </sheetData>
  <autoFilter ref="D1:D35" xr:uid="{6BE4758D-FA4C-4171-A4F9-77F48884A2D3}"/>
  <pageMargins left="0.7" right="0.7" top="0.78740157499999996" bottom="0.78740157499999996" header="0.3" footer="0.3"/>
  <pageSetup paperSize="9" scale="6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Frey</dc:creator>
  <cp:lastModifiedBy>Thorben</cp:lastModifiedBy>
  <cp:lastPrinted>2018-05-13T23:11:03Z</cp:lastPrinted>
  <dcterms:created xsi:type="dcterms:W3CDTF">2018-05-12T12:30:51Z</dcterms:created>
  <dcterms:modified xsi:type="dcterms:W3CDTF">2018-05-13T23:32:25Z</dcterms:modified>
</cp:coreProperties>
</file>