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swerTIMESv6\Answer_Databases\SugarModel\"/>
    </mc:Choice>
  </mc:AlternateContent>
  <xr:revisionPtr revIDLastSave="0" documentId="13_ncr:1_{516BFE46-4B07-4D3A-8924-98D3981E1C1D}" xr6:coauthVersionLast="44" xr6:coauthVersionMax="44" xr10:uidLastSave="{00000000-0000-0000-0000-000000000000}"/>
  <bookViews>
    <workbookView xWindow="-120" yWindow="-120" windowWidth="29040" windowHeight="15840" activeTab="3" xr2:uid="{C5995143-D27D-43B2-92F3-BB498750550E}"/>
  </bookViews>
  <sheets>
    <sheet name="PRC_COM" sheetId="1" r:id="rId1"/>
    <sheet name="Flows" sheetId="2" r:id="rId2"/>
    <sheet name="SankeyInpu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0" i="2" l="1"/>
  <c r="X36" i="2"/>
  <c r="X37" i="2" s="1"/>
  <c r="X38" i="2" s="1"/>
  <c r="Y36" i="2"/>
  <c r="Z36" i="2" s="1"/>
  <c r="T20" i="2"/>
  <c r="L20" i="2"/>
  <c r="I18" i="2"/>
  <c r="J18" i="2"/>
  <c r="I19" i="2"/>
  <c r="J19" i="2"/>
  <c r="A18" i="2"/>
  <c r="A19" i="2" s="1"/>
  <c r="X34" i="2"/>
  <c r="X35" i="2" s="1"/>
  <c r="T19" i="2"/>
  <c r="U19" i="2"/>
  <c r="L19" i="2"/>
  <c r="A17" i="2"/>
  <c r="I17" i="2"/>
  <c r="J17" i="2"/>
  <c r="X31" i="2"/>
  <c r="X32" i="2" s="1"/>
  <c r="X33" i="2" s="1"/>
  <c r="T17" i="2"/>
  <c r="U17" i="2"/>
  <c r="T18" i="2"/>
  <c r="U18" i="2"/>
  <c r="L17" i="2"/>
  <c r="L18" i="2" s="1"/>
  <c r="I16" i="2"/>
  <c r="J16" i="2"/>
  <c r="A16" i="2"/>
  <c r="AB36" i="2" l="1"/>
  <c r="Y37" i="2"/>
  <c r="Z37" i="2" s="1"/>
  <c r="AA36" i="2"/>
  <c r="A34" i="3" s="1"/>
  <c r="AC36" i="2"/>
  <c r="X30" i="2"/>
  <c r="Y38" i="2" l="1"/>
  <c r="Z38" i="2" s="1"/>
  <c r="AA37" i="2"/>
  <c r="AC37" i="2"/>
  <c r="AB37" i="2"/>
  <c r="X29" i="2"/>
  <c r="A1" i="2"/>
  <c r="Y4" i="2" s="1"/>
  <c r="Y5" i="2" s="1"/>
  <c r="I15" i="2"/>
  <c r="J15" i="2"/>
  <c r="A15" i="2"/>
  <c r="A35" i="3" l="1"/>
  <c r="AB38" i="2"/>
  <c r="AA38" i="2"/>
  <c r="AC38" i="2"/>
  <c r="A1" i="3"/>
  <c r="Z5" i="2"/>
  <c r="X6" i="2"/>
  <c r="X7" i="2"/>
  <c r="X8" i="2"/>
  <c r="X9" i="2"/>
  <c r="X10" i="2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5" i="2"/>
  <c r="AC4" i="2"/>
  <c r="T4" i="2"/>
  <c r="U4" i="2"/>
  <c r="T5" i="2"/>
  <c r="U5" i="2"/>
  <c r="T6" i="2"/>
  <c r="U6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T14" i="2"/>
  <c r="U14" i="2"/>
  <c r="T15" i="2"/>
  <c r="U15" i="2"/>
  <c r="T16" i="2"/>
  <c r="U16" i="2"/>
  <c r="U3" i="2"/>
  <c r="T3" i="2"/>
  <c r="J4" i="2"/>
  <c r="J5" i="2"/>
  <c r="J6" i="2"/>
  <c r="J7" i="2"/>
  <c r="J8" i="2"/>
  <c r="J9" i="2"/>
  <c r="J10" i="2"/>
  <c r="J11" i="2"/>
  <c r="J12" i="2"/>
  <c r="J13" i="2"/>
  <c r="J14" i="2"/>
  <c r="J3" i="2"/>
  <c r="AA4" i="2" s="1"/>
  <c r="I4" i="2"/>
  <c r="I5" i="2"/>
  <c r="I6" i="2"/>
  <c r="I7" i="2"/>
  <c r="I8" i="2"/>
  <c r="I9" i="2"/>
  <c r="I10" i="2"/>
  <c r="I11" i="2"/>
  <c r="I12" i="2"/>
  <c r="I13" i="2"/>
  <c r="I14" i="2"/>
  <c r="I3" i="2"/>
  <c r="AB4" i="2" s="1"/>
  <c r="L4" i="2"/>
  <c r="A4" i="2"/>
  <c r="A36" i="3" l="1"/>
  <c r="A2" i="3"/>
  <c r="Y6" i="2"/>
  <c r="Z6" i="2" s="1"/>
  <c r="Y7" i="2" s="1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Z7" i="2" l="1"/>
  <c r="Y8" i="2" s="1"/>
  <c r="L1" i="2"/>
  <c r="Z8" i="2" l="1"/>
  <c r="Y9" i="2" s="1"/>
  <c r="Z9" i="2" l="1"/>
  <c r="Y10" i="2" s="1"/>
  <c r="Z10" i="2" l="1"/>
  <c r="Y11" i="2" s="1"/>
  <c r="Z11" i="2" l="1"/>
  <c r="Y12" i="2" s="1"/>
  <c r="Z12" i="2" l="1"/>
  <c r="Y13" i="2" s="1"/>
  <c r="Z13" i="2" l="1"/>
  <c r="Y14" i="2" s="1"/>
  <c r="Z14" i="2" l="1"/>
  <c r="Y15" i="2" s="1"/>
  <c r="Z15" i="2" l="1"/>
  <c r="Y16" i="2" s="1"/>
  <c r="Z16" i="2" l="1"/>
  <c r="Y17" i="2" s="1"/>
  <c r="AC15" i="2"/>
  <c r="AB15" i="2"/>
  <c r="AA15" i="2"/>
  <c r="A13" i="3" s="1"/>
  <c r="Z17" i="2" l="1"/>
  <c r="Y18" i="2" s="1"/>
  <c r="AC16" i="2"/>
  <c r="AA16" i="2"/>
  <c r="AB16" i="2"/>
  <c r="A14" i="3" l="1"/>
  <c r="Z18" i="2"/>
  <c r="Y19" i="2" s="1"/>
  <c r="AC17" i="2"/>
  <c r="AB17" i="2"/>
  <c r="AA17" i="2"/>
  <c r="A15" i="3" l="1"/>
  <c r="Z19" i="2"/>
  <c r="Y20" i="2" s="1"/>
  <c r="AB18" i="2"/>
  <c r="AA18" i="2"/>
  <c r="AC18" i="2"/>
  <c r="A16" i="3" l="1"/>
  <c r="Z20" i="2"/>
  <c r="Y21" i="2" s="1"/>
  <c r="AB19" i="2"/>
  <c r="AC19" i="2"/>
  <c r="AA19" i="2"/>
  <c r="A17" i="3" l="1"/>
  <c r="Z21" i="2"/>
  <c r="Y22" i="2" s="1"/>
  <c r="AB20" i="2"/>
  <c r="AA20" i="2"/>
  <c r="AC20" i="2"/>
  <c r="A18" i="3" l="1"/>
  <c r="Z22" i="2"/>
  <c r="Y23" i="2" s="1"/>
  <c r="AA21" i="2"/>
  <c r="AB21" i="2"/>
  <c r="AC21" i="2"/>
  <c r="A19" i="3" l="1"/>
  <c r="Z23" i="2"/>
  <c r="Y24" i="2" s="1"/>
  <c r="AC22" i="2"/>
  <c r="AA22" i="2"/>
  <c r="AB22" i="2"/>
  <c r="A20" i="3" l="1"/>
  <c r="Z24" i="2"/>
  <c r="Y25" i="2" s="1"/>
  <c r="AA23" i="2"/>
  <c r="AB23" i="2"/>
  <c r="AC23" i="2"/>
  <c r="A21" i="3" l="1"/>
  <c r="Z25" i="2"/>
  <c r="Y26" i="2" s="1"/>
  <c r="AA24" i="2"/>
  <c r="AC24" i="2"/>
  <c r="AB24" i="2"/>
  <c r="A22" i="3" l="1"/>
  <c r="Z26" i="2"/>
  <c r="Y27" i="2" s="1"/>
  <c r="AA25" i="2"/>
  <c r="AC25" i="2"/>
  <c r="AB25" i="2"/>
  <c r="A23" i="3" l="1"/>
  <c r="Z27" i="2"/>
  <c r="Y28" i="2" s="1"/>
  <c r="AA26" i="2"/>
  <c r="AB26" i="2"/>
  <c r="AC26" i="2"/>
  <c r="A24" i="3" l="1"/>
  <c r="Z28" i="2"/>
  <c r="AA27" i="2"/>
  <c r="AB27" i="2"/>
  <c r="AC27" i="2"/>
  <c r="A25" i="3" l="1"/>
  <c r="Y29" i="2"/>
  <c r="Z29" i="2" s="1"/>
  <c r="Y30" i="2" s="1"/>
  <c r="Z30" i="2" s="1"/>
  <c r="Y31" i="2" s="1"/>
  <c r="Z31" i="2" s="1"/>
  <c r="AA28" i="2"/>
  <c r="AC28" i="2"/>
  <c r="AB28" i="2"/>
  <c r="A26" i="3" l="1"/>
  <c r="AB31" i="2"/>
  <c r="AC31" i="2"/>
  <c r="Y32" i="2"/>
  <c r="Z32" i="2" s="1"/>
  <c r="AA31" i="2"/>
  <c r="AC30" i="2"/>
  <c r="AB30" i="2"/>
  <c r="AA30" i="2"/>
  <c r="AC29" i="2"/>
  <c r="AB29" i="2"/>
  <c r="AA29" i="2"/>
  <c r="AC5" i="2"/>
  <c r="A27" i="3" l="1"/>
  <c r="A29" i="3"/>
  <c r="A28" i="3"/>
  <c r="AB32" i="2"/>
  <c r="AA32" i="2"/>
  <c r="AC32" i="2"/>
  <c r="Y33" i="2"/>
  <c r="Z33" i="2" s="1"/>
  <c r="Y34" i="2" s="1"/>
  <c r="Z34" i="2" s="1"/>
  <c r="AC7" i="2"/>
  <c r="AB7" i="2"/>
  <c r="AA7" i="2"/>
  <c r="AC6" i="2"/>
  <c r="AB5" i="2"/>
  <c r="AA6" i="2"/>
  <c r="AA5" i="2"/>
  <c r="AB6" i="2"/>
  <c r="A30" i="3" l="1"/>
  <c r="AB34" i="2"/>
  <c r="AC34" i="2"/>
  <c r="Y35" i="2"/>
  <c r="Z35" i="2" s="1"/>
  <c r="AA34" i="2"/>
  <c r="AB33" i="2"/>
  <c r="AA33" i="2"/>
  <c r="AC33" i="2"/>
  <c r="A4" i="3"/>
  <c r="A3" i="3"/>
  <c r="A5" i="3"/>
  <c r="AC8" i="2"/>
  <c r="AA8" i="2"/>
  <c r="AB8" i="2"/>
  <c r="A31" i="3" l="1"/>
  <c r="A32" i="3"/>
  <c r="AA35" i="2"/>
  <c r="AB35" i="2"/>
  <c r="AC35" i="2"/>
  <c r="A6" i="3"/>
  <c r="AA9" i="2"/>
  <c r="AC9" i="2"/>
  <c r="AB9" i="2"/>
  <c r="A33" i="3" l="1"/>
  <c r="A7" i="3"/>
  <c r="AA10" i="2"/>
  <c r="AB10" i="2"/>
  <c r="AC10" i="2"/>
  <c r="A8" i="3" l="1"/>
  <c r="AC11" i="2"/>
  <c r="AB11" i="2"/>
  <c r="AA11" i="2"/>
  <c r="A9" i="3" l="1"/>
  <c r="AC12" i="2"/>
  <c r="AA12" i="2"/>
  <c r="AB12" i="2"/>
  <c r="A10" i="3" l="1"/>
  <c r="AA13" i="2"/>
  <c r="AB13" i="2"/>
  <c r="AC13" i="2"/>
  <c r="A11" i="3" l="1"/>
  <c r="AA14" i="2"/>
  <c r="AB14" i="2"/>
  <c r="AC14" i="2"/>
  <c r="A12" i="3" l="1"/>
</calcChain>
</file>

<file path=xl/sharedStrings.xml><?xml version="1.0" encoding="utf-8"?>
<sst xmlns="http://schemas.openxmlformats.org/spreadsheetml/2006/main" count="273" uniqueCount="123">
  <si>
    <t>EELCDEM</t>
  </si>
  <si>
    <t xml:space="preserve">Electricity Demand                                </t>
  </si>
  <si>
    <t>ISICHPEX</t>
  </si>
  <si>
    <t xml:space="preserve">Existing CHP Plant                                </t>
  </si>
  <si>
    <t>ISIMIL</t>
  </si>
  <si>
    <t xml:space="preserve">Existing Milling Plant                            </t>
  </si>
  <si>
    <t>ISISUGDEM</t>
  </si>
  <si>
    <t xml:space="preserve">Sugar to Local Market                             </t>
  </si>
  <si>
    <t>MNZZZ</t>
  </si>
  <si>
    <t xml:space="preserve">Backstop for whole system                         </t>
  </si>
  <si>
    <t>PEXSUG</t>
  </si>
  <si>
    <t xml:space="preserve">Sugar to Export Market                            </t>
  </si>
  <si>
    <t>UBSCSUG</t>
  </si>
  <si>
    <t>XBIW</t>
  </si>
  <si>
    <t xml:space="preserve">Biomass Woodchip Supply                           </t>
  </si>
  <si>
    <t>XBSC</t>
  </si>
  <si>
    <t>XINDBIB</t>
  </si>
  <si>
    <t xml:space="preserve">Bagasse to Local Market                           </t>
  </si>
  <si>
    <t>XINDCOA</t>
  </si>
  <si>
    <t xml:space="preserve">Industry Coal Supply                              </t>
  </si>
  <si>
    <t>XISIELC</t>
  </si>
  <si>
    <t xml:space="preserve">Electricity from Eskom                            </t>
  </si>
  <si>
    <t>XISIELCEXP</t>
  </si>
  <si>
    <t xml:space="preserve">Export to Grid from Sugar                         </t>
  </si>
  <si>
    <t>ZZBKNRG</t>
  </si>
  <si>
    <t xml:space="preserve">Backstop for all commodities                      </t>
  </si>
  <si>
    <t>PRC</t>
  </si>
  <si>
    <t>Description</t>
  </si>
  <si>
    <t>ELC</t>
  </si>
  <si>
    <t xml:space="preserve">Electricity                                       </t>
  </si>
  <si>
    <t>ACTGRP</t>
  </si>
  <si>
    <t>Y</t>
  </si>
  <si>
    <t>BIE</t>
  </si>
  <si>
    <t xml:space="preserve">Ethanol                                           </t>
  </si>
  <si>
    <t>BIG</t>
  </si>
  <si>
    <t>BIW</t>
  </si>
  <si>
    <t xml:space="preserve">Biomass Woodchips                                 </t>
  </si>
  <si>
    <t>BSC</t>
  </si>
  <si>
    <t>CH4PWR</t>
  </si>
  <si>
    <t xml:space="preserve">Methane - Power Sector                            </t>
  </si>
  <si>
    <t>CO2PWR</t>
  </si>
  <si>
    <t xml:space="preserve">Carbon dioxide - Power Sector                     </t>
  </si>
  <si>
    <t>ELCC</t>
  </si>
  <si>
    <t xml:space="preserve">Electricity Bulk                                  </t>
  </si>
  <si>
    <t>ELCDEM</t>
  </si>
  <si>
    <t xml:space="preserve">Bagasse Sales to Other sectors                    </t>
  </si>
  <si>
    <t>INDCOA</t>
  </si>
  <si>
    <t xml:space="preserve">Industry Coal                                     </t>
  </si>
  <si>
    <t>ISIBIB</t>
  </si>
  <si>
    <t xml:space="preserve">Bagasse                                           </t>
  </si>
  <si>
    <t>ISIELC</t>
  </si>
  <si>
    <t xml:space="preserve">Sugar Industry Electricity                        </t>
  </si>
  <si>
    <t>ISIHET</t>
  </si>
  <si>
    <t xml:space="preserve">Steam From CHP                                    </t>
  </si>
  <si>
    <t>ISISUG</t>
  </si>
  <si>
    <t xml:space="preserve">Sugar                                             </t>
  </si>
  <si>
    <t>N2OPWR</t>
  </si>
  <si>
    <t xml:space="preserve">Nitrous Oxide - Power Sector                      </t>
  </si>
  <si>
    <t>PWRCLE</t>
  </si>
  <si>
    <t xml:space="preserve">Eskom Coal                                        </t>
  </si>
  <si>
    <t>PWRGAS</t>
  </si>
  <si>
    <t xml:space="preserve">Natural Gas                                       </t>
  </si>
  <si>
    <t>SUG</t>
  </si>
  <si>
    <t xml:space="preserve">Sugar Exports                                     </t>
  </si>
  <si>
    <t>SUGDEM</t>
  </si>
  <si>
    <t xml:space="preserve">Sugar Demand Domestic Market                      </t>
  </si>
  <si>
    <t>TRABIE</t>
  </si>
  <si>
    <t xml:space="preserve">Ethanol to market                                 </t>
  </si>
  <si>
    <t>ZZZ</t>
  </si>
  <si>
    <t xml:space="preserve">Dummy Backstop Commodity                          </t>
  </si>
  <si>
    <t>COM</t>
  </si>
  <si>
    <t>REGION1</t>
  </si>
  <si>
    <t>ANNUAL</t>
  </si>
  <si>
    <t>Flow_IN (F_IN)</t>
  </si>
  <si>
    <t>Flow_OUT(F_OUT)</t>
  </si>
  <si>
    <t>Value</t>
  </si>
  <si>
    <t>Combined</t>
  </si>
  <si>
    <t>IN</t>
  </si>
  <si>
    <t>RowIdx</t>
  </si>
  <si>
    <t>FlowIdx</t>
  </si>
  <si>
    <t>Region</t>
  </si>
  <si>
    <t>Year</t>
  </si>
  <si>
    <t>TS</t>
  </si>
  <si>
    <t>C Description</t>
  </si>
  <si>
    <t>P Description</t>
  </si>
  <si>
    <t>source</t>
  </si>
  <si>
    <t>target</t>
  </si>
  <si>
    <t>value</t>
  </si>
  <si>
    <t>flow</t>
  </si>
  <si>
    <t xml:space="preserve">B and C Stages                                    </t>
  </si>
  <si>
    <t>XBCL</t>
  </si>
  <si>
    <t xml:space="preserve">Recoverable Leaves Supply                         </t>
  </si>
  <si>
    <t xml:space="preserve">Cane_Into Factory Supply                          </t>
  </si>
  <si>
    <t>XINDBIM</t>
  </si>
  <si>
    <t xml:space="preserve">Molasses to Local Market                          </t>
  </si>
  <si>
    <t>XISIBIGEXP</t>
  </si>
  <si>
    <t xml:space="preserve">Biomethane to Local Market                        </t>
  </si>
  <si>
    <t>XTRAOGS</t>
  </si>
  <si>
    <t xml:space="preserve">Ethanol to Local Market                           </t>
  </si>
  <si>
    <t>ERBIG</t>
  </si>
  <si>
    <t xml:space="preserve">New Biogas+Engine                                 </t>
  </si>
  <si>
    <t>UBSCBIG</t>
  </si>
  <si>
    <t xml:space="preserve">New BioMethane Plant                              </t>
  </si>
  <si>
    <t>ISICHPNC</t>
  </si>
  <si>
    <t xml:space="preserve">New CHP Plant With Condenser                      </t>
  </si>
  <si>
    <t>UBSCBIE1</t>
  </si>
  <si>
    <t xml:space="preserve">New Ethanol 1st Gen                               </t>
  </si>
  <si>
    <t>BCL</t>
  </si>
  <si>
    <t xml:space="preserve">Recoverable leaves                                </t>
  </si>
  <si>
    <t>BCS</t>
  </si>
  <si>
    <t xml:space="preserve">Cane Syrup (A-Mollasses)                          </t>
  </si>
  <si>
    <t>BIB</t>
  </si>
  <si>
    <t xml:space="preserve">Biogas Sold to Market                             </t>
  </si>
  <si>
    <t>BIM</t>
  </si>
  <si>
    <t xml:space="preserve">C-Molasses sold to market                         </t>
  </si>
  <si>
    <t xml:space="preserve">Cane-into factory                                 </t>
  </si>
  <si>
    <t>ISIBFC</t>
  </si>
  <si>
    <t>ISIBIG</t>
  </si>
  <si>
    <t xml:space="preserve">Sugar Industry Biogas                             </t>
  </si>
  <si>
    <t>ISIBML</t>
  </si>
  <si>
    <t xml:space="preserve">C-Molasses                                        </t>
  </si>
  <si>
    <t xml:space="preserve">Filter Cake                                   </t>
  </si>
  <si>
    <t>{"nodes":[{"name":"Biomass Woodchips","node":0,"color":"#324650","xPos":94,"yPos":524},{"name":"Existing CHP Plant","node":1,"color":"#54676d","xPos":673,"yPos":258},{"name":"Industry Coal","node":2,"color":"#324650","xPos":99,"yPos":471},{"name":"Bagasse","node":3,"color":"#ebd40c","xPos":411,"yPos":371},{"name":"Cane-into factory","node":4,"color":"#324650","xPos":0,"yPos":0},{"name":"Existing Milling Plant","node":5,"color":"#a2adac","xPos":383,"yPos":0},{"name":"Sugar Industry Electricity","node":6,"color":"#db2142","xPos":704,"yPos":515},{"name":"Steam From CHP","node":7,"color":"#79898b","xPos":703,"yPos":257},{"name":"Sugar","node":8,"color":"#d5ded2","xPos":917,"yPos":0},{"name":"Sugar to Local Market","node":9,"color":"#c2cbb7","xPos":945,"yPos":0},{"name":"Sugar to Export Market","node":10,"color":"#c2cbb7","xPos":945,"yPos":149},{"name":"Cane Syrup (A-Mollasses)","node":11,"color":"#f7f8f7","xPos":603,"yPos":0},{"name":"B and C Stages","node":12,"color":"#ebf0eb","xPos":795,"yPos":0},{"name":"Bagasse to Local Market","node":13,"color":"#ebd40c","xPos":779,"yPos":673},{"name":"Sugar Industry Biogas","node":14,"color":"#d97418","xPos":1151,"yPos":560},{"name":"Biomethane to Local Market","node":15,"color":"#a7a380","xPos":1252,"yPos":545},{"name":"Export to Grid from Sugar","node":16,"color":"#db2142","xPos":917,"yPos":501},{"name":"Recoverable leaves","node":17,"color":"#324650","xPos":94,"yPos":586},{"name":"New BioMethane Plant","node":18,"color":"#c2cbb7","xPos":1021,"yPos":540},{"name":"Filter Cake","node":19,"color":"#d5ded2","xPos":931,"yPos":560},{"name":"C-Molasses","node":20,"color":"#6009ed","xPos":919,"yPos":283},{"name":"Sugar Demand Domestic Market","node":21,"color":"#9d8f67","xPos":1288,"yPos":2},{"name":"Sugar Exports","node":22,"color":"#9d8f67","xPos":1288,"yPos":148},{"name":"Bagasse Sales to Other sectors","node":23,"color":"#9d8f67","xPos":1288,"yPos":695},{"name":"Electricity from Eskom","node":24,"color":"#db2142","xPos":95,"yPos":552},{"name":"Electricity Bulk","node":25,"color":"#9d8f67","xPos":1257,"yPos":499}],"links":[{"id":22,"value":0.98,"source":0,"target":1,"color":"#bf9036"},{"id":18,"value":2.549,"source":1,"target":6},{"id":5,"value":32.909,"source":1,"target":7,"color":"#1fd1d1"},{"id":15,"value":5.389,"source":2,"target":1},{"id":3,"value":38.431,"source":3,"target":1},{"id":17,"value":3.175,"source":3,"target":13},{"id":7,"value":19.032,"source":4,"target":5,"color":"#0cf516"},{"id":2,"value":41.606,"source":5,"target":3},{"id":0,"value":47.207,"source":5,"target":11,"color":"#b829c4"},{"id":19,"value":2.111,"source":6,"target":5},{"id":29,"value":0.32,"source":6,"target":12},{"id":25,"value":0.449,"source":6,"target":16},{"id":6,"value":28.368,"source":7,"target":5,"color":"#1fd1d1"},{"id":16,"value":4.542,"source":7,"target":12,"color":"#1fd1d1"},{"id":8,"value":18.836,"source":8,"target":9},{"id":9,"value":17.216,"source":8,"target":10},{"id":20,"value":1.141,"source":9,"target":21},{"id":21,"value":1.043,"source":10,"target":22},{"id":1,"value":47.207,"source":11,"target":12,"color":"#b829c4"},{"id":4,"value":36.052,"source":12,"target":8},{"id":23,"value":0.656,"source":12,"target":19},{"id":13,"value":6.344,"source":12,"target":20,"color":"#6009ed"},{"id":27,"value":0.441,"source":13,"target":23},{"id":11,"value":8.727,"source":14,"target":15},{"id":26,"value":0.449,"source":16,"target":25},{"id":10,"value":10.44,"source":17,"target":18,"color":"#1c9469"},{"id":12,"value":8.727,"source":18,"target":14,"color":"#d97418"},{"id":24,"value":0.656,"source":19,"target":18},{"id":14,"value":6.344,"source":20,"target":18},{"id":28,"value":0.331,"source":24,"target":6}],"layout":"centered","opacity":"0.7","density":"28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</si>
</sst>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6A23-F737-4949-A3EE-2BF75B53F00C}">
  <dimension ref="B2:F31"/>
  <sheetViews>
    <sheetView workbookViewId="0">
      <selection activeCell="F19" sqref="F19"/>
    </sheetView>
  </sheetViews>
  <sheetFormatPr defaultRowHeight="15" x14ac:dyDescent="0.25"/>
  <cols>
    <col min="2" max="2" width="10.7109375" bestFit="1" customWidth="1"/>
    <col min="3" max="3" width="36.7109375" bestFit="1" customWidth="1"/>
    <col min="5" max="5" width="9" bestFit="1" customWidth="1"/>
    <col min="6" max="6" width="39.5703125" bestFit="1" customWidth="1"/>
  </cols>
  <sheetData>
    <row r="2" spans="2:6" s="1" customFormat="1" x14ac:dyDescent="0.25">
      <c r="B2" s="1" t="s">
        <v>26</v>
      </c>
      <c r="C2" s="1" t="s">
        <v>27</v>
      </c>
      <c r="E2" s="1" t="s">
        <v>70</v>
      </c>
      <c r="F2" s="1" t="s">
        <v>27</v>
      </c>
    </row>
    <row r="3" spans="2:6" x14ac:dyDescent="0.25">
      <c r="B3" t="s">
        <v>0</v>
      </c>
      <c r="C3" t="s">
        <v>1</v>
      </c>
      <c r="E3" t="s">
        <v>28</v>
      </c>
      <c r="F3" t="s">
        <v>29</v>
      </c>
    </row>
    <row r="4" spans="2:6" x14ac:dyDescent="0.25">
      <c r="B4" t="s">
        <v>2</v>
      </c>
      <c r="C4" t="s">
        <v>3</v>
      </c>
      <c r="E4" t="s">
        <v>30</v>
      </c>
      <c r="F4" t="s">
        <v>31</v>
      </c>
    </row>
    <row r="5" spans="2:6" x14ac:dyDescent="0.25">
      <c r="B5" t="s">
        <v>4</v>
      </c>
      <c r="C5" t="s">
        <v>5</v>
      </c>
      <c r="E5" t="s">
        <v>107</v>
      </c>
      <c r="F5" t="s">
        <v>108</v>
      </c>
    </row>
    <row r="6" spans="2:6" x14ac:dyDescent="0.25">
      <c r="B6" t="s">
        <v>6</v>
      </c>
      <c r="C6" t="s">
        <v>7</v>
      </c>
      <c r="E6" t="s">
        <v>109</v>
      </c>
      <c r="F6" t="s">
        <v>110</v>
      </c>
    </row>
    <row r="7" spans="2:6" x14ac:dyDescent="0.25">
      <c r="B7" t="s">
        <v>8</v>
      </c>
      <c r="C7" t="s">
        <v>9</v>
      </c>
      <c r="E7" t="s">
        <v>111</v>
      </c>
      <c r="F7" t="s">
        <v>45</v>
      </c>
    </row>
    <row r="8" spans="2:6" x14ac:dyDescent="0.25">
      <c r="B8" t="s">
        <v>10</v>
      </c>
      <c r="C8" t="s">
        <v>11</v>
      </c>
      <c r="E8" t="s">
        <v>32</v>
      </c>
      <c r="F8" t="s">
        <v>33</v>
      </c>
    </row>
    <row r="9" spans="2:6" x14ac:dyDescent="0.25">
      <c r="B9" t="s">
        <v>12</v>
      </c>
      <c r="C9" t="s">
        <v>89</v>
      </c>
      <c r="E9" t="s">
        <v>34</v>
      </c>
      <c r="F9" t="s">
        <v>112</v>
      </c>
    </row>
    <row r="10" spans="2:6" x14ac:dyDescent="0.25">
      <c r="B10" t="s">
        <v>90</v>
      </c>
      <c r="C10" t="s">
        <v>91</v>
      </c>
      <c r="E10" t="s">
        <v>113</v>
      </c>
      <c r="F10" t="s">
        <v>114</v>
      </c>
    </row>
    <row r="11" spans="2:6" x14ac:dyDescent="0.25">
      <c r="B11" t="s">
        <v>13</v>
      </c>
      <c r="C11" t="s">
        <v>14</v>
      </c>
      <c r="E11" t="s">
        <v>35</v>
      </c>
      <c r="F11" t="s">
        <v>36</v>
      </c>
    </row>
    <row r="12" spans="2:6" x14ac:dyDescent="0.25">
      <c r="B12" t="s">
        <v>15</v>
      </c>
      <c r="C12" t="s">
        <v>92</v>
      </c>
      <c r="E12" t="s">
        <v>37</v>
      </c>
      <c r="F12" t="s">
        <v>115</v>
      </c>
    </row>
    <row r="13" spans="2:6" x14ac:dyDescent="0.25">
      <c r="B13" t="s">
        <v>16</v>
      </c>
      <c r="C13" t="s">
        <v>17</v>
      </c>
      <c r="E13" t="s">
        <v>38</v>
      </c>
      <c r="F13" t="s">
        <v>39</v>
      </c>
    </row>
    <row r="14" spans="2:6" x14ac:dyDescent="0.25">
      <c r="B14" t="s">
        <v>93</v>
      </c>
      <c r="C14" t="s">
        <v>94</v>
      </c>
      <c r="E14" t="s">
        <v>40</v>
      </c>
      <c r="F14" t="s">
        <v>41</v>
      </c>
    </row>
    <row r="15" spans="2:6" x14ac:dyDescent="0.25">
      <c r="B15" t="s">
        <v>18</v>
      </c>
      <c r="C15" t="s">
        <v>19</v>
      </c>
      <c r="E15" t="s">
        <v>42</v>
      </c>
      <c r="F15" t="s">
        <v>43</v>
      </c>
    </row>
    <row r="16" spans="2:6" x14ac:dyDescent="0.25">
      <c r="B16" t="s">
        <v>95</v>
      </c>
      <c r="C16" t="s">
        <v>96</v>
      </c>
      <c r="E16" t="s">
        <v>44</v>
      </c>
      <c r="F16" t="s">
        <v>1</v>
      </c>
    </row>
    <row r="17" spans="2:6" x14ac:dyDescent="0.25">
      <c r="B17" t="s">
        <v>20</v>
      </c>
      <c r="C17" t="s">
        <v>21</v>
      </c>
      <c r="E17" t="s">
        <v>46</v>
      </c>
      <c r="F17" t="s">
        <v>47</v>
      </c>
    </row>
    <row r="18" spans="2:6" x14ac:dyDescent="0.25">
      <c r="B18" t="s">
        <v>22</v>
      </c>
      <c r="C18" t="s">
        <v>23</v>
      </c>
      <c r="E18" t="s">
        <v>116</v>
      </c>
      <c r="F18" t="s">
        <v>121</v>
      </c>
    </row>
    <row r="19" spans="2:6" x14ac:dyDescent="0.25">
      <c r="B19" t="s">
        <v>97</v>
      </c>
      <c r="C19" t="s">
        <v>98</v>
      </c>
      <c r="E19" t="s">
        <v>48</v>
      </c>
      <c r="F19" t="s">
        <v>49</v>
      </c>
    </row>
    <row r="20" spans="2:6" x14ac:dyDescent="0.25">
      <c r="B20" t="s">
        <v>24</v>
      </c>
      <c r="C20" t="s">
        <v>25</v>
      </c>
      <c r="E20" t="s">
        <v>117</v>
      </c>
      <c r="F20" t="s">
        <v>118</v>
      </c>
    </row>
    <row r="21" spans="2:6" x14ac:dyDescent="0.25">
      <c r="B21" t="s">
        <v>99</v>
      </c>
      <c r="C21" t="s">
        <v>100</v>
      </c>
      <c r="E21" t="s">
        <v>119</v>
      </c>
      <c r="F21" t="s">
        <v>120</v>
      </c>
    </row>
    <row r="22" spans="2:6" x14ac:dyDescent="0.25">
      <c r="B22" t="s">
        <v>101</v>
      </c>
      <c r="C22" t="s">
        <v>102</v>
      </c>
      <c r="E22" t="s">
        <v>50</v>
      </c>
      <c r="F22" t="s">
        <v>51</v>
      </c>
    </row>
    <row r="23" spans="2:6" x14ac:dyDescent="0.25">
      <c r="B23" t="s">
        <v>103</v>
      </c>
      <c r="C23" t="s">
        <v>104</v>
      </c>
      <c r="E23" t="s">
        <v>52</v>
      </c>
      <c r="F23" t="s">
        <v>53</v>
      </c>
    </row>
    <row r="24" spans="2:6" x14ac:dyDescent="0.25">
      <c r="B24" t="s">
        <v>105</v>
      </c>
      <c r="C24" t="s">
        <v>106</v>
      </c>
      <c r="E24" t="s">
        <v>54</v>
      </c>
      <c r="F24" t="s">
        <v>55</v>
      </c>
    </row>
    <row r="25" spans="2:6" x14ac:dyDescent="0.25">
      <c r="E25" t="s">
        <v>56</v>
      </c>
      <c r="F25" t="s">
        <v>57</v>
      </c>
    </row>
    <row r="26" spans="2:6" x14ac:dyDescent="0.25">
      <c r="E26" t="s">
        <v>58</v>
      </c>
      <c r="F26" t="s">
        <v>59</v>
      </c>
    </row>
    <row r="27" spans="2:6" x14ac:dyDescent="0.25">
      <c r="E27" t="s">
        <v>60</v>
      </c>
      <c r="F27" t="s">
        <v>61</v>
      </c>
    </row>
    <row r="28" spans="2:6" x14ac:dyDescent="0.25">
      <c r="E28" t="s">
        <v>62</v>
      </c>
      <c r="F28" t="s">
        <v>63</v>
      </c>
    </row>
    <row r="29" spans="2:6" x14ac:dyDescent="0.25">
      <c r="E29" t="s">
        <v>64</v>
      </c>
      <c r="F29" t="s">
        <v>65</v>
      </c>
    </row>
    <row r="30" spans="2:6" x14ac:dyDescent="0.25">
      <c r="E30" t="s">
        <v>66</v>
      </c>
      <c r="F30" t="s">
        <v>67</v>
      </c>
    </row>
    <row r="31" spans="2:6" x14ac:dyDescent="0.25">
      <c r="E31" t="s">
        <v>68</v>
      </c>
      <c r="F3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EB49-CEC8-4288-A087-19507CA696A7}">
  <dimension ref="A1:AC38"/>
  <sheetViews>
    <sheetView topLeftCell="G1" zoomScale="80" zoomScaleNormal="80" workbookViewId="0">
      <selection activeCell="X39" sqref="X39:AC39"/>
    </sheetView>
  </sheetViews>
  <sheetFormatPr defaultRowHeight="15" x14ac:dyDescent="0.25"/>
  <cols>
    <col min="9" max="10" width="31.28515625" bestFit="1" customWidth="1"/>
    <col min="20" max="20" width="31.28515625" bestFit="1" customWidth="1"/>
    <col min="21" max="21" width="12.7109375" bestFit="1" customWidth="1"/>
    <col min="24" max="24" width="10.140625" bestFit="1" customWidth="1"/>
    <col min="25" max="25" width="10.140625" customWidth="1"/>
    <col min="27" max="27" width="33.42578125" bestFit="1" customWidth="1"/>
    <col min="28" max="28" width="31.28515625" bestFit="1" customWidth="1"/>
  </cols>
  <sheetData>
    <row r="1" spans="1:29" x14ac:dyDescent="0.25">
      <c r="A1">
        <f>MAX(A3:A45)</f>
        <v>17</v>
      </c>
      <c r="B1" t="s">
        <v>73</v>
      </c>
      <c r="L1">
        <f>MAX(L3:L42)</f>
        <v>18</v>
      </c>
      <c r="M1" t="s">
        <v>74</v>
      </c>
    </row>
    <row r="2" spans="1:29" x14ac:dyDescent="0.25">
      <c r="C2" t="s">
        <v>81</v>
      </c>
      <c r="D2" t="s">
        <v>80</v>
      </c>
      <c r="E2" t="s">
        <v>26</v>
      </c>
      <c r="F2" t="s">
        <v>70</v>
      </c>
      <c r="G2" t="s">
        <v>82</v>
      </c>
      <c r="H2" t="s">
        <v>75</v>
      </c>
      <c r="I2" t="s">
        <v>84</v>
      </c>
      <c r="J2" t="s">
        <v>83</v>
      </c>
      <c r="N2" t="s">
        <v>81</v>
      </c>
      <c r="O2" t="s">
        <v>80</v>
      </c>
      <c r="P2" t="s">
        <v>26</v>
      </c>
      <c r="Q2" t="s">
        <v>70</v>
      </c>
      <c r="R2" t="s">
        <v>82</v>
      </c>
      <c r="S2" t="s">
        <v>75</v>
      </c>
      <c r="T2" t="s">
        <v>84</v>
      </c>
      <c r="U2" t="s">
        <v>83</v>
      </c>
      <c r="X2" t="s">
        <v>78</v>
      </c>
      <c r="Y2" t="s">
        <v>79</v>
      </c>
      <c r="Z2" t="s">
        <v>76</v>
      </c>
    </row>
    <row r="3" spans="1:29" x14ac:dyDescent="0.25">
      <c r="A3">
        <v>1</v>
      </c>
      <c r="C3">
        <v>2025</v>
      </c>
      <c r="D3" t="s">
        <v>71</v>
      </c>
      <c r="E3" t="s">
        <v>2</v>
      </c>
      <c r="F3" t="s">
        <v>35</v>
      </c>
      <c r="G3" t="s">
        <v>72</v>
      </c>
      <c r="H3">
        <v>0.97991501759550004</v>
      </c>
      <c r="I3" t="str">
        <f>INDEX(PRC_COM!$C$3:$C$40,MATCH(E3,PRC_COM!$B$3:$B$40,0))</f>
        <v xml:space="preserve">Existing CHP Plant                                </v>
      </c>
      <c r="J3" t="str">
        <f>INDEX(PRC_COM!$F$3:$F$40,MATCH(F3,PRC_COM!$E$3:$E$40,0))</f>
        <v xml:space="preserve">Biomass Woodchips                                 </v>
      </c>
      <c r="L3">
        <v>1</v>
      </c>
      <c r="N3">
        <v>2025</v>
      </c>
      <c r="O3" t="s">
        <v>71</v>
      </c>
      <c r="P3" t="s">
        <v>2</v>
      </c>
      <c r="Q3" t="s">
        <v>50</v>
      </c>
      <c r="R3" t="s">
        <v>72</v>
      </c>
      <c r="S3">
        <v>2.5486428802124599</v>
      </c>
      <c r="T3" t="str">
        <f>INDEX(PRC_COM!$C$3:$C$40,MATCH(P3,PRC_COM!$B$3:$B$40,0))</f>
        <v xml:space="preserve">Existing CHP Plant                                </v>
      </c>
      <c r="U3" t="str">
        <f>INDEX(PRC_COM!$F$3:$F$40,MATCH(Q3,PRC_COM!$E$3:$E$40,0))</f>
        <v xml:space="preserve">Sugar Industry Electricity                        </v>
      </c>
      <c r="Z3" t="s">
        <v>88</v>
      </c>
      <c r="AA3" t="s">
        <v>85</v>
      </c>
      <c r="AB3" t="s">
        <v>86</v>
      </c>
      <c r="AC3" t="s">
        <v>87</v>
      </c>
    </row>
    <row r="4" spans="1:29" x14ac:dyDescent="0.25">
      <c r="A4">
        <f>A3+1</f>
        <v>2</v>
      </c>
      <c r="D4" t="s">
        <v>71</v>
      </c>
      <c r="E4" t="s">
        <v>2</v>
      </c>
      <c r="F4" t="s">
        <v>46</v>
      </c>
      <c r="G4" t="s">
        <v>72</v>
      </c>
      <c r="H4">
        <v>5.3887278299999997</v>
      </c>
      <c r="I4" t="str">
        <f>INDEX(PRC_COM!$C$3:$C$40,MATCH(E4,PRC_COM!$B$3:$B$40,0))</f>
        <v xml:space="preserve">Existing CHP Plant                                </v>
      </c>
      <c r="J4" t="str">
        <f>INDEX(PRC_COM!$F$3:$F$40,MATCH(F4,PRC_COM!$E$3:$E$40,0))</f>
        <v xml:space="preserve">Industry Coal                                     </v>
      </c>
      <c r="L4">
        <f>L3+1</f>
        <v>2</v>
      </c>
      <c r="O4" t="s">
        <v>71</v>
      </c>
      <c r="P4" t="s">
        <v>2</v>
      </c>
      <c r="Q4" t="s">
        <v>52</v>
      </c>
      <c r="R4" t="s">
        <v>72</v>
      </c>
      <c r="S4">
        <v>32.909270943791398</v>
      </c>
      <c r="T4" t="str">
        <f>INDEX(PRC_COM!$C$3:$C$40,MATCH(P4,PRC_COM!$B$3:$B$40,0))</f>
        <v xml:space="preserve">Existing CHP Plant                                </v>
      </c>
      <c r="U4" t="str">
        <f>INDEX(PRC_COM!$F$3:$F$40,MATCH(Q4,PRC_COM!$E$3:$E$40,0))</f>
        <v xml:space="preserve">Steam From CHP                                    </v>
      </c>
      <c r="X4">
        <v>1</v>
      </c>
      <c r="Y4">
        <f t="shared" ref="Y4:Y28" si="0">IF(AND(Z3="IN",X3=$A$1),1,Y3+1)</f>
        <v>1</v>
      </c>
      <c r="Z4" t="s">
        <v>77</v>
      </c>
      <c r="AA4" t="str">
        <f>IF(Z4="IN",INDEX($J$3:$J$27,Y4),INDEX($T$3:$T$27,Y4))</f>
        <v xml:space="preserve">Biomass Woodchips                                 </v>
      </c>
      <c r="AB4" t="str">
        <f>IF(Z4="IN",INDEX($I$3:$I$27,Y4),INDEX($U$3:$U$27,Y4))</f>
        <v xml:space="preserve">Existing CHP Plant                                </v>
      </c>
      <c r="AC4">
        <f>IF(Z4="IN",INDEX($H$3:$H$40,Y4),INDEX($S$3:$S$40,Y4))</f>
        <v>0.97991501759550004</v>
      </c>
    </row>
    <row r="5" spans="1:29" x14ac:dyDescent="0.25">
      <c r="A5">
        <f t="shared" ref="A5:A19" si="1">A4+1</f>
        <v>3</v>
      </c>
      <c r="D5" t="s">
        <v>71</v>
      </c>
      <c r="E5" t="s">
        <v>2</v>
      </c>
      <c r="F5" t="s">
        <v>48</v>
      </c>
      <c r="G5" t="s">
        <v>72</v>
      </c>
      <c r="H5">
        <v>38.431348887457602</v>
      </c>
      <c r="I5" t="str">
        <f>INDEX(PRC_COM!$C$3:$C$40,MATCH(E5,PRC_COM!$B$3:$B$40,0))</f>
        <v xml:space="preserve">Existing CHP Plant                                </v>
      </c>
      <c r="J5" t="str">
        <f>INDEX(PRC_COM!$F$3:$F$40,MATCH(F5,PRC_COM!$E$3:$E$40,0))</f>
        <v xml:space="preserve">Bagasse                                           </v>
      </c>
      <c r="L5">
        <f t="shared" ref="L5:L20" si="2">L4+1</f>
        <v>3</v>
      </c>
      <c r="O5" t="s">
        <v>71</v>
      </c>
      <c r="P5" t="s">
        <v>4</v>
      </c>
      <c r="Q5" t="s">
        <v>109</v>
      </c>
      <c r="R5" t="s">
        <v>72</v>
      </c>
      <c r="S5">
        <v>47.206841415515903</v>
      </c>
      <c r="T5" t="str">
        <f>INDEX(PRC_COM!$C$3:$C$40,MATCH(P5,PRC_COM!$B$3:$B$40,0))</f>
        <v xml:space="preserve">Existing Milling Plant                            </v>
      </c>
      <c r="U5" t="str">
        <f>INDEX(PRC_COM!$F$3:$F$40,MATCH(Q5,PRC_COM!$E$3:$E$40,0))</f>
        <v xml:space="preserve">Cane Syrup (A-Mollasses)                          </v>
      </c>
      <c r="X5">
        <f>X4+1</f>
        <v>2</v>
      </c>
      <c r="Y5">
        <f t="shared" si="0"/>
        <v>2</v>
      </c>
      <c r="Z5" t="str">
        <f>IF(Y5=1,"OUT",Z4)</f>
        <v>IN</v>
      </c>
      <c r="AA5" t="str">
        <f>IF(Z5="IN",INDEX($J$3:$J$27,Y5),INDEX($T$3:$T$27,Y5))</f>
        <v xml:space="preserve">Industry Coal                                     </v>
      </c>
      <c r="AB5" t="str">
        <f>IF(Z5="IN",INDEX($I$3:$I$27,Y5),INDEX($U$3:$U$27,Y5))</f>
        <v xml:space="preserve">Existing CHP Plant                                </v>
      </c>
      <c r="AC5">
        <f>IF(Z5="IN",INDEX($H$3:$H$40,Y5),INDEX($S$3:$S$40,Y5))</f>
        <v>5.3887278299999997</v>
      </c>
    </row>
    <row r="6" spans="1:29" x14ac:dyDescent="0.25">
      <c r="A6">
        <f t="shared" si="1"/>
        <v>4</v>
      </c>
      <c r="D6" t="s">
        <v>71</v>
      </c>
      <c r="E6" t="s">
        <v>4</v>
      </c>
      <c r="F6" t="s">
        <v>37</v>
      </c>
      <c r="G6" t="s">
        <v>72</v>
      </c>
      <c r="H6">
        <v>19.031677574700002</v>
      </c>
      <c r="I6" t="str">
        <f>INDEX(PRC_COM!$C$3:$C$40,MATCH(E6,PRC_COM!$B$3:$B$40,0))</f>
        <v xml:space="preserve">Existing Milling Plant                            </v>
      </c>
      <c r="J6" t="str">
        <f>INDEX(PRC_COM!$F$3:$F$40,MATCH(F6,PRC_COM!$E$3:$E$40,0))</f>
        <v xml:space="preserve">Cane-into factory                                 </v>
      </c>
      <c r="L6">
        <f t="shared" si="2"/>
        <v>4</v>
      </c>
      <c r="O6" t="s">
        <v>71</v>
      </c>
      <c r="P6" t="s">
        <v>4</v>
      </c>
      <c r="Q6" t="s">
        <v>48</v>
      </c>
      <c r="R6" t="s">
        <v>72</v>
      </c>
      <c r="S6">
        <v>41.605877373111298</v>
      </c>
      <c r="T6" t="str">
        <f>INDEX(PRC_COM!$C$3:$C$40,MATCH(P6,PRC_COM!$B$3:$B$40,0))</f>
        <v xml:space="preserve">Existing Milling Plant                            </v>
      </c>
      <c r="U6" t="str">
        <f>INDEX(PRC_COM!$F$3:$F$40,MATCH(Q6,PRC_COM!$E$3:$E$40,0))</f>
        <v xml:space="preserve">Bagasse                                           </v>
      </c>
      <c r="X6">
        <f t="shared" ref="X6:X40" si="3">X5+1</f>
        <v>3</v>
      </c>
      <c r="Y6">
        <f t="shared" si="0"/>
        <v>3</v>
      </c>
      <c r="Z6" t="str">
        <f t="shared" ref="Z6:Z28" si="4">IF(Y6=1,"OUT",Z5)</f>
        <v>IN</v>
      </c>
      <c r="AA6" t="str">
        <f t="shared" ref="AA6:AA28" si="5">IF(Z6="IN",INDEX($J$3:$J$27,Y6),INDEX($T$3:$T$27,Y6))</f>
        <v xml:space="preserve">Bagasse                                           </v>
      </c>
      <c r="AB6" t="str">
        <f t="shared" ref="AB6:AB28" si="6">IF(Z6="IN",INDEX($I$3:$I$27,Y6),INDEX($U$3:$U$27,Y6))</f>
        <v xml:space="preserve">Existing CHP Plant                                </v>
      </c>
      <c r="AC6">
        <f t="shared" ref="AC6:AC28" si="7">IF(Z6="IN",INDEX($H$3:$H$40,Y6),INDEX($S$3:$S$40,Y6))</f>
        <v>38.431348887457602</v>
      </c>
    </row>
    <row r="7" spans="1:29" x14ac:dyDescent="0.25">
      <c r="A7">
        <f t="shared" si="1"/>
        <v>5</v>
      </c>
      <c r="D7" t="s">
        <v>71</v>
      </c>
      <c r="E7" t="s">
        <v>4</v>
      </c>
      <c r="F7" t="s">
        <v>50</v>
      </c>
      <c r="G7" t="s">
        <v>72</v>
      </c>
      <c r="H7">
        <v>2.1110199437264798</v>
      </c>
      <c r="I7" t="str">
        <f>INDEX(PRC_COM!$C$3:$C$40,MATCH(E7,PRC_COM!$B$3:$B$40,0))</f>
        <v xml:space="preserve">Existing Milling Plant                            </v>
      </c>
      <c r="J7" t="str">
        <f>INDEX(PRC_COM!$F$3:$F$40,MATCH(F7,PRC_COM!$E$3:$E$40,0))</f>
        <v xml:space="preserve">Sugar Industry Electricity                        </v>
      </c>
      <c r="L7">
        <f t="shared" si="2"/>
        <v>5</v>
      </c>
      <c r="O7" t="s">
        <v>71</v>
      </c>
      <c r="P7" t="s">
        <v>6</v>
      </c>
      <c r="Q7" t="s">
        <v>64</v>
      </c>
      <c r="R7" t="s">
        <v>72</v>
      </c>
      <c r="S7">
        <v>1.1409899999999999</v>
      </c>
      <c r="T7" t="str">
        <f>INDEX(PRC_COM!$C$3:$C$40,MATCH(P7,PRC_COM!$B$3:$B$40,0))</f>
        <v xml:space="preserve">Sugar to Local Market                             </v>
      </c>
      <c r="U7" t="str">
        <f>INDEX(PRC_COM!$F$3:$F$40,MATCH(Q7,PRC_COM!$E$3:$E$40,0))</f>
        <v xml:space="preserve">Sugar Demand Domestic Market                      </v>
      </c>
      <c r="X7">
        <f t="shared" si="3"/>
        <v>4</v>
      </c>
      <c r="Y7">
        <f t="shared" si="0"/>
        <v>4</v>
      </c>
      <c r="Z7" t="str">
        <f t="shared" si="4"/>
        <v>IN</v>
      </c>
      <c r="AA7" t="str">
        <f t="shared" si="5"/>
        <v xml:space="preserve">Cane-into factory                                 </v>
      </c>
      <c r="AB7" t="str">
        <f t="shared" si="6"/>
        <v xml:space="preserve">Existing Milling Plant                            </v>
      </c>
      <c r="AC7">
        <f t="shared" si="7"/>
        <v>19.031677574700002</v>
      </c>
    </row>
    <row r="8" spans="1:29" x14ac:dyDescent="0.25">
      <c r="A8">
        <f t="shared" si="1"/>
        <v>6</v>
      </c>
      <c r="D8" t="s">
        <v>71</v>
      </c>
      <c r="E8" t="s">
        <v>4</v>
      </c>
      <c r="F8" t="s">
        <v>52</v>
      </c>
      <c r="G8" t="s">
        <v>72</v>
      </c>
      <c r="H8">
        <v>28.367708408786701</v>
      </c>
      <c r="I8" t="str">
        <f>INDEX(PRC_COM!$C$3:$C$40,MATCH(E8,PRC_COM!$B$3:$B$40,0))</f>
        <v xml:space="preserve">Existing Milling Plant                            </v>
      </c>
      <c r="J8" t="str">
        <f>INDEX(PRC_COM!$F$3:$F$40,MATCH(F8,PRC_COM!$E$3:$E$40,0))</f>
        <v xml:space="preserve">Steam From CHP                                    </v>
      </c>
      <c r="L8">
        <f t="shared" si="2"/>
        <v>6</v>
      </c>
      <c r="O8" t="s">
        <v>71</v>
      </c>
      <c r="P8" t="s">
        <v>10</v>
      </c>
      <c r="Q8" t="s">
        <v>62</v>
      </c>
      <c r="R8" t="s">
        <v>72</v>
      </c>
      <c r="S8">
        <v>1.04283096848354</v>
      </c>
      <c r="T8" t="str">
        <f>INDEX(PRC_COM!$C$3:$C$40,MATCH(P8,PRC_COM!$B$3:$B$40,0))</f>
        <v xml:space="preserve">Sugar to Export Market                            </v>
      </c>
      <c r="U8" t="str">
        <f>INDEX(PRC_COM!$F$3:$F$40,MATCH(Q8,PRC_COM!$E$3:$E$40,0))</f>
        <v xml:space="preserve">Sugar Exports                                     </v>
      </c>
      <c r="X8">
        <f t="shared" si="3"/>
        <v>5</v>
      </c>
      <c r="Y8">
        <f t="shared" si="0"/>
        <v>5</v>
      </c>
      <c r="Z8" t="str">
        <f t="shared" si="4"/>
        <v>IN</v>
      </c>
      <c r="AA8" t="str">
        <f t="shared" si="5"/>
        <v xml:space="preserve">Sugar Industry Electricity                        </v>
      </c>
      <c r="AB8" t="str">
        <f t="shared" si="6"/>
        <v xml:space="preserve">Existing Milling Plant                            </v>
      </c>
      <c r="AC8">
        <f t="shared" si="7"/>
        <v>2.1110199437264798</v>
      </c>
    </row>
    <row r="9" spans="1:29" x14ac:dyDescent="0.25">
      <c r="A9">
        <f t="shared" si="1"/>
        <v>7</v>
      </c>
      <c r="D9" t="s">
        <v>71</v>
      </c>
      <c r="E9" t="s">
        <v>6</v>
      </c>
      <c r="F9" t="s">
        <v>54</v>
      </c>
      <c r="G9" t="s">
        <v>72</v>
      </c>
      <c r="H9">
        <v>18.836330094525401</v>
      </c>
      <c r="I9" t="str">
        <f>INDEX(PRC_COM!$C$3:$C$40,MATCH(E9,PRC_COM!$B$3:$B$40,0))</f>
        <v xml:space="preserve">Sugar to Local Market                             </v>
      </c>
      <c r="J9" t="str">
        <f>INDEX(PRC_COM!$F$3:$F$40,MATCH(F9,PRC_COM!$E$3:$E$40,0))</f>
        <v xml:space="preserve">Sugar                                             </v>
      </c>
      <c r="L9">
        <f t="shared" si="2"/>
        <v>7</v>
      </c>
      <c r="O9" t="s">
        <v>71</v>
      </c>
      <c r="P9" t="s">
        <v>12</v>
      </c>
      <c r="Q9" t="s">
        <v>116</v>
      </c>
      <c r="R9" t="s">
        <v>72</v>
      </c>
      <c r="S9">
        <v>0.65605957809374005</v>
      </c>
      <c r="T9" t="str">
        <f>INDEX(PRC_COM!$C$3:$C$40,MATCH(P9,PRC_COM!$B$3:$B$40,0))</f>
        <v xml:space="preserve">B and C Stages                                    </v>
      </c>
      <c r="U9" t="str">
        <f>INDEX(PRC_COM!$F$3:$F$40,MATCH(Q9,PRC_COM!$E$3:$E$40,0))</f>
        <v xml:space="preserve">Filter Cake                                   </v>
      </c>
      <c r="X9">
        <f t="shared" si="3"/>
        <v>6</v>
      </c>
      <c r="Y9">
        <f t="shared" si="0"/>
        <v>6</v>
      </c>
      <c r="Z9" t="str">
        <f t="shared" si="4"/>
        <v>IN</v>
      </c>
      <c r="AA9" t="str">
        <f t="shared" si="5"/>
        <v xml:space="preserve">Steam From CHP                                    </v>
      </c>
      <c r="AB9" t="str">
        <f t="shared" si="6"/>
        <v xml:space="preserve">Existing Milling Plant                            </v>
      </c>
      <c r="AC9">
        <f t="shared" si="7"/>
        <v>28.367708408786701</v>
      </c>
    </row>
    <row r="10" spans="1:29" x14ac:dyDescent="0.25">
      <c r="A10">
        <f t="shared" si="1"/>
        <v>8</v>
      </c>
      <c r="D10" t="s">
        <v>71</v>
      </c>
      <c r="E10" t="s">
        <v>10</v>
      </c>
      <c r="F10" t="s">
        <v>54</v>
      </c>
      <c r="G10" t="s">
        <v>72</v>
      </c>
      <c r="H10">
        <v>17.215846199484201</v>
      </c>
      <c r="I10" t="str">
        <f>INDEX(PRC_COM!$C$3:$C$40,MATCH(E10,PRC_COM!$B$3:$B$40,0))</f>
        <v xml:space="preserve">Sugar to Export Market                            </v>
      </c>
      <c r="J10" t="str">
        <f>INDEX(PRC_COM!$F$3:$F$40,MATCH(F10,PRC_COM!$E$3:$E$40,0))</f>
        <v xml:space="preserve">Sugar                                             </v>
      </c>
      <c r="L10">
        <f t="shared" si="2"/>
        <v>8</v>
      </c>
      <c r="O10" t="s">
        <v>71</v>
      </c>
      <c r="P10" t="s">
        <v>12</v>
      </c>
      <c r="Q10" t="s">
        <v>119</v>
      </c>
      <c r="R10" t="s">
        <v>72</v>
      </c>
      <c r="S10">
        <v>6.3443983521935401</v>
      </c>
      <c r="T10" t="str">
        <f>INDEX(PRC_COM!$C$3:$C$40,MATCH(P10,PRC_COM!$B$3:$B$40,0))</f>
        <v xml:space="preserve">B and C Stages                                    </v>
      </c>
      <c r="U10" t="str">
        <f>INDEX(PRC_COM!$F$3:$F$40,MATCH(Q10,PRC_COM!$E$3:$E$40,0))</f>
        <v xml:space="preserve">C-Molasses                                        </v>
      </c>
      <c r="X10">
        <f t="shared" si="3"/>
        <v>7</v>
      </c>
      <c r="Y10">
        <f t="shared" si="0"/>
        <v>7</v>
      </c>
      <c r="Z10" t="str">
        <f t="shared" si="4"/>
        <v>IN</v>
      </c>
      <c r="AA10" t="str">
        <f t="shared" si="5"/>
        <v xml:space="preserve">Sugar                                             </v>
      </c>
      <c r="AB10" t="str">
        <f t="shared" si="6"/>
        <v xml:space="preserve">Sugar to Local Market                             </v>
      </c>
      <c r="AC10">
        <f t="shared" si="7"/>
        <v>18.836330094525401</v>
      </c>
    </row>
    <row r="11" spans="1:29" x14ac:dyDescent="0.25">
      <c r="A11">
        <f t="shared" si="1"/>
        <v>9</v>
      </c>
      <c r="D11" t="s">
        <v>71</v>
      </c>
      <c r="E11" t="s">
        <v>12</v>
      </c>
      <c r="F11" t="s">
        <v>109</v>
      </c>
      <c r="G11" t="s">
        <v>72</v>
      </c>
      <c r="H11">
        <v>47.206841415515903</v>
      </c>
      <c r="I11" t="str">
        <f>INDEX(PRC_COM!$C$3:$C$40,MATCH(E11,PRC_COM!$B$3:$B$40,0))</f>
        <v xml:space="preserve">B and C Stages                                    </v>
      </c>
      <c r="J11" t="str">
        <f>INDEX(PRC_COM!$F$3:$F$40,MATCH(F11,PRC_COM!$E$3:$E$40,0))</f>
        <v xml:space="preserve">Cane Syrup (A-Mollasses)                          </v>
      </c>
      <c r="L11">
        <f t="shared" si="2"/>
        <v>9</v>
      </c>
      <c r="O11" t="s">
        <v>71</v>
      </c>
      <c r="P11" t="s">
        <v>12</v>
      </c>
      <c r="Q11" t="s">
        <v>54</v>
      </c>
      <c r="R11" t="s">
        <v>72</v>
      </c>
      <c r="S11">
        <v>36.052176294009598</v>
      </c>
      <c r="T11" t="str">
        <f>INDEX(PRC_COM!$C$3:$C$40,MATCH(P11,PRC_COM!$B$3:$B$40,0))</f>
        <v xml:space="preserve">B and C Stages                                    </v>
      </c>
      <c r="U11" t="str">
        <f>INDEX(PRC_COM!$F$3:$F$40,MATCH(Q11,PRC_COM!$E$3:$E$40,0))</f>
        <v xml:space="preserve">Sugar                                             </v>
      </c>
      <c r="X11">
        <f t="shared" si="3"/>
        <v>8</v>
      </c>
      <c r="Y11">
        <f t="shared" si="0"/>
        <v>8</v>
      </c>
      <c r="Z11" t="str">
        <f t="shared" si="4"/>
        <v>IN</v>
      </c>
      <c r="AA11" t="str">
        <f t="shared" si="5"/>
        <v xml:space="preserve">Sugar                                             </v>
      </c>
      <c r="AB11" t="str">
        <f t="shared" si="6"/>
        <v xml:space="preserve">Sugar to Export Market                            </v>
      </c>
      <c r="AC11">
        <f t="shared" si="7"/>
        <v>17.215846199484201</v>
      </c>
    </row>
    <row r="12" spans="1:29" x14ac:dyDescent="0.25">
      <c r="A12">
        <f t="shared" si="1"/>
        <v>10</v>
      </c>
      <c r="D12" t="s">
        <v>71</v>
      </c>
      <c r="E12" t="s">
        <v>12</v>
      </c>
      <c r="F12" t="s">
        <v>50</v>
      </c>
      <c r="G12" t="s">
        <v>72</v>
      </c>
      <c r="H12">
        <v>0.31965921073865899</v>
      </c>
      <c r="I12" t="str">
        <f>INDEX(PRC_COM!$C$3:$C$40,MATCH(E12,PRC_COM!$B$3:$B$40,0))</f>
        <v xml:space="preserve">B and C Stages                                    </v>
      </c>
      <c r="J12" t="str">
        <f>INDEX(PRC_COM!$F$3:$F$40,MATCH(F12,PRC_COM!$E$3:$E$40,0))</f>
        <v xml:space="preserve">Sugar Industry Electricity                        </v>
      </c>
      <c r="L12">
        <f t="shared" si="2"/>
        <v>10</v>
      </c>
      <c r="O12" t="s">
        <v>71</v>
      </c>
      <c r="P12" t="s">
        <v>90</v>
      </c>
      <c r="Q12" t="s">
        <v>107</v>
      </c>
      <c r="R12" t="s">
        <v>72</v>
      </c>
      <c r="S12">
        <v>10.44032357903</v>
      </c>
      <c r="T12" t="str">
        <f>INDEX(PRC_COM!$C$3:$C$40,MATCH(P12,PRC_COM!$B$3:$B$40,0))</f>
        <v xml:space="preserve">Recoverable Leaves Supply                         </v>
      </c>
      <c r="U12" t="str">
        <f>INDEX(PRC_COM!$F$3:$F$40,MATCH(Q12,PRC_COM!$E$3:$E$40,0))</f>
        <v xml:space="preserve">Recoverable leaves                                </v>
      </c>
      <c r="X12">
        <f t="shared" si="3"/>
        <v>9</v>
      </c>
      <c r="Y12">
        <f t="shared" si="0"/>
        <v>9</v>
      </c>
      <c r="Z12" t="str">
        <f t="shared" si="4"/>
        <v>IN</v>
      </c>
      <c r="AA12" t="str">
        <f t="shared" si="5"/>
        <v xml:space="preserve">Cane Syrup (A-Mollasses)                          </v>
      </c>
      <c r="AB12" t="str">
        <f t="shared" si="6"/>
        <v xml:space="preserve">B and C Stages                                    </v>
      </c>
      <c r="AC12">
        <f t="shared" si="7"/>
        <v>47.206841415515903</v>
      </c>
    </row>
    <row r="13" spans="1:29" x14ac:dyDescent="0.25">
      <c r="A13">
        <f t="shared" si="1"/>
        <v>11</v>
      </c>
      <c r="D13" t="s">
        <v>71</v>
      </c>
      <c r="E13" t="s">
        <v>12</v>
      </c>
      <c r="F13" t="s">
        <v>52</v>
      </c>
      <c r="G13" t="s">
        <v>72</v>
      </c>
      <c r="H13">
        <v>4.5415625350046804</v>
      </c>
      <c r="I13" t="str">
        <f>INDEX(PRC_COM!$C$3:$C$40,MATCH(E13,PRC_COM!$B$3:$B$40,0))</f>
        <v xml:space="preserve">B and C Stages                                    </v>
      </c>
      <c r="J13" t="str">
        <f>INDEX(PRC_COM!$F$3:$F$40,MATCH(F13,PRC_COM!$E$3:$E$40,0))</f>
        <v xml:space="preserve">Steam From CHP                                    </v>
      </c>
      <c r="L13">
        <f t="shared" si="2"/>
        <v>11</v>
      </c>
      <c r="O13" t="s">
        <v>71</v>
      </c>
      <c r="P13" t="s">
        <v>13</v>
      </c>
      <c r="Q13" t="s">
        <v>35</v>
      </c>
      <c r="R13" t="s">
        <v>72</v>
      </c>
      <c r="S13">
        <v>0.97991501759550004</v>
      </c>
      <c r="T13" t="str">
        <f>INDEX(PRC_COM!$C$3:$C$40,MATCH(P13,PRC_COM!$B$3:$B$40,0))</f>
        <v xml:space="preserve">Biomass Woodchip Supply                           </v>
      </c>
      <c r="U13" t="str">
        <f>INDEX(PRC_COM!$F$3:$F$40,MATCH(Q13,PRC_COM!$E$3:$E$40,0))</f>
        <v xml:space="preserve">Biomass Woodchips                                 </v>
      </c>
      <c r="X13">
        <f t="shared" si="3"/>
        <v>10</v>
      </c>
      <c r="Y13">
        <f t="shared" si="0"/>
        <v>10</v>
      </c>
      <c r="Z13" t="str">
        <f t="shared" si="4"/>
        <v>IN</v>
      </c>
      <c r="AA13" t="str">
        <f t="shared" si="5"/>
        <v xml:space="preserve">Sugar Industry Electricity                        </v>
      </c>
      <c r="AB13" t="str">
        <f t="shared" si="6"/>
        <v xml:space="preserve">B and C Stages                                    </v>
      </c>
      <c r="AC13">
        <f t="shared" si="7"/>
        <v>0.31965921073865899</v>
      </c>
    </row>
    <row r="14" spans="1:29" x14ac:dyDescent="0.25">
      <c r="A14">
        <f t="shared" si="1"/>
        <v>12</v>
      </c>
      <c r="D14" t="s">
        <v>71</v>
      </c>
      <c r="E14" t="s">
        <v>16</v>
      </c>
      <c r="F14" t="s">
        <v>48</v>
      </c>
      <c r="G14" t="s">
        <v>72</v>
      </c>
      <c r="H14">
        <v>3.1745284856536502</v>
      </c>
      <c r="I14" t="str">
        <f>INDEX(PRC_COM!$C$3:$C$40,MATCH(E14,PRC_COM!$B$3:$B$40,0))</f>
        <v xml:space="preserve">Bagasse to Local Market                           </v>
      </c>
      <c r="J14" t="str">
        <f>INDEX(PRC_COM!$F$3:$F$40,MATCH(F14,PRC_COM!$E$3:$E$40,0))</f>
        <v xml:space="preserve">Bagasse                                           </v>
      </c>
      <c r="L14">
        <f t="shared" si="2"/>
        <v>12</v>
      </c>
      <c r="O14" t="s">
        <v>71</v>
      </c>
      <c r="P14" t="s">
        <v>15</v>
      </c>
      <c r="Q14" t="s">
        <v>37</v>
      </c>
      <c r="R14" t="s">
        <v>72</v>
      </c>
      <c r="S14">
        <v>19.031677574700002</v>
      </c>
      <c r="T14" t="str">
        <f>INDEX(PRC_COM!$C$3:$C$40,MATCH(P14,PRC_COM!$B$3:$B$40,0))</f>
        <v xml:space="preserve">Cane_Into Factory Supply                          </v>
      </c>
      <c r="U14" t="str">
        <f>INDEX(PRC_COM!$F$3:$F$40,MATCH(Q14,PRC_COM!$E$3:$E$40,0))</f>
        <v xml:space="preserve">Cane-into factory                                 </v>
      </c>
      <c r="X14">
        <f t="shared" si="3"/>
        <v>11</v>
      </c>
      <c r="Y14">
        <f t="shared" si="0"/>
        <v>11</v>
      </c>
      <c r="Z14" t="str">
        <f t="shared" si="4"/>
        <v>IN</v>
      </c>
      <c r="AA14" t="str">
        <f t="shared" si="5"/>
        <v xml:space="preserve">Steam From CHP                                    </v>
      </c>
      <c r="AB14" t="str">
        <f t="shared" si="6"/>
        <v xml:space="preserve">B and C Stages                                    </v>
      </c>
      <c r="AC14">
        <f t="shared" si="7"/>
        <v>4.5415625350046804</v>
      </c>
    </row>
    <row r="15" spans="1:29" x14ac:dyDescent="0.25">
      <c r="A15">
        <f t="shared" si="1"/>
        <v>13</v>
      </c>
      <c r="D15" t="s">
        <v>71</v>
      </c>
      <c r="E15" t="s">
        <v>95</v>
      </c>
      <c r="F15" t="s">
        <v>117</v>
      </c>
      <c r="G15" t="s">
        <v>72</v>
      </c>
      <c r="H15">
        <v>8.7265017592173493</v>
      </c>
      <c r="I15" t="str">
        <f>INDEX(PRC_COM!$C$3:$C$40,MATCH(E15,PRC_COM!$B$3:$B$40,0))</f>
        <v xml:space="preserve">Biomethane to Local Market                        </v>
      </c>
      <c r="J15" t="str">
        <f>INDEX(PRC_COM!$F$3:$F$40,MATCH(F15,PRC_COM!$E$3:$E$40,0))</f>
        <v xml:space="preserve">Sugar Industry Biogas                             </v>
      </c>
      <c r="L15">
        <f t="shared" si="2"/>
        <v>13</v>
      </c>
      <c r="O15" t="s">
        <v>71</v>
      </c>
      <c r="P15" t="s">
        <v>16</v>
      </c>
      <c r="Q15" t="s">
        <v>111</v>
      </c>
      <c r="R15" t="s">
        <v>72</v>
      </c>
      <c r="S15">
        <v>0.44128071952820003</v>
      </c>
      <c r="T15" t="str">
        <f>INDEX(PRC_COM!$C$3:$C$40,MATCH(P15,PRC_COM!$B$3:$B$40,0))</f>
        <v xml:space="preserve">Bagasse to Local Market                           </v>
      </c>
      <c r="U15" t="str">
        <f>INDEX(PRC_COM!$F$3:$F$40,MATCH(Q15,PRC_COM!$E$3:$E$40,0))</f>
        <v xml:space="preserve">Bagasse Sales to Other sectors                    </v>
      </c>
      <c r="X15">
        <f t="shared" si="3"/>
        <v>12</v>
      </c>
      <c r="Y15">
        <f t="shared" si="0"/>
        <v>12</v>
      </c>
      <c r="Z15" t="str">
        <f t="shared" si="4"/>
        <v>IN</v>
      </c>
      <c r="AA15" t="str">
        <f t="shared" si="5"/>
        <v xml:space="preserve">Bagasse                                           </v>
      </c>
      <c r="AB15" t="str">
        <f t="shared" si="6"/>
        <v xml:space="preserve">Bagasse to Local Market                           </v>
      </c>
      <c r="AC15">
        <f t="shared" si="7"/>
        <v>3.1745284856536502</v>
      </c>
    </row>
    <row r="16" spans="1:29" x14ac:dyDescent="0.25">
      <c r="A16">
        <f t="shared" si="1"/>
        <v>14</v>
      </c>
      <c r="D16" t="s">
        <v>71</v>
      </c>
      <c r="E16" t="s">
        <v>22</v>
      </c>
      <c r="F16" t="s">
        <v>50</v>
      </c>
      <c r="G16" t="s">
        <v>72</v>
      </c>
      <c r="H16">
        <v>0.44855125774732002</v>
      </c>
      <c r="I16" t="str">
        <f>INDEX(PRC_COM!$C$3:$C$40,MATCH(E16,PRC_COM!$B$3:$B$40,0))</f>
        <v xml:space="preserve">Export to Grid from Sugar                         </v>
      </c>
      <c r="J16" t="str">
        <f>INDEX(PRC_COM!$F$3:$F$40,MATCH(F16,PRC_COM!$E$3:$E$40,0))</f>
        <v xml:space="preserve">Sugar Industry Electricity                        </v>
      </c>
      <c r="L16">
        <f t="shared" si="2"/>
        <v>14</v>
      </c>
      <c r="O16" t="s">
        <v>71</v>
      </c>
      <c r="P16" t="s">
        <v>18</v>
      </c>
      <c r="Q16" t="s">
        <v>46</v>
      </c>
      <c r="R16" t="s">
        <v>72</v>
      </c>
      <c r="S16">
        <v>5.3887278299999997</v>
      </c>
      <c r="T16" t="str">
        <f>INDEX(PRC_COM!$C$3:$C$40,MATCH(P16,PRC_COM!$B$3:$B$40,0))</f>
        <v xml:space="preserve">Industry Coal Supply                              </v>
      </c>
      <c r="U16" t="str">
        <f>INDEX(PRC_COM!$F$3:$F$40,MATCH(Q16,PRC_COM!$E$3:$E$40,0))</f>
        <v xml:space="preserve">Industry Coal                                     </v>
      </c>
      <c r="X16">
        <f t="shared" si="3"/>
        <v>13</v>
      </c>
      <c r="Y16">
        <f>IF(AND(Z15="IN",X15=$A$1),1,Y15+1)</f>
        <v>13</v>
      </c>
      <c r="Z16" t="str">
        <f t="shared" si="4"/>
        <v>IN</v>
      </c>
      <c r="AA16" t="str">
        <f t="shared" si="5"/>
        <v xml:space="preserve">Sugar Industry Biogas                             </v>
      </c>
      <c r="AB16" t="str">
        <f t="shared" si="6"/>
        <v xml:space="preserve">Biomethane to Local Market                        </v>
      </c>
      <c r="AC16">
        <f t="shared" si="7"/>
        <v>8.7265017592173493</v>
      </c>
    </row>
    <row r="17" spans="1:29" x14ac:dyDescent="0.25">
      <c r="A17">
        <f t="shared" si="1"/>
        <v>15</v>
      </c>
      <c r="D17" t="s">
        <v>71</v>
      </c>
      <c r="E17" t="s">
        <v>101</v>
      </c>
      <c r="F17" t="s">
        <v>107</v>
      </c>
      <c r="G17" t="s">
        <v>72</v>
      </c>
      <c r="H17">
        <v>10.44032357903</v>
      </c>
      <c r="I17" t="str">
        <f>INDEX(PRC_COM!$C$3:$C$40,MATCH(E17,PRC_COM!$B$3:$B$40,0))</f>
        <v xml:space="preserve">New BioMethane Plant                              </v>
      </c>
      <c r="J17" t="str">
        <f>INDEX(PRC_COM!$F$3:$F$40,MATCH(F17,PRC_COM!$E$3:$E$40,0))</f>
        <v xml:space="preserve">Recoverable leaves                                </v>
      </c>
      <c r="L17">
        <f t="shared" si="2"/>
        <v>15</v>
      </c>
      <c r="O17" t="s">
        <v>71</v>
      </c>
      <c r="P17" t="s">
        <v>95</v>
      </c>
      <c r="Q17" t="s">
        <v>34</v>
      </c>
      <c r="R17" t="s">
        <v>72</v>
      </c>
      <c r="S17">
        <v>8.7265017592173493</v>
      </c>
      <c r="T17" t="str">
        <f>INDEX(PRC_COM!$C$3:$C$40,MATCH(P17,PRC_COM!$B$3:$B$40,0))</f>
        <v xml:space="preserve">Biomethane to Local Market                        </v>
      </c>
      <c r="U17" t="str">
        <f>INDEX(PRC_COM!$F$3:$F$40,MATCH(Q17,PRC_COM!$E$3:$E$40,0))</f>
        <v xml:space="preserve">Biogas Sold to Market                             </v>
      </c>
      <c r="X17">
        <f t="shared" si="3"/>
        <v>14</v>
      </c>
      <c r="Y17">
        <f t="shared" si="0"/>
        <v>14</v>
      </c>
      <c r="Z17" t="str">
        <f t="shared" si="4"/>
        <v>IN</v>
      </c>
      <c r="AA17" t="str">
        <f t="shared" si="5"/>
        <v xml:space="preserve">Sugar Industry Electricity                        </v>
      </c>
      <c r="AB17" t="str">
        <f t="shared" si="6"/>
        <v xml:space="preserve">Export to Grid from Sugar                         </v>
      </c>
      <c r="AC17">
        <f t="shared" si="7"/>
        <v>0.44855125774732002</v>
      </c>
    </row>
    <row r="18" spans="1:29" x14ac:dyDescent="0.25">
      <c r="A18">
        <f t="shared" si="1"/>
        <v>16</v>
      </c>
      <c r="D18" t="s">
        <v>71</v>
      </c>
      <c r="E18" t="s">
        <v>101</v>
      </c>
      <c r="F18" t="s">
        <v>116</v>
      </c>
      <c r="G18" t="s">
        <v>72</v>
      </c>
      <c r="H18">
        <v>0.65605957809374005</v>
      </c>
      <c r="I18" t="str">
        <f>INDEX(PRC_COM!$C$3:$C$40,MATCH(E18,PRC_COM!$B$3:$B$40,0))</f>
        <v xml:space="preserve">New BioMethane Plant                              </v>
      </c>
      <c r="J18" t="str">
        <f>INDEX(PRC_COM!$F$3:$F$40,MATCH(F18,PRC_COM!$E$3:$E$40,0))</f>
        <v xml:space="preserve">Filter Cake                                   </v>
      </c>
      <c r="L18">
        <f t="shared" si="2"/>
        <v>16</v>
      </c>
      <c r="O18" t="s">
        <v>71</v>
      </c>
      <c r="P18" t="s">
        <v>20</v>
      </c>
      <c r="Q18" t="s">
        <v>50</v>
      </c>
      <c r="R18" t="s">
        <v>72</v>
      </c>
      <c r="S18">
        <v>0.33058753200000002</v>
      </c>
      <c r="T18" t="str">
        <f>INDEX(PRC_COM!$C$3:$C$40,MATCH(P18,PRC_COM!$B$3:$B$40,0))</f>
        <v xml:space="preserve">Electricity from Eskom                            </v>
      </c>
      <c r="U18" t="str">
        <f>INDEX(PRC_COM!$F$3:$F$40,MATCH(Q18,PRC_COM!$E$3:$E$40,0))</f>
        <v xml:space="preserve">Sugar Industry Electricity                        </v>
      </c>
      <c r="X18">
        <f t="shared" si="3"/>
        <v>15</v>
      </c>
      <c r="Y18">
        <f t="shared" si="0"/>
        <v>15</v>
      </c>
      <c r="Z18" t="str">
        <f t="shared" si="4"/>
        <v>IN</v>
      </c>
      <c r="AA18" t="str">
        <f t="shared" si="5"/>
        <v xml:space="preserve">Recoverable leaves                                </v>
      </c>
      <c r="AB18" t="str">
        <f t="shared" si="6"/>
        <v xml:space="preserve">New BioMethane Plant                              </v>
      </c>
      <c r="AC18">
        <f t="shared" si="7"/>
        <v>10.44032357903</v>
      </c>
    </row>
    <row r="19" spans="1:29" x14ac:dyDescent="0.25">
      <c r="A19">
        <f t="shared" si="1"/>
        <v>17</v>
      </c>
      <c r="D19" t="s">
        <v>71</v>
      </c>
      <c r="E19" t="s">
        <v>101</v>
      </c>
      <c r="F19" t="s">
        <v>119</v>
      </c>
      <c r="G19" t="s">
        <v>72</v>
      </c>
      <c r="H19">
        <v>6.3443983521935401</v>
      </c>
      <c r="I19" t="str">
        <f>INDEX(PRC_COM!$C$3:$C$40,MATCH(E19,PRC_COM!$B$3:$B$40,0))</f>
        <v xml:space="preserve">New BioMethane Plant                              </v>
      </c>
      <c r="J19" t="str">
        <f>INDEX(PRC_COM!$F$3:$F$40,MATCH(F19,PRC_COM!$E$3:$E$40,0))</f>
        <v xml:space="preserve">C-Molasses                                        </v>
      </c>
      <c r="L19">
        <f t="shared" si="2"/>
        <v>17</v>
      </c>
      <c r="O19" t="s">
        <v>71</v>
      </c>
      <c r="P19" t="s">
        <v>22</v>
      </c>
      <c r="Q19" t="s">
        <v>42</v>
      </c>
      <c r="R19" t="s">
        <v>72</v>
      </c>
      <c r="S19">
        <v>0.44855125774732002</v>
      </c>
      <c r="T19" t="str">
        <f>INDEX(PRC_COM!$C$3:$C$40,MATCH(P19,PRC_COM!$B$3:$B$40,0))</f>
        <v xml:space="preserve">Export to Grid from Sugar                         </v>
      </c>
      <c r="U19" t="str">
        <f>INDEX(PRC_COM!$F$3:$F$40,MATCH(Q19,PRC_COM!$E$3:$E$40,0))</f>
        <v xml:space="preserve">Electricity Bulk                                  </v>
      </c>
      <c r="X19">
        <f t="shared" si="3"/>
        <v>16</v>
      </c>
      <c r="Y19">
        <f t="shared" si="0"/>
        <v>16</v>
      </c>
      <c r="Z19" t="str">
        <f t="shared" si="4"/>
        <v>IN</v>
      </c>
      <c r="AA19" t="str">
        <f t="shared" si="5"/>
        <v xml:space="preserve">Filter Cake                                   </v>
      </c>
      <c r="AB19" t="str">
        <f t="shared" si="6"/>
        <v xml:space="preserve">New BioMethane Plant                              </v>
      </c>
      <c r="AC19">
        <f t="shared" si="7"/>
        <v>0.65605957809374005</v>
      </c>
    </row>
    <row r="20" spans="1:29" x14ac:dyDescent="0.25">
      <c r="L20">
        <f t="shared" si="2"/>
        <v>18</v>
      </c>
      <c r="O20" t="s">
        <v>71</v>
      </c>
      <c r="P20" t="s">
        <v>101</v>
      </c>
      <c r="Q20" t="s">
        <v>117</v>
      </c>
      <c r="R20" t="s">
        <v>72</v>
      </c>
      <c r="S20">
        <v>8.7265017592173493</v>
      </c>
      <c r="T20" t="str">
        <f>INDEX(PRC_COM!$C$3:$C$40,MATCH(P20,PRC_COM!$B$3:$B$40,0))</f>
        <v xml:space="preserve">New BioMethane Plant                              </v>
      </c>
      <c r="U20" t="str">
        <f>INDEX(PRC_COM!$F$3:$F$40,MATCH(Q20,PRC_COM!$E$3:$E$40,0))</f>
        <v xml:space="preserve">Sugar Industry Biogas                             </v>
      </c>
      <c r="X20">
        <f t="shared" si="3"/>
        <v>17</v>
      </c>
      <c r="Y20">
        <f t="shared" si="0"/>
        <v>17</v>
      </c>
      <c r="Z20" t="str">
        <f t="shared" si="4"/>
        <v>IN</v>
      </c>
      <c r="AA20" t="str">
        <f t="shared" si="5"/>
        <v xml:space="preserve">C-Molasses                                        </v>
      </c>
      <c r="AB20" t="str">
        <f t="shared" si="6"/>
        <v xml:space="preserve">New BioMethane Plant                              </v>
      </c>
      <c r="AC20">
        <f t="shared" si="7"/>
        <v>6.3443983521935401</v>
      </c>
    </row>
    <row r="21" spans="1:29" x14ac:dyDescent="0.25">
      <c r="X21">
        <f t="shared" si="3"/>
        <v>18</v>
      </c>
      <c r="Y21">
        <f t="shared" si="0"/>
        <v>1</v>
      </c>
      <c r="Z21" t="str">
        <f t="shared" si="4"/>
        <v>OUT</v>
      </c>
      <c r="AA21" t="str">
        <f t="shared" si="5"/>
        <v xml:space="preserve">Existing CHP Plant                                </v>
      </c>
      <c r="AB21" t="str">
        <f t="shared" si="6"/>
        <v xml:space="preserve">Sugar Industry Electricity                        </v>
      </c>
      <c r="AC21">
        <f t="shared" si="7"/>
        <v>2.5486428802124599</v>
      </c>
    </row>
    <row r="22" spans="1:29" x14ac:dyDescent="0.25">
      <c r="X22">
        <f t="shared" si="3"/>
        <v>19</v>
      </c>
      <c r="Y22">
        <f t="shared" si="0"/>
        <v>2</v>
      </c>
      <c r="Z22" t="str">
        <f t="shared" si="4"/>
        <v>OUT</v>
      </c>
      <c r="AA22" t="str">
        <f t="shared" si="5"/>
        <v xml:space="preserve">Existing CHP Plant                                </v>
      </c>
      <c r="AB22" t="str">
        <f t="shared" si="6"/>
        <v xml:space="preserve">Steam From CHP                                    </v>
      </c>
      <c r="AC22">
        <f t="shared" si="7"/>
        <v>32.909270943791398</v>
      </c>
    </row>
    <row r="23" spans="1:29" x14ac:dyDescent="0.25">
      <c r="X23">
        <f t="shared" si="3"/>
        <v>20</v>
      </c>
      <c r="Y23">
        <f t="shared" si="0"/>
        <v>3</v>
      </c>
      <c r="Z23" t="str">
        <f t="shared" si="4"/>
        <v>OUT</v>
      </c>
      <c r="AA23" t="str">
        <f t="shared" si="5"/>
        <v xml:space="preserve">Existing Milling Plant                            </v>
      </c>
      <c r="AB23" t="str">
        <f t="shared" si="6"/>
        <v xml:space="preserve">Cane Syrup (A-Mollasses)                          </v>
      </c>
      <c r="AC23">
        <f t="shared" si="7"/>
        <v>47.206841415515903</v>
      </c>
    </row>
    <row r="24" spans="1:29" x14ac:dyDescent="0.25">
      <c r="X24">
        <f t="shared" si="3"/>
        <v>21</v>
      </c>
      <c r="Y24">
        <f t="shared" si="0"/>
        <v>4</v>
      </c>
      <c r="Z24" t="str">
        <f t="shared" si="4"/>
        <v>OUT</v>
      </c>
      <c r="AA24" t="str">
        <f t="shared" si="5"/>
        <v xml:space="preserve">Existing Milling Plant                            </v>
      </c>
      <c r="AB24" t="str">
        <f t="shared" si="6"/>
        <v xml:space="preserve">Bagasse                                           </v>
      </c>
      <c r="AC24">
        <f t="shared" si="7"/>
        <v>41.605877373111298</v>
      </c>
    </row>
    <row r="25" spans="1:29" x14ac:dyDescent="0.25">
      <c r="X25">
        <f t="shared" si="3"/>
        <v>22</v>
      </c>
      <c r="Y25">
        <f t="shared" si="0"/>
        <v>5</v>
      </c>
      <c r="Z25" t="str">
        <f t="shared" si="4"/>
        <v>OUT</v>
      </c>
      <c r="AA25" t="str">
        <f t="shared" si="5"/>
        <v xml:space="preserve">Sugar to Local Market                             </v>
      </c>
      <c r="AB25" t="str">
        <f t="shared" si="6"/>
        <v xml:space="preserve">Sugar Demand Domestic Market                      </v>
      </c>
      <c r="AC25">
        <f t="shared" si="7"/>
        <v>1.1409899999999999</v>
      </c>
    </row>
    <row r="26" spans="1:29" x14ac:dyDescent="0.25">
      <c r="X26">
        <f t="shared" si="3"/>
        <v>23</v>
      </c>
      <c r="Y26">
        <f t="shared" si="0"/>
        <v>6</v>
      </c>
      <c r="Z26" t="str">
        <f t="shared" si="4"/>
        <v>OUT</v>
      </c>
      <c r="AA26" t="str">
        <f t="shared" si="5"/>
        <v xml:space="preserve">Sugar to Export Market                            </v>
      </c>
      <c r="AB26" t="str">
        <f t="shared" si="6"/>
        <v xml:space="preserve">Sugar Exports                                     </v>
      </c>
      <c r="AC26">
        <f t="shared" si="7"/>
        <v>1.04283096848354</v>
      </c>
    </row>
    <row r="27" spans="1:29" x14ac:dyDescent="0.25">
      <c r="X27">
        <f t="shared" si="3"/>
        <v>24</v>
      </c>
      <c r="Y27">
        <f t="shared" si="0"/>
        <v>7</v>
      </c>
      <c r="Z27" t="str">
        <f t="shared" si="4"/>
        <v>OUT</v>
      </c>
      <c r="AA27" t="str">
        <f t="shared" si="5"/>
        <v xml:space="preserve">B and C Stages                                    </v>
      </c>
      <c r="AB27" t="str">
        <f t="shared" si="6"/>
        <v xml:space="preserve">Filter Cake                                   </v>
      </c>
      <c r="AC27">
        <f t="shared" si="7"/>
        <v>0.65605957809374005</v>
      </c>
    </row>
    <row r="28" spans="1:29" x14ac:dyDescent="0.25">
      <c r="X28">
        <f t="shared" si="3"/>
        <v>25</v>
      </c>
      <c r="Y28">
        <f t="shared" si="0"/>
        <v>8</v>
      </c>
      <c r="Z28" t="str">
        <f t="shared" si="4"/>
        <v>OUT</v>
      </c>
      <c r="AA28" t="str">
        <f t="shared" si="5"/>
        <v xml:space="preserve">B and C Stages                                    </v>
      </c>
      <c r="AB28" t="str">
        <f t="shared" si="6"/>
        <v xml:space="preserve">C-Molasses                                        </v>
      </c>
      <c r="AC28">
        <f t="shared" si="7"/>
        <v>6.3443983521935401</v>
      </c>
    </row>
    <row r="29" spans="1:29" x14ac:dyDescent="0.25">
      <c r="X29">
        <f t="shared" si="3"/>
        <v>26</v>
      </c>
      <c r="Y29">
        <f>IF(AND(Z28="IN",X28=$A$1),1,Y28+1)</f>
        <v>9</v>
      </c>
      <c r="Z29" t="str">
        <f t="shared" ref="Z29" si="8">IF(Y29=1,"OUT",Z28)</f>
        <v>OUT</v>
      </c>
      <c r="AA29" t="str">
        <f t="shared" ref="AA29" si="9">IF(Z29="IN",INDEX($J$3:$J$27,Y29),INDEX($T$3:$T$27,Y29))</f>
        <v xml:space="preserve">B and C Stages                                    </v>
      </c>
      <c r="AB29" t="str">
        <f t="shared" ref="AB29" si="10">IF(Z29="IN",INDEX($I$3:$I$27,Y29),INDEX($U$3:$U$27,Y29))</f>
        <v xml:space="preserve">Sugar                                             </v>
      </c>
      <c r="AC29">
        <f t="shared" ref="AC29" si="11">IF(Z29="IN",INDEX($H$3:$H$40,Y29),INDEX($S$3:$S$40,Y29))</f>
        <v>36.052176294009598</v>
      </c>
    </row>
    <row r="30" spans="1:29" x14ac:dyDescent="0.25">
      <c r="X30">
        <f t="shared" si="3"/>
        <v>27</v>
      </c>
      <c r="Y30">
        <f t="shared" ref="Y30" si="12">IF(AND(Z29="IN",X29=$A$1),1,Y29+1)</f>
        <v>10</v>
      </c>
      <c r="Z30" t="str">
        <f t="shared" ref="Z30" si="13">IF(Y30=1,"OUT",Z29)</f>
        <v>OUT</v>
      </c>
      <c r="AA30" t="str">
        <f t="shared" ref="AA30" si="14">IF(Z30="IN",INDEX($J$3:$J$27,Y30),INDEX($T$3:$T$27,Y30))</f>
        <v xml:space="preserve">Recoverable Leaves Supply                         </v>
      </c>
      <c r="AB30" t="str">
        <f t="shared" ref="AB30" si="15">IF(Z30="IN",INDEX($I$3:$I$27,Y30),INDEX($U$3:$U$27,Y30))</f>
        <v xml:space="preserve">Recoverable leaves                                </v>
      </c>
      <c r="AC30">
        <f t="shared" ref="AC30" si="16">IF(Z30="IN",INDEX($H$3:$H$40,Y30),INDEX($S$3:$S$40,Y30))</f>
        <v>10.44032357903</v>
      </c>
    </row>
    <row r="31" spans="1:29" x14ac:dyDescent="0.25">
      <c r="X31">
        <f t="shared" si="3"/>
        <v>28</v>
      </c>
      <c r="Y31">
        <f t="shared" ref="Y31:Y37" si="17">IF(AND(Z30="IN",X30=$A$1),1,Y30+1)</f>
        <v>11</v>
      </c>
      <c r="Z31" t="str">
        <f t="shared" ref="Z31:Z37" si="18">IF(Y31=1,"OUT",Z30)</f>
        <v>OUT</v>
      </c>
      <c r="AA31" t="str">
        <f t="shared" ref="AA31:AA37" si="19">IF(Z31="IN",INDEX($J$3:$J$27,Y31),INDEX($T$3:$T$27,Y31))</f>
        <v xml:space="preserve">Biomass Woodchip Supply                           </v>
      </c>
      <c r="AB31" t="str">
        <f t="shared" ref="AB31:AB37" si="20">IF(Z31="IN",INDEX($I$3:$I$27,Y31),INDEX($U$3:$U$27,Y31))</f>
        <v xml:space="preserve">Biomass Woodchips                                 </v>
      </c>
      <c r="AC31">
        <f t="shared" ref="AC31:AC37" si="21">IF(Z31="IN",INDEX($H$3:$H$40,Y31),INDEX($S$3:$S$40,Y31))</f>
        <v>0.97991501759550004</v>
      </c>
    </row>
    <row r="32" spans="1:29" x14ac:dyDescent="0.25">
      <c r="X32">
        <f t="shared" si="3"/>
        <v>29</v>
      </c>
      <c r="Y32">
        <f t="shared" si="17"/>
        <v>12</v>
      </c>
      <c r="Z32" t="str">
        <f t="shared" si="18"/>
        <v>OUT</v>
      </c>
      <c r="AA32" t="str">
        <f t="shared" si="19"/>
        <v xml:space="preserve">Cane_Into Factory Supply                          </v>
      </c>
      <c r="AB32" t="str">
        <f t="shared" si="20"/>
        <v xml:space="preserve">Cane-into factory                                 </v>
      </c>
      <c r="AC32">
        <f t="shared" si="21"/>
        <v>19.031677574700002</v>
      </c>
    </row>
    <row r="33" spans="24:29" x14ac:dyDescent="0.25">
      <c r="X33">
        <f t="shared" si="3"/>
        <v>30</v>
      </c>
      <c r="Y33">
        <f t="shared" si="17"/>
        <v>13</v>
      </c>
      <c r="Z33" t="str">
        <f t="shared" si="18"/>
        <v>OUT</v>
      </c>
      <c r="AA33" t="str">
        <f t="shared" si="19"/>
        <v xml:space="preserve">Bagasse to Local Market                           </v>
      </c>
      <c r="AB33" t="str">
        <f t="shared" si="20"/>
        <v xml:space="preserve">Bagasse Sales to Other sectors                    </v>
      </c>
      <c r="AC33">
        <f t="shared" si="21"/>
        <v>0.44128071952820003</v>
      </c>
    </row>
    <row r="34" spans="24:29" x14ac:dyDescent="0.25">
      <c r="X34">
        <f t="shared" si="3"/>
        <v>31</v>
      </c>
      <c r="Y34">
        <f t="shared" ref="Y34:Y38" si="22">IF(AND(Z33="IN",X33=$A$1),1,Y33+1)</f>
        <v>14</v>
      </c>
      <c r="Z34" t="str">
        <f t="shared" ref="Z34:Z38" si="23">IF(Y34=1,"OUT",Z33)</f>
        <v>OUT</v>
      </c>
      <c r="AA34" t="str">
        <f t="shared" ref="AA34:AA38" si="24">IF(Z34="IN",INDEX($J$3:$J$27,Y34),INDEX($T$3:$T$27,Y34))</f>
        <v xml:space="preserve">Industry Coal Supply                              </v>
      </c>
      <c r="AB34" t="str">
        <f t="shared" ref="AB34:AB38" si="25">IF(Z34="IN",INDEX($I$3:$I$27,Y34),INDEX($U$3:$U$27,Y34))</f>
        <v xml:space="preserve">Industry Coal                                     </v>
      </c>
      <c r="AC34">
        <f t="shared" ref="AC34:AC38" si="26">IF(Z34="IN",INDEX($H$3:$H$40,Y34),INDEX($S$3:$S$40,Y34))</f>
        <v>5.3887278299999997</v>
      </c>
    </row>
    <row r="35" spans="24:29" x14ac:dyDescent="0.25">
      <c r="X35">
        <f t="shared" si="3"/>
        <v>32</v>
      </c>
      <c r="Y35">
        <f t="shared" si="22"/>
        <v>15</v>
      </c>
      <c r="Z35" t="str">
        <f t="shared" si="23"/>
        <v>OUT</v>
      </c>
      <c r="AA35" t="str">
        <f t="shared" si="24"/>
        <v xml:space="preserve">Biomethane to Local Market                        </v>
      </c>
      <c r="AB35" t="str">
        <f t="shared" si="25"/>
        <v xml:space="preserve">Biogas Sold to Market                             </v>
      </c>
      <c r="AC35">
        <f t="shared" si="26"/>
        <v>8.7265017592173493</v>
      </c>
    </row>
    <row r="36" spans="24:29" x14ac:dyDescent="0.25">
      <c r="X36">
        <f t="shared" si="3"/>
        <v>33</v>
      </c>
      <c r="Y36">
        <f t="shared" ref="Y36:Y40" si="27">IF(AND(Z35="IN",X35=$A$1),1,Y35+1)</f>
        <v>16</v>
      </c>
      <c r="Z36" t="str">
        <f t="shared" ref="Z36:Z40" si="28">IF(Y36=1,"OUT",Z35)</f>
        <v>OUT</v>
      </c>
      <c r="AA36" t="str">
        <f t="shared" ref="AA36:AA40" si="29">IF(Z36="IN",INDEX($J$3:$J$27,Y36),INDEX($T$3:$T$27,Y36))</f>
        <v xml:space="preserve">Electricity from Eskom                            </v>
      </c>
      <c r="AB36" t="str">
        <f t="shared" ref="AB36:AB40" si="30">IF(Z36="IN",INDEX($I$3:$I$27,Y36),INDEX($U$3:$U$27,Y36))</f>
        <v xml:space="preserve">Sugar Industry Electricity                        </v>
      </c>
      <c r="AC36">
        <f t="shared" ref="AC36:AC40" si="31">IF(Z36="IN",INDEX($H$3:$H$40,Y36),INDEX($S$3:$S$40,Y36))</f>
        <v>0.33058753200000002</v>
      </c>
    </row>
    <row r="37" spans="24:29" x14ac:dyDescent="0.25">
      <c r="X37">
        <f t="shared" si="3"/>
        <v>34</v>
      </c>
      <c r="Y37">
        <f t="shared" si="27"/>
        <v>17</v>
      </c>
      <c r="Z37" t="str">
        <f t="shared" si="28"/>
        <v>OUT</v>
      </c>
      <c r="AA37" t="str">
        <f t="shared" si="29"/>
        <v xml:space="preserve">Export to Grid from Sugar                         </v>
      </c>
      <c r="AB37" t="str">
        <f t="shared" si="30"/>
        <v xml:space="preserve">Electricity Bulk                                  </v>
      </c>
      <c r="AC37">
        <f t="shared" si="31"/>
        <v>0.44855125774732002</v>
      </c>
    </row>
    <row r="38" spans="24:29" x14ac:dyDescent="0.25">
      <c r="X38">
        <f t="shared" si="3"/>
        <v>35</v>
      </c>
      <c r="Y38">
        <f t="shared" si="27"/>
        <v>18</v>
      </c>
      <c r="Z38" t="str">
        <f t="shared" si="28"/>
        <v>OUT</v>
      </c>
      <c r="AA38" t="str">
        <f t="shared" si="29"/>
        <v xml:space="preserve">New BioMethane Plant                              </v>
      </c>
      <c r="AB38" t="str">
        <f t="shared" si="30"/>
        <v xml:space="preserve">Sugar Industry Biogas                             </v>
      </c>
      <c r="AC38">
        <f t="shared" si="31"/>
        <v>8.7265017592173493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8CD7-A981-48D2-BF7B-5BCEFCC720E2}">
  <dimension ref="A1:A36"/>
  <sheetViews>
    <sheetView workbookViewId="0">
      <selection sqref="A1:A36"/>
    </sheetView>
  </sheetViews>
  <sheetFormatPr defaultRowHeight="15" x14ac:dyDescent="0.25"/>
  <cols>
    <col min="1" max="1" width="77.28515625" bestFit="1" customWidth="1"/>
  </cols>
  <sheetData>
    <row r="1" spans="1:1" x14ac:dyDescent="0.25">
      <c r="A1" t="str">
        <f>Flows!AA3&amp;","&amp;Flows!AB3&amp;","&amp;Flows!AC3</f>
        <v>source,target,value</v>
      </c>
    </row>
    <row r="2" spans="1:1" x14ac:dyDescent="0.25">
      <c r="A2" t="str">
        <f>TRIM(Flows!AA4)&amp;","&amp;TRIM(Flows!AB4)&amp;","&amp;ROUND(Flows!AC4,3)</f>
        <v>Biomass Woodchips,Existing CHP Plant,0.98</v>
      </c>
    </row>
    <row r="3" spans="1:1" x14ac:dyDescent="0.25">
      <c r="A3" t="str">
        <f>TRIM(Flows!AA5)&amp;","&amp;TRIM(Flows!AB5)&amp;","&amp;ROUND(Flows!AC5,3)</f>
        <v>Industry Coal,Existing CHP Plant,5.389</v>
      </c>
    </row>
    <row r="4" spans="1:1" x14ac:dyDescent="0.25">
      <c r="A4" t="str">
        <f>TRIM(Flows!AA6)&amp;","&amp;TRIM(Flows!AB6)&amp;","&amp;ROUND(Flows!AC6,3)</f>
        <v>Bagasse,Existing CHP Plant,38.431</v>
      </c>
    </row>
    <row r="5" spans="1:1" x14ac:dyDescent="0.25">
      <c r="A5" t="str">
        <f>TRIM(Flows!AA7)&amp;","&amp;TRIM(Flows!AB7)&amp;","&amp;ROUND(Flows!AC7,3)</f>
        <v>Cane-into factory,Existing Milling Plant,19.032</v>
      </c>
    </row>
    <row r="6" spans="1:1" x14ac:dyDescent="0.25">
      <c r="A6" t="str">
        <f>TRIM(Flows!AA8)&amp;","&amp;TRIM(Flows!AB8)&amp;","&amp;ROUND(Flows!AC8,3)</f>
        <v>Sugar Industry Electricity,Existing Milling Plant,2.111</v>
      </c>
    </row>
    <row r="7" spans="1:1" x14ac:dyDescent="0.25">
      <c r="A7" t="str">
        <f>TRIM(Flows!AA9)&amp;","&amp;TRIM(Flows!AB9)&amp;","&amp;ROUND(Flows!AC9,3)</f>
        <v>Steam From CHP,Existing Milling Plant,28.368</v>
      </c>
    </row>
    <row r="8" spans="1:1" x14ac:dyDescent="0.25">
      <c r="A8" t="str">
        <f>TRIM(Flows!AA10)&amp;","&amp;TRIM(Flows!AB10)&amp;","&amp;ROUND(Flows!AC10,3)</f>
        <v>Sugar,Sugar to Local Market,18.836</v>
      </c>
    </row>
    <row r="9" spans="1:1" x14ac:dyDescent="0.25">
      <c r="A9" t="str">
        <f>TRIM(Flows!AA11)&amp;","&amp;TRIM(Flows!AB11)&amp;","&amp;ROUND(Flows!AC11,3)</f>
        <v>Sugar,Sugar to Export Market,17.216</v>
      </c>
    </row>
    <row r="10" spans="1:1" x14ac:dyDescent="0.25">
      <c r="A10" t="str">
        <f>TRIM(Flows!AA12)&amp;","&amp;TRIM(Flows!AB12)&amp;","&amp;ROUND(Flows!AC12,3)</f>
        <v>Cane Syrup (A-Mollasses),B and C Stages,47.207</v>
      </c>
    </row>
    <row r="11" spans="1:1" x14ac:dyDescent="0.25">
      <c r="A11" t="str">
        <f>TRIM(Flows!AA13)&amp;","&amp;TRIM(Flows!AB13)&amp;","&amp;ROUND(Flows!AC13,3)</f>
        <v>Sugar Industry Electricity,B and C Stages,0.32</v>
      </c>
    </row>
    <row r="12" spans="1:1" x14ac:dyDescent="0.25">
      <c r="A12" t="str">
        <f>TRIM(Flows!AA14)&amp;","&amp;TRIM(Flows!AB14)&amp;","&amp;ROUND(Flows!AC14,3)</f>
        <v>Steam From CHP,B and C Stages,4.542</v>
      </c>
    </row>
    <row r="13" spans="1:1" x14ac:dyDescent="0.25">
      <c r="A13" t="str">
        <f>TRIM(Flows!AA15)&amp;","&amp;TRIM(Flows!AB15)&amp;","&amp;ROUND(Flows!AC15,3)</f>
        <v>Bagasse,Bagasse to Local Market,3.175</v>
      </c>
    </row>
    <row r="14" spans="1:1" x14ac:dyDescent="0.25">
      <c r="A14" t="str">
        <f>TRIM(Flows!AA16)&amp;","&amp;TRIM(Flows!AB16)&amp;","&amp;ROUND(Flows!AC16,3)</f>
        <v>Sugar Industry Biogas,Biomethane to Local Market,8.727</v>
      </c>
    </row>
    <row r="15" spans="1:1" x14ac:dyDescent="0.25">
      <c r="A15" t="str">
        <f>TRIM(Flows!AA17)&amp;","&amp;TRIM(Flows!AB17)&amp;","&amp;ROUND(Flows!AC17,3)</f>
        <v>Sugar Industry Electricity,Export to Grid from Sugar,0.449</v>
      </c>
    </row>
    <row r="16" spans="1:1" x14ac:dyDescent="0.25">
      <c r="A16" t="str">
        <f>TRIM(Flows!AA18)&amp;","&amp;TRIM(Flows!AB18)&amp;","&amp;ROUND(Flows!AC18,3)</f>
        <v>Recoverable leaves,New BioMethane Plant,10.44</v>
      </c>
    </row>
    <row r="17" spans="1:1" x14ac:dyDescent="0.25">
      <c r="A17" t="str">
        <f>TRIM(Flows!AA19)&amp;","&amp;TRIM(Flows!AB19)&amp;","&amp;ROUND(Flows!AC19,3)</f>
        <v>Filter Cake,New BioMethane Plant,0.656</v>
      </c>
    </row>
    <row r="18" spans="1:1" x14ac:dyDescent="0.25">
      <c r="A18" t="str">
        <f>TRIM(Flows!AA20)&amp;","&amp;TRIM(Flows!AB20)&amp;","&amp;ROUND(Flows!AC20,3)</f>
        <v>C-Molasses,New BioMethane Plant,6.344</v>
      </c>
    </row>
    <row r="19" spans="1:1" x14ac:dyDescent="0.25">
      <c r="A19" t="str">
        <f>TRIM(Flows!AA21)&amp;","&amp;TRIM(Flows!AB21)&amp;","&amp;ROUND(Flows!AC21,3)</f>
        <v>Existing CHP Plant,Sugar Industry Electricity,2.549</v>
      </c>
    </row>
    <row r="20" spans="1:1" x14ac:dyDescent="0.25">
      <c r="A20" t="str">
        <f>TRIM(Flows!AA22)&amp;","&amp;TRIM(Flows!AB22)&amp;","&amp;ROUND(Flows!AC22,3)</f>
        <v>Existing CHP Plant,Steam From CHP,32.909</v>
      </c>
    </row>
    <row r="21" spans="1:1" x14ac:dyDescent="0.25">
      <c r="A21" t="str">
        <f>TRIM(Flows!AA23)&amp;","&amp;TRIM(Flows!AB23)&amp;","&amp;ROUND(Flows!AC23,3)</f>
        <v>Existing Milling Plant,Cane Syrup (A-Mollasses),47.207</v>
      </c>
    </row>
    <row r="22" spans="1:1" x14ac:dyDescent="0.25">
      <c r="A22" t="str">
        <f>TRIM(Flows!AA24)&amp;","&amp;TRIM(Flows!AB24)&amp;","&amp;ROUND(Flows!AC24,3)</f>
        <v>Existing Milling Plant,Bagasse,41.606</v>
      </c>
    </row>
    <row r="23" spans="1:1" x14ac:dyDescent="0.25">
      <c r="A23" t="str">
        <f>TRIM(Flows!AA25)&amp;","&amp;TRIM(Flows!AB25)&amp;","&amp;ROUND(Flows!AC25,3)</f>
        <v>Sugar to Local Market,Sugar Demand Domestic Market,1.141</v>
      </c>
    </row>
    <row r="24" spans="1:1" x14ac:dyDescent="0.25">
      <c r="A24" t="str">
        <f>TRIM(Flows!AA26)&amp;","&amp;TRIM(Flows!AB26)&amp;","&amp;ROUND(Flows!AC26,3)</f>
        <v>Sugar to Export Market,Sugar Exports,1.043</v>
      </c>
    </row>
    <row r="25" spans="1:1" x14ac:dyDescent="0.25">
      <c r="A25" t="str">
        <f>TRIM(Flows!AA27)&amp;","&amp;TRIM(Flows!AB27)&amp;","&amp;ROUND(Flows!AC27,3)</f>
        <v>B and C Stages,Filter Cake,0.656</v>
      </c>
    </row>
    <row r="26" spans="1:1" x14ac:dyDescent="0.25">
      <c r="A26" t="str">
        <f>TRIM(Flows!AA28)&amp;","&amp;TRIM(Flows!AB28)&amp;","&amp;ROUND(Flows!AC28,3)</f>
        <v>B and C Stages,C-Molasses,6.344</v>
      </c>
    </row>
    <row r="27" spans="1:1" x14ac:dyDescent="0.25">
      <c r="A27" t="str">
        <f>TRIM(Flows!AA29)&amp;","&amp;TRIM(Flows!AB29)&amp;","&amp;ROUND(Flows!AC29,3)</f>
        <v>B and C Stages,Sugar,36.052</v>
      </c>
    </row>
    <row r="28" spans="1:1" x14ac:dyDescent="0.25">
      <c r="A28" t="str">
        <f>TRIM(Flows!AA30)&amp;","&amp;TRIM(Flows!AB30)&amp;","&amp;ROUND(Flows!AC30,3)</f>
        <v>Recoverable Leaves Supply,Recoverable leaves,10.44</v>
      </c>
    </row>
    <row r="29" spans="1:1" x14ac:dyDescent="0.25">
      <c r="A29" t="str">
        <f>TRIM(Flows!AA31)&amp;","&amp;TRIM(Flows!AB31)&amp;","&amp;ROUND(Flows!AC31,3)</f>
        <v>Biomass Woodchip Supply,Biomass Woodchips,0.98</v>
      </c>
    </row>
    <row r="30" spans="1:1" x14ac:dyDescent="0.25">
      <c r="A30" t="str">
        <f>TRIM(Flows!AA32)&amp;","&amp;TRIM(Flows!AB32)&amp;","&amp;ROUND(Flows!AC32,3)</f>
        <v>Cane_Into Factory Supply,Cane-into factory,19.032</v>
      </c>
    </row>
    <row r="31" spans="1:1" x14ac:dyDescent="0.25">
      <c r="A31" t="str">
        <f>TRIM(Flows!AA33)&amp;","&amp;TRIM(Flows!AB33)&amp;","&amp;ROUND(Flows!AC33,3)</f>
        <v>Bagasse to Local Market,Bagasse Sales to Other sectors,0.441</v>
      </c>
    </row>
    <row r="32" spans="1:1" x14ac:dyDescent="0.25">
      <c r="A32" t="str">
        <f>TRIM(Flows!AA34)&amp;","&amp;TRIM(Flows!AB34)&amp;","&amp;ROUND(Flows!AC34,3)</f>
        <v>Industry Coal Supply,Industry Coal,5.389</v>
      </c>
    </row>
    <row r="33" spans="1:1" x14ac:dyDescent="0.25">
      <c r="A33" t="str">
        <f>TRIM(Flows!AA35)&amp;","&amp;TRIM(Flows!AB35)&amp;","&amp;ROUND(Flows!AC35,3)</f>
        <v>Biomethane to Local Market,Biogas Sold to Market,8.727</v>
      </c>
    </row>
    <row r="34" spans="1:1" x14ac:dyDescent="0.25">
      <c r="A34" t="str">
        <f>TRIM(Flows!AA36)&amp;","&amp;TRIM(Flows!AB36)&amp;","&amp;ROUND(Flows!AC36,3)</f>
        <v>Electricity from Eskom,Sugar Industry Electricity,0.331</v>
      </c>
    </row>
    <row r="35" spans="1:1" x14ac:dyDescent="0.25">
      <c r="A35" t="str">
        <f>TRIM(Flows!AA37)&amp;","&amp;TRIM(Flows!AB37)&amp;","&amp;ROUND(Flows!AC37,3)</f>
        <v>Export to Grid from Sugar,Electricity Bulk,0.449</v>
      </c>
    </row>
    <row r="36" spans="1:1" x14ac:dyDescent="0.25">
      <c r="A36" t="str">
        <f>TRIM(Flows!AA38)&amp;","&amp;TRIM(Flows!AB38)&amp;","&amp;ROUND(Flows!AC38,3)</f>
        <v>New BioMethane Plant,Sugar Industry Biogas,8.727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EB2A-5492-4750-85F2-84CABF686272}">
  <dimension ref="A1"/>
  <sheetViews>
    <sheetView tabSelected="1" workbookViewId="0"/>
  </sheetViews>
  <sheetFormatPr defaultRowHeight="15" x14ac:dyDescent="0.25"/>
  <sheetData>
    <row r="1" spans="1:1" x14ac:dyDescent="0.25">
      <c r="A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PRC_COM</vt:lpstr>
      <vt:lpstr>Flows</vt:lpstr>
      <vt:lpstr>SankeyInput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2019-11-12T14:35:39Z</dcterms:created>
  <dcterms:modified xsi:type="dcterms:W3CDTF">2020-02-13T20:10:13Z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848215281963348</vt:r8>
  </property>
</Properties>
</file>