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4115" tabRatio="433"/>
  </bookViews>
  <sheets>
    <sheet name="conversions" sheetId="3" r:id="rId1"/>
  </sheets>
  <definedNames>
    <definedName name="_xlnm._FilterDatabase" localSheetId="0" hidden="1">conversions!#REF!</definedName>
    <definedName name="_xlnm.Print_Area" localSheetId="0">tbu[#All]</definedName>
  </definedNames>
  <calcPr calcId="145621" iterate="1"/>
</workbook>
</file>

<file path=xl/calcChain.xml><?xml version="1.0" encoding="utf-8"?>
<calcChain xmlns="http://schemas.openxmlformats.org/spreadsheetml/2006/main">
  <c r="G396" i="3" l="1"/>
  <c r="G397" i="3" s="1"/>
  <c r="G398" i="3" s="1"/>
  <c r="G399" i="3" s="1"/>
  <c r="G400" i="3" s="1"/>
  <c r="G401" i="3" s="1"/>
  <c r="G402" i="3" s="1"/>
  <c r="G382" i="3"/>
  <c r="G383" i="3" s="1"/>
  <c r="G384" i="3" s="1"/>
  <c r="G385" i="3" s="1"/>
  <c r="G386" i="3" s="1"/>
  <c r="G387" i="3" s="1"/>
  <c r="G388" i="3" s="1"/>
  <c r="G389" i="3" s="1"/>
  <c r="F69" i="3" l="1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68" i="3"/>
  <c r="D359" i="3" l="1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G591" i="3" l="1"/>
  <c r="A193" i="3" l="1"/>
  <c r="G303" i="3" l="1"/>
  <c r="G304" i="3" s="1"/>
  <c r="G289" i="3"/>
  <c r="G290" i="3" s="1"/>
  <c r="G291" i="3" s="1"/>
  <c r="G375" i="3" l="1"/>
  <c r="G7" i="3"/>
  <c r="G580" i="3"/>
  <c r="G581" i="3"/>
  <c r="G579" i="3"/>
  <c r="G576" i="3"/>
  <c r="G577" i="3"/>
  <c r="G568" i="3"/>
  <c r="G472" i="3"/>
  <c r="G506" i="3" l="1"/>
  <c r="G377" i="3"/>
  <c r="G575" i="3"/>
  <c r="G583" i="3"/>
  <c r="G582" i="3"/>
  <c r="G469" i="3"/>
  <c r="G478" i="3"/>
  <c r="G412" i="3"/>
  <c r="G410" i="3"/>
  <c r="G408" i="3"/>
  <c r="G420" i="3"/>
  <c r="G574" i="3" l="1"/>
  <c r="G413" i="3"/>
  <c r="G419" i="3"/>
  <c r="G571" i="3"/>
  <c r="G570" i="3"/>
  <c r="G569" i="3"/>
  <c r="G573" i="3"/>
  <c r="G4" i="3" s="1"/>
  <c r="G572" i="3"/>
  <c r="G369" i="3"/>
  <c r="G584" i="3" l="1"/>
  <c r="G363" i="3"/>
  <c r="G360" i="3"/>
  <c r="G585" i="3" l="1"/>
  <c r="G92" i="3"/>
  <c r="G93" i="3" s="1"/>
  <c r="G586" i="3" l="1"/>
  <c r="A70" i="3"/>
  <c r="B70" i="3"/>
  <c r="G70" i="3"/>
  <c r="A72" i="3"/>
  <c r="B72" i="3"/>
  <c r="G72" i="3"/>
  <c r="A73" i="3"/>
  <c r="B73" i="3"/>
  <c r="A74" i="3"/>
  <c r="B74" i="3"/>
  <c r="G74" i="3"/>
  <c r="A75" i="3"/>
  <c r="B75" i="3"/>
  <c r="A76" i="3"/>
  <c r="B76" i="3"/>
  <c r="A77" i="3"/>
  <c r="B77" i="3"/>
  <c r="A78" i="3"/>
  <c r="B78" i="3"/>
  <c r="A80" i="3"/>
  <c r="B80" i="3"/>
  <c r="A81" i="3"/>
  <c r="B81" i="3"/>
  <c r="A82" i="3"/>
  <c r="B82" i="3"/>
  <c r="G82" i="3"/>
  <c r="B68" i="3"/>
  <c r="A68" i="3"/>
  <c r="G62" i="3"/>
  <c r="F54" i="3"/>
  <c r="F55" i="3"/>
  <c r="F56" i="3"/>
  <c r="F57" i="3"/>
  <c r="F58" i="3"/>
  <c r="F59" i="3"/>
  <c r="F60" i="3"/>
  <c r="F61" i="3"/>
  <c r="F62" i="3"/>
  <c r="F64" i="3"/>
  <c r="F65" i="3"/>
  <c r="F66" i="3"/>
  <c r="F67" i="3"/>
  <c r="F53" i="3"/>
  <c r="B54" i="3"/>
  <c r="B55" i="3"/>
  <c r="B57" i="3"/>
  <c r="B59" i="3"/>
  <c r="B60" i="3"/>
  <c r="B61" i="3"/>
  <c r="B62" i="3"/>
  <c r="B64" i="3"/>
  <c r="B65" i="3"/>
  <c r="B66" i="3"/>
  <c r="B67" i="3"/>
  <c r="A66" i="3"/>
  <c r="A67" i="3"/>
  <c r="A64" i="3"/>
  <c r="A65" i="3"/>
  <c r="A54" i="3"/>
  <c r="A55" i="3"/>
  <c r="A57" i="3"/>
  <c r="A59" i="3"/>
  <c r="A60" i="3"/>
  <c r="A61" i="3"/>
  <c r="A62" i="3"/>
  <c r="G588" i="3" l="1"/>
  <c r="G587" i="3"/>
  <c r="G39" i="3"/>
  <c r="G54" i="3" l="1"/>
  <c r="G480" i="3" s="1"/>
  <c r="G48" i="3"/>
  <c r="G78" i="3" s="1"/>
  <c r="G49" i="3" l="1"/>
  <c r="G347" i="3"/>
  <c r="G348" i="3"/>
  <c r="G349" i="3"/>
  <c r="G350" i="3"/>
  <c r="G359" i="3"/>
  <c r="G241" i="3" s="1"/>
  <c r="G312" i="3"/>
  <c r="G313" i="3"/>
  <c r="G320" i="3"/>
  <c r="G180" i="3" s="1"/>
  <c r="G327" i="3"/>
  <c r="G56" i="3" s="1"/>
  <c r="G328" i="3"/>
  <c r="G329" i="3"/>
  <c r="A359" i="3"/>
  <c r="A241" i="3" s="1"/>
  <c r="A357" i="3"/>
  <c r="A356" i="3"/>
  <c r="A355" i="3"/>
  <c r="A354" i="3"/>
  <c r="A353" i="3"/>
  <c r="A168" i="3" s="1"/>
  <c r="A350" i="3"/>
  <c r="A349" i="3"/>
  <c r="A348" i="3"/>
  <c r="A347" i="3"/>
  <c r="A345" i="3"/>
  <c r="A343" i="3"/>
  <c r="A342" i="3"/>
  <c r="A341" i="3"/>
  <c r="A340" i="3"/>
  <c r="A339" i="3"/>
  <c r="A336" i="3"/>
  <c r="A335" i="3"/>
  <c r="A334" i="3"/>
  <c r="A333" i="3"/>
  <c r="A332" i="3"/>
  <c r="A206" i="3" s="1"/>
  <c r="A331" i="3"/>
  <c r="A330" i="3"/>
  <c r="A329" i="3"/>
  <c r="A328" i="3"/>
  <c r="A217" i="3" s="1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3" i="3"/>
  <c r="A312" i="3"/>
  <c r="A311" i="3"/>
  <c r="A310" i="3"/>
  <c r="G280" i="3"/>
  <c r="G279" i="3"/>
  <c r="G376" i="3" s="1"/>
  <c r="G278" i="3"/>
  <c r="G264" i="3"/>
  <c r="G265" i="3" s="1"/>
  <c r="G266" i="3"/>
  <c r="G68" i="3" s="1"/>
  <c r="G251" i="3"/>
  <c r="G212" i="3"/>
  <c r="G220" i="3"/>
  <c r="G221" i="3"/>
  <c r="G71" i="3" s="1"/>
  <c r="G239" i="3"/>
  <c r="G351" i="3" s="1"/>
  <c r="G240" i="3"/>
  <c r="G242" i="3"/>
  <c r="G243" i="3"/>
  <c r="A242" i="3"/>
  <c r="A243" i="3"/>
  <c r="A244" i="3"/>
  <c r="A245" i="3"/>
  <c r="A246" i="3"/>
  <c r="A247" i="3"/>
  <c r="A248" i="3"/>
  <c r="A249" i="3"/>
  <c r="A250" i="3"/>
  <c r="A251" i="3"/>
  <c r="A203" i="3"/>
  <c r="A204" i="3"/>
  <c r="A205" i="3"/>
  <c r="A207" i="3"/>
  <c r="A208" i="3"/>
  <c r="A209" i="3"/>
  <c r="A214" i="3" s="1"/>
  <c r="A210" i="3"/>
  <c r="A211" i="3"/>
  <c r="A212" i="3"/>
  <c r="A240" i="3" s="1"/>
  <c r="A213" i="3"/>
  <c r="A215" i="3"/>
  <c r="A216" i="3"/>
  <c r="A218" i="3"/>
  <c r="A220" i="3"/>
  <c r="A221" i="3"/>
  <c r="A222" i="3"/>
  <c r="A224" i="3"/>
  <c r="A225" i="3"/>
  <c r="A226" i="3"/>
  <c r="A227" i="3"/>
  <c r="A228" i="3"/>
  <c r="A229" i="3"/>
  <c r="A230" i="3"/>
  <c r="A231" i="3"/>
  <c r="A232" i="3"/>
  <c r="A149" i="3" s="1"/>
  <c r="A219" i="3" s="1"/>
  <c r="A233" i="3"/>
  <c r="A235" i="3"/>
  <c r="A236" i="3"/>
  <c r="A237" i="3"/>
  <c r="A239" i="3"/>
  <c r="A351" i="3" s="1"/>
  <c r="A202" i="3"/>
  <c r="G196" i="3"/>
  <c r="G146" i="3"/>
  <c r="G147" i="3"/>
  <c r="G154" i="3"/>
  <c r="G161" i="3"/>
  <c r="G63" i="3" s="1"/>
  <c r="G162" i="3"/>
  <c r="G181" i="3"/>
  <c r="G182" i="3"/>
  <c r="G184" i="3"/>
  <c r="G185" i="3"/>
  <c r="G193" i="3"/>
  <c r="F193" i="3"/>
  <c r="A144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8" i="3"/>
  <c r="F189" i="3"/>
  <c r="F190" i="3"/>
  <c r="F191" i="3"/>
  <c r="F192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8" i="3"/>
  <c r="F159" i="3"/>
  <c r="F160" i="3"/>
  <c r="F161" i="3"/>
  <c r="F63" i="3" s="1"/>
  <c r="F162" i="3"/>
  <c r="F163" i="3"/>
  <c r="F164" i="3"/>
  <c r="F165" i="3"/>
  <c r="F166" i="3"/>
  <c r="F167" i="3"/>
  <c r="F157" i="3" s="1"/>
  <c r="F144" i="3"/>
  <c r="A145" i="3"/>
  <c r="A188" i="3"/>
  <c r="A190" i="3"/>
  <c r="A191" i="3"/>
  <c r="A192" i="3"/>
  <c r="A146" i="3"/>
  <c r="A147" i="3"/>
  <c r="A148" i="3"/>
  <c r="A150" i="3"/>
  <c r="A151" i="3"/>
  <c r="A152" i="3"/>
  <c r="A153" i="3"/>
  <c r="A154" i="3"/>
  <c r="A155" i="3"/>
  <c r="A156" i="3"/>
  <c r="A157" i="3"/>
  <c r="A158" i="3"/>
  <c r="A159" i="3"/>
  <c r="A160" i="3"/>
  <c r="A314" i="3" s="1"/>
  <c r="A161" i="3"/>
  <c r="A187" i="3" s="1"/>
  <c r="A162" i="3"/>
  <c r="A165" i="3"/>
  <c r="A166" i="3"/>
  <c r="A167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344" i="3" s="1"/>
  <c r="A182" i="3"/>
  <c r="A183" i="3"/>
  <c r="A238" i="3" s="1"/>
  <c r="A184" i="3"/>
  <c r="A185" i="3"/>
  <c r="A186" i="3"/>
  <c r="G58" i="3" l="1"/>
  <c r="A79" i="3"/>
  <c r="B79" i="3"/>
  <c r="A346" i="3"/>
  <c r="A163" i="3" s="1"/>
  <c r="G370" i="3"/>
  <c r="G117" i="3" s="1"/>
  <c r="G167" i="3" s="1"/>
  <c r="A189" i="3"/>
  <c r="A337" i="3" s="1"/>
  <c r="A223" i="3" s="1"/>
  <c r="B53" i="3"/>
  <c r="A53" i="3"/>
  <c r="F187" i="3"/>
  <c r="A58" i="3"/>
  <c r="B58" i="3"/>
  <c r="G346" i="3"/>
  <c r="G163" i="3" s="1"/>
  <c r="A71" i="3"/>
  <c r="A358" i="3" s="1"/>
  <c r="B71" i="3"/>
  <c r="A63" i="3"/>
  <c r="B63" i="3"/>
  <c r="A56" i="3"/>
  <c r="B56" i="3"/>
  <c r="A352" i="3"/>
  <c r="G50" i="3"/>
  <c r="G65" i="3" s="1"/>
  <c r="G195" i="3"/>
  <c r="G194" i="3" s="1"/>
  <c r="G51" i="3"/>
  <c r="G64" i="3"/>
  <c r="G281" i="3" s="1"/>
  <c r="G253" i="3"/>
  <c r="G114" i="3"/>
  <c r="G330" i="3" s="1"/>
  <c r="G110" i="3"/>
  <c r="G326" i="3" s="1"/>
  <c r="G109" i="3"/>
  <c r="G325" i="3" s="1"/>
  <c r="G108" i="3"/>
  <c r="G107" i="3"/>
  <c r="G323" i="3" s="1"/>
  <c r="G106" i="3"/>
  <c r="G322" i="3" s="1"/>
  <c r="G105" i="3"/>
  <c r="G321" i="3" s="1"/>
  <c r="G103" i="3"/>
  <c r="G102" i="3"/>
  <c r="G318" i="3" s="1"/>
  <c r="G101" i="3"/>
  <c r="G100" i="3"/>
  <c r="G98" i="3"/>
  <c r="G225" i="3" l="1"/>
  <c r="A338" i="3"/>
  <c r="A164" i="3"/>
  <c r="A234" i="3" s="1"/>
  <c r="G324" i="3"/>
  <c r="G73" i="3"/>
  <c r="G159" i="3" s="1"/>
  <c r="G314" i="3"/>
  <c r="G76" i="3"/>
  <c r="G316" i="3"/>
  <c r="G55" i="3"/>
  <c r="G317" i="3"/>
  <c r="G183" i="3"/>
  <c r="G238" i="3" s="1"/>
  <c r="G205" i="3"/>
  <c r="G119" i="3"/>
  <c r="G169" i="3" s="1"/>
  <c r="A69" i="3"/>
  <c r="B69" i="3"/>
  <c r="G305" i="3"/>
  <c r="G306" i="3" s="1"/>
  <c r="G307" i="3" s="1"/>
  <c r="G308" i="3" s="1"/>
  <c r="G309" i="3" s="1"/>
  <c r="G67" i="3" s="1"/>
  <c r="G80" i="3"/>
  <c r="G252" i="3"/>
  <c r="G366" i="3"/>
  <c r="G319" i="3"/>
  <c r="G66" i="3"/>
  <c r="G81" i="3"/>
  <c r="G148" i="3"/>
  <c r="G208" i="3"/>
  <c r="G152" i="3"/>
  <c r="G335" i="3" s="1"/>
  <c r="G210" i="3"/>
  <c r="G155" i="3"/>
  <c r="G157" i="3"/>
  <c r="G215" i="3"/>
  <c r="G53" i="3" s="1"/>
  <c r="G217" i="3"/>
  <c r="G164" i="3"/>
  <c r="G222" i="3"/>
  <c r="G151" i="3"/>
  <c r="G209" i="3"/>
  <c r="G214" i="3" s="1"/>
  <c r="G153" i="3"/>
  <c r="G211" i="3"/>
  <c r="G158" i="3"/>
  <c r="G216" i="3"/>
  <c r="G160" i="3"/>
  <c r="G218" i="3"/>
  <c r="G201" i="3"/>
  <c r="G11" i="3"/>
  <c r="G5" i="3"/>
  <c r="G8" i="3"/>
  <c r="G590" i="3" l="1"/>
  <c r="G374" i="3"/>
  <c r="G99" i="3"/>
  <c r="G287" i="3"/>
  <c r="G263" i="3"/>
  <c r="G59" i="3"/>
  <c r="G368" i="3"/>
  <c r="G371" i="3"/>
  <c r="G86" i="3"/>
  <c r="G89" i="3"/>
  <c r="G87" i="3"/>
  <c r="G84" i="3"/>
  <c r="G85" i="3"/>
  <c r="G83" i="3"/>
  <c r="G442" i="3"/>
  <c r="G136" i="3"/>
  <c r="G122" i="3"/>
  <c r="G367" i="3" l="1"/>
  <c r="G315" i="3"/>
  <c r="G207" i="3"/>
  <c r="G79" i="3" s="1"/>
  <c r="G69" i="3" s="1"/>
  <c r="G479" i="3" s="1"/>
  <c r="G352" i="3"/>
  <c r="G230" i="3"/>
  <c r="G338" i="3"/>
  <c r="G186" i="3"/>
  <c r="G123" i="3"/>
  <c r="G339" i="3" s="1"/>
  <c r="G172" i="3"/>
  <c r="G137" i="3"/>
  <c r="G353" i="3" s="1"/>
  <c r="G116" i="3" l="1"/>
  <c r="G187" i="3"/>
  <c r="G245" i="3"/>
  <c r="G173" i="3"/>
  <c r="G231" i="3"/>
  <c r="G124" i="3"/>
  <c r="G166" i="3" l="1"/>
  <c r="G213" i="3" s="1"/>
  <c r="G224" i="3"/>
  <c r="G332" i="3"/>
  <c r="G206" i="3" s="1"/>
  <c r="G340" i="3"/>
  <c r="G204" i="3"/>
  <c r="G156" i="3"/>
  <c r="G174" i="3"/>
  <c r="G262" i="3" s="1"/>
  <c r="G232" i="3"/>
  <c r="G149" i="3" s="1"/>
  <c r="G219" i="3" s="1"/>
  <c r="G125" i="3"/>
  <c r="G589" i="3" l="1"/>
  <c r="G277" i="3"/>
  <c r="G284" i="3"/>
  <c r="G269" i="3"/>
  <c r="G274" i="3" s="1"/>
  <c r="G288" i="3"/>
  <c r="G254" i="3"/>
  <c r="G256" i="3"/>
  <c r="G470" i="3" s="1"/>
  <c r="G260" i="3"/>
  <c r="G257" i="3"/>
  <c r="G258" i="3"/>
  <c r="G259" i="3"/>
  <c r="G405" i="3"/>
  <c r="G406" i="3" s="1"/>
  <c r="G362" i="3"/>
  <c r="G361" i="3" s="1"/>
  <c r="G341" i="3"/>
  <c r="G416" i="3"/>
  <c r="G138" i="3"/>
  <c r="G175" i="3"/>
  <c r="G244" i="3" s="1"/>
  <c r="G233" i="3"/>
  <c r="G126" i="3"/>
  <c r="G342" i="3" s="1"/>
  <c r="G139" i="3" l="1"/>
  <c r="G246" i="3"/>
  <c r="G188" i="3"/>
  <c r="G282" i="3"/>
  <c r="G471" i="3" s="1"/>
  <c r="G267" i="3" s="1"/>
  <c r="G283" i="3" s="1"/>
  <c r="G261" i="3" s="1"/>
  <c r="G276" i="3"/>
  <c r="G273" i="3"/>
  <c r="G270" i="3"/>
  <c r="G275" i="3"/>
  <c r="G271" i="3"/>
  <c r="G272" i="3"/>
  <c r="G77" i="3"/>
  <c r="G417" i="3"/>
  <c r="G418" i="3"/>
  <c r="G285" i="3"/>
  <c r="G292" i="3" s="1"/>
  <c r="G293" i="3" s="1"/>
  <c r="G294" i="3" s="1"/>
  <c r="G295" i="3" s="1"/>
  <c r="G296" i="3" s="1"/>
  <c r="G286" i="3"/>
  <c r="G354" i="3"/>
  <c r="G121" i="3"/>
  <c r="G127" i="3"/>
  <c r="G176" i="3"/>
  <c r="G234" i="3"/>
  <c r="G23" i="3"/>
  <c r="G171" i="3" l="1"/>
  <c r="G229" i="3"/>
  <c r="G355" i="3"/>
  <c r="G140" i="3"/>
  <c r="G189" i="3"/>
  <c r="G337" i="3" s="1"/>
  <c r="G247" i="3"/>
  <c r="G45" i="3" s="1"/>
  <c r="G343" i="3"/>
  <c r="G57" i="3"/>
  <c r="G235" i="3"/>
  <c r="G128" i="3"/>
  <c r="G344" i="3" s="1"/>
  <c r="G177" i="3"/>
  <c r="G24" i="3"/>
  <c r="G333" i="3" l="1"/>
  <c r="G150" i="3" s="1"/>
  <c r="G60" i="3"/>
  <c r="G75" i="3"/>
  <c r="G365" i="3" s="1"/>
  <c r="G364" i="3" s="1"/>
  <c r="G356" i="3"/>
  <c r="G190" i="3"/>
  <c r="G141" i="3"/>
  <c r="G248" i="3"/>
  <c r="G61" i="3"/>
  <c r="G178" i="3"/>
  <c r="G129" i="3"/>
  <c r="G236" i="3"/>
  <c r="G357" i="3" l="1"/>
  <c r="G191" i="3"/>
  <c r="G249" i="3"/>
  <c r="G142" i="3"/>
  <c r="G237" i="3"/>
  <c r="G345" i="3"/>
  <c r="G179" i="3"/>
  <c r="G227" i="3" s="1"/>
  <c r="G192" i="3" l="1"/>
  <c r="G250" i="3"/>
  <c r="G358" i="3"/>
  <c r="G118" i="3"/>
  <c r="G226" i="3" s="1"/>
  <c r="G115" i="3"/>
  <c r="G223" i="3" s="1"/>
  <c r="G255" i="3"/>
  <c r="G120" i="3"/>
  <c r="G228" i="3" s="1"/>
  <c r="G95" i="3"/>
  <c r="G203" i="3" s="1"/>
  <c r="G94" i="3"/>
  <c r="G310" i="3" s="1"/>
  <c r="G331" i="3" l="1"/>
  <c r="G165" i="3"/>
  <c r="G144" i="3"/>
  <c r="G202" i="3"/>
  <c r="G168" i="3"/>
  <c r="G334" i="3"/>
  <c r="G311" i="3"/>
  <c r="G145" i="3"/>
  <c r="G336" i="3"/>
  <c r="G170" i="3"/>
</calcChain>
</file>

<file path=xl/sharedStrings.xml><?xml version="1.0" encoding="utf-8"?>
<sst xmlns="http://schemas.openxmlformats.org/spreadsheetml/2006/main" count="3187" uniqueCount="968">
  <si>
    <t xml:space="preserve">abcoulomb </t>
  </si>
  <si>
    <t xml:space="preserve">abfarad </t>
  </si>
  <si>
    <t xml:space="preserve">abhenry </t>
  </si>
  <si>
    <t xml:space="preserve">abmho </t>
  </si>
  <si>
    <t xml:space="preserve">abohm </t>
  </si>
  <si>
    <t xml:space="preserve">abvolt </t>
  </si>
  <si>
    <t xml:space="preserve">statampere </t>
  </si>
  <si>
    <t xml:space="preserve">statcoulomb </t>
  </si>
  <si>
    <t xml:space="preserve">statfarad </t>
  </si>
  <si>
    <t xml:space="preserve">stathenry </t>
  </si>
  <si>
    <t xml:space="preserve">statmho </t>
  </si>
  <si>
    <t xml:space="preserve">statohm </t>
  </si>
  <si>
    <t xml:space="preserve">statvolt </t>
  </si>
  <si>
    <t>tablespoon</t>
  </si>
  <si>
    <t>acceleration</t>
  </si>
  <si>
    <t>angle</t>
  </si>
  <si>
    <t>area</t>
  </si>
  <si>
    <t>energy</t>
  </si>
  <si>
    <t>force</t>
  </si>
  <si>
    <t>time</t>
  </si>
  <si>
    <t>gal</t>
  </si>
  <si>
    <t>meter per second squared</t>
  </si>
  <si>
    <t>degree</t>
  </si>
  <si>
    <t>gon</t>
  </si>
  <si>
    <t>minute</t>
  </si>
  <si>
    <t>revolution</t>
  </si>
  <si>
    <t>second</t>
  </si>
  <si>
    <t>are</t>
  </si>
  <si>
    <t>barn</t>
  </si>
  <si>
    <t>hectare</t>
  </si>
  <si>
    <t>biot</t>
  </si>
  <si>
    <t>faraday</t>
  </si>
  <si>
    <t>franklin</t>
  </si>
  <si>
    <t>gamma</t>
  </si>
  <si>
    <t>gauss</t>
  </si>
  <si>
    <t>gilbert</t>
  </si>
  <si>
    <t>maxwell</t>
  </si>
  <si>
    <t>oersted</t>
  </si>
  <si>
    <t>erg</t>
  </si>
  <si>
    <t>quad</t>
  </si>
  <si>
    <t>therm</t>
  </si>
  <si>
    <t>dyne</t>
  </si>
  <si>
    <t>kilogram-force</t>
  </si>
  <si>
    <t>kip</t>
  </si>
  <si>
    <t>ångström</t>
  </si>
  <si>
    <t>foot</t>
  </si>
  <si>
    <t>inch</t>
  </si>
  <si>
    <t>micron</t>
  </si>
  <si>
    <t>mil</t>
  </si>
  <si>
    <t>mile</t>
  </si>
  <si>
    <t>parsec</t>
  </si>
  <si>
    <t>pica</t>
  </si>
  <si>
    <t>point</t>
  </si>
  <si>
    <t>rod</t>
  </si>
  <si>
    <t>yard</t>
  </si>
  <si>
    <t>phot</t>
  </si>
  <si>
    <t>grain</t>
  </si>
  <si>
    <t>pennyweight</t>
  </si>
  <si>
    <t>gram</t>
  </si>
  <si>
    <t>slug</t>
  </si>
  <si>
    <t>horsepower</t>
  </si>
  <si>
    <t>bar</t>
  </si>
  <si>
    <t>centimeter</t>
  </si>
  <si>
    <t>millimeter</t>
  </si>
  <si>
    <t>millibar</t>
  </si>
  <si>
    <t>psi</t>
  </si>
  <si>
    <t>torr</t>
  </si>
  <si>
    <t>kelvin</t>
  </si>
  <si>
    <t>day</t>
  </si>
  <si>
    <t>hour</t>
  </si>
  <si>
    <t>year</t>
  </si>
  <si>
    <t>knot</t>
  </si>
  <si>
    <t>revolution per minute</t>
  </si>
  <si>
    <t>rpm</t>
  </si>
  <si>
    <t>centipoise</t>
  </si>
  <si>
    <t>poise</t>
  </si>
  <si>
    <t>cord</t>
  </si>
  <si>
    <t>cup</t>
  </si>
  <si>
    <t>liter</t>
  </si>
  <si>
    <t>stere</t>
  </si>
  <si>
    <t>gn</t>
  </si>
  <si>
    <t>r</t>
  </si>
  <si>
    <t>a</t>
  </si>
  <si>
    <t>b</t>
  </si>
  <si>
    <t>ha</t>
  </si>
  <si>
    <t>Fr</t>
  </si>
  <si>
    <t>γ</t>
  </si>
  <si>
    <t>Gi</t>
  </si>
  <si>
    <t>Mx</t>
  </si>
  <si>
    <t>Oe</t>
  </si>
  <si>
    <t>eV</t>
  </si>
  <si>
    <t>dyn</t>
  </si>
  <si>
    <t>kgf</t>
  </si>
  <si>
    <t>Å</t>
  </si>
  <si>
    <t>ft</t>
  </si>
  <si>
    <t>in</t>
  </si>
  <si>
    <t>K</t>
  </si>
  <si>
    <t>mi</t>
  </si>
  <si>
    <t>pc</t>
  </si>
  <si>
    <t>yd</t>
  </si>
  <si>
    <t>ph</t>
  </si>
  <si>
    <t>gr</t>
  </si>
  <si>
    <t>dwt</t>
  </si>
  <si>
    <t>AT</t>
  </si>
  <si>
    <t>t</t>
  </si>
  <si>
    <t>atm</t>
  </si>
  <si>
    <t>mbar</t>
  </si>
  <si>
    <t>Torr</t>
  </si>
  <si>
    <t>R</t>
  </si>
  <si>
    <t>d</t>
  </si>
  <si>
    <t>h</t>
  </si>
  <si>
    <t>min</t>
  </si>
  <si>
    <t>cP</t>
  </si>
  <si>
    <t>P</t>
  </si>
  <si>
    <t>cSt</t>
  </si>
  <si>
    <t>St</t>
  </si>
  <si>
    <t>st</t>
  </si>
  <si>
    <t>Gal</t>
  </si>
  <si>
    <t>ksi</t>
  </si>
  <si>
    <t>radian</t>
  </si>
  <si>
    <t>ampere</t>
  </si>
  <si>
    <t>coulomb</t>
  </si>
  <si>
    <t>farad</t>
  </si>
  <si>
    <t>henry</t>
  </si>
  <si>
    <t>siemens</t>
  </si>
  <si>
    <t>ohm</t>
  </si>
  <si>
    <t>volt</t>
  </si>
  <si>
    <t>weber</t>
  </si>
  <si>
    <t>newton</t>
  </si>
  <si>
    <t>meter</t>
  </si>
  <si>
    <t>femtometer</t>
  </si>
  <si>
    <t>micrometer</t>
  </si>
  <si>
    <t>cd/in2</t>
  </si>
  <si>
    <t>lux</t>
  </si>
  <si>
    <t>lm/ft2</t>
  </si>
  <si>
    <t>kilogram</t>
  </si>
  <si>
    <t>pascal</t>
  </si>
  <si>
    <t>mm</t>
  </si>
  <si>
    <t>kPa</t>
  </si>
  <si>
    <t>m3</t>
  </si>
  <si>
    <t>m/s2</t>
  </si>
  <si>
    <t>m2</t>
  </si>
  <si>
    <t>m4</t>
  </si>
  <si>
    <t>C</t>
  </si>
  <si>
    <t>A</t>
  </si>
  <si>
    <t>F</t>
  </si>
  <si>
    <t>V</t>
  </si>
  <si>
    <t>H</t>
  </si>
  <si>
    <t>Ω</t>
  </si>
  <si>
    <t>T</t>
  </si>
  <si>
    <t>Wb</t>
  </si>
  <si>
    <t>A/m</t>
  </si>
  <si>
    <t>J</t>
  </si>
  <si>
    <t>MJ</t>
  </si>
  <si>
    <t>N</t>
  </si>
  <si>
    <t>W</t>
  </si>
  <si>
    <t>m2/s</t>
  </si>
  <si>
    <t>m</t>
  </si>
  <si>
    <t>nm</t>
  </si>
  <si>
    <t>cm</t>
  </si>
  <si>
    <t>km</t>
  </si>
  <si>
    <t>kilometer</t>
  </si>
  <si>
    <t>lx</t>
  </si>
  <si>
    <t>cd/m2</t>
  </si>
  <si>
    <t>kg</t>
  </si>
  <si>
    <t>mg</t>
  </si>
  <si>
    <t>g</t>
  </si>
  <si>
    <t>Pa</t>
  </si>
  <si>
    <t>MPa</t>
  </si>
  <si>
    <t>kilopascal</t>
  </si>
  <si>
    <t>s</t>
  </si>
  <si>
    <t>m/s</t>
  </si>
  <si>
    <t>L</t>
  </si>
  <si>
    <t>m3/s</t>
  </si>
  <si>
    <t>cmil</t>
  </si>
  <si>
    <t>ac</t>
  </si>
  <si>
    <t>ch</t>
  </si>
  <si>
    <t>nanometer</t>
  </si>
  <si>
    <t>candela per square meter</t>
  </si>
  <si>
    <t>lambert</t>
  </si>
  <si>
    <t>megapascal</t>
  </si>
  <si>
    <t>pascal second</t>
  </si>
  <si>
    <t>reciprocal pascal second)</t>
  </si>
  <si>
    <t>meter squared per second</t>
  </si>
  <si>
    <t>cubic meter</t>
  </si>
  <si>
    <t>cubic meter per second</t>
  </si>
  <si>
    <t>square meter</t>
  </si>
  <si>
    <t>tesla</t>
  </si>
  <si>
    <t>ampere per meter</t>
  </si>
  <si>
    <t>milligram</t>
  </si>
  <si>
    <t>meter per second</t>
  </si>
  <si>
    <t>power</t>
  </si>
  <si>
    <t>pressure</t>
  </si>
  <si>
    <t>velocity</t>
  </si>
  <si>
    <t>volume</t>
  </si>
  <si>
    <t>volume rate</t>
  </si>
  <si>
    <t>S</t>
  </si>
  <si>
    <t>fm</t>
  </si>
  <si>
    <t>bbl</t>
  </si>
  <si>
    <t>Btu</t>
  </si>
  <si>
    <t>cal</t>
  </si>
  <si>
    <t>kcal</t>
  </si>
  <si>
    <t>kp</t>
  </si>
  <si>
    <t>ozf</t>
  </si>
  <si>
    <t>bu</t>
  </si>
  <si>
    <t>gi</t>
  </si>
  <si>
    <t>pk</t>
  </si>
  <si>
    <t>gpm</t>
  </si>
  <si>
    <t>kW h</t>
  </si>
  <si>
    <t>m2 K/W</t>
  </si>
  <si>
    <t>N m</t>
  </si>
  <si>
    <t>Pa s</t>
  </si>
  <si>
    <t>deg</t>
  </si>
  <si>
    <t>second moment of area</t>
  </si>
  <si>
    <t>amp hr</t>
  </si>
  <si>
    <t>statfarad</t>
  </si>
  <si>
    <t>statampere</t>
  </si>
  <si>
    <t>statvolt</t>
  </si>
  <si>
    <t>stathenry</t>
  </si>
  <si>
    <t>statohm</t>
  </si>
  <si>
    <t>mho</t>
  </si>
  <si>
    <t>current</t>
  </si>
  <si>
    <t>mass</t>
  </si>
  <si>
    <t>length</t>
  </si>
  <si>
    <t>temperature</t>
  </si>
  <si>
    <t>M</t>
  </si>
  <si>
    <t>capacitance</t>
  </si>
  <si>
    <t>inductance</t>
  </si>
  <si>
    <t>conductance</t>
  </si>
  <si>
    <t>resistance</t>
  </si>
  <si>
    <t>potential</t>
  </si>
  <si>
    <t>charge</t>
  </si>
  <si>
    <t>joule</t>
  </si>
  <si>
    <t>megajoule</t>
  </si>
  <si>
    <t>watt</t>
  </si>
  <si>
    <t>pdl</t>
  </si>
  <si>
    <t>lbf</t>
  </si>
  <si>
    <t>tonf</t>
  </si>
  <si>
    <t>square meter kelvin per watt</t>
  </si>
  <si>
    <t>thermal insulance</t>
  </si>
  <si>
    <t>ftm</t>
  </si>
  <si>
    <t>ly</t>
  </si>
  <si>
    <t>uin</t>
  </si>
  <si>
    <t>cm_Hg</t>
  </si>
  <si>
    <t>cm_H20</t>
  </si>
  <si>
    <t>yr</t>
  </si>
  <si>
    <t>Conversion</t>
  </si>
  <si>
    <t>Type</t>
  </si>
  <si>
    <t>Dimension</t>
  </si>
  <si>
    <t>L/t^2</t>
  </si>
  <si>
    <t>L^2</t>
  </si>
  <si>
    <t>L^4</t>
  </si>
  <si>
    <t>t^2/L</t>
  </si>
  <si>
    <t>M^(1/2) L^(3/2) / t^2</t>
  </si>
  <si>
    <t>M^(1/2) L^(3/2) / t</t>
  </si>
  <si>
    <t>M^(1/2) L^(1/2) / t</t>
  </si>
  <si>
    <t>t^2 / L</t>
  </si>
  <si>
    <t>t / L</t>
  </si>
  <si>
    <t>L / t</t>
  </si>
  <si>
    <t>M^(1/2) / L^(3/2)</t>
  </si>
  <si>
    <t>magnetic flux</t>
  </si>
  <si>
    <t>magnetic flux density</t>
  </si>
  <si>
    <t>M^(1/2) L^(1/2)</t>
  </si>
  <si>
    <t>M^(1/2) L^(1/2) / t^2</t>
  </si>
  <si>
    <t>magnetic field strength</t>
  </si>
  <si>
    <t>M L^2 / t^2</t>
  </si>
  <si>
    <t>M L / t^2</t>
  </si>
  <si>
    <t>M L^2 / t^3</t>
  </si>
  <si>
    <t>L^2 / t</t>
  </si>
  <si>
    <t>t^3 T / M</t>
  </si>
  <si>
    <t>luminance</t>
  </si>
  <si>
    <t>J / L^2</t>
  </si>
  <si>
    <t>ct</t>
  </si>
  <si>
    <t>M / L t^2</t>
  </si>
  <si>
    <t>fahrenheit</t>
  </si>
  <si>
    <t>rankine</t>
  </si>
  <si>
    <t>a / t</t>
  </si>
  <si>
    <t>M / L t</t>
  </si>
  <si>
    <t>1/Pa s</t>
  </si>
  <si>
    <t>L t / M</t>
  </si>
  <si>
    <t>dynamic viscosity</t>
  </si>
  <si>
    <t>reciprocal dynamic viscosity</t>
  </si>
  <si>
    <t>kinematic viscosity</t>
  </si>
  <si>
    <t>L^3</t>
  </si>
  <si>
    <t>L^3 / t</t>
  </si>
  <si>
    <t>clo</t>
  </si>
  <si>
    <t>pica_cpu</t>
  </si>
  <si>
    <t>point_cpu</t>
  </si>
  <si>
    <t>fc</t>
  </si>
  <si>
    <t>fl</t>
  </si>
  <si>
    <t>Lb</t>
  </si>
  <si>
    <t>ton_tnt</t>
  </si>
  <si>
    <t>shake</t>
  </si>
  <si>
    <t>yr_sid</t>
  </si>
  <si>
    <t>yr_trop</t>
  </si>
  <si>
    <t>rhe</t>
  </si>
  <si>
    <t>tblsp</t>
  </si>
  <si>
    <t>tsp</t>
  </si>
  <si>
    <t>ton_reg</t>
  </si>
  <si>
    <t>unit_pole</t>
  </si>
  <si>
    <t>rev</t>
  </si>
  <si>
    <t>abamp</t>
  </si>
  <si>
    <t>Gs</t>
  </si>
  <si>
    <t>G</t>
  </si>
  <si>
    <t>statamp</t>
  </si>
  <si>
    <t>Btu_th</t>
  </si>
  <si>
    <t>Btu_m</t>
  </si>
  <si>
    <t>Btu_39</t>
  </si>
  <si>
    <t>Btu_59</t>
  </si>
  <si>
    <t>cal_th</t>
  </si>
  <si>
    <t>cal_m</t>
  </si>
  <si>
    <t>cal_15</t>
  </si>
  <si>
    <t>kcal_th</t>
  </si>
  <si>
    <t>kcal_m</t>
  </si>
  <si>
    <t>au</t>
  </si>
  <si>
    <t>ft_uss</t>
  </si>
  <si>
    <t>mi_uss</t>
  </si>
  <si>
    <t>mi_naut</t>
  </si>
  <si>
    <t>cwt_l</t>
  </si>
  <si>
    <t>cwt</t>
  </si>
  <si>
    <t>ozm</t>
  </si>
  <si>
    <t>ozm_t</t>
  </si>
  <si>
    <t>lbm</t>
  </si>
  <si>
    <t>lbm_t</t>
  </si>
  <si>
    <t>ton_l</t>
  </si>
  <si>
    <t>ton_met</t>
  </si>
  <si>
    <t>ton</t>
  </si>
  <si>
    <t>hp</t>
  </si>
  <si>
    <t>atm_t</t>
  </si>
  <si>
    <t>cm_H20_c</t>
  </si>
  <si>
    <t>ac ft</t>
  </si>
  <si>
    <t>in_Hg_60</t>
  </si>
  <si>
    <t>in_H20_60</t>
  </si>
  <si>
    <t>in_H20</t>
  </si>
  <si>
    <t>mm_Hg</t>
  </si>
  <si>
    <t>mm_H20</t>
  </si>
  <si>
    <t>d_sid</t>
  </si>
  <si>
    <t>h_sid</t>
  </si>
  <si>
    <t>min_sid</t>
  </si>
  <si>
    <t>s_sid</t>
  </si>
  <si>
    <t>nmph</t>
  </si>
  <si>
    <t>gal_uk</t>
  </si>
  <si>
    <t>gal_can</t>
  </si>
  <si>
    <t>gi_uk</t>
  </si>
  <si>
    <t>gi_can</t>
  </si>
  <si>
    <t>pt_dry</t>
  </si>
  <si>
    <t>pt</t>
  </si>
  <si>
    <t>qt_dry</t>
  </si>
  <si>
    <t>qt</t>
  </si>
  <si>
    <t>Btu_60</t>
  </si>
  <si>
    <t>cal_20</t>
  </si>
  <si>
    <t>y</t>
  </si>
  <si>
    <t>Yg</t>
  </si>
  <si>
    <t>Zg</t>
  </si>
  <si>
    <t>Eg</t>
  </si>
  <si>
    <t>Pg</t>
  </si>
  <si>
    <t>Tg</t>
  </si>
  <si>
    <t>Gg</t>
  </si>
  <si>
    <t>Mg</t>
  </si>
  <si>
    <t>hg</t>
  </si>
  <si>
    <t>dag</t>
  </si>
  <si>
    <t>dg</t>
  </si>
  <si>
    <t>cg</t>
  </si>
  <si>
    <t>ng</t>
  </si>
  <si>
    <t>pg</t>
  </si>
  <si>
    <t>fg</t>
  </si>
  <si>
    <t>ag</t>
  </si>
  <si>
    <t>zg</t>
  </si>
  <si>
    <t>yg</t>
  </si>
  <si>
    <t>ug</t>
  </si>
  <si>
    <t>yottagram</t>
  </si>
  <si>
    <t>zettagram</t>
  </si>
  <si>
    <t>exagram</t>
  </si>
  <si>
    <t>petagram</t>
  </si>
  <si>
    <t>teragram</t>
  </si>
  <si>
    <t>gigagram</t>
  </si>
  <si>
    <t>megagram</t>
  </si>
  <si>
    <t>hectogram</t>
  </si>
  <si>
    <t>decagram</t>
  </si>
  <si>
    <t>decigram</t>
  </si>
  <si>
    <t>centigram</t>
  </si>
  <si>
    <t>microgram</t>
  </si>
  <si>
    <t>nanogram</t>
  </si>
  <si>
    <t>picogram</t>
  </si>
  <si>
    <t>femtogram</t>
  </si>
  <si>
    <t>attogram</t>
  </si>
  <si>
    <t>zeptogram</t>
  </si>
  <si>
    <t>yoctogram</t>
  </si>
  <si>
    <t>yottameter</t>
  </si>
  <si>
    <t>zettameter</t>
  </si>
  <si>
    <t>exameter</t>
  </si>
  <si>
    <t>petameter</t>
  </si>
  <si>
    <t>terameter</t>
  </si>
  <si>
    <t>gigameter</t>
  </si>
  <si>
    <t>megameter</t>
  </si>
  <si>
    <t>hectometer</t>
  </si>
  <si>
    <t>decameter</t>
  </si>
  <si>
    <t>decimeter</t>
  </si>
  <si>
    <t>picometer</t>
  </si>
  <si>
    <t>attometer</t>
  </si>
  <si>
    <t>zeptometer</t>
  </si>
  <si>
    <t>yoctometer</t>
  </si>
  <si>
    <t>Ym</t>
  </si>
  <si>
    <t>Zm</t>
  </si>
  <si>
    <t>Em</t>
  </si>
  <si>
    <t>Pm</t>
  </si>
  <si>
    <t>Tm</t>
  </si>
  <si>
    <t>Mm</t>
  </si>
  <si>
    <t>hm</t>
  </si>
  <si>
    <t>dam</t>
  </si>
  <si>
    <t>dm</t>
  </si>
  <si>
    <t>pm</t>
  </si>
  <si>
    <t>am</t>
  </si>
  <si>
    <t>zm</t>
  </si>
  <si>
    <t>ym</t>
  </si>
  <si>
    <t>yottajoule</t>
  </si>
  <si>
    <t>zettajoule</t>
  </si>
  <si>
    <t>exajoule</t>
  </si>
  <si>
    <t>petajoule</t>
  </si>
  <si>
    <t>terajoule</t>
  </si>
  <si>
    <t>gigajoule</t>
  </si>
  <si>
    <t>kilojoule</t>
  </si>
  <si>
    <t>hectojoule</t>
  </si>
  <si>
    <t>decajoule</t>
  </si>
  <si>
    <t>decijoule</t>
  </si>
  <si>
    <t>centijoule</t>
  </si>
  <si>
    <t>millijoule</t>
  </si>
  <si>
    <t>microjoule</t>
  </si>
  <si>
    <t>nanojoule</t>
  </si>
  <si>
    <t>picojoule</t>
  </si>
  <si>
    <t>femtojoule</t>
  </si>
  <si>
    <t>attojoule</t>
  </si>
  <si>
    <t>zeptojoule</t>
  </si>
  <si>
    <t>yoctojoule</t>
  </si>
  <si>
    <t>YJ</t>
  </si>
  <si>
    <t>ZJ</t>
  </si>
  <si>
    <t>EJ</t>
  </si>
  <si>
    <t>PJ</t>
  </si>
  <si>
    <t>TJ</t>
  </si>
  <si>
    <t>kJ</t>
  </si>
  <si>
    <t>hJ</t>
  </si>
  <si>
    <t>daJ</t>
  </si>
  <si>
    <t>dJ</t>
  </si>
  <si>
    <t>cJ</t>
  </si>
  <si>
    <t>nJ</t>
  </si>
  <si>
    <t>pJ</t>
  </si>
  <si>
    <t>fJ</t>
  </si>
  <si>
    <t>aJ</t>
  </si>
  <si>
    <t>zJ</t>
  </si>
  <si>
    <t>yJ</t>
  </si>
  <si>
    <t>Gm</t>
  </si>
  <si>
    <t>um</t>
  </si>
  <si>
    <t>GJ</t>
  </si>
  <si>
    <t>mJ</t>
  </si>
  <si>
    <t>uJ</t>
  </si>
  <si>
    <t>YPa</t>
  </si>
  <si>
    <t>ZPa</t>
  </si>
  <si>
    <t>EPa</t>
  </si>
  <si>
    <t>PPa</t>
  </si>
  <si>
    <t>TPa</t>
  </si>
  <si>
    <t>GPa</t>
  </si>
  <si>
    <t>hPa</t>
  </si>
  <si>
    <t>daPa</t>
  </si>
  <si>
    <t>dPa</t>
  </si>
  <si>
    <t>cPa</t>
  </si>
  <si>
    <t>mPa</t>
  </si>
  <si>
    <t>nPa</t>
  </si>
  <si>
    <t>pPa</t>
  </si>
  <si>
    <t>fPa</t>
  </si>
  <si>
    <t>aPa</t>
  </si>
  <si>
    <t>zPa</t>
  </si>
  <si>
    <t>yPa</t>
  </si>
  <si>
    <t>yottapascal</t>
  </si>
  <si>
    <t>zettapascal</t>
  </si>
  <si>
    <t>exapascal</t>
  </si>
  <si>
    <t>petapascal</t>
  </si>
  <si>
    <t>terapascal</t>
  </si>
  <si>
    <t>gigapascal</t>
  </si>
  <si>
    <t>hectopascal</t>
  </si>
  <si>
    <t>decapascal</t>
  </si>
  <si>
    <t>decipascal</t>
  </si>
  <si>
    <t>centipascal</t>
  </si>
  <si>
    <t>millipascal</t>
  </si>
  <si>
    <t>micropascal</t>
  </si>
  <si>
    <t>nanopascal</t>
  </si>
  <si>
    <t>picopascal</t>
  </si>
  <si>
    <t>femtopascal</t>
  </si>
  <si>
    <t>attopascal</t>
  </si>
  <si>
    <t>zeptopascal</t>
  </si>
  <si>
    <t>yoctopascal</t>
  </si>
  <si>
    <t>uPa</t>
  </si>
  <si>
    <t>grade</t>
  </si>
  <si>
    <t>celsius</t>
  </si>
  <si>
    <t>angular velocity</t>
  </si>
  <si>
    <t>Base symbol</t>
  </si>
  <si>
    <t>Base unit</t>
  </si>
  <si>
    <t>ac_uss</t>
  </si>
  <si>
    <t>ch_uss</t>
  </si>
  <si>
    <t>ftm_uss</t>
  </si>
  <si>
    <t>fathom</t>
  </si>
  <si>
    <t>furlong</t>
  </si>
  <si>
    <t>perch</t>
  </si>
  <si>
    <t>pole</t>
  </si>
  <si>
    <t>chain</t>
  </si>
  <si>
    <t>yd_uss</t>
  </si>
  <si>
    <t>rod_uss</t>
  </si>
  <si>
    <t>fl_uss</t>
  </si>
  <si>
    <t>fermi</t>
  </si>
  <si>
    <t>AU</t>
  </si>
  <si>
    <t>pica_fr</t>
  </si>
  <si>
    <t>cicero</t>
  </si>
  <si>
    <t>twip</t>
  </si>
  <si>
    <t>point_fr</t>
  </si>
  <si>
    <t>dd</t>
  </si>
  <si>
    <t>rood</t>
  </si>
  <si>
    <t>ca</t>
  </si>
  <si>
    <t>centare</t>
  </si>
  <si>
    <t>oz</t>
  </si>
  <si>
    <t>oz_uk</t>
  </si>
  <si>
    <t>ac ft_uss</t>
  </si>
  <si>
    <t>acre-foot</t>
  </si>
  <si>
    <t>dram</t>
  </si>
  <si>
    <t>gal_dry</t>
  </si>
  <si>
    <t>peck</t>
  </si>
  <si>
    <t>bushel</t>
  </si>
  <si>
    <t>oz_can</t>
  </si>
  <si>
    <t>oz_imp</t>
  </si>
  <si>
    <t>gi_imp</t>
  </si>
  <si>
    <t>gal_imp</t>
  </si>
  <si>
    <t>l</t>
  </si>
  <si>
    <t>qt_uk</t>
  </si>
  <si>
    <t>qt_cam</t>
  </si>
  <si>
    <t>qt_imp</t>
  </si>
  <si>
    <t>pt_uk</t>
  </si>
  <si>
    <t>pt_can</t>
  </si>
  <si>
    <t>pt_imp</t>
  </si>
  <si>
    <t>RT</t>
  </si>
  <si>
    <t>GRT</t>
  </si>
  <si>
    <t>rundlet</t>
  </si>
  <si>
    <t>barrel_uk_wine</t>
  </si>
  <si>
    <t>tierce</t>
  </si>
  <si>
    <t>puncheon</t>
  </si>
  <si>
    <t>tertian</t>
  </si>
  <si>
    <t>pipe</t>
  </si>
  <si>
    <t>butt</t>
  </si>
  <si>
    <t>tun</t>
  </si>
  <si>
    <t>gal_uk_wine</t>
  </si>
  <si>
    <t>gal_uk_ale</t>
  </si>
  <si>
    <t>firkin</t>
  </si>
  <si>
    <t>kilderkin</t>
  </si>
  <si>
    <t>barrel_uk_ale</t>
  </si>
  <si>
    <t>hogshead_ale</t>
  </si>
  <si>
    <t>hogshead_wine</t>
  </si>
  <si>
    <t>quartic meter</t>
  </si>
  <si>
    <t>fph</t>
  </si>
  <si>
    <t>fps</t>
  </si>
  <si>
    <t>fpm</t>
  </si>
  <si>
    <t>y_sid</t>
  </si>
  <si>
    <t>y_trop</t>
  </si>
  <si>
    <t>wk</t>
  </si>
  <si>
    <t>week</t>
  </si>
  <si>
    <t>fortnight</t>
  </si>
  <si>
    <t>jiffy</t>
  </si>
  <si>
    <t>arcmil</t>
  </si>
  <si>
    <t>arcsec</t>
  </si>
  <si>
    <t>arcmin</t>
  </si>
  <si>
    <t>arcrad</t>
  </si>
  <si>
    <t>s2</t>
  </si>
  <si>
    <t>square time</t>
  </si>
  <si>
    <t>t^2</t>
  </si>
  <si>
    <t>t^3</t>
  </si>
  <si>
    <t>s3</t>
  </si>
  <si>
    <t>cubic time</t>
  </si>
  <si>
    <t>iph</t>
  </si>
  <si>
    <t>in/hr</t>
  </si>
  <si>
    <t>ft/hr</t>
  </si>
  <si>
    <t>hr</t>
  </si>
  <si>
    <t>sec</t>
  </si>
  <si>
    <t>ips</t>
  </si>
  <si>
    <t>ipm</t>
  </si>
  <si>
    <t>kmh</t>
  </si>
  <si>
    <t>mpm</t>
  </si>
  <si>
    <t>mph</t>
  </si>
  <si>
    <t>mps</t>
  </si>
  <si>
    <t>psf</t>
  </si>
  <si>
    <t>in_Hg</t>
  </si>
  <si>
    <t>Ybar</t>
  </si>
  <si>
    <t>Zbar</t>
  </si>
  <si>
    <t>Ebar</t>
  </si>
  <si>
    <t>Pbar</t>
  </si>
  <si>
    <t>Tbar</t>
  </si>
  <si>
    <t>Gbar</t>
  </si>
  <si>
    <t>Mbar</t>
  </si>
  <si>
    <t>kbar</t>
  </si>
  <si>
    <t>hbar</t>
  </si>
  <si>
    <t>dabar</t>
  </si>
  <si>
    <t>dbar</t>
  </si>
  <si>
    <t>cbar</t>
  </si>
  <si>
    <t>ubar</t>
  </si>
  <si>
    <t>nbar</t>
  </si>
  <si>
    <t>pbar</t>
  </si>
  <si>
    <t>fbar</t>
  </si>
  <si>
    <t>abar</t>
  </si>
  <si>
    <t>zbar</t>
  </si>
  <si>
    <t>ybar</t>
  </si>
  <si>
    <t>yottabar</t>
  </si>
  <si>
    <t>zettabar</t>
  </si>
  <si>
    <t>exabar</t>
  </si>
  <si>
    <t>petabar</t>
  </si>
  <si>
    <t>terabar</t>
  </si>
  <si>
    <t>gigabar</t>
  </si>
  <si>
    <t>megabar</t>
  </si>
  <si>
    <t>kilobar</t>
  </si>
  <si>
    <t>hectobar</t>
  </si>
  <si>
    <t>decabar</t>
  </si>
  <si>
    <t>decibar</t>
  </si>
  <si>
    <t>centibar</t>
  </si>
  <si>
    <t>microbar</t>
  </si>
  <si>
    <t>nanobar</t>
  </si>
  <si>
    <t>picobar</t>
  </si>
  <si>
    <t>femtobar</t>
  </si>
  <si>
    <t>attobar</t>
  </si>
  <si>
    <t>zeptobar</t>
  </si>
  <si>
    <t>yoctobar</t>
  </si>
  <si>
    <t>degF</t>
  </si>
  <si>
    <t>°F</t>
  </si>
  <si>
    <t>degR</t>
  </si>
  <si>
    <t>°R</t>
  </si>
  <si>
    <t>VALID</t>
  </si>
  <si>
    <t>gc</t>
  </si>
  <si>
    <t>galileo</t>
  </si>
  <si>
    <t>ft_Hg</t>
  </si>
  <si>
    <t>M/L t^2</t>
  </si>
  <si>
    <t>ft_H20</t>
  </si>
  <si>
    <t>mTorr</t>
  </si>
  <si>
    <t>therm_us</t>
  </si>
  <si>
    <t>quad_us</t>
  </si>
  <si>
    <t>YSt</t>
  </si>
  <si>
    <t>ZSt</t>
  </si>
  <si>
    <t>ESt</t>
  </si>
  <si>
    <t>PSt</t>
  </si>
  <si>
    <t>TSt</t>
  </si>
  <si>
    <t>GSt</t>
  </si>
  <si>
    <t>MSt</t>
  </si>
  <si>
    <t>kSt</t>
  </si>
  <si>
    <t>hSt</t>
  </si>
  <si>
    <t>daSt</t>
  </si>
  <si>
    <t>dSt</t>
  </si>
  <si>
    <t>mSt</t>
  </si>
  <si>
    <t>uSt</t>
  </si>
  <si>
    <t>nSt</t>
  </si>
  <si>
    <t>pSt</t>
  </si>
  <si>
    <t>fSt</t>
  </si>
  <si>
    <t>aSt</t>
  </si>
  <si>
    <t>zSt</t>
  </si>
  <si>
    <t>ySt</t>
  </si>
  <si>
    <t>yottastoke</t>
  </si>
  <si>
    <t>zettastoke</t>
  </si>
  <si>
    <t>exastoke</t>
  </si>
  <si>
    <t>petastoke</t>
  </si>
  <si>
    <t>terastoke</t>
  </si>
  <si>
    <t>gigastoke</t>
  </si>
  <si>
    <t>megastoke</t>
  </si>
  <si>
    <t>kilostoke</t>
  </si>
  <si>
    <t>hectostoke</t>
  </si>
  <si>
    <t>decastoke</t>
  </si>
  <si>
    <t>stoke</t>
  </si>
  <si>
    <t>decistoke</t>
  </si>
  <si>
    <t>centistoke</t>
  </si>
  <si>
    <t>millistoke</t>
  </si>
  <si>
    <t>microstoke</t>
  </si>
  <si>
    <t>nanostoke</t>
  </si>
  <si>
    <t>picostoke</t>
  </si>
  <si>
    <t>femtostoke</t>
  </si>
  <si>
    <t>attostoke</t>
  </si>
  <si>
    <t>zeptostoke</t>
  </si>
  <si>
    <t>yoctostoke</t>
  </si>
  <si>
    <t>lb</t>
  </si>
  <si>
    <t>tonm</t>
  </si>
  <si>
    <t>yottawatt</t>
  </si>
  <si>
    <t>zettawatt</t>
  </si>
  <si>
    <t>exawatt</t>
  </si>
  <si>
    <t>petawatt</t>
  </si>
  <si>
    <t>terawatt</t>
  </si>
  <si>
    <t>gigawatt</t>
  </si>
  <si>
    <t>megawatt</t>
  </si>
  <si>
    <t>kilowatt</t>
  </si>
  <si>
    <t>hectowatt</t>
  </si>
  <si>
    <t>decawatt</t>
  </si>
  <si>
    <t>deciwatt</t>
  </si>
  <si>
    <t>centiwatt</t>
  </si>
  <si>
    <t>milliwatt</t>
  </si>
  <si>
    <t>microwatt</t>
  </si>
  <si>
    <t>nanowatt</t>
  </si>
  <si>
    <t>picowatt</t>
  </si>
  <si>
    <t>femtowatt</t>
  </si>
  <si>
    <t>attowatt</t>
  </si>
  <si>
    <t>zeptowatt</t>
  </si>
  <si>
    <t>yoctowatt</t>
  </si>
  <si>
    <t>YW</t>
  </si>
  <si>
    <t>ZW</t>
  </si>
  <si>
    <t>EW</t>
  </si>
  <si>
    <t>PW</t>
  </si>
  <si>
    <t>TW</t>
  </si>
  <si>
    <t>GW</t>
  </si>
  <si>
    <t>MW</t>
  </si>
  <si>
    <t>kW</t>
  </si>
  <si>
    <t>hW</t>
  </si>
  <si>
    <t>daW</t>
  </si>
  <si>
    <t>dW</t>
  </si>
  <si>
    <t>cW</t>
  </si>
  <si>
    <t>mW</t>
  </si>
  <si>
    <t>uW</t>
  </si>
  <si>
    <t>nW</t>
  </si>
  <si>
    <t>pW</t>
  </si>
  <si>
    <t>fW</t>
  </si>
  <si>
    <t>aW</t>
  </si>
  <si>
    <t>zW</t>
  </si>
  <si>
    <t>yW</t>
  </si>
  <si>
    <t>klbf</t>
  </si>
  <si>
    <t>YL</t>
  </si>
  <si>
    <t>ZL</t>
  </si>
  <si>
    <t>EL</t>
  </si>
  <si>
    <t>PL</t>
  </si>
  <si>
    <t>TL</t>
  </si>
  <si>
    <t>GL</t>
  </si>
  <si>
    <t>ML</t>
  </si>
  <si>
    <t>kL</t>
  </si>
  <si>
    <t>hL</t>
  </si>
  <si>
    <t>daL</t>
  </si>
  <si>
    <t>dL</t>
  </si>
  <si>
    <t>cL</t>
  </si>
  <si>
    <t>uL</t>
  </si>
  <si>
    <t>nL</t>
  </si>
  <si>
    <t>pL</t>
  </si>
  <si>
    <t>fL</t>
  </si>
  <si>
    <t>aL</t>
  </si>
  <si>
    <t>zL</t>
  </si>
  <si>
    <t>yL</t>
  </si>
  <si>
    <t>mL</t>
  </si>
  <si>
    <t>yottaliter</t>
  </si>
  <si>
    <t>zettaliter</t>
  </si>
  <si>
    <t>exaliter</t>
  </si>
  <si>
    <t>petaliter</t>
  </si>
  <si>
    <t>teraliter</t>
  </si>
  <si>
    <t>gigaliter</t>
  </si>
  <si>
    <t>megaliter</t>
  </si>
  <si>
    <t>kiloliter</t>
  </si>
  <si>
    <t>hectoliter</t>
  </si>
  <si>
    <t>decaliter</t>
  </si>
  <si>
    <t>deciliter</t>
  </si>
  <si>
    <t>centiliter</t>
  </si>
  <si>
    <t>milliliter</t>
  </si>
  <si>
    <t>microliter</t>
  </si>
  <si>
    <t>nanoliter</t>
  </si>
  <si>
    <t>picoliter</t>
  </si>
  <si>
    <t>femtoliter</t>
  </si>
  <si>
    <t>attoliter</t>
  </si>
  <si>
    <t>zeptoliter</t>
  </si>
  <si>
    <t>yoctoliter</t>
  </si>
  <si>
    <t>Yl</t>
  </si>
  <si>
    <t>Zl</t>
  </si>
  <si>
    <t>El</t>
  </si>
  <si>
    <t>Pl</t>
  </si>
  <si>
    <t>Tl</t>
  </si>
  <si>
    <t>Gl</t>
  </si>
  <si>
    <t>Ml</t>
  </si>
  <si>
    <t>kl</t>
  </si>
  <si>
    <t>hl</t>
  </si>
  <si>
    <t>dal</t>
  </si>
  <si>
    <t>dl</t>
  </si>
  <si>
    <t>cl</t>
  </si>
  <si>
    <t>ml</t>
  </si>
  <si>
    <t>ul</t>
  </si>
  <si>
    <t>nl</t>
  </si>
  <si>
    <t>pl</t>
  </si>
  <si>
    <t>al</t>
  </si>
  <si>
    <t>zl</t>
  </si>
  <si>
    <t>yl</t>
  </si>
  <si>
    <t>From_1</t>
  </si>
  <si>
    <t>From_2</t>
  </si>
  <si>
    <t>From_3</t>
  </si>
  <si>
    <t>From_4</t>
  </si>
  <si>
    <t>wine_gallon</t>
  </si>
  <si>
    <t>ale_gallon</t>
  </si>
  <si>
    <t>GPM</t>
  </si>
  <si>
    <t>cfm</t>
  </si>
  <si>
    <t>CFM</t>
  </si>
  <si>
    <t>lpm</t>
  </si>
  <si>
    <t>LPM</t>
  </si>
  <si>
    <t>BTU</t>
  </si>
  <si>
    <t>BTU_th</t>
  </si>
  <si>
    <t>BTU_m</t>
  </si>
  <si>
    <t>BTU_39</t>
  </si>
  <si>
    <t>BTU_59</t>
  </si>
  <si>
    <t>BTU_60</t>
  </si>
  <si>
    <t>ounce_mass_(avoirdupois)</t>
  </si>
  <si>
    <t>pound_mass_(avoirdupois)</t>
  </si>
  <si>
    <t>hundredweight_(short)</t>
  </si>
  <si>
    <t>hundredweight_(long)</t>
  </si>
  <si>
    <t>ton_(short)</t>
  </si>
  <si>
    <t>ton_(long)</t>
  </si>
  <si>
    <t>ton_(assay)</t>
  </si>
  <si>
    <t>ton_(metric)</t>
  </si>
  <si>
    <t>ounce_(troy_or_apothecary)</t>
  </si>
  <si>
    <t>pound_mass_(troy_or_apothecary)</t>
  </si>
  <si>
    <t>second_(sidereal)</t>
  </si>
  <si>
    <t>minute_(sidereal)</t>
  </si>
  <si>
    <t>hour_(sidereal)</t>
  </si>
  <si>
    <t>day_(sidereal)</t>
  </si>
  <si>
    <t>year_(sidereal)</t>
  </si>
  <si>
    <t>year_(tropical)</t>
  </si>
  <si>
    <t>gon_(grade)</t>
  </si>
  <si>
    <t>mil_of_arc</t>
  </si>
  <si>
    <t>second_of_arc</t>
  </si>
  <si>
    <t>minute_of_arc</t>
  </si>
  <si>
    <t>foot_(us_survey)</t>
  </si>
  <si>
    <t>yard_(us_survey)</t>
  </si>
  <si>
    <t>fathom_(us_survey)</t>
  </si>
  <si>
    <t>rod_(us_survey_foot)</t>
  </si>
  <si>
    <t>chain_(us_survey)</t>
  </si>
  <si>
    <t>furlong_(us_survey)</t>
  </si>
  <si>
    <t>mile_(us_survey)</t>
  </si>
  <si>
    <t>astronomical_unit</t>
  </si>
  <si>
    <t>light_year</t>
  </si>
  <si>
    <t>twip_(printer)</t>
  </si>
  <si>
    <t>point_(printer)</t>
  </si>
  <si>
    <t>pica_(printer)</t>
  </si>
  <si>
    <t>point_(computer)</t>
  </si>
  <si>
    <t>pica_(computer)</t>
  </si>
  <si>
    <t>point_(french)</t>
  </si>
  <si>
    <t>pica_(french)</t>
  </si>
  <si>
    <t>rood_(international)</t>
  </si>
  <si>
    <t>acre_(international)</t>
  </si>
  <si>
    <t>acre_(us_survey_foot)</t>
  </si>
  <si>
    <t>acre-foot_(us_survey_foot)</t>
  </si>
  <si>
    <t>fluid_ounce_(US)</t>
  </si>
  <si>
    <t>gill_(US)</t>
  </si>
  <si>
    <t>cup_(US)</t>
  </si>
  <si>
    <t>pint_(US_liquid)</t>
  </si>
  <si>
    <t>quart_(US_liquid)</t>
  </si>
  <si>
    <t>gallon_(US_liquid)</t>
  </si>
  <si>
    <t>register_ton</t>
  </si>
  <si>
    <t>fluid_ounce_(Canadian_and_UK_Imperial)</t>
  </si>
  <si>
    <t>gill_(Canadian_and_UK_Imperial)</t>
  </si>
  <si>
    <t>pint_(Canadian_and_UK_Imperial)</t>
  </si>
  <si>
    <t>quart_(Canadian_and_UK_Imperial)</t>
  </si>
  <si>
    <t>gallon_(Canadian_and_UK_Imperial)</t>
  </si>
  <si>
    <t>gallon_(UK_wine)</t>
  </si>
  <si>
    <t>barrel_(UK_wine)</t>
  </si>
  <si>
    <t>hogshead_(UK_wine)</t>
  </si>
  <si>
    <t>gallon_(UK_ale)</t>
  </si>
  <si>
    <t>barrel_(UK_ale)</t>
  </si>
  <si>
    <t>hogshead_(UK_ale)</t>
  </si>
  <si>
    <t>pint_(US_dry)</t>
  </si>
  <si>
    <t>quart_(US_dry)</t>
  </si>
  <si>
    <t>gallon_(US_dry)</t>
  </si>
  <si>
    <t>peck_(US)</t>
  </si>
  <si>
    <t>bushel_(US)</t>
  </si>
  <si>
    <t>barrel_(petroleum,_42_gallons_US)</t>
  </si>
  <si>
    <t>inch_per_second</t>
  </si>
  <si>
    <t>inch_per_minute</t>
  </si>
  <si>
    <t>inch_per_hour</t>
  </si>
  <si>
    <t>foot_per_second</t>
  </si>
  <si>
    <t>foot_per_minute</t>
  </si>
  <si>
    <t>foot_per_hour</t>
  </si>
  <si>
    <t>mile_per_second</t>
  </si>
  <si>
    <t>mile_per_minute</t>
  </si>
  <si>
    <t>mile_per_hour</t>
  </si>
  <si>
    <t>kilometer_per_hour</t>
  </si>
  <si>
    <t>revolution_per_minute</t>
  </si>
  <si>
    <t>standard_gravity</t>
  </si>
  <si>
    <t>ounce_force_(avoirdupois)</t>
  </si>
  <si>
    <t>pound_force_(avoirdupois)</t>
  </si>
  <si>
    <t>kilopound_force</t>
  </si>
  <si>
    <t>ton_force</t>
  </si>
  <si>
    <t>kilopond_(kilogram-force)</t>
  </si>
  <si>
    <t>atmosphere,_standard</t>
  </si>
  <si>
    <t>atmosphere,_technical</t>
  </si>
  <si>
    <t>inch_of_mercury_(32F)</t>
  </si>
  <si>
    <t>foot_of_mercury_(32F)</t>
  </si>
  <si>
    <t>millimeter_of_mercury_(32F)</t>
  </si>
  <si>
    <t>centimeter_of_mercury_(32F)</t>
  </si>
  <si>
    <t>inch_of_mercury_(60F)</t>
  </si>
  <si>
    <t>millimeters_of_water_(4C)</t>
  </si>
  <si>
    <t>centimeter_of_water_(4C)</t>
  </si>
  <si>
    <t>inch_of_water_(4C)</t>
  </si>
  <si>
    <t>feet_of_water_(4C)</t>
  </si>
  <si>
    <t>centimeter_of_water,_conventional</t>
  </si>
  <si>
    <t>inch_of_water_(60F)</t>
  </si>
  <si>
    <t>pound-force_per_square_inch</t>
  </si>
  <si>
    <t>kip_per_square_inch</t>
  </si>
  <si>
    <t>pound-force_per_square_foot</t>
  </si>
  <si>
    <t>milli_torr</t>
  </si>
  <si>
    <t>British_thermal_unit_IT</t>
  </si>
  <si>
    <t>British_thermal_unit_thermochemical</t>
  </si>
  <si>
    <t>British_thermal_unit_(mean)</t>
  </si>
  <si>
    <t>British_thermal_unit_(39°F)</t>
  </si>
  <si>
    <t>British_thermal_unit_(59°F)</t>
  </si>
  <si>
    <t>British_thermal_unit_(60°F)</t>
  </si>
  <si>
    <t>therm_(EC)</t>
  </si>
  <si>
    <t>therm_(US)</t>
  </si>
  <si>
    <t>quad_(US)</t>
  </si>
  <si>
    <t>calorie_IT</t>
  </si>
  <si>
    <t>calorie_th</t>
  </si>
  <si>
    <t>calorie_(mean)</t>
  </si>
  <si>
    <t>calorie_(15°C)</t>
  </si>
  <si>
    <t>calorie_(20°C)</t>
  </si>
  <si>
    <t>kilocalorie_IT</t>
  </si>
  <si>
    <t>kilocalorie_th</t>
  </si>
  <si>
    <t>kilocalorie_(mean)</t>
  </si>
  <si>
    <t>electron_volt</t>
  </si>
  <si>
    <t>kilowatt_hour</t>
  </si>
  <si>
    <t>ton_of_TNT</t>
  </si>
  <si>
    <t>ESU_of_capacitance_(statfarad)</t>
  </si>
  <si>
    <t>ampere_hour</t>
  </si>
  <si>
    <t>faraday_(based_on_carbon_12)</t>
  </si>
  <si>
    <t>ESU_of_current_(statampere)</t>
  </si>
  <si>
    <t>ESU_of_inductance_(stathenry)</t>
  </si>
  <si>
    <t>ESU_of_electric_potential_(statvolt)</t>
  </si>
  <si>
    <t>statvolt_</t>
  </si>
  <si>
    <t>abohm_</t>
  </si>
  <si>
    <t>ESU_of_resistance_(statohm)</t>
  </si>
  <si>
    <t>clo_</t>
  </si>
  <si>
    <t>candela_per_square_inch</t>
  </si>
  <si>
    <t>lumen_per_square_foot</t>
  </si>
  <si>
    <t>rhe_</t>
  </si>
  <si>
    <t>gallon_(US)_per_minute</t>
  </si>
  <si>
    <t>cubic_feet_per_minute</t>
  </si>
  <si>
    <t>carat_metric</t>
  </si>
  <si>
    <t>microinch</t>
  </si>
  <si>
    <t>teaspoon</t>
  </si>
  <si>
    <t>foot_lambert</t>
  </si>
  <si>
    <t>foot_candle</t>
  </si>
  <si>
    <t>abvolt</t>
  </si>
  <si>
    <t>abhenry</t>
  </si>
  <si>
    <t>abampere</t>
  </si>
  <si>
    <t>statmho</t>
  </si>
  <si>
    <t>abmho</t>
  </si>
  <si>
    <t>statcoulomb</t>
  </si>
  <si>
    <t>abcoulomb</t>
  </si>
  <si>
    <t>abfarad</t>
  </si>
  <si>
    <t>poundal</t>
  </si>
  <si>
    <t>circular_mil</t>
  </si>
  <si>
    <t>mile_(nautical)</t>
  </si>
  <si>
    <t>arcrad/s</t>
  </si>
  <si>
    <t>N m/s</t>
  </si>
  <si>
    <t>YN</t>
  </si>
  <si>
    <t>ZN</t>
  </si>
  <si>
    <t>EN</t>
  </si>
  <si>
    <t>PN</t>
  </si>
  <si>
    <t>TN</t>
  </si>
  <si>
    <t>GN</t>
  </si>
  <si>
    <t>kN</t>
  </si>
  <si>
    <t>hN</t>
  </si>
  <si>
    <t>daN</t>
  </si>
  <si>
    <t>dN</t>
  </si>
  <si>
    <t>cN</t>
  </si>
  <si>
    <t>uN</t>
  </si>
  <si>
    <t>nN</t>
  </si>
  <si>
    <t>pN</t>
  </si>
  <si>
    <t>fN</t>
  </si>
  <si>
    <t>aN</t>
  </si>
  <si>
    <t>zN</t>
  </si>
  <si>
    <t>yN</t>
  </si>
  <si>
    <t>MN</t>
  </si>
  <si>
    <t>mN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</si>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</sst>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0000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165" fontId="0" fillId="0" borderId="0" xfId="0" applyNumberFormat="1" applyAlignment="1">
      <alignment vertical="top"/>
    </xf>
  </cellXfs>
  <cellStyles count="1">
    <cellStyle name="Normal" xfId="0" builtinId="0"/>
  </cellStyles>
  <dxfs count="3">
    <dxf>
      <alignment horizontal="center" textRotation="0" wrapText="0" indent="0" justifyLastLine="0" shrinkToFit="0" readingOrder="0"/>
    </dxf>
    <dxf>
      <numFmt numFmtId="165" formatCode="0.0000000000000000E+00"/>
    </dxf>
    <dxf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u" displayName="tbu" ref="A1:J591" totalsRowShown="0" headerRowDxfId="2">
  <tableColumns count="10">
    <tableColumn id="2" name="From_1"/>
    <tableColumn id="3" name="From_2"/>
    <tableColumn id="9" name="From_3"/>
    <tableColumn id="1" name="From_4"/>
    <tableColumn id="5" name="Base symbol"/>
    <tableColumn id="4" name="Base unit"/>
    <tableColumn id="6" name="Conversion" dataDxfId="1"/>
    <tableColumn id="7" name="Type"/>
    <tableColumn id="8" name="Dimension"/>
    <tableColumn id="10" name="VAL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91"/>
  <sheetViews>
    <sheetView tabSelected="1" view="pageBreakPreview" topLeftCell="A523" zoomScale="60" zoomScaleNormal="70" workbookViewId="0">
      <selection activeCell="J560" sqref="J559:J560"/>
    </sheetView>
  </sheetViews>
  <sheetFormatPr defaultRowHeight="15" x14ac:dyDescent="0.25"/>
  <cols>
    <col min="1" max="3" width="19.140625" customWidth="1"/>
    <col min="4" max="4" width="42.85546875" bestFit="1" customWidth="1"/>
    <col min="5" max="5" width="19.140625" bestFit="1" customWidth="1"/>
    <col min="6" max="6" width="27.7109375" bestFit="1" customWidth="1"/>
    <col min="7" max="7" width="28.28515625" bestFit="1" customWidth="1"/>
    <col min="8" max="8" width="28.140625" bestFit="1" customWidth="1"/>
    <col min="9" max="9" width="19.28515625" bestFit="1" customWidth="1"/>
    <col min="10" max="10" width="15.28515625" bestFit="1" customWidth="1"/>
    <col min="11" max="11" width="8.85546875" style="7" bestFit="1" customWidth="1"/>
  </cols>
  <sheetData>
    <row r="1" spans="1:11" ht="28.5" customHeight="1" x14ac:dyDescent="0.25">
      <c r="A1" s="2" t="s">
        <v>779</v>
      </c>
      <c r="B1" s="2" t="s">
        <v>780</v>
      </c>
      <c r="C1" s="2" t="s">
        <v>781</v>
      </c>
      <c r="D1" s="2" t="s">
        <v>782</v>
      </c>
      <c r="E1" s="2" t="s">
        <v>494</v>
      </c>
      <c r="F1" s="2" t="s">
        <v>495</v>
      </c>
      <c r="G1" s="2" t="s">
        <v>246</v>
      </c>
      <c r="H1" s="2" t="s">
        <v>247</v>
      </c>
      <c r="I1" s="2" t="s">
        <v>248</v>
      </c>
      <c r="J1" s="8" t="s">
        <v>628</v>
      </c>
      <c r="K1"/>
    </row>
    <row r="2" spans="1:11" x14ac:dyDescent="0.25">
      <c r="A2" s="2"/>
      <c r="B2" s="2"/>
      <c r="C2" s="2"/>
      <c r="D2" s="2"/>
      <c r="E2" s="2" t="s">
        <v>967</v>
      </c>
      <c r="F2" s="2" t="s">
        <v>967</v>
      </c>
      <c r="G2" s="14">
        <v>0</v>
      </c>
      <c r="H2" s="2" t="s">
        <v>967</v>
      </c>
      <c r="I2" s="2" t="s">
        <v>967</v>
      </c>
      <c r="J2" s="8" t="b">
        <v>1</v>
      </c>
      <c r="K2"/>
    </row>
    <row r="3" spans="1:11" x14ac:dyDescent="0.25">
      <c r="A3" t="s">
        <v>272</v>
      </c>
      <c r="D3" t="s">
        <v>929</v>
      </c>
      <c r="E3" t="s">
        <v>164</v>
      </c>
      <c r="F3" t="s">
        <v>135</v>
      </c>
      <c r="G3" s="11">
        <v>2.0000000000000001E-4</v>
      </c>
      <c r="H3" t="s">
        <v>222</v>
      </c>
      <c r="I3" t="s">
        <v>225</v>
      </c>
      <c r="J3" s="7" t="b">
        <v>1</v>
      </c>
      <c r="K3"/>
    </row>
    <row r="4" spans="1:11" x14ac:dyDescent="0.25">
      <c r="A4" t="s">
        <v>101</v>
      </c>
      <c r="D4" t="s">
        <v>56</v>
      </c>
      <c r="E4" t="s">
        <v>164</v>
      </c>
      <c r="F4" t="s">
        <v>135</v>
      </c>
      <c r="G4" s="11">
        <f>G6/7000</f>
        <v>6.4798910000000008E-5</v>
      </c>
      <c r="H4" t="s">
        <v>222</v>
      </c>
      <c r="I4" t="s">
        <v>225</v>
      </c>
      <c r="J4" s="7" t="b">
        <v>1</v>
      </c>
      <c r="K4"/>
    </row>
    <row r="5" spans="1:11" x14ac:dyDescent="0.25">
      <c r="A5" t="s">
        <v>320</v>
      </c>
      <c r="D5" t="s">
        <v>796</v>
      </c>
      <c r="E5" t="s">
        <v>164</v>
      </c>
      <c r="F5" t="s">
        <v>135</v>
      </c>
      <c r="G5" s="11">
        <f>G6/16</f>
        <v>2.8349523125000001E-2</v>
      </c>
      <c r="H5" t="s">
        <v>222</v>
      </c>
      <c r="I5" t="s">
        <v>225</v>
      </c>
      <c r="J5" s="7" t="b">
        <v>1</v>
      </c>
      <c r="K5"/>
    </row>
    <row r="6" spans="1:11" x14ac:dyDescent="0.25">
      <c r="A6" t="s">
        <v>322</v>
      </c>
      <c r="D6" t="s">
        <v>797</v>
      </c>
      <c r="E6" t="s">
        <v>164</v>
      </c>
      <c r="F6" t="s">
        <v>135</v>
      </c>
      <c r="G6" s="11">
        <v>0.45359237000000002</v>
      </c>
      <c r="H6" t="s">
        <v>222</v>
      </c>
      <c r="I6" t="s">
        <v>225</v>
      </c>
      <c r="J6" s="7" t="b">
        <v>1</v>
      </c>
      <c r="K6"/>
    </row>
    <row r="7" spans="1:11" x14ac:dyDescent="0.25">
      <c r="A7" t="s">
        <v>319</v>
      </c>
      <c r="D7" t="s">
        <v>798</v>
      </c>
      <c r="E7" t="s">
        <v>164</v>
      </c>
      <c r="F7" t="s">
        <v>135</v>
      </c>
      <c r="G7" s="11">
        <f>G6*100</f>
        <v>45.359237</v>
      </c>
      <c r="H7" t="s">
        <v>222</v>
      </c>
      <c r="I7" t="s">
        <v>225</v>
      </c>
      <c r="J7" s="7" t="b">
        <v>1</v>
      </c>
      <c r="K7"/>
    </row>
    <row r="8" spans="1:11" x14ac:dyDescent="0.25">
      <c r="A8" t="s">
        <v>318</v>
      </c>
      <c r="D8" t="s">
        <v>799</v>
      </c>
      <c r="E8" t="s">
        <v>164</v>
      </c>
      <c r="F8" t="s">
        <v>135</v>
      </c>
      <c r="G8" s="11">
        <f>G6*112</f>
        <v>50.802345440000003</v>
      </c>
      <c r="H8" t="s">
        <v>222</v>
      </c>
      <c r="I8" t="s">
        <v>225</v>
      </c>
      <c r="J8" s="7" t="b">
        <v>1</v>
      </c>
      <c r="K8"/>
    </row>
    <row r="9" spans="1:11" x14ac:dyDescent="0.25">
      <c r="A9" t="s">
        <v>678</v>
      </c>
      <c r="D9" t="s">
        <v>800</v>
      </c>
      <c r="E9" t="s">
        <v>164</v>
      </c>
      <c r="F9" t="s">
        <v>135</v>
      </c>
      <c r="G9" s="11">
        <v>907.18474000000003</v>
      </c>
      <c r="H9" t="s">
        <v>222</v>
      </c>
      <c r="I9" t="s">
        <v>225</v>
      </c>
      <c r="J9" s="7" t="b">
        <v>1</v>
      </c>
      <c r="K9"/>
    </row>
    <row r="10" spans="1:11" x14ac:dyDescent="0.25">
      <c r="A10" t="s">
        <v>324</v>
      </c>
      <c r="D10" t="s">
        <v>801</v>
      </c>
      <c r="E10" t="s">
        <v>164</v>
      </c>
      <c r="F10" t="s">
        <v>135</v>
      </c>
      <c r="G10" s="11">
        <v>1016.0469088000001</v>
      </c>
      <c r="H10" t="s">
        <v>222</v>
      </c>
      <c r="I10" t="s">
        <v>225</v>
      </c>
      <c r="J10" s="7" t="b">
        <v>1</v>
      </c>
      <c r="K10"/>
    </row>
    <row r="11" spans="1:11" x14ac:dyDescent="0.25">
      <c r="A11" t="s">
        <v>103</v>
      </c>
      <c r="D11" t="s">
        <v>802</v>
      </c>
      <c r="E11" t="s">
        <v>164</v>
      </c>
      <c r="F11" t="s">
        <v>135</v>
      </c>
      <c r="G11" s="11">
        <f>(29+1/6)/1000</f>
        <v>2.9166666666666667E-2</v>
      </c>
      <c r="H11" t="s">
        <v>222</v>
      </c>
      <c r="I11" t="s">
        <v>225</v>
      </c>
      <c r="J11" s="7" t="b">
        <v>1</v>
      </c>
      <c r="K11"/>
    </row>
    <row r="12" spans="1:11" x14ac:dyDescent="0.25">
      <c r="A12" t="s">
        <v>325</v>
      </c>
      <c r="D12" t="s">
        <v>803</v>
      </c>
      <c r="E12" t="s">
        <v>164</v>
      </c>
      <c r="F12" t="s">
        <v>135</v>
      </c>
      <c r="G12" s="11">
        <v>1000</v>
      </c>
      <c r="H12" t="s">
        <v>222</v>
      </c>
      <c r="I12" t="s">
        <v>225</v>
      </c>
      <c r="J12" s="7" t="b">
        <v>1</v>
      </c>
      <c r="K12"/>
    </row>
    <row r="13" spans="1:11" x14ac:dyDescent="0.25">
      <c r="A13" t="s">
        <v>102</v>
      </c>
      <c r="D13" t="s">
        <v>57</v>
      </c>
      <c r="E13" t="s">
        <v>164</v>
      </c>
      <c r="F13" t="s">
        <v>135</v>
      </c>
      <c r="G13" s="11">
        <v>1.5551738399999999E-3</v>
      </c>
      <c r="H13" t="s">
        <v>222</v>
      </c>
      <c r="I13" t="s">
        <v>225</v>
      </c>
      <c r="J13" s="7" t="b">
        <v>1</v>
      </c>
      <c r="K13"/>
    </row>
    <row r="14" spans="1:11" x14ac:dyDescent="0.25">
      <c r="A14" t="s">
        <v>321</v>
      </c>
      <c r="D14" t="s">
        <v>804</v>
      </c>
      <c r="E14" t="s">
        <v>164</v>
      </c>
      <c r="F14" t="s">
        <v>135</v>
      </c>
      <c r="G14" s="11">
        <v>3.1103476799999998E-2</v>
      </c>
      <c r="H14" t="s">
        <v>222</v>
      </c>
      <c r="I14" t="s">
        <v>225</v>
      </c>
      <c r="J14" s="7" t="b">
        <v>1</v>
      </c>
      <c r="K14"/>
    </row>
    <row r="15" spans="1:11" x14ac:dyDescent="0.25">
      <c r="A15" t="s">
        <v>323</v>
      </c>
      <c r="D15" t="s">
        <v>805</v>
      </c>
      <c r="E15" t="s">
        <v>164</v>
      </c>
      <c r="F15" t="s">
        <v>135</v>
      </c>
      <c r="G15" s="11">
        <v>0.37324172160000002</v>
      </c>
      <c r="H15" t="s">
        <v>222</v>
      </c>
      <c r="I15" t="s">
        <v>225</v>
      </c>
      <c r="J15" s="7" t="b">
        <v>1</v>
      </c>
      <c r="K15"/>
    </row>
    <row r="16" spans="1:11" x14ac:dyDescent="0.25">
      <c r="A16" t="s">
        <v>59</v>
      </c>
      <c r="D16" t="s">
        <v>59</v>
      </c>
      <c r="E16" t="s">
        <v>164</v>
      </c>
      <c r="F16" t="s">
        <v>135</v>
      </c>
      <c r="G16" s="11">
        <v>14.593902999999999</v>
      </c>
      <c r="H16" t="s">
        <v>222</v>
      </c>
      <c r="I16" t="s">
        <v>225</v>
      </c>
      <c r="J16" s="7" t="b">
        <v>1</v>
      </c>
      <c r="K16"/>
    </row>
    <row r="17" spans="1:11" x14ac:dyDescent="0.25">
      <c r="A17" t="s">
        <v>352</v>
      </c>
      <c r="D17" t="s">
        <v>370</v>
      </c>
      <c r="E17" t="s">
        <v>164</v>
      </c>
      <c r="F17" t="s">
        <v>135</v>
      </c>
      <c r="G17" s="11">
        <v>1E+21</v>
      </c>
      <c r="H17" t="s">
        <v>222</v>
      </c>
      <c r="I17" t="s">
        <v>225</v>
      </c>
      <c r="J17" s="7" t="b">
        <v>1</v>
      </c>
      <c r="K17"/>
    </row>
    <row r="18" spans="1:11" x14ac:dyDescent="0.25">
      <c r="A18" t="s">
        <v>353</v>
      </c>
      <c r="D18" t="s">
        <v>371</v>
      </c>
      <c r="E18" t="s">
        <v>164</v>
      </c>
      <c r="F18" t="s">
        <v>135</v>
      </c>
      <c r="G18" s="11">
        <v>1E+18</v>
      </c>
      <c r="H18" t="s">
        <v>222</v>
      </c>
      <c r="I18" t="s">
        <v>225</v>
      </c>
      <c r="J18" s="7" t="b">
        <v>1</v>
      </c>
      <c r="K18"/>
    </row>
    <row r="19" spans="1:11" x14ac:dyDescent="0.25">
      <c r="A19" t="s">
        <v>354</v>
      </c>
      <c r="D19" t="s">
        <v>372</v>
      </c>
      <c r="E19" t="s">
        <v>164</v>
      </c>
      <c r="F19" t="s">
        <v>135</v>
      </c>
      <c r="G19" s="11">
        <v>1000000000000000</v>
      </c>
      <c r="H19" t="s">
        <v>222</v>
      </c>
      <c r="I19" t="s">
        <v>225</v>
      </c>
      <c r="J19" s="7" t="b">
        <v>1</v>
      </c>
      <c r="K19"/>
    </row>
    <row r="20" spans="1:11" x14ac:dyDescent="0.25">
      <c r="A20" t="s">
        <v>355</v>
      </c>
      <c r="D20" t="s">
        <v>373</v>
      </c>
      <c r="E20" t="s">
        <v>164</v>
      </c>
      <c r="F20" t="s">
        <v>135</v>
      </c>
      <c r="G20" s="11">
        <v>1000000000000</v>
      </c>
      <c r="H20" t="s">
        <v>222</v>
      </c>
      <c r="I20" t="s">
        <v>225</v>
      </c>
      <c r="J20" s="7" t="b">
        <v>1</v>
      </c>
      <c r="K20"/>
    </row>
    <row r="21" spans="1:11" x14ac:dyDescent="0.25">
      <c r="A21" t="s">
        <v>356</v>
      </c>
      <c r="D21" t="s">
        <v>374</v>
      </c>
      <c r="E21" t="s">
        <v>164</v>
      </c>
      <c r="F21" t="s">
        <v>135</v>
      </c>
      <c r="G21" s="11">
        <v>1000000000</v>
      </c>
      <c r="H21" t="s">
        <v>222</v>
      </c>
      <c r="I21" t="s">
        <v>225</v>
      </c>
      <c r="J21" s="7" t="b">
        <v>1</v>
      </c>
      <c r="K21"/>
    </row>
    <row r="22" spans="1:11" x14ac:dyDescent="0.25">
      <c r="A22" t="s">
        <v>357</v>
      </c>
      <c r="D22" t="s">
        <v>375</v>
      </c>
      <c r="E22" t="s">
        <v>164</v>
      </c>
      <c r="F22" t="s">
        <v>135</v>
      </c>
      <c r="G22" s="11">
        <v>1000000</v>
      </c>
      <c r="H22" t="s">
        <v>222</v>
      </c>
      <c r="I22" t="s">
        <v>225</v>
      </c>
      <c r="J22" s="7" t="b">
        <v>1</v>
      </c>
      <c r="K22"/>
    </row>
    <row r="23" spans="1:11" x14ac:dyDescent="0.25">
      <c r="A23" t="s">
        <v>358</v>
      </c>
      <c r="D23" t="s">
        <v>376</v>
      </c>
      <c r="E23" t="s">
        <v>164</v>
      </c>
      <c r="F23" t="s">
        <v>135</v>
      </c>
      <c r="G23" s="11">
        <f>G22/1000</f>
        <v>1000</v>
      </c>
      <c r="H23" t="s">
        <v>222</v>
      </c>
      <c r="I23" t="s">
        <v>225</v>
      </c>
      <c r="J23" s="7" t="b">
        <v>1</v>
      </c>
      <c r="K23"/>
    </row>
    <row r="24" spans="1:11" x14ac:dyDescent="0.25">
      <c r="A24" t="s">
        <v>164</v>
      </c>
      <c r="D24" t="s">
        <v>135</v>
      </c>
      <c r="E24" t="s">
        <v>164</v>
      </c>
      <c r="F24" t="s">
        <v>135</v>
      </c>
      <c r="G24" s="11">
        <f>G23/1000</f>
        <v>1</v>
      </c>
      <c r="H24" t="s">
        <v>222</v>
      </c>
      <c r="I24" t="s">
        <v>225</v>
      </c>
      <c r="J24" s="7" t="b">
        <v>1</v>
      </c>
      <c r="K24"/>
    </row>
    <row r="25" spans="1:11" x14ac:dyDescent="0.25">
      <c r="A25" t="s">
        <v>359</v>
      </c>
      <c r="D25" t="s">
        <v>377</v>
      </c>
      <c r="E25" t="s">
        <v>164</v>
      </c>
      <c r="F25" t="s">
        <v>135</v>
      </c>
      <c r="G25" s="11">
        <v>0.1</v>
      </c>
      <c r="H25" t="s">
        <v>222</v>
      </c>
      <c r="I25" t="s">
        <v>225</v>
      </c>
      <c r="J25" s="7" t="b">
        <v>1</v>
      </c>
      <c r="K25"/>
    </row>
    <row r="26" spans="1:11" x14ac:dyDescent="0.25">
      <c r="A26" t="s">
        <v>360</v>
      </c>
      <c r="D26" t="s">
        <v>378</v>
      </c>
      <c r="E26" t="s">
        <v>164</v>
      </c>
      <c r="F26" t="s">
        <v>135</v>
      </c>
      <c r="G26" s="11">
        <v>0.01</v>
      </c>
      <c r="H26" t="s">
        <v>222</v>
      </c>
      <c r="I26" t="s">
        <v>225</v>
      </c>
      <c r="J26" s="7" t="b">
        <v>1</v>
      </c>
      <c r="K26"/>
    </row>
    <row r="27" spans="1:11" x14ac:dyDescent="0.25">
      <c r="A27" t="s">
        <v>166</v>
      </c>
      <c r="D27" t="s">
        <v>58</v>
      </c>
      <c r="E27" t="s">
        <v>164</v>
      </c>
      <c r="F27" t="s">
        <v>135</v>
      </c>
      <c r="G27" s="11">
        <v>1E-3</v>
      </c>
      <c r="H27" t="s">
        <v>222</v>
      </c>
      <c r="I27" t="s">
        <v>225</v>
      </c>
      <c r="J27" s="7" t="b">
        <v>1</v>
      </c>
      <c r="K27"/>
    </row>
    <row r="28" spans="1:11" x14ac:dyDescent="0.25">
      <c r="A28" t="s">
        <v>361</v>
      </c>
      <c r="D28" t="s">
        <v>379</v>
      </c>
      <c r="E28" t="s">
        <v>164</v>
      </c>
      <c r="F28" t="s">
        <v>135</v>
      </c>
      <c r="G28" s="11">
        <v>1E-4</v>
      </c>
      <c r="H28" t="s">
        <v>222</v>
      </c>
      <c r="I28" t="s">
        <v>225</v>
      </c>
      <c r="J28" s="7" t="b">
        <v>1</v>
      </c>
      <c r="K28"/>
    </row>
    <row r="29" spans="1:11" x14ac:dyDescent="0.25">
      <c r="A29" t="s">
        <v>362</v>
      </c>
      <c r="D29" t="s">
        <v>380</v>
      </c>
      <c r="E29" t="s">
        <v>164</v>
      </c>
      <c r="F29" t="s">
        <v>135</v>
      </c>
      <c r="G29" s="11">
        <v>9.9999999999999995E-7</v>
      </c>
      <c r="H29" t="s">
        <v>222</v>
      </c>
      <c r="I29" t="s">
        <v>225</v>
      </c>
      <c r="J29" s="7" t="b">
        <v>1</v>
      </c>
      <c r="K29"/>
    </row>
    <row r="30" spans="1:11" x14ac:dyDescent="0.25">
      <c r="A30" t="s">
        <v>165</v>
      </c>
      <c r="D30" t="s">
        <v>189</v>
      </c>
      <c r="E30" t="s">
        <v>164</v>
      </c>
      <c r="F30" t="s">
        <v>135</v>
      </c>
      <c r="G30" s="11">
        <v>9.9999999999999995E-7</v>
      </c>
      <c r="H30" t="s">
        <v>222</v>
      </c>
      <c r="I30" t="s">
        <v>225</v>
      </c>
      <c r="J30" s="7" t="b">
        <v>1</v>
      </c>
      <c r="K30"/>
    </row>
    <row r="31" spans="1:11" x14ac:dyDescent="0.25">
      <c r="A31" t="s">
        <v>369</v>
      </c>
      <c r="D31" t="s">
        <v>381</v>
      </c>
      <c r="E31" t="s">
        <v>164</v>
      </c>
      <c r="F31" t="s">
        <v>135</v>
      </c>
      <c r="G31" s="11">
        <v>9.9999999999999986E-10</v>
      </c>
      <c r="H31" t="s">
        <v>222</v>
      </c>
      <c r="I31" t="s">
        <v>225</v>
      </c>
      <c r="J31" s="7" t="b">
        <v>1</v>
      </c>
      <c r="K31"/>
    </row>
    <row r="32" spans="1:11" x14ac:dyDescent="0.25">
      <c r="A32" t="s">
        <v>363</v>
      </c>
      <c r="D32" t="s">
        <v>382</v>
      </c>
      <c r="E32" t="s">
        <v>164</v>
      </c>
      <c r="F32" t="s">
        <v>135</v>
      </c>
      <c r="G32" s="11">
        <v>9.9999999999999978E-13</v>
      </c>
      <c r="H32" t="s">
        <v>222</v>
      </c>
      <c r="I32" t="s">
        <v>225</v>
      </c>
      <c r="J32" s="7" t="b">
        <v>1</v>
      </c>
      <c r="K32"/>
    </row>
    <row r="33" spans="1:11" x14ac:dyDescent="0.25">
      <c r="A33" t="s">
        <v>364</v>
      </c>
      <c r="D33" t="s">
        <v>383</v>
      </c>
      <c r="E33" t="s">
        <v>164</v>
      </c>
      <c r="F33" t="s">
        <v>135</v>
      </c>
      <c r="G33" s="11">
        <v>9.9999999999999968E-16</v>
      </c>
      <c r="H33" t="s">
        <v>222</v>
      </c>
      <c r="I33" t="s">
        <v>225</v>
      </c>
      <c r="J33" s="7" t="b">
        <v>1</v>
      </c>
      <c r="K33"/>
    </row>
    <row r="34" spans="1:11" x14ac:dyDescent="0.25">
      <c r="A34" t="s">
        <v>365</v>
      </c>
      <c r="D34" t="s">
        <v>384</v>
      </c>
      <c r="E34" t="s">
        <v>164</v>
      </c>
      <c r="F34" t="s">
        <v>135</v>
      </c>
      <c r="G34" s="11">
        <v>9.9999999999999969E-19</v>
      </c>
      <c r="H34" t="s">
        <v>222</v>
      </c>
      <c r="I34" t="s">
        <v>225</v>
      </c>
      <c r="J34" s="7" t="b">
        <v>1</v>
      </c>
      <c r="K34"/>
    </row>
    <row r="35" spans="1:11" x14ac:dyDescent="0.25">
      <c r="A35" t="s">
        <v>366</v>
      </c>
      <c r="D35" t="s">
        <v>385</v>
      </c>
      <c r="E35" t="s">
        <v>164</v>
      </c>
      <c r="F35" t="s">
        <v>135</v>
      </c>
      <c r="G35" s="11">
        <v>9.9999999999999972E-22</v>
      </c>
      <c r="H35" t="s">
        <v>222</v>
      </c>
      <c r="I35" t="s">
        <v>225</v>
      </c>
      <c r="J35" s="7" t="b">
        <v>1</v>
      </c>
      <c r="K35"/>
    </row>
    <row r="36" spans="1:11" x14ac:dyDescent="0.25">
      <c r="A36" t="s">
        <v>367</v>
      </c>
      <c r="D36" t="s">
        <v>386</v>
      </c>
      <c r="E36" t="s">
        <v>164</v>
      </c>
      <c r="F36" t="s">
        <v>135</v>
      </c>
      <c r="G36" s="11">
        <v>9.9999999999999974E-25</v>
      </c>
      <c r="H36" t="s">
        <v>222</v>
      </c>
      <c r="I36" t="s">
        <v>225</v>
      </c>
      <c r="J36" s="7" t="b">
        <v>1</v>
      </c>
      <c r="K36"/>
    </row>
    <row r="37" spans="1:11" x14ac:dyDescent="0.25">
      <c r="A37" t="s">
        <v>368</v>
      </c>
      <c r="D37" t="s">
        <v>387</v>
      </c>
      <c r="E37" t="s">
        <v>164</v>
      </c>
      <c r="F37" t="s">
        <v>135</v>
      </c>
      <c r="G37" s="11">
        <v>9.9999999999999968E-28</v>
      </c>
      <c r="H37" t="s">
        <v>222</v>
      </c>
      <c r="I37" t="s">
        <v>225</v>
      </c>
      <c r="J37" s="7" t="b">
        <v>1</v>
      </c>
      <c r="K37"/>
    </row>
    <row r="38" spans="1:11" x14ac:dyDescent="0.25">
      <c r="A38" t="s">
        <v>292</v>
      </c>
      <c r="D38" t="s">
        <v>292</v>
      </c>
      <c r="E38" t="s">
        <v>170</v>
      </c>
      <c r="F38" t="s">
        <v>26</v>
      </c>
      <c r="G38" s="11">
        <v>1E-8</v>
      </c>
      <c r="H38" t="s">
        <v>19</v>
      </c>
      <c r="I38" t="s">
        <v>104</v>
      </c>
      <c r="J38" s="7" t="b">
        <v>1</v>
      </c>
      <c r="K38"/>
    </row>
    <row r="39" spans="1:11" x14ac:dyDescent="0.25">
      <c r="A39" t="s">
        <v>562</v>
      </c>
      <c r="D39" t="s">
        <v>562</v>
      </c>
      <c r="E39" t="s">
        <v>170</v>
      </c>
      <c r="F39" t="s">
        <v>26</v>
      </c>
      <c r="G39" s="11">
        <f>1/60</f>
        <v>1.6666666666666666E-2</v>
      </c>
      <c r="H39" t="s">
        <v>19</v>
      </c>
      <c r="I39" t="s">
        <v>104</v>
      </c>
      <c r="J39" s="7" t="b">
        <v>1</v>
      </c>
      <c r="K39"/>
    </row>
    <row r="40" spans="1:11" x14ac:dyDescent="0.25">
      <c r="A40" t="s">
        <v>170</v>
      </c>
      <c r="B40" t="s">
        <v>577</v>
      </c>
      <c r="D40" t="s">
        <v>26</v>
      </c>
      <c r="E40" t="s">
        <v>170</v>
      </c>
      <c r="F40" t="s">
        <v>26</v>
      </c>
      <c r="G40" s="11">
        <v>1</v>
      </c>
      <c r="H40" t="s">
        <v>19</v>
      </c>
      <c r="I40" t="s">
        <v>104</v>
      </c>
      <c r="J40" s="7" t="b">
        <v>1</v>
      </c>
      <c r="K40"/>
    </row>
    <row r="41" spans="1:11" x14ac:dyDescent="0.25">
      <c r="A41" t="s">
        <v>111</v>
      </c>
      <c r="D41" t="s">
        <v>24</v>
      </c>
      <c r="E41" t="s">
        <v>170</v>
      </c>
      <c r="F41" t="s">
        <v>26</v>
      </c>
      <c r="G41" s="11">
        <v>60</v>
      </c>
      <c r="H41" t="s">
        <v>19</v>
      </c>
      <c r="I41" t="s">
        <v>104</v>
      </c>
      <c r="J41" s="7" t="b">
        <v>1</v>
      </c>
      <c r="K41"/>
    </row>
    <row r="42" spans="1:11" x14ac:dyDescent="0.25">
      <c r="A42" t="s">
        <v>110</v>
      </c>
      <c r="B42" t="s">
        <v>576</v>
      </c>
      <c r="D42" t="s">
        <v>69</v>
      </c>
      <c r="E42" t="s">
        <v>170</v>
      </c>
      <c r="F42" t="s">
        <v>26</v>
      </c>
      <c r="G42" s="11">
        <v>3600</v>
      </c>
      <c r="H42" t="s">
        <v>19</v>
      </c>
      <c r="I42" t="s">
        <v>104</v>
      </c>
      <c r="J42" s="7" t="b">
        <v>1</v>
      </c>
      <c r="K42"/>
    </row>
    <row r="43" spans="1:11" x14ac:dyDescent="0.25">
      <c r="A43" t="s">
        <v>109</v>
      </c>
      <c r="D43" t="s">
        <v>68</v>
      </c>
      <c r="E43" t="s">
        <v>170</v>
      </c>
      <c r="F43" t="s">
        <v>26</v>
      </c>
      <c r="G43" s="11">
        <v>86400</v>
      </c>
      <c r="H43" t="s">
        <v>19</v>
      </c>
      <c r="I43" t="s">
        <v>104</v>
      </c>
      <c r="J43" s="7" t="b">
        <v>1</v>
      </c>
      <c r="K43"/>
    </row>
    <row r="44" spans="1:11" x14ac:dyDescent="0.25">
      <c r="A44" t="s">
        <v>559</v>
      </c>
      <c r="D44" t="s">
        <v>560</v>
      </c>
      <c r="E44" t="s">
        <v>170</v>
      </c>
      <c r="F44" t="s">
        <v>26</v>
      </c>
      <c r="G44" s="11">
        <v>604800</v>
      </c>
      <c r="H44" t="s">
        <v>19</v>
      </c>
      <c r="I44" t="s">
        <v>104</v>
      </c>
      <c r="J44" s="7" t="b">
        <v>1</v>
      </c>
      <c r="K44"/>
    </row>
    <row r="45" spans="1:11" x14ac:dyDescent="0.25">
      <c r="A45" t="s">
        <v>561</v>
      </c>
      <c r="D45" t="s">
        <v>561</v>
      </c>
      <c r="E45" t="s">
        <v>170</v>
      </c>
      <c r="F45" t="s">
        <v>26</v>
      </c>
      <c r="G45" s="11">
        <f>G43*14</f>
        <v>1209600</v>
      </c>
      <c r="H45" t="s">
        <v>19</v>
      </c>
      <c r="I45" t="s">
        <v>104</v>
      </c>
      <c r="J45" s="7" t="b">
        <v>1</v>
      </c>
      <c r="K45"/>
    </row>
    <row r="46" spans="1:11" x14ac:dyDescent="0.25">
      <c r="A46" t="s">
        <v>245</v>
      </c>
      <c r="B46" t="s">
        <v>351</v>
      </c>
      <c r="D46" t="s">
        <v>70</v>
      </c>
      <c r="E46" t="s">
        <v>170</v>
      </c>
      <c r="F46" t="s">
        <v>26</v>
      </c>
      <c r="G46" s="11">
        <v>31536000</v>
      </c>
      <c r="H46" t="s">
        <v>19</v>
      </c>
      <c r="I46" t="s">
        <v>104</v>
      </c>
      <c r="J46" s="7" t="b">
        <v>1</v>
      </c>
      <c r="K46"/>
    </row>
    <row r="47" spans="1:11" x14ac:dyDescent="0.25">
      <c r="A47" t="s">
        <v>339</v>
      </c>
      <c r="D47" t="s">
        <v>806</v>
      </c>
      <c r="E47" t="s">
        <v>170</v>
      </c>
      <c r="F47" t="s">
        <v>26</v>
      </c>
      <c r="G47" s="11">
        <v>0.99726959999999998</v>
      </c>
      <c r="H47" t="s">
        <v>19</v>
      </c>
      <c r="I47" t="s">
        <v>104</v>
      </c>
      <c r="J47" s="9" t="b">
        <v>0</v>
      </c>
      <c r="K47"/>
    </row>
    <row r="48" spans="1:11" x14ac:dyDescent="0.25">
      <c r="A48" t="s">
        <v>338</v>
      </c>
      <c r="D48" t="s">
        <v>807</v>
      </c>
      <c r="E48" t="s">
        <v>170</v>
      </c>
      <c r="F48" t="s">
        <v>26</v>
      </c>
      <c r="G48" s="11">
        <f>G47*60</f>
        <v>59.836176000000002</v>
      </c>
      <c r="H48" t="s">
        <v>19</v>
      </c>
      <c r="I48" t="s">
        <v>104</v>
      </c>
      <c r="J48" s="7" t="b">
        <v>1</v>
      </c>
      <c r="K48"/>
    </row>
    <row r="49" spans="1:11" x14ac:dyDescent="0.25">
      <c r="A49" t="s">
        <v>337</v>
      </c>
      <c r="D49" t="s">
        <v>808</v>
      </c>
      <c r="E49" t="s">
        <v>170</v>
      </c>
      <c r="F49" t="s">
        <v>26</v>
      </c>
      <c r="G49" s="11">
        <f>G48*60</f>
        <v>3590.17056</v>
      </c>
      <c r="H49" t="s">
        <v>19</v>
      </c>
      <c r="I49" t="s">
        <v>104</v>
      </c>
      <c r="J49" s="7" t="b">
        <v>1</v>
      </c>
      <c r="K49"/>
    </row>
    <row r="50" spans="1:11" x14ac:dyDescent="0.25">
      <c r="A50" t="s">
        <v>336</v>
      </c>
      <c r="D50" t="s">
        <v>809</v>
      </c>
      <c r="E50" t="s">
        <v>170</v>
      </c>
      <c r="F50" t="s">
        <v>26</v>
      </c>
      <c r="G50" s="11">
        <f>G49*24</f>
        <v>86164.093439999997</v>
      </c>
      <c r="H50" t="s">
        <v>19</v>
      </c>
      <c r="I50" t="s">
        <v>104</v>
      </c>
      <c r="J50" s="7" t="b">
        <v>1</v>
      </c>
      <c r="K50"/>
    </row>
    <row r="51" spans="1:11" x14ac:dyDescent="0.25">
      <c r="A51" t="s">
        <v>293</v>
      </c>
      <c r="B51" t="s">
        <v>557</v>
      </c>
      <c r="D51" t="s">
        <v>810</v>
      </c>
      <c r="E51" t="s">
        <v>170</v>
      </c>
      <c r="F51" t="s">
        <v>26</v>
      </c>
      <c r="G51" s="11">
        <f>G49*365</f>
        <v>1310412.2544</v>
      </c>
      <c r="H51" t="s">
        <v>19</v>
      </c>
      <c r="I51" t="s">
        <v>104</v>
      </c>
      <c r="J51" s="7" t="b">
        <v>1</v>
      </c>
      <c r="K51"/>
    </row>
    <row r="52" spans="1:11" x14ac:dyDescent="0.25">
      <c r="A52" t="s">
        <v>294</v>
      </c>
      <c r="B52" t="s">
        <v>558</v>
      </c>
      <c r="D52" t="s">
        <v>811</v>
      </c>
      <c r="E52" t="s">
        <v>170</v>
      </c>
      <c r="F52" t="s">
        <v>26</v>
      </c>
      <c r="G52" s="11">
        <v>31556930</v>
      </c>
      <c r="H52" t="s">
        <v>19</v>
      </c>
      <c r="I52" t="s">
        <v>104</v>
      </c>
      <c r="J52" s="7" t="b">
        <v>0</v>
      </c>
      <c r="K52"/>
    </row>
    <row r="53" spans="1:11" x14ac:dyDescent="0.25">
      <c r="A53" s="6" t="str">
        <f t="shared" ref="A53:A67" si="0">CONCATENATE(A38,2)</f>
        <v>shake2</v>
      </c>
      <c r="B53" s="6" t="str">
        <f t="shared" ref="B53:B67" si="1">CONCATENATE(A38,"^2")</f>
        <v>shake^2</v>
      </c>
      <c r="C53" s="6"/>
      <c r="D53" s="6" t="str">
        <f t="shared" ref="D53:D67" si="2">CONCATENATE("square_",D38)</f>
        <v>square_shake</v>
      </c>
      <c r="E53" s="6" t="s">
        <v>567</v>
      </c>
      <c r="F53" s="6" t="str">
        <f t="shared" ref="F53:F67" si="3">CONCATENATE("square ",F38)</f>
        <v>square second</v>
      </c>
      <c r="G53" s="12">
        <f t="shared" ref="G53:G67" si="4">G38^2</f>
        <v>1.0000000000000001E-16</v>
      </c>
      <c r="H53" s="6" t="s">
        <v>568</v>
      </c>
      <c r="I53" s="6" t="s">
        <v>569</v>
      </c>
      <c r="J53" s="7" t="b">
        <v>1</v>
      </c>
      <c r="K53"/>
    </row>
    <row r="54" spans="1:11" x14ac:dyDescent="0.25">
      <c r="A54" s="6" t="str">
        <f t="shared" si="0"/>
        <v>jiffy2</v>
      </c>
      <c r="B54" s="6" t="str">
        <f t="shared" si="1"/>
        <v>jiffy^2</v>
      </c>
      <c r="C54" s="6"/>
      <c r="D54" s="6" t="str">
        <f t="shared" si="2"/>
        <v>square_jiffy</v>
      </c>
      <c r="E54" s="6" t="s">
        <v>567</v>
      </c>
      <c r="F54" s="6" t="str">
        <f t="shared" si="3"/>
        <v>square second</v>
      </c>
      <c r="G54" s="12">
        <f t="shared" si="4"/>
        <v>2.7777777777777778E-4</v>
      </c>
      <c r="H54" s="6" t="s">
        <v>568</v>
      </c>
      <c r="I54" s="6" t="s">
        <v>569</v>
      </c>
      <c r="J54" s="7" t="b">
        <v>1</v>
      </c>
      <c r="K54"/>
    </row>
    <row r="55" spans="1:11" x14ac:dyDescent="0.25">
      <c r="A55" s="6" t="str">
        <f t="shared" si="0"/>
        <v>s2</v>
      </c>
      <c r="B55" s="6" t="str">
        <f t="shared" si="1"/>
        <v>s^2</v>
      </c>
      <c r="C55" s="6"/>
      <c r="D55" s="6" t="str">
        <f t="shared" si="2"/>
        <v>square_second</v>
      </c>
      <c r="E55" s="6" t="s">
        <v>567</v>
      </c>
      <c r="F55" s="6" t="str">
        <f t="shared" si="3"/>
        <v>square second</v>
      </c>
      <c r="G55" s="12">
        <f t="shared" si="4"/>
        <v>1</v>
      </c>
      <c r="H55" s="6" t="s">
        <v>568</v>
      </c>
      <c r="I55" s="6" t="s">
        <v>569</v>
      </c>
      <c r="J55" s="7" t="b">
        <v>1</v>
      </c>
      <c r="K55"/>
    </row>
    <row r="56" spans="1:11" x14ac:dyDescent="0.25">
      <c r="A56" s="6" t="str">
        <f t="shared" si="0"/>
        <v>min2</v>
      </c>
      <c r="B56" s="6" t="str">
        <f t="shared" si="1"/>
        <v>min^2</v>
      </c>
      <c r="C56" s="6"/>
      <c r="D56" s="6" t="str">
        <f t="shared" si="2"/>
        <v>square_minute</v>
      </c>
      <c r="E56" s="6" t="s">
        <v>567</v>
      </c>
      <c r="F56" s="6" t="str">
        <f t="shared" si="3"/>
        <v>square second</v>
      </c>
      <c r="G56" s="12">
        <f t="shared" si="4"/>
        <v>3600</v>
      </c>
      <c r="H56" s="6" t="s">
        <v>568</v>
      </c>
      <c r="I56" s="6" t="s">
        <v>569</v>
      </c>
      <c r="J56" s="7" t="b">
        <v>1</v>
      </c>
      <c r="K56"/>
    </row>
    <row r="57" spans="1:11" x14ac:dyDescent="0.25">
      <c r="A57" s="6" t="str">
        <f t="shared" si="0"/>
        <v>h2</v>
      </c>
      <c r="B57" s="6" t="str">
        <f t="shared" si="1"/>
        <v>h^2</v>
      </c>
      <c r="C57" s="6"/>
      <c r="D57" s="6" t="str">
        <f t="shared" si="2"/>
        <v>square_hour</v>
      </c>
      <c r="E57" s="6" t="s">
        <v>567</v>
      </c>
      <c r="F57" s="6" t="str">
        <f t="shared" si="3"/>
        <v>square second</v>
      </c>
      <c r="G57" s="12">
        <f t="shared" si="4"/>
        <v>12960000</v>
      </c>
      <c r="H57" s="6" t="s">
        <v>568</v>
      </c>
      <c r="I57" s="6" t="s">
        <v>569</v>
      </c>
      <c r="J57" s="7" t="b">
        <v>1</v>
      </c>
      <c r="K57"/>
    </row>
    <row r="58" spans="1:11" x14ac:dyDescent="0.25">
      <c r="A58" s="6" t="str">
        <f t="shared" si="0"/>
        <v>d2</v>
      </c>
      <c r="B58" s="6" t="str">
        <f t="shared" si="1"/>
        <v>d^2</v>
      </c>
      <c r="C58" s="6"/>
      <c r="D58" s="6" t="str">
        <f t="shared" si="2"/>
        <v>square_day</v>
      </c>
      <c r="E58" s="6" t="s">
        <v>567</v>
      </c>
      <c r="F58" s="6" t="str">
        <f t="shared" si="3"/>
        <v>square second</v>
      </c>
      <c r="G58" s="12">
        <f t="shared" si="4"/>
        <v>7464960000</v>
      </c>
      <c r="H58" s="6" t="s">
        <v>568</v>
      </c>
      <c r="I58" s="6" t="s">
        <v>569</v>
      </c>
      <c r="J58" s="7" t="b">
        <v>1</v>
      </c>
      <c r="K58"/>
    </row>
    <row r="59" spans="1:11" x14ac:dyDescent="0.25">
      <c r="A59" s="6" t="str">
        <f t="shared" si="0"/>
        <v>wk2</v>
      </c>
      <c r="B59" s="6" t="str">
        <f t="shared" si="1"/>
        <v>wk^2</v>
      </c>
      <c r="C59" s="6"/>
      <c r="D59" s="6" t="str">
        <f t="shared" si="2"/>
        <v>square_week</v>
      </c>
      <c r="E59" s="6" t="s">
        <v>567</v>
      </c>
      <c r="F59" s="6" t="str">
        <f t="shared" si="3"/>
        <v>square second</v>
      </c>
      <c r="G59" s="12">
        <f t="shared" si="4"/>
        <v>365783040000</v>
      </c>
      <c r="H59" s="6" t="s">
        <v>568</v>
      </c>
      <c r="I59" s="6" t="s">
        <v>569</v>
      </c>
      <c r="J59" s="7" t="b">
        <v>1</v>
      </c>
      <c r="K59"/>
    </row>
    <row r="60" spans="1:11" x14ac:dyDescent="0.25">
      <c r="A60" s="6" t="str">
        <f t="shared" si="0"/>
        <v>fortnight2</v>
      </c>
      <c r="B60" s="6" t="str">
        <f t="shared" si="1"/>
        <v>fortnight^2</v>
      </c>
      <c r="C60" s="6"/>
      <c r="D60" s="6" t="str">
        <f t="shared" si="2"/>
        <v>square_fortnight</v>
      </c>
      <c r="E60" s="6" t="s">
        <v>567</v>
      </c>
      <c r="F60" s="6" t="str">
        <f t="shared" si="3"/>
        <v>square second</v>
      </c>
      <c r="G60" s="12">
        <f t="shared" si="4"/>
        <v>1463132160000</v>
      </c>
      <c r="H60" s="6" t="s">
        <v>568</v>
      </c>
      <c r="I60" s="6" t="s">
        <v>569</v>
      </c>
      <c r="J60" s="7" t="b">
        <v>1</v>
      </c>
      <c r="K60"/>
    </row>
    <row r="61" spans="1:11" x14ac:dyDescent="0.25">
      <c r="A61" s="6" t="str">
        <f t="shared" si="0"/>
        <v>yr2</v>
      </c>
      <c r="B61" s="6" t="str">
        <f t="shared" si="1"/>
        <v>yr^2</v>
      </c>
      <c r="C61" s="6"/>
      <c r="D61" s="6" t="str">
        <f t="shared" si="2"/>
        <v>square_year</v>
      </c>
      <c r="E61" s="6" t="s">
        <v>567</v>
      </c>
      <c r="F61" s="6" t="str">
        <f t="shared" si="3"/>
        <v>square second</v>
      </c>
      <c r="G61" s="12">
        <f t="shared" si="4"/>
        <v>994519296000000</v>
      </c>
      <c r="H61" s="6" t="s">
        <v>568</v>
      </c>
      <c r="I61" s="6" t="s">
        <v>569</v>
      </c>
      <c r="J61" s="7" t="b">
        <v>1</v>
      </c>
      <c r="K61"/>
    </row>
    <row r="62" spans="1:11" x14ac:dyDescent="0.25">
      <c r="A62" s="6" t="str">
        <f t="shared" si="0"/>
        <v>s_sid2</v>
      </c>
      <c r="B62" s="6" t="str">
        <f t="shared" si="1"/>
        <v>s_sid^2</v>
      </c>
      <c r="C62" s="6"/>
      <c r="D62" s="6" t="str">
        <f t="shared" si="2"/>
        <v>square_second_(sidereal)</v>
      </c>
      <c r="E62" s="6" t="s">
        <v>567</v>
      </c>
      <c r="F62" s="6" t="str">
        <f t="shared" si="3"/>
        <v>square second</v>
      </c>
      <c r="G62" s="12">
        <f t="shared" si="4"/>
        <v>0.99454665508415996</v>
      </c>
      <c r="H62" s="6" t="s">
        <v>568</v>
      </c>
      <c r="I62" s="6" t="s">
        <v>569</v>
      </c>
      <c r="J62" s="7" t="b">
        <v>1</v>
      </c>
      <c r="K62"/>
    </row>
    <row r="63" spans="1:11" x14ac:dyDescent="0.25">
      <c r="A63" s="6" t="str">
        <f t="shared" si="0"/>
        <v>min_sid2</v>
      </c>
      <c r="B63" s="6" t="str">
        <f t="shared" si="1"/>
        <v>min_sid^2</v>
      </c>
      <c r="C63" s="6"/>
      <c r="D63" s="6" t="str">
        <f t="shared" si="2"/>
        <v>square_minute_(sidereal)</v>
      </c>
      <c r="E63" s="6" t="s">
        <v>567</v>
      </c>
      <c r="F63" s="6" t="str">
        <f t="shared" si="3"/>
        <v>square second</v>
      </c>
      <c r="G63" s="12">
        <f t="shared" si="4"/>
        <v>3580.3679583029761</v>
      </c>
      <c r="H63" s="6" t="s">
        <v>568</v>
      </c>
      <c r="I63" s="6" t="s">
        <v>569</v>
      </c>
      <c r="J63" s="7" t="b">
        <v>1</v>
      </c>
      <c r="K63"/>
    </row>
    <row r="64" spans="1:11" x14ac:dyDescent="0.25">
      <c r="A64" s="6" t="str">
        <f t="shared" si="0"/>
        <v>h_sid2</v>
      </c>
      <c r="B64" s="6" t="str">
        <f t="shared" si="1"/>
        <v>h_sid^2</v>
      </c>
      <c r="C64" s="6"/>
      <c r="D64" s="6" t="str">
        <f t="shared" si="2"/>
        <v>square_hour_(sidereal)</v>
      </c>
      <c r="E64" s="6" t="s">
        <v>567</v>
      </c>
      <c r="F64" s="6" t="str">
        <f t="shared" si="3"/>
        <v>square second</v>
      </c>
      <c r="G64" s="12">
        <f t="shared" si="4"/>
        <v>12889324.649890713</v>
      </c>
      <c r="H64" s="6" t="s">
        <v>568</v>
      </c>
      <c r="I64" s="6" t="s">
        <v>569</v>
      </c>
      <c r="J64" s="7" t="b">
        <v>1</v>
      </c>
      <c r="K64"/>
    </row>
    <row r="65" spans="1:11" x14ac:dyDescent="0.25">
      <c r="A65" s="6" t="str">
        <f t="shared" si="0"/>
        <v>d_sid2</v>
      </c>
      <c r="B65" s="6" t="str">
        <f t="shared" si="1"/>
        <v>d_sid^2</v>
      </c>
      <c r="C65" s="6"/>
      <c r="D65" s="6" t="str">
        <f t="shared" si="2"/>
        <v>square_day_(sidereal)</v>
      </c>
      <c r="E65" s="6" t="s">
        <v>567</v>
      </c>
      <c r="F65" s="6" t="str">
        <f t="shared" si="3"/>
        <v>square second</v>
      </c>
      <c r="G65" s="12">
        <f t="shared" si="4"/>
        <v>7424250998.3370504</v>
      </c>
      <c r="H65" s="6" t="s">
        <v>568</v>
      </c>
      <c r="I65" s="6" t="s">
        <v>569</v>
      </c>
      <c r="J65" s="7" t="b">
        <v>1</v>
      </c>
      <c r="K65"/>
    </row>
    <row r="66" spans="1:11" x14ac:dyDescent="0.25">
      <c r="A66" s="6" t="str">
        <f t="shared" si="0"/>
        <v>yr_sid2</v>
      </c>
      <c r="B66" s="6" t="str">
        <f t="shared" si="1"/>
        <v>yr_sid^2</v>
      </c>
      <c r="C66" s="6"/>
      <c r="D66" s="6" t="str">
        <f t="shared" si="2"/>
        <v>square_year_(sidereal)</v>
      </c>
      <c r="E66" s="6" t="s">
        <v>567</v>
      </c>
      <c r="F66" s="6" t="str">
        <f t="shared" si="3"/>
        <v>square second</v>
      </c>
      <c r="G66" s="12">
        <f t="shared" si="4"/>
        <v>1717180276481.6902</v>
      </c>
      <c r="H66" s="6" t="s">
        <v>568</v>
      </c>
      <c r="I66" s="6" t="s">
        <v>569</v>
      </c>
      <c r="J66" s="7" t="b">
        <v>1</v>
      </c>
      <c r="K66"/>
    </row>
    <row r="67" spans="1:11" x14ac:dyDescent="0.25">
      <c r="A67" s="6" t="str">
        <f t="shared" si="0"/>
        <v>yr_trop2</v>
      </c>
      <c r="B67" s="6" t="str">
        <f t="shared" si="1"/>
        <v>yr_trop^2</v>
      </c>
      <c r="C67" s="6"/>
      <c r="D67" s="6" t="str">
        <f t="shared" si="2"/>
        <v>square_year_(tropical)</v>
      </c>
      <c r="E67" s="6" t="s">
        <v>567</v>
      </c>
      <c r="F67" s="6" t="str">
        <f t="shared" si="3"/>
        <v>square second</v>
      </c>
      <c r="G67" s="12">
        <f t="shared" si="4"/>
        <v>995839831024900</v>
      </c>
      <c r="H67" s="6" t="s">
        <v>568</v>
      </c>
      <c r="I67" s="6" t="s">
        <v>569</v>
      </c>
      <c r="J67" s="7" t="b">
        <v>1</v>
      </c>
      <c r="K67"/>
    </row>
    <row r="68" spans="1:11" x14ac:dyDescent="0.25">
      <c r="A68" s="6" t="str">
        <f t="shared" ref="A68:A82" si="5">CONCATENATE(A38,3)</f>
        <v>shake3</v>
      </c>
      <c r="B68" s="6" t="str">
        <f t="shared" ref="B68:B82" si="6">CONCATENATE(A38,"^3")</f>
        <v>shake^3</v>
      </c>
      <c r="C68" s="6"/>
      <c r="D68" s="6" t="str">
        <f t="shared" ref="D68:D82" si="7">CONCATENATE("cubic_",D38)</f>
        <v>cubic_shake</v>
      </c>
      <c r="E68" s="6" t="s">
        <v>571</v>
      </c>
      <c r="F68" s="6" t="str">
        <f>CONCATENATE("cubic ",F38)</f>
        <v>cubic second</v>
      </c>
      <c r="G68" s="12">
        <f t="shared" ref="G68:G82" si="8">G38^3</f>
        <v>1.0000000000000001E-24</v>
      </c>
      <c r="H68" s="6" t="s">
        <v>572</v>
      </c>
      <c r="I68" s="6" t="s">
        <v>570</v>
      </c>
      <c r="J68" s="7" t="b">
        <v>1</v>
      </c>
      <c r="K68"/>
    </row>
    <row r="69" spans="1:11" x14ac:dyDescent="0.25">
      <c r="A69" s="6" t="str">
        <f t="shared" si="5"/>
        <v>jiffy3</v>
      </c>
      <c r="B69" s="6" t="str">
        <f t="shared" si="6"/>
        <v>jiffy^3</v>
      </c>
      <c r="C69" s="6"/>
      <c r="D69" s="6" t="str">
        <f t="shared" si="7"/>
        <v>cubic_jiffy</v>
      </c>
      <c r="E69" s="6" t="s">
        <v>571</v>
      </c>
      <c r="F69" s="6" t="str">
        <f t="shared" ref="F69:F82" si="9">CONCATENATE("cubic ",F39)</f>
        <v>cubic second</v>
      </c>
      <c r="G69" s="12">
        <f t="shared" si="8"/>
        <v>4.6296296296296296E-6</v>
      </c>
      <c r="H69" s="6" t="s">
        <v>572</v>
      </c>
      <c r="I69" s="6" t="s">
        <v>570</v>
      </c>
      <c r="J69" s="7" t="b">
        <v>1</v>
      </c>
      <c r="K69"/>
    </row>
    <row r="70" spans="1:11" x14ac:dyDescent="0.25">
      <c r="A70" s="6" t="str">
        <f t="shared" si="5"/>
        <v>s3</v>
      </c>
      <c r="B70" s="6" t="str">
        <f t="shared" si="6"/>
        <v>s^3</v>
      </c>
      <c r="C70" s="6"/>
      <c r="D70" s="6" t="str">
        <f t="shared" si="7"/>
        <v>cubic_second</v>
      </c>
      <c r="E70" s="6" t="s">
        <v>571</v>
      </c>
      <c r="F70" s="6" t="str">
        <f t="shared" si="9"/>
        <v>cubic second</v>
      </c>
      <c r="G70" s="12">
        <f t="shared" si="8"/>
        <v>1</v>
      </c>
      <c r="H70" s="6" t="s">
        <v>572</v>
      </c>
      <c r="I70" s="6" t="s">
        <v>570</v>
      </c>
      <c r="J70" s="7" t="b">
        <v>1</v>
      </c>
      <c r="K70"/>
    </row>
    <row r="71" spans="1:11" x14ac:dyDescent="0.25">
      <c r="A71" s="6" t="str">
        <f t="shared" si="5"/>
        <v>min3</v>
      </c>
      <c r="B71" s="6" t="str">
        <f t="shared" si="6"/>
        <v>min^3</v>
      </c>
      <c r="C71" s="6"/>
      <c r="D71" s="6" t="str">
        <f t="shared" si="7"/>
        <v>cubic_minute</v>
      </c>
      <c r="E71" s="6" t="s">
        <v>571</v>
      </c>
      <c r="F71" s="6" t="str">
        <f t="shared" si="9"/>
        <v>cubic second</v>
      </c>
      <c r="G71" s="12">
        <f t="shared" si="8"/>
        <v>216000</v>
      </c>
      <c r="H71" s="6" t="s">
        <v>572</v>
      </c>
      <c r="I71" s="6" t="s">
        <v>570</v>
      </c>
      <c r="J71" s="7" t="b">
        <v>1</v>
      </c>
      <c r="K71"/>
    </row>
    <row r="72" spans="1:11" x14ac:dyDescent="0.25">
      <c r="A72" s="6" t="str">
        <f t="shared" si="5"/>
        <v>h3</v>
      </c>
      <c r="B72" s="6" t="str">
        <f t="shared" si="6"/>
        <v>h^3</v>
      </c>
      <c r="C72" s="6"/>
      <c r="D72" s="6" t="str">
        <f t="shared" si="7"/>
        <v>cubic_hour</v>
      </c>
      <c r="E72" s="6" t="s">
        <v>571</v>
      </c>
      <c r="F72" s="6" t="str">
        <f t="shared" si="9"/>
        <v>cubic second</v>
      </c>
      <c r="G72" s="12">
        <f t="shared" si="8"/>
        <v>46656000000</v>
      </c>
      <c r="H72" s="6" t="s">
        <v>572</v>
      </c>
      <c r="I72" s="6" t="s">
        <v>570</v>
      </c>
      <c r="J72" s="7" t="b">
        <v>1</v>
      </c>
      <c r="K72"/>
    </row>
    <row r="73" spans="1:11" x14ac:dyDescent="0.25">
      <c r="A73" s="6" t="str">
        <f t="shared" si="5"/>
        <v>d3</v>
      </c>
      <c r="B73" s="6" t="str">
        <f t="shared" si="6"/>
        <v>d^3</v>
      </c>
      <c r="C73" s="6"/>
      <c r="D73" s="6" t="str">
        <f t="shared" si="7"/>
        <v>cubic_day</v>
      </c>
      <c r="E73" s="6" t="s">
        <v>571</v>
      </c>
      <c r="F73" s="6" t="str">
        <f t="shared" si="9"/>
        <v>cubic second</v>
      </c>
      <c r="G73" s="12">
        <f t="shared" si="8"/>
        <v>644972544000000</v>
      </c>
      <c r="H73" s="6" t="s">
        <v>572</v>
      </c>
      <c r="I73" s="6" t="s">
        <v>570</v>
      </c>
      <c r="J73" s="7" t="b">
        <v>1</v>
      </c>
      <c r="K73"/>
    </row>
    <row r="74" spans="1:11" x14ac:dyDescent="0.25">
      <c r="A74" s="6" t="str">
        <f t="shared" si="5"/>
        <v>wk3</v>
      </c>
      <c r="B74" s="6" t="str">
        <f t="shared" si="6"/>
        <v>wk^3</v>
      </c>
      <c r="C74" s="6"/>
      <c r="D74" s="6" t="str">
        <f t="shared" si="7"/>
        <v>cubic_week</v>
      </c>
      <c r="E74" s="6" t="s">
        <v>571</v>
      </c>
      <c r="F74" s="6" t="str">
        <f t="shared" si="9"/>
        <v>cubic second</v>
      </c>
      <c r="G74" s="12">
        <f t="shared" si="8"/>
        <v>2.21225582592E+17</v>
      </c>
      <c r="H74" s="6" t="s">
        <v>572</v>
      </c>
      <c r="I74" s="6" t="s">
        <v>570</v>
      </c>
      <c r="J74" s="7" t="b">
        <v>1</v>
      </c>
      <c r="K74"/>
    </row>
    <row r="75" spans="1:11" x14ac:dyDescent="0.25">
      <c r="A75" s="6" t="str">
        <f t="shared" si="5"/>
        <v>fortnight3</v>
      </c>
      <c r="B75" s="6" t="str">
        <f t="shared" si="6"/>
        <v>fortnight^3</v>
      </c>
      <c r="C75" s="6"/>
      <c r="D75" s="6" t="str">
        <f t="shared" si="7"/>
        <v>cubic_fortnight</v>
      </c>
      <c r="E75" s="6" t="s">
        <v>571</v>
      </c>
      <c r="F75" s="6" t="str">
        <f t="shared" si="9"/>
        <v>cubic second</v>
      </c>
      <c r="G75" s="12">
        <f t="shared" si="8"/>
        <v>1.769804660736E+18</v>
      </c>
      <c r="H75" s="6" t="s">
        <v>572</v>
      </c>
      <c r="I75" s="6" t="s">
        <v>570</v>
      </c>
      <c r="J75" s="7" t="b">
        <v>1</v>
      </c>
      <c r="K75"/>
    </row>
    <row r="76" spans="1:11" x14ac:dyDescent="0.25">
      <c r="A76" s="6" t="str">
        <f t="shared" si="5"/>
        <v>yr3</v>
      </c>
      <c r="B76" s="6" t="str">
        <f t="shared" si="6"/>
        <v>yr^3</v>
      </c>
      <c r="C76" s="6"/>
      <c r="D76" s="6" t="str">
        <f t="shared" si="7"/>
        <v>cubic_year</v>
      </c>
      <c r="E76" s="6" t="s">
        <v>571</v>
      </c>
      <c r="F76" s="6" t="str">
        <f t="shared" si="9"/>
        <v>cubic second</v>
      </c>
      <c r="G76" s="12">
        <f t="shared" si="8"/>
        <v>3.1363160518656002E+22</v>
      </c>
      <c r="H76" s="6" t="s">
        <v>572</v>
      </c>
      <c r="I76" s="6" t="s">
        <v>570</v>
      </c>
      <c r="J76" s="7" t="b">
        <v>1</v>
      </c>
      <c r="K76"/>
    </row>
    <row r="77" spans="1:11" x14ac:dyDescent="0.25">
      <c r="A77" s="6" t="str">
        <f t="shared" si="5"/>
        <v>s_sid3</v>
      </c>
      <c r="B77" s="6" t="str">
        <f t="shared" si="6"/>
        <v>s_sid^3</v>
      </c>
      <c r="C77" s="6"/>
      <c r="D77" s="6" t="str">
        <f t="shared" si="7"/>
        <v>cubic_second_(sidereal)</v>
      </c>
      <c r="E77" s="6" t="s">
        <v>571</v>
      </c>
      <c r="F77" s="6" t="str">
        <f t="shared" si="9"/>
        <v>cubic second</v>
      </c>
      <c r="G77" s="12">
        <f t="shared" si="8"/>
        <v>0.9918311448971181</v>
      </c>
      <c r="H77" s="6" t="s">
        <v>572</v>
      </c>
      <c r="I77" s="6" t="s">
        <v>570</v>
      </c>
      <c r="J77" s="7" t="b">
        <v>1</v>
      </c>
      <c r="K77"/>
    </row>
    <row r="78" spans="1:11" x14ac:dyDescent="0.25">
      <c r="A78" s="6" t="str">
        <f t="shared" si="5"/>
        <v>min_sid3</v>
      </c>
      <c r="B78" s="6" t="str">
        <f t="shared" si="6"/>
        <v>min_sid^3</v>
      </c>
      <c r="C78" s="6"/>
      <c r="D78" s="6" t="str">
        <f t="shared" si="7"/>
        <v>cubic_minute_(sidereal)</v>
      </c>
      <c r="E78" s="6" t="s">
        <v>571</v>
      </c>
      <c r="F78" s="6" t="str">
        <f t="shared" si="9"/>
        <v>cubic second</v>
      </c>
      <c r="G78" s="12">
        <f t="shared" si="8"/>
        <v>214235.52729777756</v>
      </c>
      <c r="H78" s="6" t="s">
        <v>572</v>
      </c>
      <c r="I78" s="6" t="s">
        <v>570</v>
      </c>
      <c r="J78" s="7" t="b">
        <v>1</v>
      </c>
      <c r="K78"/>
    </row>
    <row r="79" spans="1:11" x14ac:dyDescent="0.25">
      <c r="A79" s="6" t="str">
        <f t="shared" si="5"/>
        <v>h_sid3</v>
      </c>
      <c r="B79" s="6" t="str">
        <f t="shared" si="6"/>
        <v>h_sid^3</v>
      </c>
      <c r="C79" s="6"/>
      <c r="D79" s="6" t="str">
        <f t="shared" si="7"/>
        <v>cubic_hour_(sidereal)</v>
      </c>
      <c r="E79" s="6" t="s">
        <v>571</v>
      </c>
      <c r="F79" s="6" t="str">
        <f t="shared" si="9"/>
        <v>cubic second</v>
      </c>
      <c r="G79" s="12">
        <f t="shared" si="8"/>
        <v>46274873896.319946</v>
      </c>
      <c r="H79" s="6" t="s">
        <v>572</v>
      </c>
      <c r="I79" s="6" t="s">
        <v>570</v>
      </c>
      <c r="J79" s="7" t="b">
        <v>1</v>
      </c>
      <c r="K79"/>
    </row>
    <row r="80" spans="1:11" x14ac:dyDescent="0.25">
      <c r="A80" s="6" t="str">
        <f t="shared" si="5"/>
        <v>d_sid3</v>
      </c>
      <c r="B80" s="6" t="str">
        <f t="shared" si="6"/>
        <v>d_sid^3</v>
      </c>
      <c r="C80" s="6"/>
      <c r="D80" s="6" t="str">
        <f t="shared" si="7"/>
        <v>cubic_day_(sidereal)</v>
      </c>
      <c r="E80" s="6" t="s">
        <v>571</v>
      </c>
      <c r="F80" s="6" t="str">
        <f t="shared" si="9"/>
        <v>cubic second</v>
      </c>
      <c r="G80" s="12">
        <f t="shared" si="8"/>
        <v>639703856742726.87</v>
      </c>
      <c r="H80" s="6" t="s">
        <v>572</v>
      </c>
      <c r="I80" s="6" t="s">
        <v>570</v>
      </c>
      <c r="J80" s="7" t="b">
        <v>1</v>
      </c>
      <c r="K80"/>
    </row>
    <row r="81" spans="1:11" x14ac:dyDescent="0.25">
      <c r="A81" s="6" t="str">
        <f t="shared" si="5"/>
        <v>yr_sid3</v>
      </c>
      <c r="B81" s="6" t="str">
        <f t="shared" si="6"/>
        <v>yr_sid^3</v>
      </c>
      <c r="C81" s="6"/>
      <c r="D81" s="6" t="str">
        <f t="shared" si="7"/>
        <v>cubic_year_(sidereal)</v>
      </c>
      <c r="E81" s="6" t="s">
        <v>571</v>
      </c>
      <c r="F81" s="6" t="str">
        <f t="shared" si="9"/>
        <v>cubic second</v>
      </c>
      <c r="G81" s="12">
        <f t="shared" si="8"/>
        <v>2.2502140773155868E+18</v>
      </c>
      <c r="H81" s="6" t="s">
        <v>572</v>
      </c>
      <c r="I81" s="6" t="s">
        <v>570</v>
      </c>
      <c r="J81" s="7" t="b">
        <v>1</v>
      </c>
      <c r="K81"/>
    </row>
    <row r="82" spans="1:11" x14ac:dyDescent="0.25">
      <c r="A82" s="6" t="str">
        <f t="shared" si="5"/>
        <v>yr_trop3</v>
      </c>
      <c r="B82" s="6" t="str">
        <f t="shared" si="6"/>
        <v>yr_trop^3</v>
      </c>
      <c r="C82" s="6"/>
      <c r="D82" s="6" t="str">
        <f t="shared" si="7"/>
        <v>cubic_year_(tropical)</v>
      </c>
      <c r="E82" s="6" t="s">
        <v>571</v>
      </c>
      <c r="F82" s="6" t="str">
        <f t="shared" si="9"/>
        <v>cubic second</v>
      </c>
      <c r="G82" s="12">
        <f t="shared" si="8"/>
        <v>3.1425647838864599E+22</v>
      </c>
      <c r="H82" s="6" t="s">
        <v>572</v>
      </c>
      <c r="I82" s="6" t="s">
        <v>570</v>
      </c>
      <c r="J82" s="7" t="b">
        <v>1</v>
      </c>
      <c r="K82"/>
    </row>
    <row r="83" spans="1:11" x14ac:dyDescent="0.25">
      <c r="A83" t="s">
        <v>212</v>
      </c>
      <c r="D83" t="s">
        <v>22</v>
      </c>
      <c r="E83" t="s">
        <v>566</v>
      </c>
      <c r="F83" t="s">
        <v>119</v>
      </c>
      <c r="G83" s="11">
        <f>PI()/180</f>
        <v>1.7453292519943295E-2</v>
      </c>
      <c r="H83" t="s">
        <v>15</v>
      </c>
      <c r="I83" t="s">
        <v>82</v>
      </c>
      <c r="J83" s="7" t="b">
        <v>1</v>
      </c>
      <c r="K83"/>
    </row>
    <row r="84" spans="1:11" x14ac:dyDescent="0.25">
      <c r="A84" t="s">
        <v>23</v>
      </c>
      <c r="B84" t="s">
        <v>491</v>
      </c>
      <c r="D84" t="s">
        <v>812</v>
      </c>
      <c r="E84" t="s">
        <v>566</v>
      </c>
      <c r="F84" t="s">
        <v>119</v>
      </c>
      <c r="G84" s="11">
        <f>PI()/200</f>
        <v>1.5707963267948967E-2</v>
      </c>
      <c r="H84" t="s">
        <v>15</v>
      </c>
      <c r="I84" t="s">
        <v>82</v>
      </c>
      <c r="J84" s="7" t="b">
        <v>1</v>
      </c>
      <c r="K84"/>
    </row>
    <row r="85" spans="1:11" x14ac:dyDescent="0.25">
      <c r="A85" s="5" t="s">
        <v>563</v>
      </c>
      <c r="D85" t="s">
        <v>813</v>
      </c>
      <c r="E85" t="s">
        <v>566</v>
      </c>
      <c r="F85" t="s">
        <v>119</v>
      </c>
      <c r="G85" s="11">
        <f>PI()/3200</f>
        <v>9.8174770424681044E-4</v>
      </c>
      <c r="H85" t="s">
        <v>15</v>
      </c>
      <c r="I85" t="s">
        <v>82</v>
      </c>
      <c r="J85" s="7" t="b">
        <v>1</v>
      </c>
      <c r="K85"/>
    </row>
    <row r="86" spans="1:11" x14ac:dyDescent="0.25">
      <c r="A86" s="5" t="s">
        <v>564</v>
      </c>
      <c r="D86" t="s">
        <v>814</v>
      </c>
      <c r="E86" t="s">
        <v>566</v>
      </c>
      <c r="F86" t="s">
        <v>119</v>
      </c>
      <c r="G86" s="11">
        <f>PI()/648000</f>
        <v>4.8481368110953598E-6</v>
      </c>
      <c r="H86" t="s">
        <v>15</v>
      </c>
      <c r="I86" t="s">
        <v>82</v>
      </c>
      <c r="J86" s="7" t="b">
        <v>1</v>
      </c>
      <c r="K86"/>
    </row>
    <row r="87" spans="1:11" x14ac:dyDescent="0.25">
      <c r="A87" s="5" t="s">
        <v>565</v>
      </c>
      <c r="D87" t="s">
        <v>815</v>
      </c>
      <c r="E87" t="s">
        <v>566</v>
      </c>
      <c r="F87" t="s">
        <v>119</v>
      </c>
      <c r="G87" s="11">
        <f>PI()/10800</f>
        <v>2.9088820866572158E-4</v>
      </c>
      <c r="H87" t="s">
        <v>15</v>
      </c>
      <c r="I87" t="s">
        <v>82</v>
      </c>
      <c r="J87" s="7" t="b">
        <v>1</v>
      </c>
      <c r="K87"/>
    </row>
    <row r="88" spans="1:11" x14ac:dyDescent="0.25">
      <c r="A88" t="s">
        <v>566</v>
      </c>
      <c r="D88" t="s">
        <v>119</v>
      </c>
      <c r="E88" t="s">
        <v>566</v>
      </c>
      <c r="F88" t="s">
        <v>119</v>
      </c>
      <c r="G88" s="11">
        <v>1</v>
      </c>
      <c r="H88" t="s">
        <v>15</v>
      </c>
      <c r="I88" t="s">
        <v>82</v>
      </c>
      <c r="J88" s="7" t="b">
        <v>1</v>
      </c>
      <c r="K88"/>
    </row>
    <row r="89" spans="1:11" x14ac:dyDescent="0.25">
      <c r="A89" t="s">
        <v>300</v>
      </c>
      <c r="B89" t="s">
        <v>81</v>
      </c>
      <c r="D89" t="s">
        <v>25</v>
      </c>
      <c r="E89" t="s">
        <v>566</v>
      </c>
      <c r="F89" t="s">
        <v>119</v>
      </c>
      <c r="G89" s="11">
        <f>2*PI()</f>
        <v>6.2831853071795862</v>
      </c>
      <c r="H89" t="s">
        <v>15</v>
      </c>
      <c r="I89" t="s">
        <v>82</v>
      </c>
      <c r="J89" s="7" t="b">
        <v>1</v>
      </c>
      <c r="K89"/>
    </row>
    <row r="90" spans="1:11" x14ac:dyDescent="0.25">
      <c r="A90" t="s">
        <v>96</v>
      </c>
      <c r="D90" t="s">
        <v>67</v>
      </c>
      <c r="E90" t="s">
        <v>96</v>
      </c>
      <c r="F90" t="s">
        <v>67</v>
      </c>
      <c r="G90" s="11">
        <v>1</v>
      </c>
      <c r="H90" t="s">
        <v>224</v>
      </c>
      <c r="I90" t="s">
        <v>149</v>
      </c>
      <c r="J90" s="7" t="b">
        <v>1</v>
      </c>
      <c r="K90"/>
    </row>
    <row r="91" spans="1:11" x14ac:dyDescent="0.25">
      <c r="A91" t="s">
        <v>143</v>
      </c>
      <c r="D91" t="s">
        <v>492</v>
      </c>
      <c r="E91" t="s">
        <v>96</v>
      </c>
      <c r="F91" t="s">
        <v>67</v>
      </c>
      <c r="G91" s="11">
        <v>1</v>
      </c>
      <c r="H91" t="s">
        <v>224</v>
      </c>
      <c r="I91" t="s">
        <v>149</v>
      </c>
      <c r="J91" s="7" t="b">
        <v>1</v>
      </c>
      <c r="K91"/>
    </row>
    <row r="92" spans="1:11" x14ac:dyDescent="0.25">
      <c r="A92" t="s">
        <v>145</v>
      </c>
      <c r="B92" t="s">
        <v>624</v>
      </c>
      <c r="C92" s="3" t="s">
        <v>625</v>
      </c>
      <c r="D92" t="s">
        <v>274</v>
      </c>
      <c r="E92" t="s">
        <v>96</v>
      </c>
      <c r="F92" t="s">
        <v>67</v>
      </c>
      <c r="G92" s="11">
        <f>5/9</f>
        <v>0.55555555555555558</v>
      </c>
      <c r="H92" t="s">
        <v>224</v>
      </c>
      <c r="I92" t="s">
        <v>149</v>
      </c>
      <c r="J92" s="7" t="b">
        <v>1</v>
      </c>
      <c r="K92"/>
    </row>
    <row r="93" spans="1:11" x14ac:dyDescent="0.25">
      <c r="A93" t="s">
        <v>108</v>
      </c>
      <c r="B93" t="s">
        <v>626</v>
      </c>
      <c r="C93" s="3" t="s">
        <v>627</v>
      </c>
      <c r="D93" t="s">
        <v>275</v>
      </c>
      <c r="E93" t="s">
        <v>96</v>
      </c>
      <c r="F93" t="s">
        <v>67</v>
      </c>
      <c r="G93" s="11">
        <f>G92</f>
        <v>0.55555555555555558</v>
      </c>
      <c r="H93" t="s">
        <v>224</v>
      </c>
      <c r="I93" t="s">
        <v>149</v>
      </c>
      <c r="J93" s="7" t="b">
        <v>1</v>
      </c>
      <c r="K93"/>
    </row>
    <row r="94" spans="1:11" x14ac:dyDescent="0.25">
      <c r="A94" t="s">
        <v>242</v>
      </c>
      <c r="D94" t="s">
        <v>930</v>
      </c>
      <c r="E94" t="s">
        <v>157</v>
      </c>
      <c r="F94" t="s">
        <v>129</v>
      </c>
      <c r="G94" s="11">
        <f>G96*10^-6</f>
        <v>2.5399999999999999E-8</v>
      </c>
      <c r="H94" t="s">
        <v>223</v>
      </c>
      <c r="I94" t="s">
        <v>172</v>
      </c>
      <c r="J94" s="7" t="b">
        <v>1</v>
      </c>
      <c r="K94"/>
    </row>
    <row r="95" spans="1:11" x14ac:dyDescent="0.25">
      <c r="A95" t="s">
        <v>48</v>
      </c>
      <c r="D95" t="s">
        <v>48</v>
      </c>
      <c r="E95" t="s">
        <v>157</v>
      </c>
      <c r="F95" t="s">
        <v>129</v>
      </c>
      <c r="G95" s="11">
        <f>G96/1000</f>
        <v>2.5399999999999997E-5</v>
      </c>
      <c r="H95" t="s">
        <v>223</v>
      </c>
      <c r="I95" t="s">
        <v>172</v>
      </c>
      <c r="J95" s="7" t="b">
        <v>1</v>
      </c>
      <c r="K95"/>
    </row>
    <row r="96" spans="1:11" x14ac:dyDescent="0.25">
      <c r="A96" t="s">
        <v>95</v>
      </c>
      <c r="D96" t="s">
        <v>46</v>
      </c>
      <c r="E96" t="s">
        <v>157</v>
      </c>
      <c r="F96" t="s">
        <v>129</v>
      </c>
      <c r="G96" s="11">
        <v>2.5399999999999999E-2</v>
      </c>
      <c r="H96" t="s">
        <v>223</v>
      </c>
      <c r="I96" t="s">
        <v>172</v>
      </c>
      <c r="J96" s="7" t="b">
        <v>1</v>
      </c>
      <c r="K96"/>
    </row>
    <row r="97" spans="1:11" x14ac:dyDescent="0.25">
      <c r="A97" t="s">
        <v>94</v>
      </c>
      <c r="D97" t="s">
        <v>45</v>
      </c>
      <c r="E97" t="s">
        <v>157</v>
      </c>
      <c r="F97" t="s">
        <v>129</v>
      </c>
      <c r="G97" s="11">
        <v>0.30480000000000002</v>
      </c>
      <c r="H97" t="s">
        <v>223</v>
      </c>
      <c r="I97" t="s">
        <v>172</v>
      </c>
      <c r="J97" s="7" t="b">
        <v>1</v>
      </c>
      <c r="K97"/>
    </row>
    <row r="98" spans="1:11" x14ac:dyDescent="0.25">
      <c r="A98" t="s">
        <v>99</v>
      </c>
      <c r="D98" t="s">
        <v>54</v>
      </c>
      <c r="E98" t="s">
        <v>157</v>
      </c>
      <c r="F98" t="s">
        <v>129</v>
      </c>
      <c r="G98" s="11">
        <f>G97*3</f>
        <v>0.9144000000000001</v>
      </c>
      <c r="H98" t="s">
        <v>223</v>
      </c>
      <c r="I98" t="s">
        <v>172</v>
      </c>
      <c r="J98" s="7" t="b">
        <v>1</v>
      </c>
      <c r="K98"/>
    </row>
    <row r="99" spans="1:11" x14ac:dyDescent="0.25">
      <c r="A99" t="s">
        <v>240</v>
      </c>
      <c r="D99" t="s">
        <v>499</v>
      </c>
      <c r="E99" t="s">
        <v>157</v>
      </c>
      <c r="F99" t="s">
        <v>129</v>
      </c>
      <c r="G99" s="11">
        <f>G97*6</f>
        <v>1.8288000000000002</v>
      </c>
      <c r="H99" t="s">
        <v>223</v>
      </c>
      <c r="I99" t="s">
        <v>172</v>
      </c>
      <c r="J99" s="7" t="b">
        <v>1</v>
      </c>
      <c r="K99"/>
    </row>
    <row r="100" spans="1:11" x14ac:dyDescent="0.25">
      <c r="A100" t="s">
        <v>53</v>
      </c>
      <c r="B100" t="s">
        <v>501</v>
      </c>
      <c r="C100" t="s">
        <v>502</v>
      </c>
      <c r="D100" t="s">
        <v>53</v>
      </c>
      <c r="E100" t="s">
        <v>157</v>
      </c>
      <c r="F100" t="s">
        <v>129</v>
      </c>
      <c r="G100" s="11">
        <f>G97*16.5</f>
        <v>5.0292000000000003</v>
      </c>
      <c r="H100" t="s">
        <v>223</v>
      </c>
      <c r="I100" t="s">
        <v>172</v>
      </c>
      <c r="J100" s="7" t="b">
        <v>1</v>
      </c>
      <c r="K100"/>
    </row>
    <row r="101" spans="1:11" x14ac:dyDescent="0.25">
      <c r="A101" t="s">
        <v>176</v>
      </c>
      <c r="D101" t="s">
        <v>503</v>
      </c>
      <c r="E101" t="s">
        <v>157</v>
      </c>
      <c r="F101" t="s">
        <v>129</v>
      </c>
      <c r="G101" s="11">
        <f>G97*66</f>
        <v>20.116800000000001</v>
      </c>
      <c r="H101" t="s">
        <v>223</v>
      </c>
      <c r="I101" t="s">
        <v>172</v>
      </c>
      <c r="J101" s="7" t="b">
        <v>1</v>
      </c>
      <c r="K101"/>
    </row>
    <row r="102" spans="1:11" x14ac:dyDescent="0.25">
      <c r="A102" t="s">
        <v>289</v>
      </c>
      <c r="D102" t="s">
        <v>500</v>
      </c>
      <c r="E102" t="s">
        <v>157</v>
      </c>
      <c r="F102" t="s">
        <v>129</v>
      </c>
      <c r="G102" s="11">
        <f>G97*660</f>
        <v>201.16800000000001</v>
      </c>
      <c r="H102" t="s">
        <v>223</v>
      </c>
      <c r="I102" t="s">
        <v>172</v>
      </c>
      <c r="J102" s="7" t="b">
        <v>1</v>
      </c>
      <c r="K102"/>
    </row>
    <row r="103" spans="1:11" x14ac:dyDescent="0.25">
      <c r="A103" t="s">
        <v>97</v>
      </c>
      <c r="D103" t="s">
        <v>49</v>
      </c>
      <c r="E103" t="s">
        <v>157</v>
      </c>
      <c r="F103" t="s">
        <v>129</v>
      </c>
      <c r="G103" s="11">
        <f>G97*5280</f>
        <v>1609.3440000000001</v>
      </c>
      <c r="H103" t="s">
        <v>223</v>
      </c>
      <c r="I103" t="s">
        <v>172</v>
      </c>
      <c r="J103" s="7" t="b">
        <v>1</v>
      </c>
      <c r="K103"/>
    </row>
    <row r="104" spans="1:11" x14ac:dyDescent="0.25">
      <c r="A104" t="s">
        <v>315</v>
      </c>
      <c r="D104" t="s">
        <v>816</v>
      </c>
      <c r="E104" t="s">
        <v>157</v>
      </c>
      <c r="F104" t="s">
        <v>129</v>
      </c>
      <c r="G104" s="11">
        <v>0.30480059999999998</v>
      </c>
      <c r="H104" t="s">
        <v>223</v>
      </c>
      <c r="I104" t="s">
        <v>172</v>
      </c>
      <c r="J104" s="7" t="b">
        <v>1</v>
      </c>
      <c r="K104"/>
    </row>
    <row r="105" spans="1:11" x14ac:dyDescent="0.25">
      <c r="A105" t="s">
        <v>504</v>
      </c>
      <c r="D105" t="s">
        <v>817</v>
      </c>
      <c r="E105" t="s">
        <v>157</v>
      </c>
      <c r="F105" t="s">
        <v>129</v>
      </c>
      <c r="G105" s="11">
        <f>G104*3</f>
        <v>0.91440179999999993</v>
      </c>
      <c r="H105" t="s">
        <v>223</v>
      </c>
      <c r="I105" t="s">
        <v>172</v>
      </c>
      <c r="J105" s="7" t="b">
        <v>1</v>
      </c>
      <c r="K105"/>
    </row>
    <row r="106" spans="1:11" x14ac:dyDescent="0.25">
      <c r="A106" t="s">
        <v>498</v>
      </c>
      <c r="D106" t="s">
        <v>818</v>
      </c>
      <c r="E106" t="s">
        <v>157</v>
      </c>
      <c r="F106" t="s">
        <v>129</v>
      </c>
      <c r="G106" s="11">
        <f>G104*6</f>
        <v>1.8288035999999999</v>
      </c>
      <c r="H106" t="s">
        <v>223</v>
      </c>
      <c r="I106" t="s">
        <v>172</v>
      </c>
      <c r="J106" s="7" t="b">
        <v>1</v>
      </c>
      <c r="K106"/>
    </row>
    <row r="107" spans="1:11" x14ac:dyDescent="0.25">
      <c r="A107" t="s">
        <v>505</v>
      </c>
      <c r="D107" t="s">
        <v>819</v>
      </c>
      <c r="E107" t="s">
        <v>157</v>
      </c>
      <c r="F107" t="s">
        <v>129</v>
      </c>
      <c r="G107" s="11">
        <f>G104*16.5</f>
        <v>5.0292098999999997</v>
      </c>
      <c r="H107" t="s">
        <v>223</v>
      </c>
      <c r="I107" t="s">
        <v>172</v>
      </c>
      <c r="J107" s="7" t="b">
        <v>1</v>
      </c>
      <c r="K107"/>
    </row>
    <row r="108" spans="1:11" x14ac:dyDescent="0.25">
      <c r="A108" t="s">
        <v>497</v>
      </c>
      <c r="D108" t="s">
        <v>820</v>
      </c>
      <c r="E108" t="s">
        <v>157</v>
      </c>
      <c r="F108" t="s">
        <v>129</v>
      </c>
      <c r="G108" s="11">
        <f>G104*66</f>
        <v>20.116839599999999</v>
      </c>
      <c r="H108" t="s">
        <v>223</v>
      </c>
      <c r="I108" t="s">
        <v>172</v>
      </c>
      <c r="J108" s="7" t="b">
        <v>1</v>
      </c>
      <c r="K108"/>
    </row>
    <row r="109" spans="1:11" x14ac:dyDescent="0.25">
      <c r="A109" t="s">
        <v>506</v>
      </c>
      <c r="D109" t="s">
        <v>821</v>
      </c>
      <c r="E109" t="s">
        <v>157</v>
      </c>
      <c r="F109" t="s">
        <v>129</v>
      </c>
      <c r="G109" s="11">
        <f>G104*660</f>
        <v>201.16839599999997</v>
      </c>
      <c r="H109" t="s">
        <v>223</v>
      </c>
      <c r="I109" t="s">
        <v>172</v>
      </c>
      <c r="J109" s="7" t="b">
        <v>1</v>
      </c>
      <c r="K109"/>
    </row>
    <row r="110" spans="1:11" x14ac:dyDescent="0.25">
      <c r="A110" t="s">
        <v>316</v>
      </c>
      <c r="D110" t="s">
        <v>822</v>
      </c>
      <c r="E110" t="s">
        <v>157</v>
      </c>
      <c r="F110" t="s">
        <v>129</v>
      </c>
      <c r="G110" s="11">
        <f>G104*5280</f>
        <v>1609.3471679999998</v>
      </c>
      <c r="H110" t="s">
        <v>223</v>
      </c>
      <c r="I110" t="s">
        <v>172</v>
      </c>
      <c r="J110" s="7" t="b">
        <v>1</v>
      </c>
      <c r="K110"/>
    </row>
    <row r="111" spans="1:11" x14ac:dyDescent="0.25">
      <c r="A111" t="s">
        <v>317</v>
      </c>
      <c r="D111" t="s">
        <v>944</v>
      </c>
      <c r="E111" t="s">
        <v>157</v>
      </c>
      <c r="F111" t="s">
        <v>129</v>
      </c>
      <c r="G111" s="11">
        <v>1852</v>
      </c>
      <c r="H111" t="s">
        <v>223</v>
      </c>
      <c r="I111" t="s">
        <v>172</v>
      </c>
      <c r="J111" s="7" t="b">
        <v>1</v>
      </c>
      <c r="K111"/>
    </row>
    <row r="112" spans="1:11" x14ac:dyDescent="0.25">
      <c r="A112" t="s">
        <v>508</v>
      </c>
      <c r="B112" t="s">
        <v>314</v>
      </c>
      <c r="D112" t="s">
        <v>823</v>
      </c>
      <c r="E112" t="s">
        <v>157</v>
      </c>
      <c r="F112" t="s">
        <v>129</v>
      </c>
      <c r="G112" s="11">
        <v>149597870700</v>
      </c>
      <c r="H112" t="s">
        <v>223</v>
      </c>
      <c r="I112" t="s">
        <v>172</v>
      </c>
      <c r="J112" s="7" t="b">
        <v>1</v>
      </c>
      <c r="K112"/>
    </row>
    <row r="113" spans="1:11" x14ac:dyDescent="0.25">
      <c r="A113" t="s">
        <v>241</v>
      </c>
      <c r="D113" t="s">
        <v>824</v>
      </c>
      <c r="E113" t="s">
        <v>157</v>
      </c>
      <c r="F113" t="s">
        <v>129</v>
      </c>
      <c r="G113" s="11">
        <v>9460730472580800</v>
      </c>
      <c r="H113" t="s">
        <v>223</v>
      </c>
      <c r="I113" t="s">
        <v>172</v>
      </c>
      <c r="J113" s="7" t="b">
        <v>1</v>
      </c>
      <c r="K113"/>
    </row>
    <row r="114" spans="1:11" x14ac:dyDescent="0.25">
      <c r="A114" t="s">
        <v>98</v>
      </c>
      <c r="D114" t="s">
        <v>50</v>
      </c>
      <c r="E114" t="s">
        <v>157</v>
      </c>
      <c r="F114" t="s">
        <v>129</v>
      </c>
      <c r="G114" s="11">
        <f>648000*G112/PI()</f>
        <v>3.0856775814913672E+16</v>
      </c>
      <c r="H114" t="s">
        <v>223</v>
      </c>
      <c r="I114" t="s">
        <v>172</v>
      </c>
      <c r="J114" s="7" t="b">
        <v>1</v>
      </c>
      <c r="K114"/>
    </row>
    <row r="115" spans="1:11" x14ac:dyDescent="0.25">
      <c r="A115" t="s">
        <v>511</v>
      </c>
      <c r="D115" t="s">
        <v>825</v>
      </c>
      <c r="E115" t="s">
        <v>157</v>
      </c>
      <c r="F115" t="s">
        <v>129</v>
      </c>
      <c r="G115" s="11">
        <f>G116/20</f>
        <v>1.7568333333333333E-5</v>
      </c>
      <c r="H115" t="s">
        <v>223</v>
      </c>
      <c r="I115" t="s">
        <v>172</v>
      </c>
      <c r="J115" s="7" t="b">
        <v>1</v>
      </c>
      <c r="K115"/>
    </row>
    <row r="116" spans="1:11" x14ac:dyDescent="0.25">
      <c r="A116" t="s">
        <v>52</v>
      </c>
      <c r="D116" t="s">
        <v>826</v>
      </c>
      <c r="E116" t="s">
        <v>157</v>
      </c>
      <c r="F116" t="s">
        <v>129</v>
      </c>
      <c r="G116" s="11">
        <f>G117/12</f>
        <v>3.5136666666666668E-4</v>
      </c>
      <c r="H116" t="s">
        <v>223</v>
      </c>
      <c r="I116" t="s">
        <v>172</v>
      </c>
      <c r="J116" s="7" t="b">
        <v>1</v>
      </c>
      <c r="K116"/>
    </row>
    <row r="117" spans="1:11" x14ac:dyDescent="0.25">
      <c r="A117" t="s">
        <v>51</v>
      </c>
      <c r="D117" t="s">
        <v>827</v>
      </c>
      <c r="E117" t="s">
        <v>157</v>
      </c>
      <c r="F117" t="s">
        <v>129</v>
      </c>
      <c r="G117" s="11">
        <f>G96*0.166</f>
        <v>4.2164000000000004E-3</v>
      </c>
      <c r="H117" t="s">
        <v>223</v>
      </c>
      <c r="I117" t="s">
        <v>172</v>
      </c>
      <c r="J117" s="7" t="b">
        <v>1</v>
      </c>
      <c r="K117"/>
    </row>
    <row r="118" spans="1:11" x14ac:dyDescent="0.25">
      <c r="A118" t="s">
        <v>287</v>
      </c>
      <c r="D118" t="s">
        <v>828</v>
      </c>
      <c r="E118" t="s">
        <v>157</v>
      </c>
      <c r="F118" t="s">
        <v>129</v>
      </c>
      <c r="G118" s="11">
        <f>G119/12</f>
        <v>3.5277777777777781E-4</v>
      </c>
      <c r="H118" t="s">
        <v>223</v>
      </c>
      <c r="I118" t="s">
        <v>172</v>
      </c>
      <c r="J118" s="7" t="b">
        <v>1</v>
      </c>
      <c r="K118"/>
    </row>
    <row r="119" spans="1:11" x14ac:dyDescent="0.25">
      <c r="A119" t="s">
        <v>286</v>
      </c>
      <c r="D119" t="s">
        <v>829</v>
      </c>
      <c r="E119" t="s">
        <v>157</v>
      </c>
      <c r="F119" t="s">
        <v>129</v>
      </c>
      <c r="G119" s="11">
        <f>G97/72</f>
        <v>4.2333333333333337E-3</v>
      </c>
      <c r="H119" t="s">
        <v>223</v>
      </c>
      <c r="I119" t="s">
        <v>172</v>
      </c>
      <c r="J119" s="7" t="b">
        <v>1</v>
      </c>
      <c r="K119"/>
    </row>
    <row r="120" spans="1:11" x14ac:dyDescent="0.25">
      <c r="A120" t="s">
        <v>512</v>
      </c>
      <c r="B120" t="s">
        <v>513</v>
      </c>
      <c r="D120" t="s">
        <v>830</v>
      </c>
      <c r="E120" t="s">
        <v>157</v>
      </c>
      <c r="F120" t="s">
        <v>129</v>
      </c>
      <c r="G120" s="11">
        <f>G121/12</f>
        <v>3.7600000000000003E-4</v>
      </c>
      <c r="H120" t="s">
        <v>223</v>
      </c>
      <c r="I120" t="s">
        <v>172</v>
      </c>
      <c r="J120" s="7" t="b">
        <v>1</v>
      </c>
      <c r="K120"/>
    </row>
    <row r="121" spans="1:11" x14ac:dyDescent="0.25">
      <c r="A121" t="s">
        <v>509</v>
      </c>
      <c r="B121" t="s">
        <v>510</v>
      </c>
      <c r="D121" t="s">
        <v>831</v>
      </c>
      <c r="E121" t="s">
        <v>157</v>
      </c>
      <c r="F121" t="s">
        <v>129</v>
      </c>
      <c r="G121" s="11">
        <f>12*0.376*G135</f>
        <v>4.5120000000000004E-3</v>
      </c>
      <c r="H121" t="s">
        <v>223</v>
      </c>
      <c r="I121" t="s">
        <v>172</v>
      </c>
      <c r="J121" s="7" t="b">
        <v>1</v>
      </c>
      <c r="K121"/>
    </row>
    <row r="122" spans="1:11" x14ac:dyDescent="0.25">
      <c r="A122" t="s">
        <v>402</v>
      </c>
      <c r="D122" t="s">
        <v>388</v>
      </c>
      <c r="E122" t="s">
        <v>157</v>
      </c>
      <c r="F122" t="s">
        <v>129</v>
      </c>
      <c r="G122" s="11">
        <f>10^24</f>
        <v>9.9999999999999998E+23</v>
      </c>
      <c r="H122" t="s">
        <v>223</v>
      </c>
      <c r="I122" t="s">
        <v>172</v>
      </c>
      <c r="J122" s="7" t="b">
        <v>1</v>
      </c>
      <c r="K122"/>
    </row>
    <row r="123" spans="1:11" x14ac:dyDescent="0.25">
      <c r="A123" t="s">
        <v>403</v>
      </c>
      <c r="D123" t="s">
        <v>389</v>
      </c>
      <c r="E123" t="s">
        <v>157</v>
      </c>
      <c r="F123" t="s">
        <v>129</v>
      </c>
      <c r="G123" s="11">
        <f t="shared" ref="G123:G129" si="10">G122/1000</f>
        <v>1E+21</v>
      </c>
      <c r="H123" t="s">
        <v>223</v>
      </c>
      <c r="I123" t="s">
        <v>172</v>
      </c>
      <c r="J123" s="7" t="b">
        <v>1</v>
      </c>
      <c r="K123"/>
    </row>
    <row r="124" spans="1:11" x14ac:dyDescent="0.25">
      <c r="A124" t="s">
        <v>404</v>
      </c>
      <c r="D124" t="s">
        <v>390</v>
      </c>
      <c r="E124" t="s">
        <v>157</v>
      </c>
      <c r="F124" t="s">
        <v>129</v>
      </c>
      <c r="G124" s="11">
        <f t="shared" si="10"/>
        <v>1E+18</v>
      </c>
      <c r="H124" t="s">
        <v>223</v>
      </c>
      <c r="I124" t="s">
        <v>172</v>
      </c>
      <c r="J124" s="7" t="b">
        <v>1</v>
      </c>
      <c r="K124"/>
    </row>
    <row r="125" spans="1:11" x14ac:dyDescent="0.25">
      <c r="A125" t="s">
        <v>405</v>
      </c>
      <c r="D125" t="s">
        <v>391</v>
      </c>
      <c r="E125" t="s">
        <v>157</v>
      </c>
      <c r="F125" t="s">
        <v>129</v>
      </c>
      <c r="G125" s="11">
        <f t="shared" si="10"/>
        <v>1000000000000000</v>
      </c>
      <c r="H125" t="s">
        <v>223</v>
      </c>
      <c r="I125" t="s">
        <v>172</v>
      </c>
      <c r="J125" s="7" t="b">
        <v>1</v>
      </c>
      <c r="K125"/>
    </row>
    <row r="126" spans="1:11" x14ac:dyDescent="0.25">
      <c r="A126" t="s">
        <v>406</v>
      </c>
      <c r="D126" t="s">
        <v>392</v>
      </c>
      <c r="E126" t="s">
        <v>157</v>
      </c>
      <c r="F126" t="s">
        <v>129</v>
      </c>
      <c r="G126" s="11">
        <f t="shared" si="10"/>
        <v>1000000000000</v>
      </c>
      <c r="H126" t="s">
        <v>223</v>
      </c>
      <c r="I126" t="s">
        <v>172</v>
      </c>
      <c r="J126" s="7" t="b">
        <v>1</v>
      </c>
      <c r="K126"/>
    </row>
    <row r="127" spans="1:11" x14ac:dyDescent="0.25">
      <c r="A127" t="s">
        <v>450</v>
      </c>
      <c r="D127" t="s">
        <v>393</v>
      </c>
      <c r="E127" t="s">
        <v>157</v>
      </c>
      <c r="F127" t="s">
        <v>129</v>
      </c>
      <c r="G127" s="11">
        <f t="shared" si="10"/>
        <v>1000000000</v>
      </c>
      <c r="H127" t="s">
        <v>223</v>
      </c>
      <c r="I127" t="s">
        <v>172</v>
      </c>
      <c r="J127" s="7" t="b">
        <v>1</v>
      </c>
      <c r="K127"/>
    </row>
    <row r="128" spans="1:11" x14ac:dyDescent="0.25">
      <c r="A128" t="s">
        <v>407</v>
      </c>
      <c r="D128" t="s">
        <v>394</v>
      </c>
      <c r="E128" t="s">
        <v>157</v>
      </c>
      <c r="F128" t="s">
        <v>129</v>
      </c>
      <c r="G128" s="11">
        <f t="shared" si="10"/>
        <v>1000000</v>
      </c>
      <c r="H128" t="s">
        <v>223</v>
      </c>
      <c r="I128" t="s">
        <v>172</v>
      </c>
      <c r="J128" s="7" t="b">
        <v>1</v>
      </c>
      <c r="K128"/>
    </row>
    <row r="129" spans="1:11" x14ac:dyDescent="0.25">
      <c r="A129" t="s">
        <v>160</v>
      </c>
      <c r="D129" t="s">
        <v>161</v>
      </c>
      <c r="E129" t="s">
        <v>157</v>
      </c>
      <c r="F129" t="s">
        <v>129</v>
      </c>
      <c r="G129" s="11">
        <f t="shared" si="10"/>
        <v>1000</v>
      </c>
      <c r="H129" t="s">
        <v>223</v>
      </c>
      <c r="I129" t="s">
        <v>172</v>
      </c>
      <c r="J129" s="7" t="b">
        <v>1</v>
      </c>
      <c r="K129"/>
    </row>
    <row r="130" spans="1:11" x14ac:dyDescent="0.25">
      <c r="A130" t="s">
        <v>408</v>
      </c>
      <c r="D130" t="s">
        <v>395</v>
      </c>
      <c r="E130" t="s">
        <v>157</v>
      </c>
      <c r="F130" t="s">
        <v>129</v>
      </c>
      <c r="G130" s="11">
        <v>100</v>
      </c>
      <c r="H130" t="s">
        <v>223</v>
      </c>
      <c r="I130" t="s">
        <v>172</v>
      </c>
      <c r="J130" s="7" t="b">
        <v>1</v>
      </c>
      <c r="K130"/>
    </row>
    <row r="131" spans="1:11" x14ac:dyDescent="0.25">
      <c r="A131" t="s">
        <v>409</v>
      </c>
      <c r="D131" t="s">
        <v>396</v>
      </c>
      <c r="E131" t="s">
        <v>157</v>
      </c>
      <c r="F131" t="s">
        <v>129</v>
      </c>
      <c r="G131" s="11">
        <v>10</v>
      </c>
      <c r="H131" t="s">
        <v>223</v>
      </c>
      <c r="I131" t="s">
        <v>172</v>
      </c>
      <c r="J131" s="7" t="b">
        <v>1</v>
      </c>
      <c r="K131"/>
    </row>
    <row r="132" spans="1:11" x14ac:dyDescent="0.25">
      <c r="A132" t="s">
        <v>157</v>
      </c>
      <c r="D132" t="s">
        <v>129</v>
      </c>
      <c r="E132" t="s">
        <v>157</v>
      </c>
      <c r="F132" t="s">
        <v>129</v>
      </c>
      <c r="G132" s="11">
        <v>1</v>
      </c>
      <c r="H132" t="s">
        <v>223</v>
      </c>
      <c r="I132" t="s">
        <v>172</v>
      </c>
      <c r="J132" s="7" t="b">
        <v>1</v>
      </c>
      <c r="K132"/>
    </row>
    <row r="133" spans="1:11" x14ac:dyDescent="0.25">
      <c r="A133" t="s">
        <v>410</v>
      </c>
      <c r="D133" t="s">
        <v>397</v>
      </c>
      <c r="E133" t="s">
        <v>157</v>
      </c>
      <c r="F133" t="s">
        <v>129</v>
      </c>
      <c r="G133" s="11">
        <v>0.1</v>
      </c>
      <c r="H133" t="s">
        <v>223</v>
      </c>
      <c r="I133" t="s">
        <v>172</v>
      </c>
      <c r="J133" s="7" t="b">
        <v>1</v>
      </c>
      <c r="K133"/>
    </row>
    <row r="134" spans="1:11" x14ac:dyDescent="0.25">
      <c r="A134" t="s">
        <v>159</v>
      </c>
      <c r="D134" t="s">
        <v>62</v>
      </c>
      <c r="E134" t="s">
        <v>157</v>
      </c>
      <c r="F134" t="s">
        <v>129</v>
      </c>
      <c r="G134" s="11">
        <v>0.01</v>
      </c>
      <c r="H134" t="s">
        <v>223</v>
      </c>
      <c r="I134" t="s">
        <v>172</v>
      </c>
      <c r="J134" s="7" t="b">
        <v>1</v>
      </c>
      <c r="K134"/>
    </row>
    <row r="135" spans="1:11" x14ac:dyDescent="0.25">
      <c r="A135" t="s">
        <v>137</v>
      </c>
      <c r="D135" t="s">
        <v>63</v>
      </c>
      <c r="E135" t="s">
        <v>157</v>
      </c>
      <c r="F135" t="s">
        <v>129</v>
      </c>
      <c r="G135" s="11">
        <v>1E-3</v>
      </c>
      <c r="H135" t="s">
        <v>223</v>
      </c>
      <c r="I135" t="s">
        <v>172</v>
      </c>
      <c r="J135" s="7" t="b">
        <v>1</v>
      </c>
      <c r="K135"/>
    </row>
    <row r="136" spans="1:11" x14ac:dyDescent="0.25">
      <c r="A136" t="s">
        <v>451</v>
      </c>
      <c r="B136" t="s">
        <v>47</v>
      </c>
      <c r="D136" t="s">
        <v>131</v>
      </c>
      <c r="E136" t="s">
        <v>157</v>
      </c>
      <c r="F136" t="s">
        <v>129</v>
      </c>
      <c r="G136" s="11">
        <f t="shared" ref="G136:G142" si="11">G135/1000</f>
        <v>9.9999999999999995E-7</v>
      </c>
      <c r="H136" t="s">
        <v>223</v>
      </c>
      <c r="I136" t="s">
        <v>172</v>
      </c>
      <c r="J136" s="7" t="b">
        <v>1</v>
      </c>
      <c r="K136"/>
    </row>
    <row r="137" spans="1:11" x14ac:dyDescent="0.25">
      <c r="A137" t="s">
        <v>158</v>
      </c>
      <c r="D137" t="s">
        <v>177</v>
      </c>
      <c r="E137" t="s">
        <v>157</v>
      </c>
      <c r="F137" t="s">
        <v>129</v>
      </c>
      <c r="G137" s="11">
        <f t="shared" si="11"/>
        <v>9.9999999999999986E-10</v>
      </c>
      <c r="H137" t="s">
        <v>223</v>
      </c>
      <c r="I137" t="s">
        <v>172</v>
      </c>
      <c r="J137" s="7" t="b">
        <v>1</v>
      </c>
      <c r="K137"/>
    </row>
    <row r="138" spans="1:11" x14ac:dyDescent="0.25">
      <c r="A138" t="s">
        <v>411</v>
      </c>
      <c r="B138" t="s">
        <v>507</v>
      </c>
      <c r="D138" t="s">
        <v>398</v>
      </c>
      <c r="E138" t="s">
        <v>157</v>
      </c>
      <c r="F138" t="s">
        <v>129</v>
      </c>
      <c r="G138" s="11">
        <f t="shared" si="11"/>
        <v>9.9999999999999978E-13</v>
      </c>
      <c r="H138" t="s">
        <v>223</v>
      </c>
      <c r="I138" t="s">
        <v>172</v>
      </c>
      <c r="J138" s="7" t="b">
        <v>1</v>
      </c>
      <c r="K138"/>
    </row>
    <row r="139" spans="1:11" x14ac:dyDescent="0.25">
      <c r="A139" t="s">
        <v>197</v>
      </c>
      <c r="D139" t="s">
        <v>130</v>
      </c>
      <c r="E139" t="s">
        <v>157</v>
      </c>
      <c r="F139" t="s">
        <v>129</v>
      </c>
      <c r="G139" s="11">
        <f t="shared" si="11"/>
        <v>9.9999999999999968E-16</v>
      </c>
      <c r="H139" t="s">
        <v>223</v>
      </c>
      <c r="I139" t="s">
        <v>172</v>
      </c>
      <c r="J139" s="7" t="b">
        <v>1</v>
      </c>
      <c r="K139"/>
    </row>
    <row r="140" spans="1:11" x14ac:dyDescent="0.25">
      <c r="A140" t="s">
        <v>412</v>
      </c>
      <c r="D140" t="s">
        <v>399</v>
      </c>
      <c r="E140" t="s">
        <v>157</v>
      </c>
      <c r="F140" t="s">
        <v>129</v>
      </c>
      <c r="G140" s="11">
        <f t="shared" si="11"/>
        <v>9.9999999999999969E-19</v>
      </c>
      <c r="H140" t="s">
        <v>223</v>
      </c>
      <c r="I140" t="s">
        <v>172</v>
      </c>
      <c r="J140" s="7" t="b">
        <v>1</v>
      </c>
      <c r="K140"/>
    </row>
    <row r="141" spans="1:11" x14ac:dyDescent="0.25">
      <c r="A141" t="s">
        <v>413</v>
      </c>
      <c r="D141" t="s">
        <v>400</v>
      </c>
      <c r="E141" t="s">
        <v>157</v>
      </c>
      <c r="F141" t="s">
        <v>129</v>
      </c>
      <c r="G141" s="11">
        <f t="shared" si="11"/>
        <v>9.9999999999999972E-22</v>
      </c>
      <c r="H141" t="s">
        <v>223</v>
      </c>
      <c r="I141" t="s">
        <v>172</v>
      </c>
      <c r="J141" s="7" t="b">
        <v>1</v>
      </c>
      <c r="K141"/>
    </row>
    <row r="142" spans="1:11" x14ac:dyDescent="0.25">
      <c r="A142" t="s">
        <v>414</v>
      </c>
      <c r="D142" t="s">
        <v>401</v>
      </c>
      <c r="E142" t="s">
        <v>157</v>
      </c>
      <c r="F142" t="s">
        <v>129</v>
      </c>
      <c r="G142" s="11">
        <f t="shared" si="11"/>
        <v>9.9999999999999974E-25</v>
      </c>
      <c r="H142" t="s">
        <v>223</v>
      </c>
      <c r="I142" t="s">
        <v>172</v>
      </c>
      <c r="J142" s="7" t="b">
        <v>1</v>
      </c>
      <c r="K142"/>
    </row>
    <row r="143" spans="1:11" x14ac:dyDescent="0.25">
      <c r="A143" t="s">
        <v>93</v>
      </c>
      <c r="D143" t="s">
        <v>44</v>
      </c>
      <c r="E143" t="s">
        <v>157</v>
      </c>
      <c r="F143" t="s">
        <v>129</v>
      </c>
      <c r="G143" s="11">
        <v>1E-10</v>
      </c>
      <c r="H143" t="s">
        <v>223</v>
      </c>
      <c r="I143" t="s">
        <v>172</v>
      </c>
      <c r="J143" s="7" t="b">
        <v>1</v>
      </c>
      <c r="K143"/>
    </row>
    <row r="144" spans="1:11" x14ac:dyDescent="0.25">
      <c r="A144" s="4" t="str">
        <f t="shared" ref="A144:A175" si="12">CONCATENATE(A94,"2")</f>
        <v>uin2</v>
      </c>
      <c r="B144" s="4"/>
      <c r="C144" s="4"/>
      <c r="D144" s="4" t="str">
        <f t="shared" ref="D144:D175" si="13">CONCATENATE("square_",D94)</f>
        <v>square_microinch</v>
      </c>
      <c r="E144" s="4" t="s">
        <v>141</v>
      </c>
      <c r="F144" s="4" t="str">
        <f t="shared" ref="F144:F175" si="14">CONCATENATE("square ",F94)</f>
        <v>square meter</v>
      </c>
      <c r="G144" s="13">
        <f t="shared" ref="G144:G175" si="15">G94^2</f>
        <v>6.4515999999999992E-16</v>
      </c>
      <c r="H144" s="4" t="s">
        <v>16</v>
      </c>
      <c r="I144" s="4" t="s">
        <v>250</v>
      </c>
      <c r="J144" s="7" t="b">
        <v>1</v>
      </c>
      <c r="K144"/>
    </row>
    <row r="145" spans="1:11" x14ac:dyDescent="0.25">
      <c r="A145" s="4" t="str">
        <f t="shared" si="12"/>
        <v>mil2</v>
      </c>
      <c r="B145" s="4"/>
      <c r="C145" s="4"/>
      <c r="D145" s="4" t="str">
        <f t="shared" si="13"/>
        <v>square_mil</v>
      </c>
      <c r="E145" s="4" t="s">
        <v>141</v>
      </c>
      <c r="F145" s="4" t="str">
        <f t="shared" si="14"/>
        <v>square meter</v>
      </c>
      <c r="G145" s="13">
        <f t="shared" si="15"/>
        <v>6.4515999999999987E-10</v>
      </c>
      <c r="H145" s="4" t="s">
        <v>16</v>
      </c>
      <c r="I145" s="4" t="s">
        <v>250</v>
      </c>
      <c r="J145" s="7" t="b">
        <v>1</v>
      </c>
      <c r="K145"/>
    </row>
    <row r="146" spans="1:11" x14ac:dyDescent="0.25">
      <c r="A146" s="4" t="str">
        <f t="shared" si="12"/>
        <v>in2</v>
      </c>
      <c r="B146" s="4"/>
      <c r="C146" s="4"/>
      <c r="D146" s="4" t="str">
        <f t="shared" si="13"/>
        <v>square_inch</v>
      </c>
      <c r="E146" s="4" t="s">
        <v>141</v>
      </c>
      <c r="F146" s="4" t="str">
        <f t="shared" si="14"/>
        <v>square meter</v>
      </c>
      <c r="G146" s="13">
        <f t="shared" si="15"/>
        <v>6.4515999999999998E-4</v>
      </c>
      <c r="H146" s="4" t="s">
        <v>16</v>
      </c>
      <c r="I146" s="4" t="s">
        <v>250</v>
      </c>
      <c r="J146" s="7" t="b">
        <v>1</v>
      </c>
      <c r="K146"/>
    </row>
    <row r="147" spans="1:11" x14ac:dyDescent="0.25">
      <c r="A147" s="4" t="str">
        <f t="shared" si="12"/>
        <v>ft2</v>
      </c>
      <c r="B147" s="4"/>
      <c r="C147" s="4"/>
      <c r="D147" s="4" t="str">
        <f t="shared" si="13"/>
        <v>square_foot</v>
      </c>
      <c r="E147" s="4" t="s">
        <v>141</v>
      </c>
      <c r="F147" s="4" t="str">
        <f t="shared" si="14"/>
        <v>square meter</v>
      </c>
      <c r="G147" s="13">
        <f t="shared" si="15"/>
        <v>9.2903040000000006E-2</v>
      </c>
      <c r="H147" s="4" t="s">
        <v>16</v>
      </c>
      <c r="I147" s="4" t="s">
        <v>250</v>
      </c>
      <c r="J147" s="7" t="b">
        <v>1</v>
      </c>
      <c r="K147"/>
    </row>
    <row r="148" spans="1:11" x14ac:dyDescent="0.25">
      <c r="A148" s="4" t="str">
        <f t="shared" si="12"/>
        <v>yd2</v>
      </c>
      <c r="B148" s="4"/>
      <c r="C148" s="4"/>
      <c r="D148" s="4" t="str">
        <f t="shared" si="13"/>
        <v>square_yard</v>
      </c>
      <c r="E148" s="4" t="s">
        <v>141</v>
      </c>
      <c r="F148" s="4" t="str">
        <f t="shared" si="14"/>
        <v>square meter</v>
      </c>
      <c r="G148" s="13">
        <f t="shared" si="15"/>
        <v>0.83612736000000021</v>
      </c>
      <c r="H148" s="4" t="s">
        <v>16</v>
      </c>
      <c r="I148" s="4" t="s">
        <v>250</v>
      </c>
      <c r="J148" s="7" t="b">
        <v>1</v>
      </c>
      <c r="K148"/>
    </row>
    <row r="149" spans="1:11" x14ac:dyDescent="0.25">
      <c r="A149" s="4" t="str">
        <f t="shared" si="12"/>
        <v>ftm2</v>
      </c>
      <c r="B149" s="4"/>
      <c r="C149" s="4"/>
      <c r="D149" s="4" t="str">
        <f t="shared" si="13"/>
        <v>square_fathom</v>
      </c>
      <c r="E149" s="4" t="s">
        <v>141</v>
      </c>
      <c r="F149" s="4" t="str">
        <f t="shared" si="14"/>
        <v>square meter</v>
      </c>
      <c r="G149" s="13">
        <f t="shared" si="15"/>
        <v>3.3445094400000008</v>
      </c>
      <c r="H149" s="4" t="s">
        <v>16</v>
      </c>
      <c r="I149" s="4" t="s">
        <v>250</v>
      </c>
      <c r="J149" s="7" t="b">
        <v>1</v>
      </c>
      <c r="K149"/>
    </row>
    <row r="150" spans="1:11" x14ac:dyDescent="0.25">
      <c r="A150" s="4" t="str">
        <f t="shared" si="12"/>
        <v>rod2</v>
      </c>
      <c r="B150" s="4"/>
      <c r="C150" s="4"/>
      <c r="D150" s="4" t="str">
        <f t="shared" si="13"/>
        <v>square_rod</v>
      </c>
      <c r="E150" s="4" t="s">
        <v>141</v>
      </c>
      <c r="F150" s="4" t="str">
        <f t="shared" si="14"/>
        <v>square meter</v>
      </c>
      <c r="G150" s="13">
        <f t="shared" si="15"/>
        <v>25.292852640000003</v>
      </c>
      <c r="H150" s="4" t="s">
        <v>16</v>
      </c>
      <c r="I150" s="4" t="s">
        <v>250</v>
      </c>
      <c r="J150" s="7" t="b">
        <v>1</v>
      </c>
      <c r="K150"/>
    </row>
    <row r="151" spans="1:11" x14ac:dyDescent="0.25">
      <c r="A151" s="4" t="str">
        <f t="shared" si="12"/>
        <v>ch2</v>
      </c>
      <c r="B151" s="4"/>
      <c r="C151" s="4"/>
      <c r="D151" s="4" t="str">
        <f t="shared" si="13"/>
        <v>square_chain</v>
      </c>
      <c r="E151" s="4" t="s">
        <v>141</v>
      </c>
      <c r="F151" s="4" t="str">
        <f t="shared" si="14"/>
        <v>square meter</v>
      </c>
      <c r="G151" s="13">
        <f t="shared" si="15"/>
        <v>404.68564224000005</v>
      </c>
      <c r="H151" s="4" t="s">
        <v>16</v>
      </c>
      <c r="I151" s="4" t="s">
        <v>250</v>
      </c>
      <c r="J151" s="7" t="b">
        <v>1</v>
      </c>
      <c r="K151"/>
    </row>
    <row r="152" spans="1:11" x14ac:dyDescent="0.25">
      <c r="A152" s="4" t="str">
        <f t="shared" si="12"/>
        <v>fl2</v>
      </c>
      <c r="B152" s="4"/>
      <c r="C152" s="4"/>
      <c r="D152" s="4" t="str">
        <f t="shared" si="13"/>
        <v>square_furlong</v>
      </c>
      <c r="E152" s="4" t="s">
        <v>141</v>
      </c>
      <c r="F152" s="4" t="str">
        <f t="shared" si="14"/>
        <v>square meter</v>
      </c>
      <c r="G152" s="13">
        <f t="shared" si="15"/>
        <v>40468.564224000002</v>
      </c>
      <c r="H152" s="4" t="s">
        <v>16</v>
      </c>
      <c r="I152" s="4" t="s">
        <v>250</v>
      </c>
      <c r="J152" s="7" t="b">
        <v>1</v>
      </c>
      <c r="K152"/>
    </row>
    <row r="153" spans="1:11" x14ac:dyDescent="0.25">
      <c r="A153" s="4" t="str">
        <f t="shared" si="12"/>
        <v>mi2</v>
      </c>
      <c r="B153" s="4"/>
      <c r="C153" s="4"/>
      <c r="D153" s="4" t="str">
        <f t="shared" si="13"/>
        <v>square_mile</v>
      </c>
      <c r="E153" s="4" t="s">
        <v>141</v>
      </c>
      <c r="F153" s="4" t="str">
        <f t="shared" si="14"/>
        <v>square meter</v>
      </c>
      <c r="G153" s="13">
        <f t="shared" si="15"/>
        <v>2589988.1103360001</v>
      </c>
      <c r="H153" s="4" t="s">
        <v>16</v>
      </c>
      <c r="I153" s="4" t="s">
        <v>250</v>
      </c>
      <c r="J153" s="7" t="b">
        <v>1</v>
      </c>
      <c r="K153"/>
    </row>
    <row r="154" spans="1:11" x14ac:dyDescent="0.25">
      <c r="A154" s="4" t="str">
        <f t="shared" si="12"/>
        <v>ft_uss2</v>
      </c>
      <c r="B154" s="4"/>
      <c r="C154" s="4"/>
      <c r="D154" s="4" t="str">
        <f t="shared" si="13"/>
        <v>square_foot_(us_survey)</v>
      </c>
      <c r="E154" s="4" t="s">
        <v>141</v>
      </c>
      <c r="F154" s="4" t="str">
        <f t="shared" si="14"/>
        <v>square meter</v>
      </c>
      <c r="G154" s="13">
        <f t="shared" si="15"/>
        <v>9.2903405760359992E-2</v>
      </c>
      <c r="H154" s="4" t="s">
        <v>16</v>
      </c>
      <c r="I154" s="4" t="s">
        <v>250</v>
      </c>
      <c r="J154" s="7" t="b">
        <v>1</v>
      </c>
      <c r="K154"/>
    </row>
    <row r="155" spans="1:11" x14ac:dyDescent="0.25">
      <c r="A155" s="4" t="str">
        <f t="shared" si="12"/>
        <v>yd_uss2</v>
      </c>
      <c r="B155" s="4"/>
      <c r="C155" s="4"/>
      <c r="D155" s="4" t="str">
        <f t="shared" si="13"/>
        <v>square_yard_(us_survey)</v>
      </c>
      <c r="E155" s="4" t="s">
        <v>141</v>
      </c>
      <c r="F155" s="4" t="str">
        <f t="shared" si="14"/>
        <v>square meter</v>
      </c>
      <c r="G155" s="13">
        <f t="shared" si="15"/>
        <v>0.83613065184323987</v>
      </c>
      <c r="H155" s="4" t="s">
        <v>16</v>
      </c>
      <c r="I155" s="4" t="s">
        <v>250</v>
      </c>
      <c r="J155" s="7" t="b">
        <v>1</v>
      </c>
      <c r="K155"/>
    </row>
    <row r="156" spans="1:11" x14ac:dyDescent="0.25">
      <c r="A156" s="4" t="str">
        <f t="shared" si="12"/>
        <v>ftm_uss2</v>
      </c>
      <c r="B156" s="4"/>
      <c r="C156" s="4"/>
      <c r="D156" s="4" t="str">
        <f t="shared" si="13"/>
        <v>square_fathom_(us_survey)</v>
      </c>
      <c r="E156" s="4" t="s">
        <v>141</v>
      </c>
      <c r="F156" s="4" t="str">
        <f t="shared" si="14"/>
        <v>square meter</v>
      </c>
      <c r="G156" s="13">
        <f t="shared" si="15"/>
        <v>3.3445226073729595</v>
      </c>
      <c r="H156" s="4" t="s">
        <v>16</v>
      </c>
      <c r="I156" s="4" t="s">
        <v>250</v>
      </c>
      <c r="J156" s="7" t="b">
        <v>1</v>
      </c>
      <c r="K156"/>
    </row>
    <row r="157" spans="1:11" x14ac:dyDescent="0.25">
      <c r="A157" s="4" t="str">
        <f t="shared" si="12"/>
        <v>rod_uss2</v>
      </c>
      <c r="B157" s="4"/>
      <c r="C157" s="4"/>
      <c r="D157" s="4" t="str">
        <f t="shared" si="13"/>
        <v>square_rod_(us_survey_foot)</v>
      </c>
      <c r="E157" s="4" t="s">
        <v>141</v>
      </c>
      <c r="F157" s="4" t="str">
        <f t="shared" si="14"/>
        <v>square meter</v>
      </c>
      <c r="G157" s="13">
        <f t="shared" si="15"/>
        <v>25.292952218258005</v>
      </c>
      <c r="H157" s="4" t="s">
        <v>16</v>
      </c>
      <c r="I157" s="4" t="s">
        <v>250</v>
      </c>
      <c r="J157" s="7" t="b">
        <v>1</v>
      </c>
      <c r="K157"/>
    </row>
    <row r="158" spans="1:11" x14ac:dyDescent="0.25">
      <c r="A158" s="4" t="str">
        <f t="shared" si="12"/>
        <v>ch_uss2</v>
      </c>
      <c r="B158" s="4"/>
      <c r="C158" s="4"/>
      <c r="D158" s="4" t="str">
        <f t="shared" si="13"/>
        <v>square_chain_(us_survey)</v>
      </c>
      <c r="E158" s="4" t="s">
        <v>141</v>
      </c>
      <c r="F158" s="4" t="str">
        <f t="shared" si="14"/>
        <v>square meter</v>
      </c>
      <c r="G158" s="13">
        <f t="shared" si="15"/>
        <v>404.68723549212808</v>
      </c>
      <c r="H158" s="4" t="s">
        <v>16</v>
      </c>
      <c r="I158" s="4" t="s">
        <v>250</v>
      </c>
      <c r="J158" s="7" t="b">
        <v>1</v>
      </c>
      <c r="K158"/>
    </row>
    <row r="159" spans="1:11" x14ac:dyDescent="0.25">
      <c r="A159" s="4" t="str">
        <f t="shared" si="12"/>
        <v>fl_uss2</v>
      </c>
      <c r="B159" s="4"/>
      <c r="C159" s="4"/>
      <c r="D159" s="4" t="str">
        <f t="shared" si="13"/>
        <v>square_furlong_(us_survey)</v>
      </c>
      <c r="E159" s="4" t="s">
        <v>141</v>
      </c>
      <c r="F159" s="4" t="str">
        <f t="shared" si="14"/>
        <v>square meter</v>
      </c>
      <c r="G159" s="13">
        <f t="shared" si="15"/>
        <v>40468.723549212802</v>
      </c>
      <c r="H159" s="4" t="s">
        <v>16</v>
      </c>
      <c r="I159" s="4" t="s">
        <v>250</v>
      </c>
      <c r="J159" s="7" t="b">
        <v>1</v>
      </c>
      <c r="K159"/>
    </row>
    <row r="160" spans="1:11" x14ac:dyDescent="0.25">
      <c r="A160" s="4" t="str">
        <f t="shared" si="12"/>
        <v>mi_uss2</v>
      </c>
      <c r="B160" s="4"/>
      <c r="C160" s="4"/>
      <c r="D160" s="4" t="str">
        <f t="shared" si="13"/>
        <v>square_mile_(us_survey)</v>
      </c>
      <c r="E160" s="4" t="s">
        <v>141</v>
      </c>
      <c r="F160" s="4" t="str">
        <f t="shared" si="14"/>
        <v>square meter</v>
      </c>
      <c r="G160" s="13">
        <f t="shared" si="15"/>
        <v>2589998.3071496193</v>
      </c>
      <c r="H160" s="4" t="s">
        <v>16</v>
      </c>
      <c r="I160" s="4" t="s">
        <v>250</v>
      </c>
      <c r="J160" s="7" t="b">
        <v>1</v>
      </c>
      <c r="K160"/>
    </row>
    <row r="161" spans="1:11" x14ac:dyDescent="0.25">
      <c r="A161" s="4" t="str">
        <f t="shared" si="12"/>
        <v>mi_naut2</v>
      </c>
      <c r="B161" s="4"/>
      <c r="C161" s="4"/>
      <c r="D161" s="4" t="str">
        <f t="shared" si="13"/>
        <v>square_mile_(nautical)</v>
      </c>
      <c r="E161" s="4" t="s">
        <v>141</v>
      </c>
      <c r="F161" s="4" t="str">
        <f t="shared" si="14"/>
        <v>square meter</v>
      </c>
      <c r="G161" s="13">
        <f t="shared" si="15"/>
        <v>3429904</v>
      </c>
      <c r="H161" s="4" t="s">
        <v>16</v>
      </c>
      <c r="I161" s="4" t="s">
        <v>250</v>
      </c>
      <c r="J161" s="7" t="b">
        <v>1</v>
      </c>
      <c r="K161"/>
    </row>
    <row r="162" spans="1:11" x14ac:dyDescent="0.25">
      <c r="A162" s="4" t="str">
        <f t="shared" si="12"/>
        <v>AU2</v>
      </c>
      <c r="B162" s="4"/>
      <c r="C162" s="4"/>
      <c r="D162" s="4" t="str">
        <f t="shared" si="13"/>
        <v>square_astronomical_unit</v>
      </c>
      <c r="E162" s="4" t="s">
        <v>141</v>
      </c>
      <c r="F162" s="4" t="str">
        <f t="shared" si="14"/>
        <v>square meter</v>
      </c>
      <c r="G162" s="13">
        <f t="shared" si="15"/>
        <v>2.2379522917973921E+22</v>
      </c>
      <c r="H162" s="4" t="s">
        <v>16</v>
      </c>
      <c r="I162" s="4" t="s">
        <v>250</v>
      </c>
      <c r="J162" s="7" t="b">
        <v>1</v>
      </c>
      <c r="K162"/>
    </row>
    <row r="163" spans="1:11" x14ac:dyDescent="0.25">
      <c r="A163" s="4" t="str">
        <f t="shared" si="12"/>
        <v>ly2</v>
      </c>
      <c r="B163" s="4"/>
      <c r="C163" s="4"/>
      <c r="D163" s="4" t="str">
        <f t="shared" si="13"/>
        <v>square_light_year</v>
      </c>
      <c r="E163" s="4" t="s">
        <v>141</v>
      </c>
      <c r="F163" s="4" t="str">
        <f t="shared" si="14"/>
        <v>square meter</v>
      </c>
      <c r="G163" s="13">
        <f t="shared" si="15"/>
        <v>8.9505421074818928E+31</v>
      </c>
      <c r="H163" s="4" t="s">
        <v>16</v>
      </c>
      <c r="I163" s="4" t="s">
        <v>250</v>
      </c>
      <c r="J163" s="7" t="b">
        <v>1</v>
      </c>
      <c r="K163"/>
    </row>
    <row r="164" spans="1:11" x14ac:dyDescent="0.25">
      <c r="A164" s="4" t="str">
        <f t="shared" si="12"/>
        <v>pc2</v>
      </c>
      <c r="B164" s="4"/>
      <c r="C164" s="4"/>
      <c r="D164" s="4" t="str">
        <f t="shared" si="13"/>
        <v>square_parsec</v>
      </c>
      <c r="E164" s="4" t="s">
        <v>141</v>
      </c>
      <c r="F164" s="4" t="str">
        <f t="shared" si="14"/>
        <v>square meter</v>
      </c>
      <c r="G164" s="13">
        <f t="shared" si="15"/>
        <v>9.5214061369184131E+32</v>
      </c>
      <c r="H164" s="4" t="s">
        <v>16</v>
      </c>
      <c r="I164" s="4" t="s">
        <v>250</v>
      </c>
      <c r="J164" s="7" t="b">
        <v>1</v>
      </c>
      <c r="K164"/>
    </row>
    <row r="165" spans="1:11" x14ac:dyDescent="0.25">
      <c r="A165" s="4" t="str">
        <f t="shared" si="12"/>
        <v>twip2</v>
      </c>
      <c r="B165" s="4"/>
      <c r="C165" s="4"/>
      <c r="D165" s="4" t="str">
        <f t="shared" si="13"/>
        <v>square_twip_(printer)</v>
      </c>
      <c r="E165" s="4" t="s">
        <v>141</v>
      </c>
      <c r="F165" s="4" t="str">
        <f t="shared" si="14"/>
        <v>square meter</v>
      </c>
      <c r="G165" s="13">
        <f t="shared" si="15"/>
        <v>3.0864633611111111E-10</v>
      </c>
      <c r="H165" s="4" t="s">
        <v>16</v>
      </c>
      <c r="I165" s="4" t="s">
        <v>250</v>
      </c>
      <c r="J165" s="7" t="b">
        <v>1</v>
      </c>
      <c r="K165"/>
    </row>
    <row r="166" spans="1:11" x14ac:dyDescent="0.25">
      <c r="A166" s="4" t="str">
        <f t="shared" si="12"/>
        <v>point2</v>
      </c>
      <c r="B166" s="4"/>
      <c r="C166" s="4"/>
      <c r="D166" s="4" t="str">
        <f t="shared" si="13"/>
        <v>square_point_(printer)</v>
      </c>
      <c r="E166" s="4" t="s">
        <v>141</v>
      </c>
      <c r="F166" s="4" t="str">
        <f t="shared" si="14"/>
        <v>square meter</v>
      </c>
      <c r="G166" s="13">
        <f t="shared" si="15"/>
        <v>1.2345853444444446E-7</v>
      </c>
      <c r="H166" s="4" t="s">
        <v>16</v>
      </c>
      <c r="I166" s="4" t="s">
        <v>250</v>
      </c>
      <c r="J166" s="7" t="b">
        <v>1</v>
      </c>
      <c r="K166"/>
    </row>
    <row r="167" spans="1:11" x14ac:dyDescent="0.25">
      <c r="A167" s="4" t="str">
        <f t="shared" si="12"/>
        <v>pica2</v>
      </c>
      <c r="B167" s="4"/>
      <c r="C167" s="4"/>
      <c r="D167" s="4" t="str">
        <f t="shared" si="13"/>
        <v>square_pica_(printer)</v>
      </c>
      <c r="E167" s="4" t="s">
        <v>141</v>
      </c>
      <c r="F167" s="4" t="str">
        <f t="shared" si="14"/>
        <v>square meter</v>
      </c>
      <c r="G167" s="13">
        <f t="shared" si="15"/>
        <v>1.7778028960000002E-5</v>
      </c>
      <c r="H167" s="4" t="s">
        <v>16</v>
      </c>
      <c r="I167" s="4" t="s">
        <v>250</v>
      </c>
      <c r="J167" s="7" t="b">
        <v>1</v>
      </c>
      <c r="K167"/>
    </row>
    <row r="168" spans="1:11" x14ac:dyDescent="0.25">
      <c r="A168" s="4" t="str">
        <f t="shared" si="12"/>
        <v>point_cpu2</v>
      </c>
      <c r="B168" s="4"/>
      <c r="C168" s="4"/>
      <c r="D168" s="4" t="str">
        <f t="shared" si="13"/>
        <v>square_point_(computer)</v>
      </c>
      <c r="E168" s="4" t="s">
        <v>141</v>
      </c>
      <c r="F168" s="4" t="str">
        <f t="shared" si="14"/>
        <v>square meter</v>
      </c>
      <c r="G168" s="13">
        <f t="shared" si="15"/>
        <v>1.2445216049382718E-7</v>
      </c>
      <c r="H168" s="4" t="s">
        <v>16</v>
      </c>
      <c r="I168" s="4" t="s">
        <v>250</v>
      </c>
      <c r="J168" s="7" t="b">
        <v>1</v>
      </c>
      <c r="K168"/>
    </row>
    <row r="169" spans="1:11" x14ac:dyDescent="0.25">
      <c r="A169" s="4" t="str">
        <f t="shared" si="12"/>
        <v>pica_cpu2</v>
      </c>
      <c r="B169" s="4"/>
      <c r="C169" s="4"/>
      <c r="D169" s="4" t="str">
        <f t="shared" si="13"/>
        <v>square_pica_(computer)</v>
      </c>
      <c r="E169" s="4" t="s">
        <v>141</v>
      </c>
      <c r="F169" s="4" t="str">
        <f t="shared" si="14"/>
        <v>square meter</v>
      </c>
      <c r="G169" s="13">
        <f t="shared" si="15"/>
        <v>1.7921111111111116E-5</v>
      </c>
      <c r="H169" s="4" t="s">
        <v>16</v>
      </c>
      <c r="I169" s="4" t="s">
        <v>250</v>
      </c>
      <c r="J169" s="7" t="b">
        <v>1</v>
      </c>
      <c r="K169"/>
    </row>
    <row r="170" spans="1:11" x14ac:dyDescent="0.25">
      <c r="A170" s="4" t="str">
        <f t="shared" si="12"/>
        <v>point_fr2</v>
      </c>
      <c r="B170" s="4"/>
      <c r="C170" s="4"/>
      <c r="D170" s="4" t="str">
        <f t="shared" si="13"/>
        <v>square_point_(french)</v>
      </c>
      <c r="E170" s="4" t="s">
        <v>141</v>
      </c>
      <c r="F170" s="4" t="str">
        <f t="shared" si="14"/>
        <v>square meter</v>
      </c>
      <c r="G170" s="13">
        <f t="shared" si="15"/>
        <v>1.4137600000000003E-7</v>
      </c>
      <c r="H170" s="4" t="s">
        <v>16</v>
      </c>
      <c r="I170" s="4" t="s">
        <v>250</v>
      </c>
      <c r="J170" s="7" t="b">
        <v>1</v>
      </c>
      <c r="K170"/>
    </row>
    <row r="171" spans="1:11" x14ac:dyDescent="0.25">
      <c r="A171" s="4" t="str">
        <f t="shared" si="12"/>
        <v>pica_fr2</v>
      </c>
      <c r="B171" s="4"/>
      <c r="C171" s="4"/>
      <c r="D171" s="4" t="str">
        <f t="shared" si="13"/>
        <v>square_pica_(french)</v>
      </c>
      <c r="E171" s="4" t="s">
        <v>141</v>
      </c>
      <c r="F171" s="4" t="str">
        <f t="shared" si="14"/>
        <v>square meter</v>
      </c>
      <c r="G171" s="13">
        <f t="shared" si="15"/>
        <v>2.0358144000000005E-5</v>
      </c>
      <c r="H171" s="4" t="s">
        <v>16</v>
      </c>
      <c r="I171" s="4" t="s">
        <v>250</v>
      </c>
      <c r="J171" s="7" t="b">
        <v>1</v>
      </c>
      <c r="K171"/>
    </row>
    <row r="172" spans="1:11" x14ac:dyDescent="0.25">
      <c r="A172" s="4" t="str">
        <f t="shared" si="12"/>
        <v>Ym2</v>
      </c>
      <c r="B172" s="4"/>
      <c r="C172" s="4"/>
      <c r="D172" s="4" t="str">
        <f t="shared" si="13"/>
        <v>square_yottameter</v>
      </c>
      <c r="E172" s="4" t="s">
        <v>141</v>
      </c>
      <c r="F172" s="4" t="str">
        <f t="shared" si="14"/>
        <v>square meter</v>
      </c>
      <c r="G172" s="13">
        <f t="shared" si="15"/>
        <v>1E+48</v>
      </c>
      <c r="H172" s="4" t="s">
        <v>16</v>
      </c>
      <c r="I172" s="4" t="s">
        <v>250</v>
      </c>
      <c r="J172" s="7" t="b">
        <v>1</v>
      </c>
      <c r="K172"/>
    </row>
    <row r="173" spans="1:11" x14ac:dyDescent="0.25">
      <c r="A173" s="4" t="str">
        <f t="shared" si="12"/>
        <v>Zm2</v>
      </c>
      <c r="B173" s="4"/>
      <c r="C173" s="4"/>
      <c r="D173" s="4" t="str">
        <f t="shared" si="13"/>
        <v>square_zettameter</v>
      </c>
      <c r="E173" s="4" t="s">
        <v>141</v>
      </c>
      <c r="F173" s="4" t="str">
        <f t="shared" si="14"/>
        <v>square meter</v>
      </c>
      <c r="G173" s="13">
        <f t="shared" si="15"/>
        <v>1E+42</v>
      </c>
      <c r="H173" s="4" t="s">
        <v>16</v>
      </c>
      <c r="I173" s="4" t="s">
        <v>250</v>
      </c>
      <c r="J173" s="7" t="b">
        <v>1</v>
      </c>
      <c r="K173"/>
    </row>
    <row r="174" spans="1:11" x14ac:dyDescent="0.25">
      <c r="A174" s="4" t="str">
        <f t="shared" si="12"/>
        <v>Em2</v>
      </c>
      <c r="B174" s="4"/>
      <c r="C174" s="4"/>
      <c r="D174" s="4" t="str">
        <f t="shared" si="13"/>
        <v>square_exameter</v>
      </c>
      <c r="E174" s="4" t="s">
        <v>141</v>
      </c>
      <c r="F174" s="4" t="str">
        <f t="shared" si="14"/>
        <v>square meter</v>
      </c>
      <c r="G174" s="13">
        <f t="shared" si="15"/>
        <v>1E+36</v>
      </c>
      <c r="H174" s="4" t="s">
        <v>16</v>
      </c>
      <c r="I174" s="4" t="s">
        <v>250</v>
      </c>
      <c r="J174" s="7" t="b">
        <v>1</v>
      </c>
      <c r="K174"/>
    </row>
    <row r="175" spans="1:11" x14ac:dyDescent="0.25">
      <c r="A175" s="4" t="str">
        <f t="shared" si="12"/>
        <v>Pm2</v>
      </c>
      <c r="B175" s="4"/>
      <c r="C175" s="4"/>
      <c r="D175" s="4" t="str">
        <f t="shared" si="13"/>
        <v>square_petameter</v>
      </c>
      <c r="E175" s="4" t="s">
        <v>141</v>
      </c>
      <c r="F175" s="4" t="str">
        <f t="shared" si="14"/>
        <v>square meter</v>
      </c>
      <c r="G175" s="13">
        <f t="shared" si="15"/>
        <v>1E+30</v>
      </c>
      <c r="H175" s="4" t="s">
        <v>16</v>
      </c>
      <c r="I175" s="4" t="s">
        <v>250</v>
      </c>
      <c r="J175" s="7" t="b">
        <v>1</v>
      </c>
      <c r="K175"/>
    </row>
    <row r="176" spans="1:11" x14ac:dyDescent="0.25">
      <c r="A176" s="4" t="str">
        <f t="shared" ref="A176:A207" si="16">CONCATENATE(A126,"2")</f>
        <v>Tm2</v>
      </c>
      <c r="B176" s="4"/>
      <c r="C176" s="4"/>
      <c r="D176" s="4" t="str">
        <f t="shared" ref="D176:D207" si="17">CONCATENATE("square_",D126)</f>
        <v>square_terameter</v>
      </c>
      <c r="E176" s="4" t="s">
        <v>141</v>
      </c>
      <c r="F176" s="4" t="str">
        <f t="shared" ref="F176:F207" si="18">CONCATENATE("square ",F126)</f>
        <v>square meter</v>
      </c>
      <c r="G176" s="13">
        <f t="shared" ref="G176:G207" si="19">G126^2</f>
        <v>9.9999999999999998E+23</v>
      </c>
      <c r="H176" s="4" t="s">
        <v>16</v>
      </c>
      <c r="I176" s="4" t="s">
        <v>250</v>
      </c>
      <c r="J176" s="7" t="b">
        <v>1</v>
      </c>
      <c r="K176"/>
    </row>
    <row r="177" spans="1:11" x14ac:dyDescent="0.25">
      <c r="A177" s="4" t="str">
        <f t="shared" si="16"/>
        <v>Gm2</v>
      </c>
      <c r="B177" s="4"/>
      <c r="C177" s="4"/>
      <c r="D177" s="4" t="str">
        <f t="shared" si="17"/>
        <v>square_gigameter</v>
      </c>
      <c r="E177" s="4" t="s">
        <v>141</v>
      </c>
      <c r="F177" s="4" t="str">
        <f t="shared" si="18"/>
        <v>square meter</v>
      </c>
      <c r="G177" s="13">
        <f t="shared" si="19"/>
        <v>1E+18</v>
      </c>
      <c r="H177" s="4" t="s">
        <v>16</v>
      </c>
      <c r="I177" s="4" t="s">
        <v>250</v>
      </c>
      <c r="J177" s="7" t="b">
        <v>1</v>
      </c>
      <c r="K177"/>
    </row>
    <row r="178" spans="1:11" x14ac:dyDescent="0.25">
      <c r="A178" s="4" t="str">
        <f t="shared" si="16"/>
        <v>Mm2</v>
      </c>
      <c r="B178" s="4"/>
      <c r="C178" s="4"/>
      <c r="D178" s="4" t="str">
        <f t="shared" si="17"/>
        <v>square_megameter</v>
      </c>
      <c r="E178" s="4" t="s">
        <v>141</v>
      </c>
      <c r="F178" s="4" t="str">
        <f t="shared" si="18"/>
        <v>square meter</v>
      </c>
      <c r="G178" s="13">
        <f t="shared" si="19"/>
        <v>1000000000000</v>
      </c>
      <c r="H178" s="4" t="s">
        <v>16</v>
      </c>
      <c r="I178" s="4" t="s">
        <v>250</v>
      </c>
      <c r="J178" s="7" t="b">
        <v>1</v>
      </c>
      <c r="K178"/>
    </row>
    <row r="179" spans="1:11" x14ac:dyDescent="0.25">
      <c r="A179" s="4" t="str">
        <f t="shared" si="16"/>
        <v>km2</v>
      </c>
      <c r="B179" s="4"/>
      <c r="C179" s="4"/>
      <c r="D179" s="4" t="str">
        <f t="shared" si="17"/>
        <v>square_kilometer</v>
      </c>
      <c r="E179" s="4" t="s">
        <v>141</v>
      </c>
      <c r="F179" s="4" t="str">
        <f t="shared" si="18"/>
        <v>square meter</v>
      </c>
      <c r="G179" s="13">
        <f t="shared" si="19"/>
        <v>1000000</v>
      </c>
      <c r="H179" s="4" t="s">
        <v>16</v>
      </c>
      <c r="I179" s="4" t="s">
        <v>250</v>
      </c>
      <c r="J179" s="7" t="b">
        <v>1</v>
      </c>
      <c r="K179"/>
    </row>
    <row r="180" spans="1:11" x14ac:dyDescent="0.25">
      <c r="A180" s="4" t="str">
        <f t="shared" si="16"/>
        <v>hm2</v>
      </c>
      <c r="B180" s="4"/>
      <c r="C180" s="4"/>
      <c r="D180" s="4" t="str">
        <f t="shared" si="17"/>
        <v>square_hectometer</v>
      </c>
      <c r="E180" s="4" t="s">
        <v>141</v>
      </c>
      <c r="F180" s="4" t="str">
        <f t="shared" si="18"/>
        <v>square meter</v>
      </c>
      <c r="G180" s="13">
        <f t="shared" si="19"/>
        <v>10000</v>
      </c>
      <c r="H180" s="4" t="s">
        <v>16</v>
      </c>
      <c r="I180" s="4" t="s">
        <v>250</v>
      </c>
      <c r="J180" s="7" t="b">
        <v>1</v>
      </c>
      <c r="K180"/>
    </row>
    <row r="181" spans="1:11" x14ac:dyDescent="0.25">
      <c r="A181" s="4" t="str">
        <f t="shared" si="16"/>
        <v>dam2</v>
      </c>
      <c r="B181" s="4"/>
      <c r="C181" s="4"/>
      <c r="D181" s="4" t="str">
        <f t="shared" si="17"/>
        <v>square_decameter</v>
      </c>
      <c r="E181" s="4" t="s">
        <v>141</v>
      </c>
      <c r="F181" s="4" t="str">
        <f t="shared" si="18"/>
        <v>square meter</v>
      </c>
      <c r="G181" s="13">
        <f t="shared" si="19"/>
        <v>100</v>
      </c>
      <c r="H181" s="4" t="s">
        <v>16</v>
      </c>
      <c r="I181" s="4" t="s">
        <v>250</v>
      </c>
      <c r="J181" s="7" t="b">
        <v>1</v>
      </c>
      <c r="K181"/>
    </row>
    <row r="182" spans="1:11" x14ac:dyDescent="0.25">
      <c r="A182" s="4" t="str">
        <f t="shared" si="16"/>
        <v>m2</v>
      </c>
      <c r="B182" s="4"/>
      <c r="C182" s="4"/>
      <c r="D182" s="4" t="str">
        <f t="shared" si="17"/>
        <v>square_meter</v>
      </c>
      <c r="E182" s="4" t="s">
        <v>141</v>
      </c>
      <c r="F182" s="4" t="str">
        <f t="shared" si="18"/>
        <v>square meter</v>
      </c>
      <c r="G182" s="13">
        <f t="shared" si="19"/>
        <v>1</v>
      </c>
      <c r="H182" s="4" t="s">
        <v>16</v>
      </c>
      <c r="I182" s="4" t="s">
        <v>250</v>
      </c>
      <c r="J182" s="7" t="b">
        <v>1</v>
      </c>
      <c r="K182"/>
    </row>
    <row r="183" spans="1:11" x14ac:dyDescent="0.25">
      <c r="A183" s="4" t="str">
        <f t="shared" si="16"/>
        <v>dm2</v>
      </c>
      <c r="B183" s="4"/>
      <c r="C183" s="4"/>
      <c r="D183" s="4" t="str">
        <f t="shared" si="17"/>
        <v>square_decimeter</v>
      </c>
      <c r="E183" s="4" t="s">
        <v>141</v>
      </c>
      <c r="F183" s="4" t="str">
        <f t="shared" si="18"/>
        <v>square meter</v>
      </c>
      <c r="G183" s="13">
        <f t="shared" si="19"/>
        <v>1.0000000000000002E-2</v>
      </c>
      <c r="H183" s="4" t="s">
        <v>16</v>
      </c>
      <c r="I183" s="4" t="s">
        <v>250</v>
      </c>
      <c r="J183" s="7" t="b">
        <v>1</v>
      </c>
      <c r="K183"/>
    </row>
    <row r="184" spans="1:11" x14ac:dyDescent="0.25">
      <c r="A184" s="4" t="str">
        <f t="shared" si="16"/>
        <v>cm2</v>
      </c>
      <c r="B184" s="4"/>
      <c r="C184" s="4"/>
      <c r="D184" s="4" t="str">
        <f t="shared" si="17"/>
        <v>square_centimeter</v>
      </c>
      <c r="E184" s="4" t="s">
        <v>141</v>
      </c>
      <c r="F184" s="4" t="str">
        <f t="shared" si="18"/>
        <v>square meter</v>
      </c>
      <c r="G184" s="13">
        <f t="shared" si="19"/>
        <v>1E-4</v>
      </c>
      <c r="H184" s="4" t="s">
        <v>16</v>
      </c>
      <c r="I184" s="4" t="s">
        <v>250</v>
      </c>
      <c r="J184" s="7" t="b">
        <v>1</v>
      </c>
      <c r="K184"/>
    </row>
    <row r="185" spans="1:11" x14ac:dyDescent="0.25">
      <c r="A185" s="4" t="str">
        <f t="shared" si="16"/>
        <v>mm2</v>
      </c>
      <c r="B185" s="4"/>
      <c r="C185" s="4"/>
      <c r="D185" s="4" t="str">
        <f t="shared" si="17"/>
        <v>square_millimeter</v>
      </c>
      <c r="E185" s="4" t="s">
        <v>141</v>
      </c>
      <c r="F185" s="4" t="str">
        <f t="shared" si="18"/>
        <v>square meter</v>
      </c>
      <c r="G185" s="13">
        <f t="shared" si="19"/>
        <v>9.9999999999999995E-7</v>
      </c>
      <c r="H185" s="4" t="s">
        <v>16</v>
      </c>
      <c r="I185" s="4" t="s">
        <v>250</v>
      </c>
      <c r="J185" s="7" t="b">
        <v>1</v>
      </c>
      <c r="K185"/>
    </row>
    <row r="186" spans="1:11" x14ac:dyDescent="0.25">
      <c r="A186" s="4" t="str">
        <f t="shared" si="16"/>
        <v>um2</v>
      </c>
      <c r="B186" s="4"/>
      <c r="C186" s="4"/>
      <c r="D186" s="4" t="str">
        <f t="shared" si="17"/>
        <v>square_micrometer</v>
      </c>
      <c r="E186" s="4" t="s">
        <v>141</v>
      </c>
      <c r="F186" s="4" t="str">
        <f t="shared" si="18"/>
        <v>square meter</v>
      </c>
      <c r="G186" s="13">
        <f t="shared" si="19"/>
        <v>9.9999999999999998E-13</v>
      </c>
      <c r="H186" s="4" t="s">
        <v>16</v>
      </c>
      <c r="I186" s="4" t="s">
        <v>250</v>
      </c>
      <c r="J186" s="7" t="b">
        <v>1</v>
      </c>
      <c r="K186"/>
    </row>
    <row r="187" spans="1:11" x14ac:dyDescent="0.25">
      <c r="A187" s="4" t="str">
        <f t="shared" si="16"/>
        <v>nm2</v>
      </c>
      <c r="B187" s="4"/>
      <c r="C187" s="4"/>
      <c r="D187" s="4" t="str">
        <f t="shared" si="17"/>
        <v>square_nanometer</v>
      </c>
      <c r="E187" s="4" t="s">
        <v>141</v>
      </c>
      <c r="F187" s="4" t="str">
        <f t="shared" si="18"/>
        <v>square meter</v>
      </c>
      <c r="G187" s="13">
        <f t="shared" si="19"/>
        <v>9.9999999999999969E-19</v>
      </c>
      <c r="H187" s="4" t="s">
        <v>16</v>
      </c>
      <c r="I187" s="4" t="s">
        <v>250</v>
      </c>
      <c r="J187" s="7" t="b">
        <v>1</v>
      </c>
      <c r="K187"/>
    </row>
    <row r="188" spans="1:11" x14ac:dyDescent="0.25">
      <c r="A188" s="4" t="str">
        <f t="shared" si="16"/>
        <v>pm2</v>
      </c>
      <c r="B188" s="4"/>
      <c r="C188" s="4"/>
      <c r="D188" s="4" t="str">
        <f t="shared" si="17"/>
        <v>square_picometer</v>
      </c>
      <c r="E188" s="4" t="s">
        <v>141</v>
      </c>
      <c r="F188" s="4" t="str">
        <f t="shared" si="18"/>
        <v>square meter</v>
      </c>
      <c r="G188" s="13">
        <f t="shared" si="19"/>
        <v>9.9999999999999956E-25</v>
      </c>
      <c r="H188" s="4" t="s">
        <v>16</v>
      </c>
      <c r="I188" s="4" t="s">
        <v>250</v>
      </c>
      <c r="J188" s="7" t="b">
        <v>1</v>
      </c>
      <c r="K188"/>
    </row>
    <row r="189" spans="1:11" x14ac:dyDescent="0.25">
      <c r="A189" s="4" t="str">
        <f t="shared" si="16"/>
        <v>fm2</v>
      </c>
      <c r="B189" s="4"/>
      <c r="C189" s="4"/>
      <c r="D189" s="4" t="str">
        <f t="shared" si="17"/>
        <v>square_femtometer</v>
      </c>
      <c r="E189" s="4" t="s">
        <v>141</v>
      </c>
      <c r="F189" s="4" t="str">
        <f t="shared" si="18"/>
        <v>square meter</v>
      </c>
      <c r="G189" s="13">
        <f t="shared" si="19"/>
        <v>9.9999999999999938E-31</v>
      </c>
      <c r="H189" s="4" t="s">
        <v>16</v>
      </c>
      <c r="I189" s="4" t="s">
        <v>250</v>
      </c>
      <c r="J189" s="7" t="b">
        <v>1</v>
      </c>
      <c r="K189"/>
    </row>
    <row r="190" spans="1:11" x14ac:dyDescent="0.25">
      <c r="A190" s="4" t="str">
        <f t="shared" si="16"/>
        <v>am2</v>
      </c>
      <c r="B190" s="4"/>
      <c r="C190" s="4"/>
      <c r="D190" s="4" t="str">
        <f t="shared" si="17"/>
        <v>square_attometer</v>
      </c>
      <c r="E190" s="4" t="s">
        <v>141</v>
      </c>
      <c r="F190" s="4" t="str">
        <f t="shared" si="18"/>
        <v>square meter</v>
      </c>
      <c r="G190" s="13">
        <f t="shared" si="19"/>
        <v>9.9999999999999944E-37</v>
      </c>
      <c r="H190" s="4" t="s">
        <v>16</v>
      </c>
      <c r="I190" s="4" t="s">
        <v>250</v>
      </c>
      <c r="J190" s="7" t="b">
        <v>1</v>
      </c>
      <c r="K190"/>
    </row>
    <row r="191" spans="1:11" x14ac:dyDescent="0.25">
      <c r="A191" s="4" t="str">
        <f t="shared" si="16"/>
        <v>zm2</v>
      </c>
      <c r="B191" s="4"/>
      <c r="C191" s="4"/>
      <c r="D191" s="4" t="str">
        <f t="shared" si="17"/>
        <v>square_zeptometer</v>
      </c>
      <c r="E191" s="4" t="s">
        <v>141</v>
      </c>
      <c r="F191" s="4" t="str">
        <f t="shared" si="18"/>
        <v>square meter</v>
      </c>
      <c r="G191" s="13">
        <f t="shared" si="19"/>
        <v>9.999999999999994E-43</v>
      </c>
      <c r="H191" s="4" t="s">
        <v>16</v>
      </c>
      <c r="I191" s="4" t="s">
        <v>250</v>
      </c>
      <c r="J191" s="7" t="b">
        <v>1</v>
      </c>
      <c r="K191"/>
    </row>
    <row r="192" spans="1:11" x14ac:dyDescent="0.25">
      <c r="A192" s="4" t="str">
        <f t="shared" si="16"/>
        <v>ym2</v>
      </c>
      <c r="B192" s="4"/>
      <c r="C192" s="4"/>
      <c r="D192" s="4" t="str">
        <f t="shared" si="17"/>
        <v>square_yoctometer</v>
      </c>
      <c r="E192" s="4" t="s">
        <v>141</v>
      </c>
      <c r="F192" s="4" t="str">
        <f t="shared" si="18"/>
        <v>square meter</v>
      </c>
      <c r="G192" s="13">
        <f t="shared" si="19"/>
        <v>9.9999999999999952E-49</v>
      </c>
      <c r="H192" s="4" t="s">
        <v>16</v>
      </c>
      <c r="I192" s="4" t="s">
        <v>250</v>
      </c>
      <c r="J192" s="7" t="b">
        <v>1</v>
      </c>
      <c r="K192"/>
    </row>
    <row r="193" spans="1:11" x14ac:dyDescent="0.25">
      <c r="A193" s="4" t="str">
        <f t="shared" si="16"/>
        <v>Å2</v>
      </c>
      <c r="B193" s="4"/>
      <c r="C193" s="4"/>
      <c r="D193" s="4" t="str">
        <f t="shared" si="17"/>
        <v>square_ångström</v>
      </c>
      <c r="E193" s="4" t="s">
        <v>141</v>
      </c>
      <c r="F193" s="4" t="str">
        <f t="shared" si="18"/>
        <v>square meter</v>
      </c>
      <c r="G193" s="13">
        <f t="shared" si="19"/>
        <v>1.0000000000000001E-20</v>
      </c>
      <c r="H193" s="4" t="s">
        <v>16</v>
      </c>
      <c r="I193" s="4" t="s">
        <v>250</v>
      </c>
      <c r="J193" s="7" t="b">
        <v>1</v>
      </c>
      <c r="K193"/>
    </row>
    <row r="194" spans="1:11" x14ac:dyDescent="0.25">
      <c r="A194" t="s">
        <v>514</v>
      </c>
      <c r="D194" t="s">
        <v>832</v>
      </c>
      <c r="E194" t="s">
        <v>141</v>
      </c>
      <c r="F194" t="s">
        <v>186</v>
      </c>
      <c r="G194" s="11">
        <f>G195/4</f>
        <v>1011.7141056</v>
      </c>
      <c r="H194" t="s">
        <v>16</v>
      </c>
      <c r="I194" t="s">
        <v>250</v>
      </c>
      <c r="J194" s="7" t="b">
        <v>1</v>
      </c>
      <c r="K194"/>
    </row>
    <row r="195" spans="1:11" x14ac:dyDescent="0.25">
      <c r="A195" t="s">
        <v>175</v>
      </c>
      <c r="D195" t="s">
        <v>833</v>
      </c>
      <c r="E195" t="s">
        <v>141</v>
      </c>
      <c r="F195" t="s">
        <v>186</v>
      </c>
      <c r="G195" s="11">
        <f>G147*43560</f>
        <v>4046.8564224000002</v>
      </c>
      <c r="H195" t="s">
        <v>16</v>
      </c>
      <c r="I195" t="s">
        <v>250</v>
      </c>
      <c r="J195" s="7" t="b">
        <v>1</v>
      </c>
      <c r="K195"/>
    </row>
    <row r="196" spans="1:11" x14ac:dyDescent="0.25">
      <c r="A196" t="s">
        <v>496</v>
      </c>
      <c r="D196" t="s">
        <v>834</v>
      </c>
      <c r="E196" t="s">
        <v>141</v>
      </c>
      <c r="F196" t="s">
        <v>186</v>
      </c>
      <c r="G196" s="11">
        <f>4046+13525426/15499969</f>
        <v>4046.8726098742518</v>
      </c>
      <c r="H196" t="s">
        <v>16</v>
      </c>
      <c r="I196" t="s">
        <v>250</v>
      </c>
      <c r="J196" s="7" t="b">
        <v>0</v>
      </c>
      <c r="K196"/>
    </row>
    <row r="197" spans="1:11" x14ac:dyDescent="0.25">
      <c r="A197" t="s">
        <v>515</v>
      </c>
      <c r="D197" t="s">
        <v>516</v>
      </c>
      <c r="E197" t="s">
        <v>141</v>
      </c>
      <c r="F197" t="s">
        <v>186</v>
      </c>
      <c r="G197" s="11">
        <v>1</v>
      </c>
      <c r="H197" t="s">
        <v>16</v>
      </c>
      <c r="I197" t="s">
        <v>250</v>
      </c>
      <c r="J197" s="7" t="b">
        <v>1</v>
      </c>
      <c r="K197"/>
    </row>
    <row r="198" spans="1:11" x14ac:dyDescent="0.25">
      <c r="A198" t="s">
        <v>82</v>
      </c>
      <c r="D198" t="s">
        <v>27</v>
      </c>
      <c r="E198" t="s">
        <v>141</v>
      </c>
      <c r="F198" t="s">
        <v>186</v>
      </c>
      <c r="G198" s="11">
        <v>100</v>
      </c>
      <c r="H198" t="s">
        <v>16</v>
      </c>
      <c r="I198" t="s">
        <v>250</v>
      </c>
      <c r="J198" s="7" t="b">
        <v>1</v>
      </c>
      <c r="K198"/>
    </row>
    <row r="199" spans="1:11" x14ac:dyDescent="0.25">
      <c r="A199" t="s">
        <v>84</v>
      </c>
      <c r="D199" t="s">
        <v>29</v>
      </c>
      <c r="E199" t="s">
        <v>141</v>
      </c>
      <c r="F199" t="s">
        <v>186</v>
      </c>
      <c r="G199" s="11">
        <v>10000</v>
      </c>
      <c r="H199" t="s">
        <v>16</v>
      </c>
      <c r="I199" t="s">
        <v>250</v>
      </c>
      <c r="J199" s="7" t="b">
        <v>1</v>
      </c>
      <c r="K199"/>
    </row>
    <row r="200" spans="1:11" x14ac:dyDescent="0.25">
      <c r="A200" t="s">
        <v>83</v>
      </c>
      <c r="D200" t="s">
        <v>28</v>
      </c>
      <c r="E200" t="s">
        <v>141</v>
      </c>
      <c r="F200" t="s">
        <v>186</v>
      </c>
      <c r="G200" s="11">
        <v>9.9999999999999997E-29</v>
      </c>
      <c r="H200" t="s">
        <v>16</v>
      </c>
      <c r="I200" t="s">
        <v>250</v>
      </c>
      <c r="J200" s="7" t="b">
        <v>1</v>
      </c>
      <c r="K200"/>
    </row>
    <row r="201" spans="1:11" x14ac:dyDescent="0.25">
      <c r="A201" t="s">
        <v>174</v>
      </c>
      <c r="D201" t="s">
        <v>943</v>
      </c>
      <c r="E201" t="s">
        <v>141</v>
      </c>
      <c r="F201" t="s">
        <v>186</v>
      </c>
      <c r="G201" s="11">
        <f>0.00016129*PI()</f>
        <v>5.0670747909749769E-4</v>
      </c>
      <c r="H201" t="s">
        <v>16</v>
      </c>
      <c r="I201" t="s">
        <v>250</v>
      </c>
      <c r="J201" s="7" t="b">
        <v>1</v>
      </c>
      <c r="K201"/>
    </row>
    <row r="202" spans="1:11" x14ac:dyDescent="0.25">
      <c r="A202" s="4" t="str">
        <f t="shared" ref="A202:A233" si="20">CONCATENATE(A94,"3")</f>
        <v>uin3</v>
      </c>
      <c r="B202" s="4"/>
      <c r="C202" s="4"/>
      <c r="D202" s="4" t="str">
        <f t="shared" ref="D202:D233" si="21">CONCATENATE("cubic_",D94)</f>
        <v>cubic_microinch</v>
      </c>
      <c r="E202" s="4" t="s">
        <v>139</v>
      </c>
      <c r="F202" s="4" t="s">
        <v>184</v>
      </c>
      <c r="G202" s="13">
        <f t="shared" ref="G202:G233" si="22">G94^3</f>
        <v>1.6387063999999998E-23</v>
      </c>
      <c r="H202" s="4" t="s">
        <v>194</v>
      </c>
      <c r="I202" s="4" t="s">
        <v>283</v>
      </c>
      <c r="J202" s="7" t="b">
        <v>1</v>
      </c>
      <c r="K202"/>
    </row>
    <row r="203" spans="1:11" x14ac:dyDescent="0.25">
      <c r="A203" s="4" t="str">
        <f t="shared" si="20"/>
        <v>mil3</v>
      </c>
      <c r="B203" s="4"/>
      <c r="C203" s="4"/>
      <c r="D203" s="4" t="str">
        <f t="shared" si="21"/>
        <v>cubic_mil</v>
      </c>
      <c r="E203" s="4" t="s">
        <v>139</v>
      </c>
      <c r="F203" s="4" t="s">
        <v>184</v>
      </c>
      <c r="G203" s="13">
        <f t="shared" si="22"/>
        <v>1.6387063999999995E-14</v>
      </c>
      <c r="H203" s="4" t="s">
        <v>194</v>
      </c>
      <c r="I203" s="4" t="s">
        <v>283</v>
      </c>
      <c r="J203" s="7" t="b">
        <v>1</v>
      </c>
      <c r="K203"/>
    </row>
    <row r="204" spans="1:11" x14ac:dyDescent="0.25">
      <c r="A204" s="4" t="str">
        <f t="shared" si="20"/>
        <v>in3</v>
      </c>
      <c r="B204" s="4"/>
      <c r="C204" s="4"/>
      <c r="D204" s="4" t="str">
        <f t="shared" si="21"/>
        <v>cubic_inch</v>
      </c>
      <c r="E204" s="4" t="s">
        <v>139</v>
      </c>
      <c r="F204" s="4" t="s">
        <v>184</v>
      </c>
      <c r="G204" s="13">
        <f t="shared" si="22"/>
        <v>1.6387063999999999E-5</v>
      </c>
      <c r="H204" s="4" t="s">
        <v>194</v>
      </c>
      <c r="I204" s="4" t="s">
        <v>283</v>
      </c>
      <c r="J204" s="7" t="b">
        <v>1</v>
      </c>
      <c r="K204"/>
    </row>
    <row r="205" spans="1:11" x14ac:dyDescent="0.25">
      <c r="A205" s="4" t="str">
        <f t="shared" si="20"/>
        <v>ft3</v>
      </c>
      <c r="B205" s="4"/>
      <c r="C205" s="4"/>
      <c r="D205" s="4" t="str">
        <f t="shared" si="21"/>
        <v>cubic_foot</v>
      </c>
      <c r="E205" s="4" t="s">
        <v>139</v>
      </c>
      <c r="F205" s="4" t="s">
        <v>184</v>
      </c>
      <c r="G205" s="13">
        <f t="shared" si="22"/>
        <v>2.8316846592000004E-2</v>
      </c>
      <c r="H205" s="4" t="s">
        <v>194</v>
      </c>
      <c r="I205" s="4" t="s">
        <v>283</v>
      </c>
      <c r="J205" s="7" t="b">
        <v>1</v>
      </c>
      <c r="K205"/>
    </row>
    <row r="206" spans="1:11" x14ac:dyDescent="0.25">
      <c r="A206" s="4" t="str">
        <f t="shared" si="20"/>
        <v>yd3</v>
      </c>
      <c r="B206" s="4"/>
      <c r="C206" s="4"/>
      <c r="D206" s="4" t="str">
        <f t="shared" si="21"/>
        <v>cubic_yard</v>
      </c>
      <c r="E206" s="4" t="s">
        <v>139</v>
      </c>
      <c r="F206" s="4" t="s">
        <v>184</v>
      </c>
      <c r="G206" s="13">
        <f t="shared" si="22"/>
        <v>0.76455485798400025</v>
      </c>
      <c r="H206" s="4" t="s">
        <v>194</v>
      </c>
      <c r="I206" s="4" t="s">
        <v>283</v>
      </c>
      <c r="J206" s="7" t="b">
        <v>1</v>
      </c>
      <c r="K206"/>
    </row>
    <row r="207" spans="1:11" x14ac:dyDescent="0.25">
      <c r="A207" s="4" t="str">
        <f t="shared" si="20"/>
        <v>ftm3</v>
      </c>
      <c r="B207" s="4"/>
      <c r="C207" s="4"/>
      <c r="D207" s="4" t="str">
        <f t="shared" si="21"/>
        <v>cubic_fathom</v>
      </c>
      <c r="E207" s="4" t="s">
        <v>139</v>
      </c>
      <c r="F207" s="4" t="s">
        <v>184</v>
      </c>
      <c r="G207" s="13">
        <f t="shared" si="22"/>
        <v>6.116438863872002</v>
      </c>
      <c r="H207" s="4" t="s">
        <v>194</v>
      </c>
      <c r="I207" s="4" t="s">
        <v>283</v>
      </c>
      <c r="J207" s="7" t="b">
        <v>1</v>
      </c>
      <c r="K207"/>
    </row>
    <row r="208" spans="1:11" x14ac:dyDescent="0.25">
      <c r="A208" s="4" t="str">
        <f t="shared" si="20"/>
        <v>rod3</v>
      </c>
      <c r="B208" s="4"/>
      <c r="C208" s="4"/>
      <c r="D208" s="4" t="str">
        <f t="shared" si="21"/>
        <v>cubic_rod</v>
      </c>
      <c r="E208" s="4" t="s">
        <v>139</v>
      </c>
      <c r="F208" s="4" t="s">
        <v>184</v>
      </c>
      <c r="G208" s="13">
        <f t="shared" si="22"/>
        <v>127.20281449708803</v>
      </c>
      <c r="H208" s="4" t="s">
        <v>194</v>
      </c>
      <c r="I208" s="4" t="s">
        <v>283</v>
      </c>
      <c r="J208" s="7" t="b">
        <v>1</v>
      </c>
      <c r="K208"/>
    </row>
    <row r="209" spans="1:11" x14ac:dyDescent="0.25">
      <c r="A209" s="4" t="str">
        <f t="shared" si="20"/>
        <v>ch3</v>
      </c>
      <c r="B209" s="4"/>
      <c r="C209" s="4"/>
      <c r="D209" s="4" t="str">
        <f t="shared" si="21"/>
        <v>cubic_chain</v>
      </c>
      <c r="E209" s="4" t="s">
        <v>139</v>
      </c>
      <c r="F209" s="4" t="s">
        <v>184</v>
      </c>
      <c r="G209" s="13">
        <f t="shared" si="22"/>
        <v>8140.9801278136338</v>
      </c>
      <c r="H209" s="4" t="s">
        <v>194</v>
      </c>
      <c r="I209" s="4" t="s">
        <v>283</v>
      </c>
      <c r="J209" s="7" t="b">
        <v>1</v>
      </c>
      <c r="K209"/>
    </row>
    <row r="210" spans="1:11" x14ac:dyDescent="0.25">
      <c r="A210" s="4" t="str">
        <f t="shared" si="20"/>
        <v>fl3</v>
      </c>
      <c r="B210" s="4"/>
      <c r="C210" s="4"/>
      <c r="D210" s="4" t="str">
        <f t="shared" si="21"/>
        <v>cubic_furlong</v>
      </c>
      <c r="E210" s="4" t="s">
        <v>139</v>
      </c>
      <c r="F210" s="4" t="s">
        <v>184</v>
      </c>
      <c r="G210" s="13">
        <f t="shared" si="22"/>
        <v>8140980.1278136326</v>
      </c>
      <c r="H210" s="4" t="s">
        <v>194</v>
      </c>
      <c r="I210" s="4" t="s">
        <v>283</v>
      </c>
      <c r="J210" s="7" t="b">
        <v>1</v>
      </c>
      <c r="K210"/>
    </row>
    <row r="211" spans="1:11" x14ac:dyDescent="0.25">
      <c r="A211" s="4" t="str">
        <f t="shared" si="20"/>
        <v>mi3</v>
      </c>
      <c r="B211" s="4"/>
      <c r="C211" s="4"/>
      <c r="D211" s="4" t="str">
        <f t="shared" si="21"/>
        <v>cubic_mile</v>
      </c>
      <c r="E211" s="4" t="s">
        <v>139</v>
      </c>
      <c r="F211" s="4" t="s">
        <v>184</v>
      </c>
      <c r="G211" s="13">
        <f t="shared" si="22"/>
        <v>4168181825.4405799</v>
      </c>
      <c r="H211" s="4" t="s">
        <v>194</v>
      </c>
      <c r="I211" s="4" t="s">
        <v>283</v>
      </c>
      <c r="J211" s="7" t="b">
        <v>1</v>
      </c>
      <c r="K211"/>
    </row>
    <row r="212" spans="1:11" x14ac:dyDescent="0.25">
      <c r="A212" s="4" t="str">
        <f t="shared" si="20"/>
        <v>ft_uss3</v>
      </c>
      <c r="B212" s="4"/>
      <c r="C212" s="4"/>
      <c r="D212" s="4" t="str">
        <f t="shared" si="21"/>
        <v>cubic_foot_(us_survey)</v>
      </c>
      <c r="E212" s="4" t="s">
        <v>139</v>
      </c>
      <c r="F212" s="4" t="s">
        <v>184</v>
      </c>
      <c r="G212" s="13">
        <f t="shared" si="22"/>
        <v>2.8317013817801179E-2</v>
      </c>
      <c r="H212" s="4" t="s">
        <v>194</v>
      </c>
      <c r="I212" s="4" t="s">
        <v>283</v>
      </c>
      <c r="J212" s="7" t="b">
        <v>1</v>
      </c>
      <c r="K212"/>
    </row>
    <row r="213" spans="1:11" x14ac:dyDescent="0.25">
      <c r="A213" s="4" t="str">
        <f t="shared" si="20"/>
        <v>yd_uss3</v>
      </c>
      <c r="B213" s="4"/>
      <c r="C213" s="4"/>
      <c r="D213" s="4" t="str">
        <f t="shared" si="21"/>
        <v>cubic_yard_(us_survey)</v>
      </c>
      <c r="E213" s="4" t="s">
        <v>139</v>
      </c>
      <c r="F213" s="4" t="s">
        <v>184</v>
      </c>
      <c r="G213" s="13">
        <f t="shared" si="22"/>
        <v>0.76455937308063182</v>
      </c>
      <c r="H213" s="4" t="s">
        <v>194</v>
      </c>
      <c r="I213" s="4" t="s">
        <v>283</v>
      </c>
      <c r="J213" s="7" t="b">
        <v>1</v>
      </c>
      <c r="K213"/>
    </row>
    <row r="214" spans="1:11" x14ac:dyDescent="0.25">
      <c r="A214" s="4" t="str">
        <f t="shared" si="20"/>
        <v>ftm_uss3</v>
      </c>
      <c r="B214" s="4"/>
      <c r="C214" s="4"/>
      <c r="D214" s="4" t="str">
        <f t="shared" si="21"/>
        <v>cubic_fathom_(us_survey)</v>
      </c>
      <c r="E214" s="4" t="s">
        <v>139</v>
      </c>
      <c r="F214" s="4" t="s">
        <v>184</v>
      </c>
      <c r="G214" s="13">
        <f t="shared" si="22"/>
        <v>6.1164749846450546</v>
      </c>
      <c r="H214" s="4" t="s">
        <v>194</v>
      </c>
      <c r="I214" s="4" t="s">
        <v>283</v>
      </c>
      <c r="J214" s="7" t="b">
        <v>1</v>
      </c>
      <c r="K214"/>
    </row>
    <row r="215" spans="1:11" x14ac:dyDescent="0.25">
      <c r="A215" s="4" t="str">
        <f t="shared" si="20"/>
        <v>rod_uss3</v>
      </c>
      <c r="B215" s="4"/>
      <c r="C215" s="4"/>
      <c r="D215" s="4" t="str">
        <f t="shared" si="21"/>
        <v>cubic_rod_(us_survey_foot)</v>
      </c>
      <c r="E215" s="4" t="s">
        <v>139</v>
      </c>
      <c r="F215" s="4" t="s">
        <v>184</v>
      </c>
      <c r="G215" s="13">
        <f t="shared" si="22"/>
        <v>127.20356569629011</v>
      </c>
      <c r="H215" s="4" t="s">
        <v>194</v>
      </c>
      <c r="I215" s="4" t="s">
        <v>283</v>
      </c>
      <c r="J215" s="7" t="b">
        <v>1</v>
      </c>
      <c r="K215"/>
    </row>
    <row r="216" spans="1:11" x14ac:dyDescent="0.25">
      <c r="A216" s="4" t="str">
        <f t="shared" si="20"/>
        <v>ch_uss3</v>
      </c>
      <c r="B216" s="4"/>
      <c r="C216" s="4"/>
      <c r="D216" s="4" t="str">
        <f t="shared" si="21"/>
        <v>cubic_chain_(us_survey)</v>
      </c>
      <c r="E216" s="4" t="s">
        <v>139</v>
      </c>
      <c r="F216" s="4" t="s">
        <v>184</v>
      </c>
      <c r="G216" s="13">
        <f t="shared" si="22"/>
        <v>8141.0282045625672</v>
      </c>
      <c r="H216" s="4" t="s">
        <v>194</v>
      </c>
      <c r="I216" s="4" t="s">
        <v>283</v>
      </c>
      <c r="J216" s="7" t="b">
        <v>1</v>
      </c>
      <c r="K216"/>
    </row>
    <row r="217" spans="1:11" x14ac:dyDescent="0.25">
      <c r="A217" s="4" t="str">
        <f t="shared" si="20"/>
        <v>fl_uss3</v>
      </c>
      <c r="B217" s="4"/>
      <c r="C217" s="4"/>
      <c r="D217" s="4" t="str">
        <f t="shared" si="21"/>
        <v>cubic_furlong_(us_survey)</v>
      </c>
      <c r="E217" s="4" t="s">
        <v>139</v>
      </c>
      <c r="F217" s="4" t="s">
        <v>184</v>
      </c>
      <c r="G217" s="13">
        <f t="shared" si="22"/>
        <v>8141028.2045625653</v>
      </c>
      <c r="H217" s="4" t="s">
        <v>194</v>
      </c>
      <c r="I217" s="4" t="s">
        <v>283</v>
      </c>
      <c r="J217" s="7" t="b">
        <v>1</v>
      </c>
      <c r="K217"/>
    </row>
    <row r="218" spans="1:11" x14ac:dyDescent="0.25">
      <c r="A218" s="4" t="str">
        <f t="shared" si="20"/>
        <v>mi_uss3</v>
      </c>
      <c r="B218" s="4"/>
      <c r="C218" s="4"/>
      <c r="D218" s="4" t="str">
        <f t="shared" si="21"/>
        <v>cubic_mile_(us_survey)</v>
      </c>
      <c r="E218" s="4" t="s">
        <v>139</v>
      </c>
      <c r="F218" s="4" t="s">
        <v>184</v>
      </c>
      <c r="G218" s="13">
        <f t="shared" si="22"/>
        <v>4168206440.7360334</v>
      </c>
      <c r="H218" s="4" t="s">
        <v>194</v>
      </c>
      <c r="I218" s="4" t="s">
        <v>283</v>
      </c>
      <c r="J218" s="7" t="b">
        <v>1</v>
      </c>
      <c r="K218"/>
    </row>
    <row r="219" spans="1:11" x14ac:dyDescent="0.25">
      <c r="A219" s="4" t="str">
        <f t="shared" si="20"/>
        <v>mi_naut3</v>
      </c>
      <c r="B219" s="4"/>
      <c r="C219" s="4"/>
      <c r="D219" s="4" t="str">
        <f t="shared" si="21"/>
        <v>cubic_mile_(nautical)</v>
      </c>
      <c r="E219" s="4" t="s">
        <v>139</v>
      </c>
      <c r="F219" s="4" t="s">
        <v>184</v>
      </c>
      <c r="G219" s="13">
        <f t="shared" si="22"/>
        <v>6352182208</v>
      </c>
      <c r="H219" s="4" t="s">
        <v>194</v>
      </c>
      <c r="I219" s="4" t="s">
        <v>283</v>
      </c>
      <c r="J219" s="7" t="b">
        <v>1</v>
      </c>
      <c r="K219"/>
    </row>
    <row r="220" spans="1:11" x14ac:dyDescent="0.25">
      <c r="A220" s="4" t="str">
        <f t="shared" si="20"/>
        <v>AU3</v>
      </c>
      <c r="B220" s="4"/>
      <c r="C220" s="4"/>
      <c r="D220" s="4" t="str">
        <f t="shared" si="21"/>
        <v>cubic_astronomical_unit</v>
      </c>
      <c r="E220" s="4" t="s">
        <v>139</v>
      </c>
      <c r="F220" s="4" t="s">
        <v>184</v>
      </c>
      <c r="G220" s="13">
        <f t="shared" si="22"/>
        <v>3.3479289758107494E+33</v>
      </c>
      <c r="H220" s="4" t="s">
        <v>194</v>
      </c>
      <c r="I220" s="4" t="s">
        <v>283</v>
      </c>
      <c r="J220" s="7" t="b">
        <v>1</v>
      </c>
      <c r="K220"/>
    </row>
    <row r="221" spans="1:11" x14ac:dyDescent="0.25">
      <c r="A221" s="4" t="str">
        <f t="shared" si="20"/>
        <v>ly3</v>
      </c>
      <c r="B221" s="4"/>
      <c r="C221" s="4"/>
      <c r="D221" s="4" t="str">
        <f t="shared" si="21"/>
        <v>cubic_light_year</v>
      </c>
      <c r="E221" s="4" t="s">
        <v>139</v>
      </c>
      <c r="F221" s="4" t="s">
        <v>184</v>
      </c>
      <c r="G221" s="13">
        <f t="shared" si="22"/>
        <v>8.4678666462371517E+47</v>
      </c>
      <c r="H221" s="4" t="s">
        <v>194</v>
      </c>
      <c r="I221" s="4" t="s">
        <v>283</v>
      </c>
      <c r="J221" s="7" t="b">
        <v>1</v>
      </c>
      <c r="K221"/>
    </row>
    <row r="222" spans="1:11" x14ac:dyDescent="0.25">
      <c r="A222" s="4" t="str">
        <f t="shared" si="20"/>
        <v>pc3</v>
      </c>
      <c r="B222" s="4"/>
      <c r="C222" s="4"/>
      <c r="D222" s="4" t="str">
        <f t="shared" si="21"/>
        <v>cubic_parsec</v>
      </c>
      <c r="E222" s="4" t="s">
        <v>139</v>
      </c>
      <c r="F222" s="4" t="s">
        <v>184</v>
      </c>
      <c r="G222" s="13">
        <f t="shared" si="22"/>
        <v>2.9379989460963469E+49</v>
      </c>
      <c r="H222" s="4" t="s">
        <v>194</v>
      </c>
      <c r="I222" s="4" t="s">
        <v>283</v>
      </c>
      <c r="J222" s="7" t="b">
        <v>1</v>
      </c>
      <c r="K222"/>
    </row>
    <row r="223" spans="1:11" x14ac:dyDescent="0.25">
      <c r="A223" s="4" t="str">
        <f t="shared" si="20"/>
        <v>twip3</v>
      </c>
      <c r="B223" s="4"/>
      <c r="C223" s="4"/>
      <c r="D223" s="4" t="str">
        <f t="shared" si="21"/>
        <v>cubic_twip_(printer)</v>
      </c>
      <c r="E223" s="4" t="s">
        <v>139</v>
      </c>
      <c r="F223" s="4" t="s">
        <v>184</v>
      </c>
      <c r="G223" s="13">
        <f t="shared" si="22"/>
        <v>5.4224017149120369E-15</v>
      </c>
      <c r="H223" s="4" t="s">
        <v>194</v>
      </c>
      <c r="I223" s="4" t="s">
        <v>283</v>
      </c>
      <c r="J223" s="7" t="b">
        <v>1</v>
      </c>
      <c r="K223"/>
    </row>
    <row r="224" spans="1:11" x14ac:dyDescent="0.25">
      <c r="A224" s="4" t="str">
        <f t="shared" si="20"/>
        <v>point3</v>
      </c>
      <c r="B224" s="4"/>
      <c r="C224" s="4"/>
      <c r="D224" s="4" t="str">
        <f t="shared" si="21"/>
        <v>cubic_point_(printer)</v>
      </c>
      <c r="E224" s="4" t="s">
        <v>139</v>
      </c>
      <c r="F224" s="4" t="s">
        <v>184</v>
      </c>
      <c r="G224" s="13">
        <f t="shared" si="22"/>
        <v>4.33792137192963E-11</v>
      </c>
      <c r="H224" s="4" t="s">
        <v>194</v>
      </c>
      <c r="I224" s="4" t="s">
        <v>283</v>
      </c>
      <c r="J224" s="7" t="b">
        <v>1</v>
      </c>
      <c r="K224"/>
    </row>
    <row r="225" spans="1:11" x14ac:dyDescent="0.25">
      <c r="A225" s="4" t="str">
        <f t="shared" si="20"/>
        <v>pica3</v>
      </c>
      <c r="B225" s="4"/>
      <c r="C225" s="4"/>
      <c r="D225" s="4" t="str">
        <f t="shared" si="21"/>
        <v>cubic_pica_(printer)</v>
      </c>
      <c r="E225" s="4" t="s">
        <v>139</v>
      </c>
      <c r="F225" s="4" t="s">
        <v>184</v>
      </c>
      <c r="G225" s="13">
        <f t="shared" si="22"/>
        <v>7.4959281306944018E-8</v>
      </c>
      <c r="H225" s="4" t="s">
        <v>194</v>
      </c>
      <c r="I225" s="4" t="s">
        <v>283</v>
      </c>
      <c r="J225" s="7" t="b">
        <v>1</v>
      </c>
      <c r="K225"/>
    </row>
    <row r="226" spans="1:11" x14ac:dyDescent="0.25">
      <c r="A226" s="4" t="str">
        <f t="shared" si="20"/>
        <v>point_cpu3</v>
      </c>
      <c r="B226" s="4"/>
      <c r="C226" s="4"/>
      <c r="D226" s="4" t="str">
        <f t="shared" si="21"/>
        <v>cubic_point_(computer)</v>
      </c>
      <c r="E226" s="4" t="s">
        <v>139</v>
      </c>
      <c r="F226" s="4" t="s">
        <v>184</v>
      </c>
      <c r="G226" s="13">
        <f t="shared" si="22"/>
        <v>4.3903956618655703E-11</v>
      </c>
      <c r="H226" s="4" t="s">
        <v>194</v>
      </c>
      <c r="I226" s="4" t="s">
        <v>283</v>
      </c>
      <c r="J226" s="7" t="b">
        <v>1</v>
      </c>
      <c r="K226"/>
    </row>
    <row r="227" spans="1:11" x14ac:dyDescent="0.25">
      <c r="A227" s="4" t="str">
        <f t="shared" si="20"/>
        <v>pica_cpu3</v>
      </c>
      <c r="B227" s="4"/>
      <c r="C227" s="4"/>
      <c r="D227" s="4" t="str">
        <f t="shared" si="21"/>
        <v>cubic_pica_(computer)</v>
      </c>
      <c r="E227" s="4" t="s">
        <v>139</v>
      </c>
      <c r="F227" s="4" t="s">
        <v>184</v>
      </c>
      <c r="G227" s="13">
        <f t="shared" si="22"/>
        <v>7.5866037037037059E-8</v>
      </c>
      <c r="H227" s="4" t="s">
        <v>194</v>
      </c>
      <c r="I227" s="4" t="s">
        <v>283</v>
      </c>
      <c r="J227" s="7" t="b">
        <v>1</v>
      </c>
      <c r="K227"/>
    </row>
    <row r="228" spans="1:11" x14ac:dyDescent="0.25">
      <c r="A228" s="4" t="str">
        <f t="shared" si="20"/>
        <v>point_fr3</v>
      </c>
      <c r="B228" s="4"/>
      <c r="C228" s="4"/>
      <c r="D228" s="4" t="str">
        <f t="shared" si="21"/>
        <v>cubic_point_(french)</v>
      </c>
      <c r="E228" s="4" t="s">
        <v>139</v>
      </c>
      <c r="F228" s="4" t="s">
        <v>184</v>
      </c>
      <c r="G228" s="13">
        <f t="shared" si="22"/>
        <v>5.3157376000000017E-11</v>
      </c>
      <c r="H228" s="4" t="s">
        <v>194</v>
      </c>
      <c r="I228" s="4" t="s">
        <v>283</v>
      </c>
      <c r="J228" s="7" t="b">
        <v>1</v>
      </c>
      <c r="K228"/>
    </row>
    <row r="229" spans="1:11" x14ac:dyDescent="0.25">
      <c r="A229" s="4" t="str">
        <f t="shared" si="20"/>
        <v>pica_fr3</v>
      </c>
      <c r="B229" s="4"/>
      <c r="C229" s="4"/>
      <c r="D229" s="4" t="str">
        <f t="shared" si="21"/>
        <v>cubic_pica_(french)</v>
      </c>
      <c r="E229" s="4" t="s">
        <v>139</v>
      </c>
      <c r="F229" s="4" t="s">
        <v>184</v>
      </c>
      <c r="G229" s="13">
        <f t="shared" si="22"/>
        <v>9.1855945728000027E-8</v>
      </c>
      <c r="H229" s="4" t="s">
        <v>194</v>
      </c>
      <c r="I229" s="4" t="s">
        <v>283</v>
      </c>
      <c r="J229" s="7" t="b">
        <v>1</v>
      </c>
      <c r="K229"/>
    </row>
    <row r="230" spans="1:11" x14ac:dyDescent="0.25">
      <c r="A230" s="4" t="str">
        <f t="shared" si="20"/>
        <v>Ym3</v>
      </c>
      <c r="B230" s="4"/>
      <c r="C230" s="4"/>
      <c r="D230" s="4" t="str">
        <f t="shared" si="21"/>
        <v>cubic_yottameter</v>
      </c>
      <c r="E230" s="4" t="s">
        <v>139</v>
      </c>
      <c r="F230" s="4" t="s">
        <v>184</v>
      </c>
      <c r="G230" s="13">
        <f t="shared" si="22"/>
        <v>9.9999999999999994E+71</v>
      </c>
      <c r="H230" s="4" t="s">
        <v>194</v>
      </c>
      <c r="I230" s="4" t="s">
        <v>283</v>
      </c>
      <c r="J230" s="7" t="b">
        <v>1</v>
      </c>
      <c r="K230"/>
    </row>
    <row r="231" spans="1:11" x14ac:dyDescent="0.25">
      <c r="A231" s="4" t="str">
        <f t="shared" si="20"/>
        <v>Zm3</v>
      </c>
      <c r="B231" s="4"/>
      <c r="C231" s="4"/>
      <c r="D231" s="4" t="str">
        <f t="shared" si="21"/>
        <v>cubic_zettameter</v>
      </c>
      <c r="E231" s="4" t="s">
        <v>139</v>
      </c>
      <c r="F231" s="4" t="s">
        <v>184</v>
      </c>
      <c r="G231" s="13">
        <f t="shared" si="22"/>
        <v>1.0000000000000001E+63</v>
      </c>
      <c r="H231" s="4" t="s">
        <v>194</v>
      </c>
      <c r="I231" s="4" t="s">
        <v>283</v>
      </c>
      <c r="J231" s="7" t="b">
        <v>1</v>
      </c>
      <c r="K231"/>
    </row>
    <row r="232" spans="1:11" x14ac:dyDescent="0.25">
      <c r="A232" s="4" t="str">
        <f t="shared" si="20"/>
        <v>Em3</v>
      </c>
      <c r="B232" s="4"/>
      <c r="C232" s="4"/>
      <c r="D232" s="4" t="str">
        <f t="shared" si="21"/>
        <v>cubic_exameter</v>
      </c>
      <c r="E232" s="4" t="s">
        <v>139</v>
      </c>
      <c r="F232" s="4" t="s">
        <v>184</v>
      </c>
      <c r="G232" s="13">
        <f t="shared" si="22"/>
        <v>1.0000000000000001E+54</v>
      </c>
      <c r="H232" s="4" t="s">
        <v>194</v>
      </c>
      <c r="I232" s="4" t="s">
        <v>283</v>
      </c>
      <c r="J232" s="7" t="b">
        <v>1</v>
      </c>
      <c r="K232"/>
    </row>
    <row r="233" spans="1:11" x14ac:dyDescent="0.25">
      <c r="A233" s="4" t="str">
        <f t="shared" si="20"/>
        <v>Pm3</v>
      </c>
      <c r="B233" s="4"/>
      <c r="C233" s="4"/>
      <c r="D233" s="4" t="str">
        <f t="shared" si="21"/>
        <v>cubic_petameter</v>
      </c>
      <c r="E233" s="4" t="s">
        <v>139</v>
      </c>
      <c r="F233" s="4" t="s">
        <v>184</v>
      </c>
      <c r="G233" s="13">
        <f t="shared" si="22"/>
        <v>1.0000000000000001E+45</v>
      </c>
      <c r="H233" s="4" t="s">
        <v>194</v>
      </c>
      <c r="I233" s="4" t="s">
        <v>283</v>
      </c>
      <c r="J233" s="7" t="b">
        <v>1</v>
      </c>
      <c r="K233"/>
    </row>
    <row r="234" spans="1:11" x14ac:dyDescent="0.25">
      <c r="A234" s="4" t="str">
        <f t="shared" ref="A234:A265" si="23">CONCATENATE(A126,"3")</f>
        <v>Tm3</v>
      </c>
      <c r="B234" s="4"/>
      <c r="C234" s="4"/>
      <c r="D234" s="4" t="str">
        <f t="shared" ref="D234:D265" si="24">CONCATENATE("cubic_",D126)</f>
        <v>cubic_terameter</v>
      </c>
      <c r="E234" s="4" t="s">
        <v>139</v>
      </c>
      <c r="F234" s="4" t="s">
        <v>184</v>
      </c>
      <c r="G234" s="13">
        <f t="shared" ref="G234:G265" si="25">G126^3</f>
        <v>1E+36</v>
      </c>
      <c r="H234" s="4" t="s">
        <v>194</v>
      </c>
      <c r="I234" s="4" t="s">
        <v>283</v>
      </c>
      <c r="J234" s="7" t="b">
        <v>1</v>
      </c>
      <c r="K234"/>
    </row>
    <row r="235" spans="1:11" x14ac:dyDescent="0.25">
      <c r="A235" s="4" t="str">
        <f t="shared" si="23"/>
        <v>Gm3</v>
      </c>
      <c r="B235" s="4"/>
      <c r="C235" s="4"/>
      <c r="D235" s="4" t="str">
        <f t="shared" si="24"/>
        <v>cubic_gigameter</v>
      </c>
      <c r="E235" s="4" t="s">
        <v>139</v>
      </c>
      <c r="F235" s="4" t="s">
        <v>184</v>
      </c>
      <c r="G235" s="13">
        <f t="shared" si="25"/>
        <v>1E+27</v>
      </c>
      <c r="H235" s="4" t="s">
        <v>194</v>
      </c>
      <c r="I235" s="4" t="s">
        <v>283</v>
      </c>
      <c r="J235" s="7" t="b">
        <v>1</v>
      </c>
      <c r="K235"/>
    </row>
    <row r="236" spans="1:11" x14ac:dyDescent="0.25">
      <c r="A236" s="4" t="str">
        <f t="shared" si="23"/>
        <v>Mm3</v>
      </c>
      <c r="B236" s="4"/>
      <c r="C236" s="4"/>
      <c r="D236" s="4" t="str">
        <f t="shared" si="24"/>
        <v>cubic_megameter</v>
      </c>
      <c r="E236" s="4" t="s">
        <v>139</v>
      </c>
      <c r="F236" s="4" t="s">
        <v>184</v>
      </c>
      <c r="G236" s="13">
        <f t="shared" si="25"/>
        <v>1E+18</v>
      </c>
      <c r="H236" s="4" t="s">
        <v>194</v>
      </c>
      <c r="I236" s="4" t="s">
        <v>283</v>
      </c>
      <c r="J236" s="7" t="b">
        <v>1</v>
      </c>
      <c r="K236"/>
    </row>
    <row r="237" spans="1:11" x14ac:dyDescent="0.25">
      <c r="A237" s="4" t="str">
        <f t="shared" si="23"/>
        <v>km3</v>
      </c>
      <c r="B237" s="4"/>
      <c r="C237" s="4"/>
      <c r="D237" s="4" t="str">
        <f t="shared" si="24"/>
        <v>cubic_kilometer</v>
      </c>
      <c r="E237" s="4" t="s">
        <v>139</v>
      </c>
      <c r="F237" s="4" t="s">
        <v>184</v>
      </c>
      <c r="G237" s="13">
        <f t="shared" si="25"/>
        <v>1000000000</v>
      </c>
      <c r="H237" s="4" t="s">
        <v>194</v>
      </c>
      <c r="I237" s="4" t="s">
        <v>283</v>
      </c>
      <c r="J237" s="7" t="b">
        <v>1</v>
      </c>
      <c r="K237"/>
    </row>
    <row r="238" spans="1:11" x14ac:dyDescent="0.25">
      <c r="A238" s="4" t="str">
        <f t="shared" si="23"/>
        <v>hm3</v>
      </c>
      <c r="B238" s="4"/>
      <c r="C238" s="4"/>
      <c r="D238" s="4" t="str">
        <f t="shared" si="24"/>
        <v>cubic_hectometer</v>
      </c>
      <c r="E238" s="4" t="s">
        <v>139</v>
      </c>
      <c r="F238" s="4" t="s">
        <v>184</v>
      </c>
      <c r="G238" s="13">
        <f t="shared" si="25"/>
        <v>1000000</v>
      </c>
      <c r="H238" s="4" t="s">
        <v>194</v>
      </c>
      <c r="I238" s="4" t="s">
        <v>283</v>
      </c>
      <c r="J238" s="7" t="b">
        <v>1</v>
      </c>
      <c r="K238"/>
    </row>
    <row r="239" spans="1:11" x14ac:dyDescent="0.25">
      <c r="A239" s="4" t="str">
        <f t="shared" si="23"/>
        <v>dam3</v>
      </c>
      <c r="B239" s="4"/>
      <c r="C239" s="4"/>
      <c r="D239" s="4" t="str">
        <f t="shared" si="24"/>
        <v>cubic_decameter</v>
      </c>
      <c r="E239" s="4" t="s">
        <v>139</v>
      </c>
      <c r="F239" s="4" t="s">
        <v>184</v>
      </c>
      <c r="G239" s="13">
        <f t="shared" si="25"/>
        <v>1000</v>
      </c>
      <c r="H239" s="4" t="s">
        <v>194</v>
      </c>
      <c r="I239" s="4" t="s">
        <v>283</v>
      </c>
      <c r="J239" s="7" t="b">
        <v>1</v>
      </c>
      <c r="K239"/>
    </row>
    <row r="240" spans="1:11" x14ac:dyDescent="0.25">
      <c r="A240" s="4" t="str">
        <f t="shared" si="23"/>
        <v>m3</v>
      </c>
      <c r="B240" s="4" t="s">
        <v>116</v>
      </c>
      <c r="C240" s="4" t="s">
        <v>79</v>
      </c>
      <c r="D240" s="4" t="str">
        <f t="shared" si="24"/>
        <v>cubic_meter</v>
      </c>
      <c r="E240" s="4" t="s">
        <v>139</v>
      </c>
      <c r="F240" s="4" t="s">
        <v>184</v>
      </c>
      <c r="G240" s="13">
        <f t="shared" si="25"/>
        <v>1</v>
      </c>
      <c r="H240" s="4" t="s">
        <v>194</v>
      </c>
      <c r="I240" s="4" t="s">
        <v>283</v>
      </c>
      <c r="J240" s="7" t="b">
        <v>1</v>
      </c>
      <c r="K240"/>
    </row>
    <row r="241" spans="1:11" x14ac:dyDescent="0.25">
      <c r="A241" s="4" t="str">
        <f t="shared" si="23"/>
        <v>dm3</v>
      </c>
      <c r="B241" s="4"/>
      <c r="C241" s="4"/>
      <c r="D241" s="4" t="str">
        <f t="shared" si="24"/>
        <v>cubic_decimeter</v>
      </c>
      <c r="E241" s="4" t="s">
        <v>139</v>
      </c>
      <c r="F241" s="4" t="s">
        <v>184</v>
      </c>
      <c r="G241" s="13">
        <f t="shared" si="25"/>
        <v>1.0000000000000002E-3</v>
      </c>
      <c r="H241" s="4" t="s">
        <v>194</v>
      </c>
      <c r="I241" s="4" t="s">
        <v>283</v>
      </c>
      <c r="J241" s="7" t="b">
        <v>1</v>
      </c>
      <c r="K241"/>
    </row>
    <row r="242" spans="1:11" x14ac:dyDescent="0.25">
      <c r="A242" s="4" t="str">
        <f t="shared" si="23"/>
        <v>cm3</v>
      </c>
      <c r="B242" s="4"/>
      <c r="C242" s="4"/>
      <c r="D242" s="4" t="str">
        <f t="shared" si="24"/>
        <v>cubic_centimeter</v>
      </c>
      <c r="E242" s="4" t="s">
        <v>139</v>
      </c>
      <c r="F242" s="4" t="s">
        <v>184</v>
      </c>
      <c r="G242" s="13">
        <f t="shared" si="25"/>
        <v>1.0000000000000002E-6</v>
      </c>
      <c r="H242" s="4" t="s">
        <v>194</v>
      </c>
      <c r="I242" s="4" t="s">
        <v>283</v>
      </c>
      <c r="J242" s="7" t="b">
        <v>1</v>
      </c>
      <c r="K242"/>
    </row>
    <row r="243" spans="1:11" x14ac:dyDescent="0.25">
      <c r="A243" s="4" t="str">
        <f t="shared" si="23"/>
        <v>mm3</v>
      </c>
      <c r="B243" s="4"/>
      <c r="C243" s="4"/>
      <c r="D243" s="4" t="str">
        <f t="shared" si="24"/>
        <v>cubic_millimeter</v>
      </c>
      <c r="E243" s="4" t="s">
        <v>139</v>
      </c>
      <c r="F243" s="4" t="s">
        <v>184</v>
      </c>
      <c r="G243" s="13">
        <f t="shared" si="25"/>
        <v>1.0000000000000001E-9</v>
      </c>
      <c r="H243" s="4" t="s">
        <v>194</v>
      </c>
      <c r="I243" s="4" t="s">
        <v>283</v>
      </c>
      <c r="J243" s="7" t="b">
        <v>1</v>
      </c>
      <c r="K243"/>
    </row>
    <row r="244" spans="1:11" x14ac:dyDescent="0.25">
      <c r="A244" s="4" t="str">
        <f t="shared" si="23"/>
        <v>um3</v>
      </c>
      <c r="B244" s="4"/>
      <c r="C244" s="4"/>
      <c r="D244" s="4" t="str">
        <f t="shared" si="24"/>
        <v>cubic_micrometer</v>
      </c>
      <c r="E244" s="4" t="s">
        <v>139</v>
      </c>
      <c r="F244" s="4" t="s">
        <v>184</v>
      </c>
      <c r="G244" s="13">
        <f t="shared" si="25"/>
        <v>9.9999999999999988E-19</v>
      </c>
      <c r="H244" s="4" t="s">
        <v>194</v>
      </c>
      <c r="I244" s="4" t="s">
        <v>283</v>
      </c>
      <c r="J244" s="7" t="b">
        <v>1</v>
      </c>
      <c r="K244"/>
    </row>
    <row r="245" spans="1:11" x14ac:dyDescent="0.25">
      <c r="A245" s="4" t="str">
        <f t="shared" si="23"/>
        <v>nm3</v>
      </c>
      <c r="B245" s="4"/>
      <c r="C245" s="4"/>
      <c r="D245" s="4" t="str">
        <f t="shared" si="24"/>
        <v>cubic_nanometer</v>
      </c>
      <c r="E245" s="4" t="s">
        <v>139</v>
      </c>
      <c r="F245" s="4" t="s">
        <v>184</v>
      </c>
      <c r="G245" s="13">
        <f t="shared" si="25"/>
        <v>9.999999999999995E-28</v>
      </c>
      <c r="H245" s="4" t="s">
        <v>194</v>
      </c>
      <c r="I245" s="4" t="s">
        <v>283</v>
      </c>
      <c r="J245" s="7" t="b">
        <v>1</v>
      </c>
      <c r="K245"/>
    </row>
    <row r="246" spans="1:11" x14ac:dyDescent="0.25">
      <c r="A246" s="4" t="str">
        <f t="shared" si="23"/>
        <v>pm3</v>
      </c>
      <c r="B246" s="4"/>
      <c r="C246" s="4"/>
      <c r="D246" s="4" t="str">
        <f t="shared" si="24"/>
        <v>cubic_picometer</v>
      </c>
      <c r="E246" s="4" t="s">
        <v>139</v>
      </c>
      <c r="F246" s="4" t="s">
        <v>184</v>
      </c>
      <c r="G246" s="13">
        <f t="shared" si="25"/>
        <v>9.9999999999999927E-37</v>
      </c>
      <c r="H246" s="4" t="s">
        <v>194</v>
      </c>
      <c r="I246" s="4" t="s">
        <v>283</v>
      </c>
      <c r="J246" s="7" t="b">
        <v>1</v>
      </c>
      <c r="K246"/>
    </row>
    <row r="247" spans="1:11" x14ac:dyDescent="0.25">
      <c r="A247" s="4" t="str">
        <f t="shared" si="23"/>
        <v>fm3</v>
      </c>
      <c r="B247" s="4"/>
      <c r="C247" s="4"/>
      <c r="D247" s="4" t="str">
        <f t="shared" si="24"/>
        <v>cubic_femtometer</v>
      </c>
      <c r="E247" s="4" t="s">
        <v>139</v>
      </c>
      <c r="F247" s="4" t="s">
        <v>184</v>
      </c>
      <c r="G247" s="13">
        <f t="shared" si="25"/>
        <v>9.9999999999999905E-46</v>
      </c>
      <c r="H247" s="4" t="s">
        <v>194</v>
      </c>
      <c r="I247" s="4" t="s">
        <v>283</v>
      </c>
      <c r="J247" s="7" t="b">
        <v>1</v>
      </c>
      <c r="K247"/>
    </row>
    <row r="248" spans="1:11" x14ac:dyDescent="0.25">
      <c r="A248" s="4" t="str">
        <f t="shared" si="23"/>
        <v>am3</v>
      </c>
      <c r="B248" s="4"/>
      <c r="C248" s="4"/>
      <c r="D248" s="4" t="str">
        <f t="shared" si="24"/>
        <v>cubic_attometer</v>
      </c>
      <c r="E248" s="4" t="s">
        <v>139</v>
      </c>
      <c r="F248" s="4" t="s">
        <v>184</v>
      </c>
      <c r="G248" s="13">
        <f t="shared" si="25"/>
        <v>9.9999999999999916E-55</v>
      </c>
      <c r="H248" s="4" t="s">
        <v>194</v>
      </c>
      <c r="I248" s="4" t="s">
        <v>283</v>
      </c>
      <c r="J248" s="7" t="b">
        <v>1</v>
      </c>
      <c r="K248"/>
    </row>
    <row r="249" spans="1:11" x14ac:dyDescent="0.25">
      <c r="A249" s="4" t="str">
        <f t="shared" si="23"/>
        <v>zm3</v>
      </c>
      <c r="B249" s="4"/>
      <c r="C249" s="4"/>
      <c r="D249" s="4" t="str">
        <f t="shared" si="24"/>
        <v>cubic_zeptometer</v>
      </c>
      <c r="E249" s="4" t="s">
        <v>139</v>
      </c>
      <c r="F249" s="4" t="s">
        <v>184</v>
      </c>
      <c r="G249" s="13">
        <f t="shared" si="25"/>
        <v>9.9999999999999912E-64</v>
      </c>
      <c r="H249" s="4" t="s">
        <v>194</v>
      </c>
      <c r="I249" s="4" t="s">
        <v>283</v>
      </c>
      <c r="J249" s="7" t="b">
        <v>1</v>
      </c>
      <c r="K249"/>
    </row>
    <row r="250" spans="1:11" x14ac:dyDescent="0.25">
      <c r="A250" s="4" t="str">
        <f t="shared" si="23"/>
        <v>ym3</v>
      </c>
      <c r="B250" s="4"/>
      <c r="C250" s="4"/>
      <c r="D250" s="4" t="str">
        <f t="shared" si="24"/>
        <v>cubic_yoctometer</v>
      </c>
      <c r="E250" s="4" t="s">
        <v>139</v>
      </c>
      <c r="F250" s="4" t="s">
        <v>184</v>
      </c>
      <c r="G250" s="13">
        <f t="shared" si="25"/>
        <v>9.9999999999999921E-73</v>
      </c>
      <c r="H250" s="4" t="s">
        <v>194</v>
      </c>
      <c r="I250" s="4" t="s">
        <v>283</v>
      </c>
      <c r="J250" s="7" t="b">
        <v>1</v>
      </c>
      <c r="K250"/>
    </row>
    <row r="251" spans="1:11" x14ac:dyDescent="0.25">
      <c r="A251" s="6" t="str">
        <f t="shared" si="23"/>
        <v>Å3</v>
      </c>
      <c r="B251" s="6"/>
      <c r="C251" s="6"/>
      <c r="D251" s="6" t="str">
        <f t="shared" si="24"/>
        <v>cubic_ångström</v>
      </c>
      <c r="E251" s="6" t="s">
        <v>139</v>
      </c>
      <c r="F251" s="6" t="s">
        <v>184</v>
      </c>
      <c r="G251" s="12">
        <f t="shared" si="25"/>
        <v>1.0000000000000001E-30</v>
      </c>
      <c r="H251" s="6" t="s">
        <v>194</v>
      </c>
      <c r="I251" s="6" t="s">
        <v>283</v>
      </c>
      <c r="J251" s="7" t="b">
        <v>1</v>
      </c>
      <c r="K251"/>
    </row>
    <row r="252" spans="1:11" x14ac:dyDescent="0.25">
      <c r="A252" t="s">
        <v>330</v>
      </c>
      <c r="D252" t="s">
        <v>520</v>
      </c>
      <c r="E252" t="s">
        <v>139</v>
      </c>
      <c r="F252" t="s">
        <v>184</v>
      </c>
      <c r="G252" s="11">
        <f>G195*G97</f>
        <v>1233.4818375475202</v>
      </c>
      <c r="H252" t="s">
        <v>194</v>
      </c>
      <c r="I252" t="s">
        <v>283</v>
      </c>
      <c r="J252" s="7" t="b">
        <v>1</v>
      </c>
      <c r="K252"/>
    </row>
    <row r="253" spans="1:11" x14ac:dyDescent="0.25">
      <c r="A253" t="s">
        <v>519</v>
      </c>
      <c r="D253" t="s">
        <v>835</v>
      </c>
      <c r="E253" t="s">
        <v>139</v>
      </c>
      <c r="F253" t="s">
        <v>184</v>
      </c>
      <c r="G253" s="11">
        <f>G196*G104</f>
        <v>1233.4891996132378</v>
      </c>
      <c r="H253" t="s">
        <v>194</v>
      </c>
      <c r="I253" t="s">
        <v>283</v>
      </c>
      <c r="J253" s="7" t="b">
        <v>1</v>
      </c>
      <c r="K253"/>
    </row>
    <row r="254" spans="1:11" x14ac:dyDescent="0.25">
      <c r="A254" t="s">
        <v>521</v>
      </c>
      <c r="D254" t="s">
        <v>521</v>
      </c>
      <c r="E254" t="s">
        <v>139</v>
      </c>
      <c r="F254" t="s">
        <v>184</v>
      </c>
      <c r="G254" s="11">
        <f>G262/1024</f>
        <v>3.6966911953124997E-6</v>
      </c>
      <c r="H254" t="s">
        <v>194</v>
      </c>
      <c r="I254" t="s">
        <v>283</v>
      </c>
      <c r="J254" s="7" t="b">
        <v>1</v>
      </c>
      <c r="K254"/>
    </row>
    <row r="255" spans="1:11" x14ac:dyDescent="0.25">
      <c r="A255" t="s">
        <v>297</v>
      </c>
      <c r="D255" t="s">
        <v>931</v>
      </c>
      <c r="E255" t="s">
        <v>139</v>
      </c>
      <c r="F255" t="s">
        <v>184</v>
      </c>
      <c r="G255" s="11">
        <f>G262/768</f>
        <v>4.9289215937499996E-6</v>
      </c>
      <c r="H255" t="s">
        <v>194</v>
      </c>
      <c r="I255" t="s">
        <v>283</v>
      </c>
      <c r="J255" s="7" t="b">
        <v>1</v>
      </c>
      <c r="K255"/>
    </row>
    <row r="256" spans="1:11" x14ac:dyDescent="0.25">
      <c r="A256" t="s">
        <v>296</v>
      </c>
      <c r="D256" t="s">
        <v>13</v>
      </c>
      <c r="E256" t="s">
        <v>139</v>
      </c>
      <c r="F256" t="s">
        <v>184</v>
      </c>
      <c r="G256" s="11">
        <f>G262/256</f>
        <v>1.4786764781249999E-5</v>
      </c>
      <c r="H256" t="s">
        <v>194</v>
      </c>
      <c r="I256" t="s">
        <v>283</v>
      </c>
      <c r="J256" s="7" t="b">
        <v>1</v>
      </c>
      <c r="K256"/>
    </row>
    <row r="257" spans="1:11" x14ac:dyDescent="0.25">
      <c r="A257" t="s">
        <v>517</v>
      </c>
      <c r="D257" t="s">
        <v>836</v>
      </c>
      <c r="E257" t="s">
        <v>139</v>
      </c>
      <c r="F257" t="s">
        <v>184</v>
      </c>
      <c r="G257" s="11">
        <f>G262/128</f>
        <v>2.9573529562499998E-5</v>
      </c>
      <c r="H257" t="s">
        <v>194</v>
      </c>
      <c r="I257" t="s">
        <v>283</v>
      </c>
      <c r="J257" s="7" t="b">
        <v>1</v>
      </c>
      <c r="K257"/>
    </row>
    <row r="258" spans="1:11" x14ac:dyDescent="0.25">
      <c r="A258" t="s">
        <v>205</v>
      </c>
      <c r="D258" t="s">
        <v>837</v>
      </c>
      <c r="E258" t="s">
        <v>139</v>
      </c>
      <c r="F258" t="s">
        <v>184</v>
      </c>
      <c r="G258" s="11">
        <f>G262/32</f>
        <v>1.1829411824999999E-4</v>
      </c>
      <c r="H258" t="s">
        <v>194</v>
      </c>
      <c r="I258" t="s">
        <v>283</v>
      </c>
      <c r="J258" s="7" t="b">
        <v>1</v>
      </c>
      <c r="K258"/>
    </row>
    <row r="259" spans="1:11" x14ac:dyDescent="0.25">
      <c r="A259" t="s">
        <v>77</v>
      </c>
      <c r="D259" t="s">
        <v>838</v>
      </c>
      <c r="E259" t="s">
        <v>139</v>
      </c>
      <c r="F259" t="s">
        <v>184</v>
      </c>
      <c r="G259" s="11">
        <f>G262/16</f>
        <v>2.3658823649999998E-4</v>
      </c>
      <c r="H259" t="s">
        <v>194</v>
      </c>
      <c r="I259" t="s">
        <v>283</v>
      </c>
      <c r="J259" s="7" t="b">
        <v>1</v>
      </c>
      <c r="K259"/>
    </row>
    <row r="260" spans="1:11" x14ac:dyDescent="0.25">
      <c r="A260" t="s">
        <v>346</v>
      </c>
      <c r="D260" t="s">
        <v>839</v>
      </c>
      <c r="E260" t="s">
        <v>139</v>
      </c>
      <c r="F260" t="s">
        <v>184</v>
      </c>
      <c r="G260" s="11">
        <f>G262/8</f>
        <v>4.7317647299999996E-4</v>
      </c>
      <c r="H260" t="s">
        <v>194</v>
      </c>
      <c r="I260" t="s">
        <v>283</v>
      </c>
      <c r="J260" s="7" t="b">
        <v>1</v>
      </c>
      <c r="K260"/>
    </row>
    <row r="261" spans="1:11" x14ac:dyDescent="0.25">
      <c r="A261" t="s">
        <v>348</v>
      </c>
      <c r="D261" t="s">
        <v>840</v>
      </c>
      <c r="E261" t="s">
        <v>139</v>
      </c>
      <c r="F261" t="s">
        <v>184</v>
      </c>
      <c r="G261" s="11">
        <f>G262/4</f>
        <v>9.4635294599999993E-4</v>
      </c>
      <c r="H261" t="s">
        <v>194</v>
      </c>
      <c r="I261" t="s">
        <v>283</v>
      </c>
      <c r="J261" s="7" t="b">
        <v>1</v>
      </c>
      <c r="K261"/>
    </row>
    <row r="262" spans="1:11" x14ac:dyDescent="0.25">
      <c r="A262" t="s">
        <v>20</v>
      </c>
      <c r="D262" t="s">
        <v>841</v>
      </c>
      <c r="E262" t="s">
        <v>139</v>
      </c>
      <c r="F262" t="s">
        <v>184</v>
      </c>
      <c r="G262" s="11">
        <f>231*G204</f>
        <v>3.7854117839999997E-3</v>
      </c>
      <c r="H262" t="s">
        <v>194</v>
      </c>
      <c r="I262" t="s">
        <v>283</v>
      </c>
      <c r="J262" s="7" t="b">
        <v>1</v>
      </c>
      <c r="K262"/>
    </row>
    <row r="263" spans="1:11" x14ac:dyDescent="0.25">
      <c r="A263" t="s">
        <v>536</v>
      </c>
      <c r="B263" t="s">
        <v>537</v>
      </c>
      <c r="C263" t="s">
        <v>298</v>
      </c>
      <c r="D263" t="s">
        <v>842</v>
      </c>
      <c r="E263" t="s">
        <v>139</v>
      </c>
      <c r="F263" t="s">
        <v>184</v>
      </c>
      <c r="G263" s="11">
        <f>G205*100</f>
        <v>2.8316846592000005</v>
      </c>
      <c r="H263" t="s">
        <v>194</v>
      </c>
      <c r="I263" t="s">
        <v>283</v>
      </c>
      <c r="J263" s="7" t="b">
        <v>1</v>
      </c>
      <c r="K263"/>
    </row>
    <row r="264" spans="1:11" x14ac:dyDescent="0.25">
      <c r="A264" t="s">
        <v>518</v>
      </c>
      <c r="B264" t="s">
        <v>525</v>
      </c>
      <c r="C264" t="s">
        <v>526</v>
      </c>
      <c r="D264" t="s">
        <v>843</v>
      </c>
      <c r="E264" t="s">
        <v>139</v>
      </c>
      <c r="F264" t="s">
        <v>184</v>
      </c>
      <c r="G264" s="11">
        <f>G268/160</f>
        <v>2.8413062500000005E-5</v>
      </c>
      <c r="H264" t="s">
        <v>194</v>
      </c>
      <c r="I264" t="s">
        <v>283</v>
      </c>
      <c r="J264" s="7" t="b">
        <v>1</v>
      </c>
      <c r="K264"/>
    </row>
    <row r="265" spans="1:11" x14ac:dyDescent="0.25">
      <c r="A265" t="s">
        <v>343</v>
      </c>
      <c r="B265" t="s">
        <v>344</v>
      </c>
      <c r="C265" t="s">
        <v>527</v>
      </c>
      <c r="D265" t="s">
        <v>844</v>
      </c>
      <c r="E265" t="s">
        <v>139</v>
      </c>
      <c r="F265" t="s">
        <v>184</v>
      </c>
      <c r="G265" s="11">
        <f>5*G264</f>
        <v>1.4206531250000003E-4</v>
      </c>
      <c r="H265" t="s">
        <v>194</v>
      </c>
      <c r="I265" t="s">
        <v>283</v>
      </c>
      <c r="J265" s="7" t="b">
        <v>1</v>
      </c>
      <c r="K265"/>
    </row>
    <row r="266" spans="1:11" x14ac:dyDescent="0.25">
      <c r="A266" t="s">
        <v>533</v>
      </c>
      <c r="B266" t="s">
        <v>534</v>
      </c>
      <c r="C266" t="s">
        <v>535</v>
      </c>
      <c r="D266" t="s">
        <v>845</v>
      </c>
      <c r="E266" t="s">
        <v>139</v>
      </c>
      <c r="F266" t="s">
        <v>184</v>
      </c>
      <c r="G266" s="11">
        <f>G268/8</f>
        <v>5.6826125000000011E-4</v>
      </c>
      <c r="H266" t="s">
        <v>194</v>
      </c>
      <c r="I266" t="s">
        <v>283</v>
      </c>
      <c r="J266" s="7" t="b">
        <v>1</v>
      </c>
      <c r="K266"/>
    </row>
    <row r="267" spans="1:11" x14ac:dyDescent="0.25">
      <c r="A267" t="s">
        <v>530</v>
      </c>
      <c r="B267" t="s">
        <v>531</v>
      </c>
      <c r="C267" t="s">
        <v>532</v>
      </c>
      <c r="D267" t="s">
        <v>846</v>
      </c>
      <c r="E267" t="s">
        <v>139</v>
      </c>
      <c r="F267" t="s">
        <v>184</v>
      </c>
      <c r="G267" s="11">
        <f>G268/4</f>
        <v>1.1365225000000002E-3</v>
      </c>
      <c r="H267" t="s">
        <v>194</v>
      </c>
      <c r="I267" t="s">
        <v>283</v>
      </c>
      <c r="J267" s="7" t="b">
        <v>1</v>
      </c>
      <c r="K267"/>
    </row>
    <row r="268" spans="1:11" x14ac:dyDescent="0.25">
      <c r="A268" t="s">
        <v>341</v>
      </c>
      <c r="B268" t="s">
        <v>342</v>
      </c>
      <c r="C268" t="s">
        <v>528</v>
      </c>
      <c r="D268" t="s">
        <v>847</v>
      </c>
      <c r="E268" t="s">
        <v>139</v>
      </c>
      <c r="F268" t="s">
        <v>184</v>
      </c>
      <c r="G268" s="11">
        <v>4.5460900000000009E-3</v>
      </c>
      <c r="H268" t="s">
        <v>194</v>
      </c>
      <c r="I268" t="s">
        <v>283</v>
      </c>
      <c r="J268" s="7" t="b">
        <v>1</v>
      </c>
      <c r="K268"/>
    </row>
    <row r="269" spans="1:11" x14ac:dyDescent="0.25">
      <c r="A269" t="s">
        <v>546</v>
      </c>
      <c r="B269" t="s">
        <v>783</v>
      </c>
      <c r="D269" t="s">
        <v>848</v>
      </c>
      <c r="E269" t="s">
        <v>139</v>
      </c>
      <c r="F269" t="s">
        <v>184</v>
      </c>
      <c r="G269" s="11">
        <f>231*G204</f>
        <v>3.7854117839999997E-3</v>
      </c>
      <c r="H269" t="s">
        <v>194</v>
      </c>
      <c r="I269" t="s">
        <v>283</v>
      </c>
      <c r="J269" s="7" t="b">
        <v>1</v>
      </c>
      <c r="K269"/>
    </row>
    <row r="270" spans="1:11" x14ac:dyDescent="0.25">
      <c r="A270" t="s">
        <v>538</v>
      </c>
      <c r="D270" t="s">
        <v>538</v>
      </c>
      <c r="E270" t="s">
        <v>139</v>
      </c>
      <c r="F270" t="s">
        <v>184</v>
      </c>
      <c r="G270" s="11">
        <f>18*G269</f>
        <v>6.8137412112000001E-2</v>
      </c>
      <c r="H270" t="s">
        <v>194</v>
      </c>
      <c r="I270" t="s">
        <v>283</v>
      </c>
      <c r="J270" s="7" t="b">
        <v>1</v>
      </c>
      <c r="K270"/>
    </row>
    <row r="271" spans="1:11" x14ac:dyDescent="0.25">
      <c r="A271" t="s">
        <v>539</v>
      </c>
      <c r="D271" t="s">
        <v>849</v>
      </c>
      <c r="E271" t="s">
        <v>139</v>
      </c>
      <c r="F271" t="s">
        <v>184</v>
      </c>
      <c r="G271" s="11">
        <f>31.5*G269</f>
        <v>0.11924047119599999</v>
      </c>
      <c r="H271" t="s">
        <v>194</v>
      </c>
      <c r="I271" t="s">
        <v>283</v>
      </c>
      <c r="J271" s="7" t="b">
        <v>1</v>
      </c>
      <c r="K271"/>
    </row>
    <row r="272" spans="1:11" x14ac:dyDescent="0.25">
      <c r="A272" t="s">
        <v>540</v>
      </c>
      <c r="D272" t="s">
        <v>540</v>
      </c>
      <c r="E272" t="s">
        <v>139</v>
      </c>
      <c r="F272" t="s">
        <v>184</v>
      </c>
      <c r="G272" s="11">
        <f>42*G269</f>
        <v>0.15898729492799998</v>
      </c>
      <c r="H272" t="s">
        <v>194</v>
      </c>
      <c r="I272" t="s">
        <v>283</v>
      </c>
      <c r="J272" s="7" t="b">
        <v>1</v>
      </c>
      <c r="K272"/>
    </row>
    <row r="273" spans="1:11" x14ac:dyDescent="0.25">
      <c r="A273" t="s">
        <v>552</v>
      </c>
      <c r="D273" t="s">
        <v>850</v>
      </c>
      <c r="E273" t="s">
        <v>139</v>
      </c>
      <c r="F273" t="s">
        <v>184</v>
      </c>
      <c r="G273" s="11">
        <f>63*G269</f>
        <v>0.23848094239199999</v>
      </c>
      <c r="H273" t="s">
        <v>194</v>
      </c>
      <c r="I273" t="s">
        <v>283</v>
      </c>
      <c r="J273" s="7" t="b">
        <v>1</v>
      </c>
      <c r="K273"/>
    </row>
    <row r="274" spans="1:11" x14ac:dyDescent="0.25">
      <c r="A274" t="s">
        <v>541</v>
      </c>
      <c r="B274" t="s">
        <v>542</v>
      </c>
      <c r="D274" t="s">
        <v>541</v>
      </c>
      <c r="E274" t="s">
        <v>139</v>
      </c>
      <c r="F274" t="s">
        <v>184</v>
      </c>
      <c r="G274" s="11">
        <f>84*G269</f>
        <v>0.31797458985599997</v>
      </c>
      <c r="H274" t="s">
        <v>194</v>
      </c>
      <c r="I274" t="s">
        <v>283</v>
      </c>
      <c r="J274" s="7" t="b">
        <v>1</v>
      </c>
      <c r="K274"/>
    </row>
    <row r="275" spans="1:11" x14ac:dyDescent="0.25">
      <c r="A275" t="s">
        <v>543</v>
      </c>
      <c r="B275" t="s">
        <v>544</v>
      </c>
      <c r="D275" t="s">
        <v>543</v>
      </c>
      <c r="E275" t="s">
        <v>139</v>
      </c>
      <c r="F275" t="s">
        <v>184</v>
      </c>
      <c r="G275" s="11">
        <f>126*G269</f>
        <v>0.47696188478399998</v>
      </c>
      <c r="H275" t="s">
        <v>194</v>
      </c>
      <c r="I275" t="s">
        <v>283</v>
      </c>
      <c r="J275" s="7" t="b">
        <v>1</v>
      </c>
      <c r="K275"/>
    </row>
    <row r="276" spans="1:11" x14ac:dyDescent="0.25">
      <c r="A276" t="s">
        <v>545</v>
      </c>
      <c r="D276" t="s">
        <v>545</v>
      </c>
      <c r="E276" t="s">
        <v>139</v>
      </c>
      <c r="F276" t="s">
        <v>184</v>
      </c>
      <c r="G276" s="11">
        <f>252*G269</f>
        <v>0.95392376956799996</v>
      </c>
      <c r="H276" t="s">
        <v>194</v>
      </c>
      <c r="I276" t="s">
        <v>283</v>
      </c>
      <c r="J276" s="7" t="b">
        <v>1</v>
      </c>
      <c r="K276"/>
    </row>
    <row r="277" spans="1:11" x14ac:dyDescent="0.25">
      <c r="A277" t="s">
        <v>547</v>
      </c>
      <c r="B277" t="s">
        <v>784</v>
      </c>
      <c r="D277" t="s">
        <v>851</v>
      </c>
      <c r="E277" t="s">
        <v>139</v>
      </c>
      <c r="F277" t="s">
        <v>184</v>
      </c>
      <c r="G277" s="11">
        <f>282*G204</f>
        <v>4.6211520479999997E-3</v>
      </c>
      <c r="H277" t="s">
        <v>194</v>
      </c>
      <c r="I277" t="s">
        <v>283</v>
      </c>
      <c r="J277" s="7" t="b">
        <v>1</v>
      </c>
      <c r="K277"/>
    </row>
    <row r="278" spans="1:11" x14ac:dyDescent="0.25">
      <c r="A278" t="s">
        <v>548</v>
      </c>
      <c r="D278" t="s">
        <v>548</v>
      </c>
      <c r="E278" t="s">
        <v>139</v>
      </c>
      <c r="F278" t="s">
        <v>184</v>
      </c>
      <c r="G278" s="11">
        <f>9*G268</f>
        <v>4.091481000000001E-2</v>
      </c>
      <c r="H278" t="s">
        <v>194</v>
      </c>
      <c r="I278" t="s">
        <v>283</v>
      </c>
      <c r="J278" s="7" t="b">
        <v>1</v>
      </c>
      <c r="K278"/>
    </row>
    <row r="279" spans="1:11" x14ac:dyDescent="0.25">
      <c r="A279" t="s">
        <v>549</v>
      </c>
      <c r="D279" t="s">
        <v>549</v>
      </c>
      <c r="E279" t="s">
        <v>139</v>
      </c>
      <c r="F279" t="s">
        <v>184</v>
      </c>
      <c r="G279" s="11">
        <f>18*G268</f>
        <v>8.182962000000002E-2</v>
      </c>
      <c r="H279" t="s">
        <v>194</v>
      </c>
      <c r="I279" t="s">
        <v>283</v>
      </c>
      <c r="J279" s="7" t="b">
        <v>1</v>
      </c>
      <c r="K279"/>
    </row>
    <row r="280" spans="1:11" x14ac:dyDescent="0.25">
      <c r="A280" t="s">
        <v>550</v>
      </c>
      <c r="D280" t="s">
        <v>852</v>
      </c>
      <c r="E280" t="s">
        <v>139</v>
      </c>
      <c r="F280" t="s">
        <v>184</v>
      </c>
      <c r="G280" s="11">
        <f>36*G268</f>
        <v>0.16365924000000004</v>
      </c>
      <c r="H280" t="s">
        <v>194</v>
      </c>
      <c r="I280" t="s">
        <v>283</v>
      </c>
      <c r="J280" s="7" t="b">
        <v>1</v>
      </c>
      <c r="K280"/>
    </row>
    <row r="281" spans="1:11" x14ac:dyDescent="0.25">
      <c r="A281" t="s">
        <v>551</v>
      </c>
      <c r="D281" t="s">
        <v>853</v>
      </c>
      <c r="E281" t="s">
        <v>139</v>
      </c>
      <c r="F281" t="s">
        <v>184</v>
      </c>
      <c r="G281" s="11">
        <f>54*G268</f>
        <v>0.24548886000000006</v>
      </c>
      <c r="H281" t="s">
        <v>194</v>
      </c>
      <c r="I281" t="s">
        <v>283</v>
      </c>
      <c r="J281" s="7" t="b">
        <v>1</v>
      </c>
      <c r="K281"/>
    </row>
    <row r="282" spans="1:11" x14ac:dyDescent="0.25">
      <c r="A282" t="s">
        <v>345</v>
      </c>
      <c r="D282" t="s">
        <v>854</v>
      </c>
      <c r="E282" t="s">
        <v>139</v>
      </c>
      <c r="F282" t="s">
        <v>184</v>
      </c>
      <c r="G282" s="11">
        <f>G284/8</f>
        <v>5.506104713575E-4</v>
      </c>
      <c r="H282" t="s">
        <v>194</v>
      </c>
      <c r="I282" t="s">
        <v>283</v>
      </c>
      <c r="J282" s="7" t="b">
        <v>1</v>
      </c>
      <c r="K282"/>
    </row>
    <row r="283" spans="1:11" x14ac:dyDescent="0.25">
      <c r="A283" t="s">
        <v>347</v>
      </c>
      <c r="D283" t="s">
        <v>855</v>
      </c>
      <c r="E283" t="s">
        <v>139</v>
      </c>
      <c r="F283" t="s">
        <v>184</v>
      </c>
      <c r="G283" s="11">
        <f>G284/4</f>
        <v>1.101220942715E-3</v>
      </c>
      <c r="H283" t="s">
        <v>194</v>
      </c>
      <c r="I283" t="s">
        <v>283</v>
      </c>
      <c r="J283" s="7" t="b">
        <v>1</v>
      </c>
      <c r="K283"/>
    </row>
    <row r="284" spans="1:11" x14ac:dyDescent="0.25">
      <c r="A284" t="s">
        <v>522</v>
      </c>
      <c r="D284" t="s">
        <v>856</v>
      </c>
      <c r="E284" t="s">
        <v>139</v>
      </c>
      <c r="F284" t="s">
        <v>184</v>
      </c>
      <c r="G284" s="11">
        <f>268.8025*G204</f>
        <v>4.40488377086E-3</v>
      </c>
      <c r="H284" t="s">
        <v>194</v>
      </c>
      <c r="I284" t="s">
        <v>283</v>
      </c>
      <c r="J284" s="7" t="b">
        <v>1</v>
      </c>
      <c r="K284"/>
    </row>
    <row r="285" spans="1:11" x14ac:dyDescent="0.25">
      <c r="A285" t="s">
        <v>206</v>
      </c>
      <c r="B285" t="s">
        <v>523</v>
      </c>
      <c r="D285" t="s">
        <v>857</v>
      </c>
      <c r="E285" t="s">
        <v>139</v>
      </c>
      <c r="F285" t="s">
        <v>184</v>
      </c>
      <c r="G285" s="11">
        <f>G284*2</f>
        <v>8.8097675417200001E-3</v>
      </c>
      <c r="H285" t="s">
        <v>194</v>
      </c>
      <c r="I285" t="s">
        <v>283</v>
      </c>
      <c r="J285" s="7" t="b">
        <v>1</v>
      </c>
      <c r="K285"/>
    </row>
    <row r="286" spans="1:11" x14ac:dyDescent="0.25">
      <c r="A286" t="s">
        <v>204</v>
      </c>
      <c r="B286" t="s">
        <v>524</v>
      </c>
      <c r="D286" t="s">
        <v>858</v>
      </c>
      <c r="E286" t="s">
        <v>139</v>
      </c>
      <c r="F286" t="s">
        <v>184</v>
      </c>
      <c r="G286" s="11">
        <f>8*G284</f>
        <v>3.523907016688E-2</v>
      </c>
      <c r="H286" t="s">
        <v>194</v>
      </c>
      <c r="I286" t="s">
        <v>283</v>
      </c>
      <c r="J286" s="7" t="b">
        <v>1</v>
      </c>
      <c r="K286"/>
    </row>
    <row r="287" spans="1:11" x14ac:dyDescent="0.25">
      <c r="A287" t="s">
        <v>76</v>
      </c>
      <c r="D287" t="s">
        <v>76</v>
      </c>
      <c r="E287" t="s">
        <v>139</v>
      </c>
      <c r="F287" t="s">
        <v>184</v>
      </c>
      <c r="G287" s="11">
        <f>128*G205</f>
        <v>3.6245563637760005</v>
      </c>
      <c r="H287" t="s">
        <v>194</v>
      </c>
      <c r="I287" t="s">
        <v>283</v>
      </c>
      <c r="J287" s="7" t="b">
        <v>1</v>
      </c>
      <c r="K287"/>
    </row>
    <row r="288" spans="1:11" x14ac:dyDescent="0.25">
      <c r="A288" t="s">
        <v>198</v>
      </c>
      <c r="D288" t="s">
        <v>859</v>
      </c>
      <c r="E288" t="s">
        <v>139</v>
      </c>
      <c r="F288" t="s">
        <v>184</v>
      </c>
      <c r="G288" s="11">
        <f>G262*42</f>
        <v>0.15898729492799998</v>
      </c>
      <c r="H288" t="s">
        <v>194</v>
      </c>
      <c r="I288" t="s">
        <v>283</v>
      </c>
      <c r="J288" s="7" t="b">
        <v>1</v>
      </c>
      <c r="K288"/>
    </row>
    <row r="289" spans="1:11" x14ac:dyDescent="0.25">
      <c r="A289" t="s">
        <v>720</v>
      </c>
      <c r="B289" t="s">
        <v>760</v>
      </c>
      <c r="D289" t="s">
        <v>740</v>
      </c>
      <c r="E289" t="s">
        <v>139</v>
      </c>
      <c r="F289" t="s">
        <v>184</v>
      </c>
      <c r="G289" s="11">
        <f>(10^24)*0.001</f>
        <v>1E+21</v>
      </c>
      <c r="H289" t="s">
        <v>194</v>
      </c>
      <c r="I289" t="s">
        <v>283</v>
      </c>
      <c r="J289" s="7" t="b">
        <v>0</v>
      </c>
      <c r="K289"/>
    </row>
    <row r="290" spans="1:11" x14ac:dyDescent="0.25">
      <c r="A290" t="s">
        <v>721</v>
      </c>
      <c r="B290" t="s">
        <v>761</v>
      </c>
      <c r="D290" t="s">
        <v>741</v>
      </c>
      <c r="E290" t="s">
        <v>139</v>
      </c>
      <c r="F290" t="s">
        <v>184</v>
      </c>
      <c r="G290" s="11">
        <f t="shared" ref="G290:G296" si="26">(G289/1000)*0.001</f>
        <v>1000000000000000</v>
      </c>
      <c r="H290" t="s">
        <v>194</v>
      </c>
      <c r="I290" t="s">
        <v>283</v>
      </c>
      <c r="J290" s="7" t="b">
        <v>0</v>
      </c>
      <c r="K290"/>
    </row>
    <row r="291" spans="1:11" x14ac:dyDescent="0.25">
      <c r="A291" t="s">
        <v>722</v>
      </c>
      <c r="B291" t="s">
        <v>762</v>
      </c>
      <c r="D291" t="s">
        <v>742</v>
      </c>
      <c r="E291" t="s">
        <v>139</v>
      </c>
      <c r="F291" t="s">
        <v>184</v>
      </c>
      <c r="G291" s="11">
        <f t="shared" si="26"/>
        <v>1000000000</v>
      </c>
      <c r="H291" t="s">
        <v>194</v>
      </c>
      <c r="I291" t="s">
        <v>283</v>
      </c>
      <c r="J291" s="7" t="b">
        <v>0</v>
      </c>
      <c r="K291"/>
    </row>
    <row r="292" spans="1:11" x14ac:dyDescent="0.25">
      <c r="A292" t="s">
        <v>723</v>
      </c>
      <c r="B292" t="s">
        <v>763</v>
      </c>
      <c r="D292" t="s">
        <v>743</v>
      </c>
      <c r="E292" t="s">
        <v>139</v>
      </c>
      <c r="F292" t="s">
        <v>184</v>
      </c>
      <c r="G292" s="11">
        <f t="shared" si="26"/>
        <v>1000</v>
      </c>
      <c r="H292" t="s">
        <v>194</v>
      </c>
      <c r="I292" t="s">
        <v>283</v>
      </c>
      <c r="J292" s="7" t="b">
        <v>0</v>
      </c>
      <c r="K292"/>
    </row>
    <row r="293" spans="1:11" x14ac:dyDescent="0.25">
      <c r="A293" t="s">
        <v>724</v>
      </c>
      <c r="B293" t="s">
        <v>764</v>
      </c>
      <c r="D293" t="s">
        <v>744</v>
      </c>
      <c r="E293" t="s">
        <v>139</v>
      </c>
      <c r="F293" t="s">
        <v>184</v>
      </c>
      <c r="G293" s="11">
        <f t="shared" si="26"/>
        <v>1E-3</v>
      </c>
      <c r="H293" t="s">
        <v>194</v>
      </c>
      <c r="I293" t="s">
        <v>283</v>
      </c>
      <c r="J293" s="7" t="b">
        <v>0</v>
      </c>
      <c r="K293"/>
    </row>
    <row r="294" spans="1:11" x14ac:dyDescent="0.25">
      <c r="A294" t="s">
        <v>725</v>
      </c>
      <c r="B294" t="s">
        <v>765</v>
      </c>
      <c r="D294" t="s">
        <v>745</v>
      </c>
      <c r="E294" t="s">
        <v>139</v>
      </c>
      <c r="F294" t="s">
        <v>184</v>
      </c>
      <c r="G294" s="11">
        <f t="shared" si="26"/>
        <v>1.0000000000000001E-9</v>
      </c>
      <c r="H294" t="s">
        <v>194</v>
      </c>
      <c r="I294" t="s">
        <v>283</v>
      </c>
      <c r="J294" s="7" t="b">
        <v>0</v>
      </c>
      <c r="K294"/>
    </row>
    <row r="295" spans="1:11" x14ac:dyDescent="0.25">
      <c r="A295" t="s">
        <v>726</v>
      </c>
      <c r="B295" t="s">
        <v>766</v>
      </c>
      <c r="D295" t="s">
        <v>746</v>
      </c>
      <c r="E295" t="s">
        <v>139</v>
      </c>
      <c r="F295" t="s">
        <v>184</v>
      </c>
      <c r="G295" s="11">
        <f t="shared" si="26"/>
        <v>1.0000000000000001E-15</v>
      </c>
      <c r="H295" t="s">
        <v>194</v>
      </c>
      <c r="I295" t="s">
        <v>283</v>
      </c>
      <c r="J295" s="7" t="b">
        <v>0</v>
      </c>
      <c r="K295"/>
    </row>
    <row r="296" spans="1:11" x14ac:dyDescent="0.25">
      <c r="A296" t="s">
        <v>727</v>
      </c>
      <c r="B296" t="s">
        <v>767</v>
      </c>
      <c r="D296" t="s">
        <v>747</v>
      </c>
      <c r="E296" t="s">
        <v>139</v>
      </c>
      <c r="F296" t="s">
        <v>184</v>
      </c>
      <c r="G296" s="11">
        <f t="shared" si="26"/>
        <v>1.0000000000000001E-21</v>
      </c>
      <c r="H296" t="s">
        <v>194</v>
      </c>
      <c r="I296" t="s">
        <v>283</v>
      </c>
      <c r="J296" s="7" t="b">
        <v>0</v>
      </c>
      <c r="K296"/>
    </row>
    <row r="297" spans="1:11" x14ac:dyDescent="0.25">
      <c r="A297" t="s">
        <v>728</v>
      </c>
      <c r="B297" t="s">
        <v>768</v>
      </c>
      <c r="D297" t="s">
        <v>748</v>
      </c>
      <c r="E297" t="s">
        <v>139</v>
      </c>
      <c r="F297" t="s">
        <v>184</v>
      </c>
      <c r="G297" s="11">
        <v>0.1</v>
      </c>
      <c r="H297" t="s">
        <v>194</v>
      </c>
      <c r="I297" t="s">
        <v>283</v>
      </c>
      <c r="J297" s="7" t="b">
        <v>0</v>
      </c>
      <c r="K297"/>
    </row>
    <row r="298" spans="1:11" x14ac:dyDescent="0.25">
      <c r="A298" t="s">
        <v>729</v>
      </c>
      <c r="B298" t="s">
        <v>769</v>
      </c>
      <c r="D298" t="s">
        <v>749</v>
      </c>
      <c r="E298" t="s">
        <v>139</v>
      </c>
      <c r="F298" t="s">
        <v>184</v>
      </c>
      <c r="G298" s="11">
        <v>0.01</v>
      </c>
      <c r="H298" t="s">
        <v>194</v>
      </c>
      <c r="I298" t="s">
        <v>283</v>
      </c>
      <c r="J298" s="7" t="b">
        <v>0</v>
      </c>
      <c r="K298"/>
    </row>
    <row r="299" spans="1:11" x14ac:dyDescent="0.25">
      <c r="A299" t="s">
        <v>172</v>
      </c>
      <c r="B299" t="s">
        <v>529</v>
      </c>
      <c r="D299" t="s">
        <v>78</v>
      </c>
      <c r="E299" t="s">
        <v>139</v>
      </c>
      <c r="F299" t="s">
        <v>184</v>
      </c>
      <c r="G299" s="11">
        <v>1E-3</v>
      </c>
      <c r="H299" t="s">
        <v>194</v>
      </c>
      <c r="I299" t="s">
        <v>283</v>
      </c>
      <c r="J299" s="7" t="b">
        <v>0</v>
      </c>
      <c r="K299"/>
    </row>
    <row r="300" spans="1:11" x14ac:dyDescent="0.25">
      <c r="A300" t="s">
        <v>730</v>
      </c>
      <c r="B300" t="s">
        <v>770</v>
      </c>
      <c r="D300" t="s">
        <v>750</v>
      </c>
      <c r="E300" t="s">
        <v>139</v>
      </c>
      <c r="F300" t="s">
        <v>184</v>
      </c>
      <c r="G300" s="11">
        <v>1E-4</v>
      </c>
      <c r="H300" t="s">
        <v>194</v>
      </c>
      <c r="I300" t="s">
        <v>283</v>
      </c>
      <c r="J300" s="7" t="b">
        <v>0</v>
      </c>
      <c r="K300"/>
    </row>
    <row r="301" spans="1:11" x14ac:dyDescent="0.25">
      <c r="A301" t="s">
        <v>731</v>
      </c>
      <c r="B301" t="s">
        <v>771</v>
      </c>
      <c r="D301" t="s">
        <v>751</v>
      </c>
      <c r="E301" t="s">
        <v>139</v>
      </c>
      <c r="F301" t="s">
        <v>184</v>
      </c>
      <c r="G301" s="11">
        <v>1.0000000000000001E-5</v>
      </c>
      <c r="H301" t="s">
        <v>194</v>
      </c>
      <c r="I301" t="s">
        <v>283</v>
      </c>
      <c r="J301" s="7" t="b">
        <v>0</v>
      </c>
      <c r="K301"/>
    </row>
    <row r="302" spans="1:11" x14ac:dyDescent="0.25">
      <c r="A302" t="s">
        <v>739</v>
      </c>
      <c r="B302" t="s">
        <v>772</v>
      </c>
      <c r="D302" t="s">
        <v>752</v>
      </c>
      <c r="E302" t="s">
        <v>139</v>
      </c>
      <c r="F302" t="s">
        <v>184</v>
      </c>
      <c r="G302" s="11">
        <v>9.9999999999999995E-7</v>
      </c>
      <c r="H302" t="s">
        <v>194</v>
      </c>
      <c r="I302" t="s">
        <v>283</v>
      </c>
      <c r="J302" s="7" t="b">
        <v>0</v>
      </c>
      <c r="K302"/>
    </row>
    <row r="303" spans="1:11" x14ac:dyDescent="0.25">
      <c r="A303" t="s">
        <v>732</v>
      </c>
      <c r="B303" t="s">
        <v>773</v>
      </c>
      <c r="D303" t="s">
        <v>753</v>
      </c>
      <c r="E303" t="s">
        <v>139</v>
      </c>
      <c r="F303" t="s">
        <v>184</v>
      </c>
      <c r="G303" s="11">
        <f t="shared" ref="G303:G309" si="27">(G302/1000)*0.001</f>
        <v>9.9999999999999978E-13</v>
      </c>
      <c r="H303" t="s">
        <v>194</v>
      </c>
      <c r="I303" t="s">
        <v>283</v>
      </c>
      <c r="J303" s="7" t="b">
        <v>0</v>
      </c>
      <c r="K303"/>
    </row>
    <row r="304" spans="1:11" x14ac:dyDescent="0.25">
      <c r="A304" t="s">
        <v>733</v>
      </c>
      <c r="B304" t="s">
        <v>774</v>
      </c>
      <c r="D304" t="s">
        <v>754</v>
      </c>
      <c r="E304" t="s">
        <v>139</v>
      </c>
      <c r="F304" t="s">
        <v>184</v>
      </c>
      <c r="G304" s="11">
        <f t="shared" si="27"/>
        <v>9.9999999999999969E-19</v>
      </c>
      <c r="H304" t="s">
        <v>194</v>
      </c>
      <c r="I304" t="s">
        <v>283</v>
      </c>
      <c r="J304" s="7" t="b">
        <v>0</v>
      </c>
      <c r="K304"/>
    </row>
    <row r="305" spans="1:11" x14ac:dyDescent="0.25">
      <c r="A305" t="s">
        <v>734</v>
      </c>
      <c r="B305" t="s">
        <v>775</v>
      </c>
      <c r="D305" t="s">
        <v>755</v>
      </c>
      <c r="E305" t="s">
        <v>139</v>
      </c>
      <c r="F305" t="s">
        <v>184</v>
      </c>
      <c r="G305" s="11">
        <f t="shared" si="27"/>
        <v>9.9999999999999974E-25</v>
      </c>
      <c r="H305" t="s">
        <v>194</v>
      </c>
      <c r="I305" t="s">
        <v>283</v>
      </c>
      <c r="J305" s="7" t="b">
        <v>0</v>
      </c>
      <c r="K305"/>
    </row>
    <row r="306" spans="1:11" x14ac:dyDescent="0.25">
      <c r="A306" t="s">
        <v>735</v>
      </c>
      <c r="B306" t="s">
        <v>289</v>
      </c>
      <c r="D306" t="s">
        <v>756</v>
      </c>
      <c r="E306" t="s">
        <v>139</v>
      </c>
      <c r="F306" t="s">
        <v>184</v>
      </c>
      <c r="G306" s="11">
        <f t="shared" si="27"/>
        <v>9.9999999999999973E-31</v>
      </c>
      <c r="H306" t="s">
        <v>194</v>
      </c>
      <c r="I306" t="s">
        <v>283</v>
      </c>
      <c r="J306" s="7" t="b">
        <v>0</v>
      </c>
      <c r="K306"/>
    </row>
    <row r="307" spans="1:11" x14ac:dyDescent="0.25">
      <c r="A307" t="s">
        <v>736</v>
      </c>
      <c r="B307" t="s">
        <v>776</v>
      </c>
      <c r="D307" t="s">
        <v>757</v>
      </c>
      <c r="E307" t="s">
        <v>139</v>
      </c>
      <c r="F307" t="s">
        <v>184</v>
      </c>
      <c r="G307" s="11">
        <f t="shared" si="27"/>
        <v>9.9999999999999977E-37</v>
      </c>
      <c r="H307" t="s">
        <v>194</v>
      </c>
      <c r="I307" t="s">
        <v>283</v>
      </c>
      <c r="J307" s="7" t="b">
        <v>0</v>
      </c>
      <c r="K307"/>
    </row>
    <row r="308" spans="1:11" x14ac:dyDescent="0.25">
      <c r="A308" t="s">
        <v>737</v>
      </c>
      <c r="B308" t="s">
        <v>777</v>
      </c>
      <c r="D308" t="s">
        <v>758</v>
      </c>
      <c r="E308" t="s">
        <v>139</v>
      </c>
      <c r="F308" t="s">
        <v>184</v>
      </c>
      <c r="G308" s="11">
        <f t="shared" si="27"/>
        <v>9.9999999999999972E-43</v>
      </c>
      <c r="H308" t="s">
        <v>194</v>
      </c>
      <c r="I308" t="s">
        <v>283</v>
      </c>
      <c r="J308" s="7" t="b">
        <v>0</v>
      </c>
      <c r="K308"/>
    </row>
    <row r="309" spans="1:11" x14ac:dyDescent="0.25">
      <c r="A309" t="s">
        <v>738</v>
      </c>
      <c r="B309" t="s">
        <v>778</v>
      </c>
      <c r="D309" t="s">
        <v>759</v>
      </c>
      <c r="E309" t="s">
        <v>139</v>
      </c>
      <c r="F309" t="s">
        <v>184</v>
      </c>
      <c r="G309" s="11">
        <f t="shared" si="27"/>
        <v>9.9999999999999967E-49</v>
      </c>
      <c r="H309" t="s">
        <v>194</v>
      </c>
      <c r="I309" t="s">
        <v>283</v>
      </c>
      <c r="J309" s="7" t="b">
        <v>0</v>
      </c>
      <c r="K309"/>
    </row>
    <row r="310" spans="1:11" x14ac:dyDescent="0.25">
      <c r="A310" s="4" t="str">
        <f t="shared" ref="A310:A341" si="28">CONCATENATE(A94,"4")</f>
        <v>uin4</v>
      </c>
      <c r="B310" s="4"/>
      <c r="C310" s="4"/>
      <c r="D310" s="4" t="str">
        <f t="shared" ref="D310:D341" si="29">CONCATENATE("quartic_",D94)</f>
        <v>quartic_microinch</v>
      </c>
      <c r="E310" s="4" t="s">
        <v>142</v>
      </c>
      <c r="F310" s="4" t="s">
        <v>553</v>
      </c>
      <c r="G310" s="13">
        <f t="shared" ref="G310:G341" si="30">G94^4</f>
        <v>4.1623142559999989E-31</v>
      </c>
      <c r="H310" s="4" t="s">
        <v>213</v>
      </c>
      <c r="I310" s="4" t="s">
        <v>251</v>
      </c>
      <c r="J310" s="7" t="b">
        <v>1</v>
      </c>
      <c r="K310"/>
    </row>
    <row r="311" spans="1:11" x14ac:dyDescent="0.25">
      <c r="A311" s="4" t="str">
        <f t="shared" si="28"/>
        <v>mil4</v>
      </c>
      <c r="B311" s="4"/>
      <c r="C311" s="4"/>
      <c r="D311" s="4" t="str">
        <f t="shared" si="29"/>
        <v>quartic_mil</v>
      </c>
      <c r="E311" s="4" t="s">
        <v>142</v>
      </c>
      <c r="F311" s="4" t="s">
        <v>553</v>
      </c>
      <c r="G311" s="13">
        <f t="shared" si="30"/>
        <v>4.1623142559999984E-19</v>
      </c>
      <c r="H311" s="4" t="s">
        <v>213</v>
      </c>
      <c r="I311" s="4" t="s">
        <v>251</v>
      </c>
      <c r="J311" s="7" t="b">
        <v>1</v>
      </c>
      <c r="K311"/>
    </row>
    <row r="312" spans="1:11" x14ac:dyDescent="0.25">
      <c r="A312" s="4" t="str">
        <f t="shared" si="28"/>
        <v>in4</v>
      </c>
      <c r="B312" s="4"/>
      <c r="C312" s="4"/>
      <c r="D312" s="4" t="str">
        <f t="shared" si="29"/>
        <v>quartic_inch</v>
      </c>
      <c r="E312" s="4" t="s">
        <v>142</v>
      </c>
      <c r="F312" s="4" t="s">
        <v>553</v>
      </c>
      <c r="G312" s="13">
        <f t="shared" si="30"/>
        <v>4.1623142559999997E-7</v>
      </c>
      <c r="H312" s="4" t="s">
        <v>213</v>
      </c>
      <c r="I312" s="4" t="s">
        <v>251</v>
      </c>
      <c r="J312" s="7" t="b">
        <v>1</v>
      </c>
      <c r="K312"/>
    </row>
    <row r="313" spans="1:11" x14ac:dyDescent="0.25">
      <c r="A313" s="4" t="str">
        <f t="shared" si="28"/>
        <v>ft4</v>
      </c>
      <c r="B313" s="4"/>
      <c r="C313" s="4"/>
      <c r="D313" s="4" t="str">
        <f t="shared" si="29"/>
        <v>quartic_foot</v>
      </c>
      <c r="E313" s="4" t="s">
        <v>142</v>
      </c>
      <c r="F313" s="4" t="s">
        <v>553</v>
      </c>
      <c r="G313" s="13">
        <f t="shared" si="30"/>
        <v>8.630974841241602E-3</v>
      </c>
      <c r="H313" s="4" t="s">
        <v>213</v>
      </c>
      <c r="I313" s="4" t="s">
        <v>251</v>
      </c>
      <c r="J313" s="7" t="b">
        <v>1</v>
      </c>
      <c r="K313"/>
    </row>
    <row r="314" spans="1:11" x14ac:dyDescent="0.25">
      <c r="A314" s="4" t="str">
        <f t="shared" si="28"/>
        <v>yd4</v>
      </c>
      <c r="B314" s="4"/>
      <c r="C314" s="4"/>
      <c r="D314" s="4" t="str">
        <f t="shared" si="29"/>
        <v>quartic_yard</v>
      </c>
      <c r="E314" s="4" t="s">
        <v>142</v>
      </c>
      <c r="F314" s="4" t="s">
        <v>553</v>
      </c>
      <c r="G314" s="13">
        <f t="shared" si="30"/>
        <v>0.69910896214056995</v>
      </c>
      <c r="H314" s="4" t="s">
        <v>213</v>
      </c>
      <c r="I314" s="4" t="s">
        <v>251</v>
      </c>
      <c r="J314" s="7" t="b">
        <v>1</v>
      </c>
      <c r="K314"/>
    </row>
    <row r="315" spans="1:11" x14ac:dyDescent="0.25">
      <c r="A315" s="4" t="str">
        <f t="shared" si="28"/>
        <v>ftm4</v>
      </c>
      <c r="B315" s="4"/>
      <c r="C315" s="4"/>
      <c r="D315" s="4" t="str">
        <f t="shared" si="29"/>
        <v>quartic_fathom</v>
      </c>
      <c r="E315" s="4" t="s">
        <v>142</v>
      </c>
      <c r="F315" s="4" t="s">
        <v>553</v>
      </c>
      <c r="G315" s="13">
        <f t="shared" si="30"/>
        <v>11.185743394249119</v>
      </c>
      <c r="H315" s="4" t="s">
        <v>213</v>
      </c>
      <c r="I315" s="4" t="s">
        <v>251</v>
      </c>
      <c r="J315" s="7" t="b">
        <v>1</v>
      </c>
      <c r="K315"/>
    </row>
    <row r="316" spans="1:11" x14ac:dyDescent="0.25">
      <c r="A316" s="4" t="str">
        <f t="shared" si="28"/>
        <v>rod4</v>
      </c>
      <c r="B316" s="4"/>
      <c r="C316" s="4"/>
      <c r="D316" s="4" t="str">
        <f t="shared" si="29"/>
        <v>quartic_rod</v>
      </c>
      <c r="E316" s="4" t="s">
        <v>142</v>
      </c>
      <c r="F316" s="4" t="s">
        <v>553</v>
      </c>
      <c r="G316" s="13">
        <f t="shared" si="30"/>
        <v>639.72839466875507</v>
      </c>
      <c r="H316" s="4" t="s">
        <v>213</v>
      </c>
      <c r="I316" s="4" t="s">
        <v>251</v>
      </c>
      <c r="J316" s="7" t="b">
        <v>1</v>
      </c>
      <c r="K316"/>
    </row>
    <row r="317" spans="1:11" x14ac:dyDescent="0.25">
      <c r="A317" s="4" t="str">
        <f t="shared" si="28"/>
        <v>ch4</v>
      </c>
      <c r="B317" s="4"/>
      <c r="C317" s="4"/>
      <c r="D317" s="4" t="str">
        <f t="shared" si="29"/>
        <v>quartic_chain</v>
      </c>
      <c r="E317" s="4" t="s">
        <v>142</v>
      </c>
      <c r="F317" s="4" t="s">
        <v>553</v>
      </c>
      <c r="G317" s="13">
        <f t="shared" si="30"/>
        <v>163770.4690352013</v>
      </c>
      <c r="H317" s="4" t="s">
        <v>213</v>
      </c>
      <c r="I317" s="4" t="s">
        <v>251</v>
      </c>
      <c r="J317" s="7" t="b">
        <v>1</v>
      </c>
      <c r="K317"/>
    </row>
    <row r="318" spans="1:11" x14ac:dyDescent="0.25">
      <c r="A318" s="4" t="str">
        <f t="shared" si="28"/>
        <v>fl4</v>
      </c>
      <c r="B318" s="4"/>
      <c r="C318" s="4"/>
      <c r="D318" s="4" t="str">
        <f t="shared" si="29"/>
        <v>quartic_furlong</v>
      </c>
      <c r="E318" s="4" t="s">
        <v>142</v>
      </c>
      <c r="F318" s="4" t="s">
        <v>553</v>
      </c>
      <c r="G318" s="13">
        <f t="shared" si="30"/>
        <v>1637704690.3520129</v>
      </c>
      <c r="H318" s="4" t="s">
        <v>213</v>
      </c>
      <c r="I318" s="4" t="s">
        <v>251</v>
      </c>
      <c r="J318" s="7" t="b">
        <v>1</v>
      </c>
      <c r="K318"/>
    </row>
    <row r="319" spans="1:11" x14ac:dyDescent="0.25">
      <c r="A319" s="4" t="str">
        <f t="shared" si="28"/>
        <v>mi4</v>
      </c>
      <c r="B319" s="4"/>
      <c r="C319" s="4"/>
      <c r="D319" s="4" t="str">
        <f t="shared" si="29"/>
        <v>quartic_mile</v>
      </c>
      <c r="E319" s="4" t="s">
        <v>142</v>
      </c>
      <c r="F319" s="4" t="s">
        <v>553</v>
      </c>
      <c r="G319" s="13">
        <f t="shared" si="30"/>
        <v>6708038411681.8447</v>
      </c>
      <c r="H319" s="4" t="s">
        <v>213</v>
      </c>
      <c r="I319" s="4" t="s">
        <v>251</v>
      </c>
      <c r="J319" s="7" t="b">
        <v>1</v>
      </c>
      <c r="K319"/>
    </row>
    <row r="320" spans="1:11" x14ac:dyDescent="0.25">
      <c r="A320" s="4" t="str">
        <f t="shared" si="28"/>
        <v>ft_uss4</v>
      </c>
      <c r="B320" s="4"/>
      <c r="C320" s="4"/>
      <c r="D320" s="4" t="str">
        <f t="shared" si="29"/>
        <v>quartic_foot_(us_survey)</v>
      </c>
      <c r="E320" s="4" t="s">
        <v>142</v>
      </c>
      <c r="F320" s="4" t="s">
        <v>553</v>
      </c>
      <c r="G320" s="13">
        <f t="shared" si="30"/>
        <v>8.6310428018740899E-3</v>
      </c>
      <c r="H320" s="4" t="s">
        <v>213</v>
      </c>
      <c r="I320" s="4" t="s">
        <v>251</v>
      </c>
      <c r="J320" s="7" t="b">
        <v>1</v>
      </c>
      <c r="K320"/>
    </row>
    <row r="321" spans="1:11" x14ac:dyDescent="0.25">
      <c r="A321" s="4" t="str">
        <f t="shared" si="28"/>
        <v>yd_uss4</v>
      </c>
      <c r="B321" s="4"/>
      <c r="C321" s="4"/>
      <c r="D321" s="4" t="str">
        <f t="shared" si="29"/>
        <v>quartic_yard_(us_survey)</v>
      </c>
      <c r="E321" s="4" t="s">
        <v>142</v>
      </c>
      <c r="F321" s="4" t="s">
        <v>553</v>
      </c>
      <c r="G321" s="13">
        <f t="shared" si="30"/>
        <v>0.69911446695180124</v>
      </c>
      <c r="H321" s="4" t="s">
        <v>213</v>
      </c>
      <c r="I321" s="4" t="s">
        <v>251</v>
      </c>
      <c r="J321" s="7" t="b">
        <v>1</v>
      </c>
      <c r="K321"/>
    </row>
    <row r="322" spans="1:11" x14ac:dyDescent="0.25">
      <c r="A322" s="4" t="str">
        <f t="shared" si="28"/>
        <v>ftm_uss4</v>
      </c>
      <c r="B322" s="4"/>
      <c r="C322" s="4"/>
      <c r="D322" s="4" t="str">
        <f t="shared" si="29"/>
        <v>quartic_fathom_(us_survey)</v>
      </c>
      <c r="E322" s="4" t="s">
        <v>142</v>
      </c>
      <c r="F322" s="4" t="s">
        <v>553</v>
      </c>
      <c r="G322" s="13">
        <f t="shared" si="30"/>
        <v>11.18583147122882</v>
      </c>
      <c r="H322" s="4" t="s">
        <v>213</v>
      </c>
      <c r="I322" s="4" t="s">
        <v>251</v>
      </c>
      <c r="J322" s="7" t="b">
        <v>1</v>
      </c>
      <c r="K322"/>
    </row>
    <row r="323" spans="1:11" x14ac:dyDescent="0.25">
      <c r="A323" s="4" t="str">
        <f t="shared" si="28"/>
        <v>rod_uss4</v>
      </c>
      <c r="B323" s="4"/>
      <c r="C323" s="4"/>
      <c r="D323" s="4" t="str">
        <f t="shared" si="29"/>
        <v>quartic_rod_(us_survey_foot)</v>
      </c>
      <c r="E323" s="4" t="s">
        <v>142</v>
      </c>
      <c r="F323" s="4" t="s">
        <v>553</v>
      </c>
      <c r="G323" s="13">
        <f t="shared" si="30"/>
        <v>639.73343191508252</v>
      </c>
      <c r="H323" s="4" t="s">
        <v>213</v>
      </c>
      <c r="I323" s="4" t="s">
        <v>251</v>
      </c>
      <c r="J323" s="7" t="b">
        <v>1</v>
      </c>
      <c r="K323"/>
    </row>
    <row r="324" spans="1:11" x14ac:dyDescent="0.25">
      <c r="A324" s="4" t="str">
        <f t="shared" si="28"/>
        <v>ch_uss4</v>
      </c>
      <c r="B324" s="4"/>
      <c r="C324" s="4"/>
      <c r="D324" s="4" t="str">
        <f t="shared" si="29"/>
        <v>quartic_chain_(us_survey)</v>
      </c>
      <c r="E324" s="4" t="s">
        <v>142</v>
      </c>
      <c r="F324" s="4" t="s">
        <v>553</v>
      </c>
      <c r="G324" s="13">
        <f t="shared" si="30"/>
        <v>163771.75857026112</v>
      </c>
      <c r="H324" s="4" t="s">
        <v>213</v>
      </c>
      <c r="I324" s="4" t="s">
        <v>251</v>
      </c>
      <c r="J324" s="7" t="b">
        <v>1</v>
      </c>
      <c r="K324"/>
    </row>
    <row r="325" spans="1:11" x14ac:dyDescent="0.25">
      <c r="A325" s="4" t="str">
        <f t="shared" si="28"/>
        <v>fl_uss4</v>
      </c>
      <c r="B325" s="4"/>
      <c r="C325" s="4"/>
      <c r="D325" s="4" t="str">
        <f t="shared" si="29"/>
        <v>quartic_furlong_(us_survey)</v>
      </c>
      <c r="E325" s="4" t="s">
        <v>142</v>
      </c>
      <c r="F325" s="4" t="s">
        <v>553</v>
      </c>
      <c r="G325" s="13">
        <f t="shared" si="30"/>
        <v>1637717585.7026107</v>
      </c>
      <c r="H325" s="4" t="s">
        <v>213</v>
      </c>
      <c r="I325" s="4" t="s">
        <v>251</v>
      </c>
      <c r="J325" s="7" t="b">
        <v>1</v>
      </c>
      <c r="K325"/>
    </row>
    <row r="326" spans="1:11" x14ac:dyDescent="0.25">
      <c r="A326" s="4" t="str">
        <f t="shared" si="28"/>
        <v>mi_uss4</v>
      </c>
      <c r="B326" s="4"/>
      <c r="C326" s="4"/>
      <c r="D326" s="4" t="str">
        <f t="shared" si="29"/>
        <v>quartic_mile_(us_survey)</v>
      </c>
      <c r="E326" s="4" t="s">
        <v>142</v>
      </c>
      <c r="F326" s="4" t="s">
        <v>553</v>
      </c>
      <c r="G326" s="13">
        <f t="shared" si="30"/>
        <v>6708091231037.8936</v>
      </c>
      <c r="H326" s="4" t="s">
        <v>213</v>
      </c>
      <c r="I326" s="4" t="s">
        <v>251</v>
      </c>
      <c r="J326" s="7" t="b">
        <v>1</v>
      </c>
      <c r="K326"/>
    </row>
    <row r="327" spans="1:11" x14ac:dyDescent="0.25">
      <c r="A327" s="4" t="str">
        <f t="shared" si="28"/>
        <v>mi_naut4</v>
      </c>
      <c r="B327" s="4"/>
      <c r="C327" s="4"/>
      <c r="D327" s="4" t="str">
        <f t="shared" si="29"/>
        <v>quartic_mile_(nautical)</v>
      </c>
      <c r="E327" s="4" t="s">
        <v>142</v>
      </c>
      <c r="F327" s="4" t="s">
        <v>553</v>
      </c>
      <c r="G327" s="13">
        <f t="shared" si="30"/>
        <v>11764241449216</v>
      </c>
      <c r="H327" s="4" t="s">
        <v>213</v>
      </c>
      <c r="I327" s="4" t="s">
        <v>251</v>
      </c>
      <c r="J327" s="7" t="b">
        <v>1</v>
      </c>
      <c r="K327"/>
    </row>
    <row r="328" spans="1:11" x14ac:dyDescent="0.25">
      <c r="A328" s="4" t="str">
        <f t="shared" si="28"/>
        <v>AU4</v>
      </c>
      <c r="B328" s="4"/>
      <c r="C328" s="4"/>
      <c r="D328" s="4" t="str">
        <f t="shared" si="29"/>
        <v>quartic_astronomical_unit</v>
      </c>
      <c r="E328" s="4" t="s">
        <v>142</v>
      </c>
      <c r="F328" s="4" t="s">
        <v>553</v>
      </c>
      <c r="G328" s="13">
        <f t="shared" si="30"/>
        <v>5.0084304603611991E+44</v>
      </c>
      <c r="H328" s="4" t="s">
        <v>213</v>
      </c>
      <c r="I328" s="4" t="s">
        <v>251</v>
      </c>
      <c r="J328" s="7" t="b">
        <v>1</v>
      </c>
      <c r="K328"/>
    </row>
    <row r="329" spans="1:11" x14ac:dyDescent="0.25">
      <c r="A329" s="4" t="str">
        <f t="shared" si="28"/>
        <v>ly4</v>
      </c>
      <c r="B329" s="4"/>
      <c r="C329" s="4"/>
      <c r="D329" s="4" t="str">
        <f t="shared" si="29"/>
        <v>quartic_light_year</v>
      </c>
      <c r="E329" s="4" t="s">
        <v>142</v>
      </c>
      <c r="F329" s="4" t="s">
        <v>553</v>
      </c>
      <c r="G329" s="13">
        <f t="shared" si="30"/>
        <v>8.011220401780641E+63</v>
      </c>
      <c r="H329" s="4" t="s">
        <v>213</v>
      </c>
      <c r="I329" s="4" t="s">
        <v>251</v>
      </c>
      <c r="J329" s="7" t="b">
        <v>1</v>
      </c>
      <c r="K329"/>
    </row>
    <row r="330" spans="1:11" x14ac:dyDescent="0.25">
      <c r="A330" s="4" t="str">
        <f t="shared" si="28"/>
        <v>pc4</v>
      </c>
      <c r="B330" s="4"/>
      <c r="C330" s="4"/>
      <c r="D330" s="4" t="str">
        <f t="shared" si="29"/>
        <v>quartic_parsec</v>
      </c>
      <c r="E330" s="4" t="s">
        <v>142</v>
      </c>
      <c r="F330" s="4" t="s">
        <v>553</v>
      </c>
      <c r="G330" s="13">
        <f t="shared" si="30"/>
        <v>9.0657174824147616E+65</v>
      </c>
      <c r="H330" s="4" t="s">
        <v>213</v>
      </c>
      <c r="I330" s="4" t="s">
        <v>251</v>
      </c>
      <c r="J330" s="7" t="b">
        <v>1</v>
      </c>
      <c r="K330"/>
    </row>
    <row r="331" spans="1:11" x14ac:dyDescent="0.25">
      <c r="A331" s="4" t="str">
        <f t="shared" si="28"/>
        <v>twip4</v>
      </c>
      <c r="B331" s="4"/>
      <c r="C331" s="4"/>
      <c r="D331" s="4" t="str">
        <f t="shared" si="29"/>
        <v>quartic_twip_(printer)</v>
      </c>
      <c r="E331" s="4" t="s">
        <v>142</v>
      </c>
      <c r="F331" s="4" t="s">
        <v>553</v>
      </c>
      <c r="G331" s="13">
        <f t="shared" si="30"/>
        <v>9.5262560794812962E-20</v>
      </c>
      <c r="H331" s="4" t="s">
        <v>213</v>
      </c>
      <c r="I331" s="4" t="s">
        <v>251</v>
      </c>
      <c r="J331" s="7" t="b">
        <v>1</v>
      </c>
      <c r="K331"/>
    </row>
    <row r="332" spans="1:11" x14ac:dyDescent="0.25">
      <c r="A332" s="4" t="str">
        <f t="shared" si="28"/>
        <v>point4</v>
      </c>
      <c r="B332" s="4"/>
      <c r="C332" s="4"/>
      <c r="D332" s="4" t="str">
        <f t="shared" si="29"/>
        <v>quartic_point_(printer)</v>
      </c>
      <c r="E332" s="4" t="s">
        <v>142</v>
      </c>
      <c r="F332" s="4" t="s">
        <v>553</v>
      </c>
      <c r="G332" s="13">
        <f t="shared" si="30"/>
        <v>1.5242009727170078E-14</v>
      </c>
      <c r="H332" s="4" t="s">
        <v>213</v>
      </c>
      <c r="I332" s="4" t="s">
        <v>251</v>
      </c>
      <c r="J332" s="7" t="b">
        <v>1</v>
      </c>
      <c r="K332"/>
    </row>
    <row r="333" spans="1:11" x14ac:dyDescent="0.25">
      <c r="A333" s="4" t="str">
        <f t="shared" si="28"/>
        <v>pica4</v>
      </c>
      <c r="B333" s="4"/>
      <c r="C333" s="4"/>
      <c r="D333" s="4" t="str">
        <f t="shared" si="29"/>
        <v>quartic_pica_(printer)</v>
      </c>
      <c r="E333" s="4" t="s">
        <v>142</v>
      </c>
      <c r="F333" s="4" t="s">
        <v>553</v>
      </c>
      <c r="G333" s="13">
        <f t="shared" si="30"/>
        <v>3.1605831370259873E-10</v>
      </c>
      <c r="H333" s="4" t="s">
        <v>213</v>
      </c>
      <c r="I333" s="4" t="s">
        <v>251</v>
      </c>
      <c r="J333" s="7" t="b">
        <v>1</v>
      </c>
      <c r="K333"/>
    </row>
    <row r="334" spans="1:11" x14ac:dyDescent="0.25">
      <c r="A334" s="4" t="str">
        <f t="shared" si="28"/>
        <v>point_cpu4</v>
      </c>
      <c r="B334" s="4"/>
      <c r="C334" s="4"/>
      <c r="D334" s="4" t="str">
        <f t="shared" si="29"/>
        <v>quartic_point_(computer)</v>
      </c>
      <c r="E334" s="4" t="s">
        <v>142</v>
      </c>
      <c r="F334" s="4" t="s">
        <v>553</v>
      </c>
      <c r="G334" s="13">
        <f t="shared" si="30"/>
        <v>1.5488340251581319E-14</v>
      </c>
      <c r="H334" s="4" t="s">
        <v>213</v>
      </c>
      <c r="I334" s="4" t="s">
        <v>251</v>
      </c>
      <c r="J334" s="7" t="b">
        <v>1</v>
      </c>
      <c r="K334"/>
    </row>
    <row r="335" spans="1:11" x14ac:dyDescent="0.25">
      <c r="A335" s="4" t="str">
        <f t="shared" si="28"/>
        <v>pica_cpu4</v>
      </c>
      <c r="B335" s="4"/>
      <c r="C335" s="4"/>
      <c r="D335" s="4" t="str">
        <f t="shared" si="29"/>
        <v>quartic_pica_(computer)</v>
      </c>
      <c r="E335" s="4" t="s">
        <v>142</v>
      </c>
      <c r="F335" s="4" t="s">
        <v>553</v>
      </c>
      <c r="G335" s="13">
        <f t="shared" si="30"/>
        <v>3.2116622345679032E-10</v>
      </c>
      <c r="H335" s="4" t="s">
        <v>213</v>
      </c>
      <c r="I335" s="4" t="s">
        <v>251</v>
      </c>
      <c r="J335" s="7" t="b">
        <v>1</v>
      </c>
      <c r="K335"/>
    </row>
    <row r="336" spans="1:11" x14ac:dyDescent="0.25">
      <c r="A336" s="4" t="str">
        <f t="shared" si="28"/>
        <v>point_fr4</v>
      </c>
      <c r="B336" s="4"/>
      <c r="C336" s="4"/>
      <c r="D336" s="4" t="str">
        <f t="shared" si="29"/>
        <v>quartic_point_(french)</v>
      </c>
      <c r="E336" s="4" t="s">
        <v>142</v>
      </c>
      <c r="F336" s="4" t="s">
        <v>553</v>
      </c>
      <c r="G336" s="13">
        <f t="shared" si="30"/>
        <v>1.9987173376000011E-14</v>
      </c>
      <c r="H336" s="4" t="s">
        <v>213</v>
      </c>
      <c r="I336" s="4" t="s">
        <v>251</v>
      </c>
      <c r="J336" s="7" t="b">
        <v>1</v>
      </c>
      <c r="K336"/>
    </row>
    <row r="337" spans="1:11" x14ac:dyDescent="0.25">
      <c r="A337" s="4" t="str">
        <f t="shared" si="28"/>
        <v>pica_fr4</v>
      </c>
      <c r="B337" s="4"/>
      <c r="C337" s="4"/>
      <c r="D337" s="4" t="str">
        <f t="shared" si="29"/>
        <v>quartic_pica_(french)</v>
      </c>
      <c r="E337" s="4" t="s">
        <v>142</v>
      </c>
      <c r="F337" s="4" t="s">
        <v>553</v>
      </c>
      <c r="G337" s="13">
        <f t="shared" si="30"/>
        <v>4.1445402712473618E-10</v>
      </c>
      <c r="H337" s="4" t="s">
        <v>213</v>
      </c>
      <c r="I337" s="4" t="s">
        <v>251</v>
      </c>
      <c r="J337" s="7" t="b">
        <v>1</v>
      </c>
      <c r="K337"/>
    </row>
    <row r="338" spans="1:11" x14ac:dyDescent="0.25">
      <c r="A338" s="4" t="str">
        <f t="shared" si="28"/>
        <v>Ym4</v>
      </c>
      <c r="B338" s="4"/>
      <c r="C338" s="4"/>
      <c r="D338" s="4" t="str">
        <f t="shared" si="29"/>
        <v>quartic_yottameter</v>
      </c>
      <c r="E338" s="4" t="s">
        <v>142</v>
      </c>
      <c r="F338" s="4" t="s">
        <v>553</v>
      </c>
      <c r="G338" s="13">
        <f t="shared" si="30"/>
        <v>1E+96</v>
      </c>
      <c r="H338" s="4" t="s">
        <v>213</v>
      </c>
      <c r="I338" s="4" t="s">
        <v>251</v>
      </c>
      <c r="J338" s="7" t="b">
        <v>1</v>
      </c>
      <c r="K338"/>
    </row>
    <row r="339" spans="1:11" x14ac:dyDescent="0.25">
      <c r="A339" s="4" t="str">
        <f t="shared" si="28"/>
        <v>Zm4</v>
      </c>
      <c r="B339" s="4"/>
      <c r="C339" s="4"/>
      <c r="D339" s="4" t="str">
        <f t="shared" si="29"/>
        <v>quartic_zettameter</v>
      </c>
      <c r="E339" s="4" t="s">
        <v>142</v>
      </c>
      <c r="F339" s="4" t="s">
        <v>553</v>
      </c>
      <c r="G339" s="13">
        <f t="shared" si="30"/>
        <v>1.0000000000000001E+84</v>
      </c>
      <c r="H339" s="4" t="s">
        <v>213</v>
      </c>
      <c r="I339" s="4" t="s">
        <v>251</v>
      </c>
      <c r="J339" s="7" t="b">
        <v>1</v>
      </c>
      <c r="K339"/>
    </row>
    <row r="340" spans="1:11" x14ac:dyDescent="0.25">
      <c r="A340" s="4" t="str">
        <f t="shared" si="28"/>
        <v>Em4</v>
      </c>
      <c r="B340" s="4"/>
      <c r="C340" s="4"/>
      <c r="D340" s="4" t="str">
        <f t="shared" si="29"/>
        <v>quartic_exameter</v>
      </c>
      <c r="E340" s="4" t="s">
        <v>142</v>
      </c>
      <c r="F340" s="4" t="s">
        <v>553</v>
      </c>
      <c r="G340" s="13">
        <f t="shared" si="30"/>
        <v>1.0000000000000001E+72</v>
      </c>
      <c r="H340" s="4" t="s">
        <v>213</v>
      </c>
      <c r="I340" s="4" t="s">
        <v>251</v>
      </c>
      <c r="J340" s="7" t="b">
        <v>1</v>
      </c>
      <c r="K340"/>
    </row>
    <row r="341" spans="1:11" x14ac:dyDescent="0.25">
      <c r="A341" s="4" t="str">
        <f t="shared" si="28"/>
        <v>Pm4</v>
      </c>
      <c r="B341" s="4"/>
      <c r="C341" s="4"/>
      <c r="D341" s="4" t="str">
        <f t="shared" si="29"/>
        <v>quartic_petameter</v>
      </c>
      <c r="E341" s="4" t="s">
        <v>142</v>
      </c>
      <c r="F341" s="4" t="s">
        <v>553</v>
      </c>
      <c r="G341" s="13">
        <f t="shared" si="30"/>
        <v>1.0000000000000001E+60</v>
      </c>
      <c r="H341" s="4" t="s">
        <v>213</v>
      </c>
      <c r="I341" s="4" t="s">
        <v>251</v>
      </c>
      <c r="J341" s="7" t="b">
        <v>1</v>
      </c>
      <c r="K341"/>
    </row>
    <row r="342" spans="1:11" x14ac:dyDescent="0.25">
      <c r="A342" s="4" t="str">
        <f t="shared" ref="A342:A373" si="31">CONCATENATE(A126,"4")</f>
        <v>Tm4</v>
      </c>
      <c r="B342" s="4"/>
      <c r="C342" s="4"/>
      <c r="D342" s="4" t="str">
        <f t="shared" ref="D342:D373" si="32">CONCATENATE("quartic_",D126)</f>
        <v>quartic_terameter</v>
      </c>
      <c r="E342" s="4" t="s">
        <v>142</v>
      </c>
      <c r="F342" s="4" t="s">
        <v>553</v>
      </c>
      <c r="G342" s="13">
        <f t="shared" ref="G342:G373" si="33">G126^4</f>
        <v>1E+48</v>
      </c>
      <c r="H342" s="4" t="s">
        <v>213</v>
      </c>
      <c r="I342" s="4" t="s">
        <v>251</v>
      </c>
      <c r="J342" s="7" t="b">
        <v>1</v>
      </c>
      <c r="K342"/>
    </row>
    <row r="343" spans="1:11" x14ac:dyDescent="0.25">
      <c r="A343" s="4" t="str">
        <f t="shared" si="31"/>
        <v>Gm4</v>
      </c>
      <c r="B343" s="4"/>
      <c r="C343" s="4"/>
      <c r="D343" s="4" t="str">
        <f t="shared" si="32"/>
        <v>quartic_gigameter</v>
      </c>
      <c r="E343" s="4" t="s">
        <v>142</v>
      </c>
      <c r="F343" s="4" t="s">
        <v>553</v>
      </c>
      <c r="G343" s="13">
        <f t="shared" si="33"/>
        <v>1E+36</v>
      </c>
      <c r="H343" s="4" t="s">
        <v>213</v>
      </c>
      <c r="I343" s="4" t="s">
        <v>251</v>
      </c>
      <c r="J343" s="7" t="b">
        <v>1</v>
      </c>
      <c r="K343"/>
    </row>
    <row r="344" spans="1:11" x14ac:dyDescent="0.25">
      <c r="A344" s="4" t="str">
        <f t="shared" si="31"/>
        <v>Mm4</v>
      </c>
      <c r="B344" s="4"/>
      <c r="C344" s="4"/>
      <c r="D344" s="4" t="str">
        <f t="shared" si="32"/>
        <v>quartic_megameter</v>
      </c>
      <c r="E344" s="4" t="s">
        <v>142</v>
      </c>
      <c r="F344" s="4" t="s">
        <v>553</v>
      </c>
      <c r="G344" s="13">
        <f t="shared" si="33"/>
        <v>9.9999999999999998E+23</v>
      </c>
      <c r="H344" s="4" t="s">
        <v>213</v>
      </c>
      <c r="I344" s="4" t="s">
        <v>251</v>
      </c>
      <c r="J344" s="7" t="b">
        <v>1</v>
      </c>
      <c r="K344"/>
    </row>
    <row r="345" spans="1:11" x14ac:dyDescent="0.25">
      <c r="A345" s="4" t="str">
        <f t="shared" si="31"/>
        <v>km4</v>
      </c>
      <c r="B345" s="4"/>
      <c r="C345" s="4"/>
      <c r="D345" s="4" t="str">
        <f t="shared" si="32"/>
        <v>quartic_kilometer</v>
      </c>
      <c r="E345" s="4" t="s">
        <v>142</v>
      </c>
      <c r="F345" s="4" t="s">
        <v>553</v>
      </c>
      <c r="G345" s="13">
        <f t="shared" si="33"/>
        <v>1000000000000</v>
      </c>
      <c r="H345" s="4" t="s">
        <v>213</v>
      </c>
      <c r="I345" s="4" t="s">
        <v>251</v>
      </c>
      <c r="J345" s="7" t="b">
        <v>1</v>
      </c>
      <c r="K345"/>
    </row>
    <row r="346" spans="1:11" x14ac:dyDescent="0.25">
      <c r="A346" s="4" t="str">
        <f t="shared" si="31"/>
        <v>hm4</v>
      </c>
      <c r="B346" s="4"/>
      <c r="C346" s="4"/>
      <c r="D346" s="4" t="str">
        <f t="shared" si="32"/>
        <v>quartic_hectometer</v>
      </c>
      <c r="E346" s="4" t="s">
        <v>142</v>
      </c>
      <c r="F346" s="4" t="s">
        <v>553</v>
      </c>
      <c r="G346" s="13">
        <f t="shared" si="33"/>
        <v>100000000</v>
      </c>
      <c r="H346" s="4" t="s">
        <v>213</v>
      </c>
      <c r="I346" s="4" t="s">
        <v>251</v>
      </c>
      <c r="J346" s="7" t="b">
        <v>1</v>
      </c>
      <c r="K346"/>
    </row>
    <row r="347" spans="1:11" x14ac:dyDescent="0.25">
      <c r="A347" s="4" t="str">
        <f t="shared" si="31"/>
        <v>dam4</v>
      </c>
      <c r="B347" s="4"/>
      <c r="C347" s="4"/>
      <c r="D347" s="4" t="str">
        <f t="shared" si="32"/>
        <v>quartic_decameter</v>
      </c>
      <c r="E347" s="4" t="s">
        <v>142</v>
      </c>
      <c r="F347" s="4" t="s">
        <v>553</v>
      </c>
      <c r="G347" s="13">
        <f t="shared" si="33"/>
        <v>10000</v>
      </c>
      <c r="H347" s="4" t="s">
        <v>213</v>
      </c>
      <c r="I347" s="4" t="s">
        <v>251</v>
      </c>
      <c r="J347" s="7" t="b">
        <v>1</v>
      </c>
      <c r="K347"/>
    </row>
    <row r="348" spans="1:11" x14ac:dyDescent="0.25">
      <c r="A348" s="4" t="str">
        <f t="shared" si="31"/>
        <v>m4</v>
      </c>
      <c r="B348" s="4"/>
      <c r="C348" s="4"/>
      <c r="D348" s="4" t="str">
        <f t="shared" si="32"/>
        <v>quartic_meter</v>
      </c>
      <c r="E348" s="4" t="s">
        <v>142</v>
      </c>
      <c r="F348" s="4" t="s">
        <v>553</v>
      </c>
      <c r="G348" s="13">
        <f t="shared" si="33"/>
        <v>1</v>
      </c>
      <c r="H348" s="4" t="s">
        <v>213</v>
      </c>
      <c r="I348" s="4" t="s">
        <v>251</v>
      </c>
      <c r="J348" s="7" t="b">
        <v>1</v>
      </c>
      <c r="K348"/>
    </row>
    <row r="349" spans="1:11" x14ac:dyDescent="0.25">
      <c r="A349" s="4" t="str">
        <f t="shared" si="31"/>
        <v>dm4</v>
      </c>
      <c r="B349" s="4"/>
      <c r="C349" s="4"/>
      <c r="D349" s="4" t="str">
        <f t="shared" si="32"/>
        <v>quartic_decimeter</v>
      </c>
      <c r="E349" s="4" t="s">
        <v>142</v>
      </c>
      <c r="F349" s="4" t="s">
        <v>553</v>
      </c>
      <c r="G349" s="13">
        <f t="shared" si="33"/>
        <v>1.0000000000000005E-4</v>
      </c>
      <c r="H349" s="4" t="s">
        <v>213</v>
      </c>
      <c r="I349" s="4" t="s">
        <v>251</v>
      </c>
      <c r="J349" s="7" t="b">
        <v>1</v>
      </c>
      <c r="K349"/>
    </row>
    <row r="350" spans="1:11" x14ac:dyDescent="0.25">
      <c r="A350" s="4" t="str">
        <f t="shared" si="31"/>
        <v>cm4</v>
      </c>
      <c r="B350" s="4"/>
      <c r="C350" s="4"/>
      <c r="D350" s="4" t="str">
        <f t="shared" si="32"/>
        <v>quartic_centimeter</v>
      </c>
      <c r="E350" s="4" t="s">
        <v>142</v>
      </c>
      <c r="F350" s="4" t="s">
        <v>553</v>
      </c>
      <c r="G350" s="13">
        <f t="shared" si="33"/>
        <v>1E-8</v>
      </c>
      <c r="H350" s="4" t="s">
        <v>213</v>
      </c>
      <c r="I350" s="4" t="s">
        <v>251</v>
      </c>
      <c r="J350" s="7" t="b">
        <v>1</v>
      </c>
      <c r="K350"/>
    </row>
    <row r="351" spans="1:11" x14ac:dyDescent="0.25">
      <c r="A351" s="4" t="str">
        <f t="shared" si="31"/>
        <v>mm4</v>
      </c>
      <c r="B351" s="4"/>
      <c r="C351" s="4"/>
      <c r="D351" s="4" t="str">
        <f t="shared" si="32"/>
        <v>quartic_millimeter</v>
      </c>
      <c r="E351" s="4" t="s">
        <v>142</v>
      </c>
      <c r="F351" s="4" t="s">
        <v>553</v>
      </c>
      <c r="G351" s="13">
        <f t="shared" si="33"/>
        <v>9.9999999999999998E-13</v>
      </c>
      <c r="H351" s="4" t="s">
        <v>213</v>
      </c>
      <c r="I351" s="4" t="s">
        <v>251</v>
      </c>
      <c r="J351" s="7" t="b">
        <v>1</v>
      </c>
      <c r="K351"/>
    </row>
    <row r="352" spans="1:11" x14ac:dyDescent="0.25">
      <c r="A352" s="4" t="str">
        <f t="shared" si="31"/>
        <v>um4</v>
      </c>
      <c r="B352" s="4"/>
      <c r="C352" s="4"/>
      <c r="D352" s="4" t="str">
        <f t="shared" si="32"/>
        <v>quartic_micrometer</v>
      </c>
      <c r="E352" s="4" t="s">
        <v>142</v>
      </c>
      <c r="F352" s="4" t="s">
        <v>553</v>
      </c>
      <c r="G352" s="13">
        <f t="shared" si="33"/>
        <v>9.9999999999999992E-25</v>
      </c>
      <c r="H352" s="4" t="s">
        <v>213</v>
      </c>
      <c r="I352" s="4" t="s">
        <v>251</v>
      </c>
      <c r="J352" s="7" t="b">
        <v>1</v>
      </c>
      <c r="K352"/>
    </row>
    <row r="353" spans="1:11" x14ac:dyDescent="0.25">
      <c r="A353" s="4" t="str">
        <f t="shared" si="31"/>
        <v>nm4</v>
      </c>
      <c r="B353" s="4"/>
      <c r="C353" s="4"/>
      <c r="D353" s="4" t="str">
        <f t="shared" si="32"/>
        <v>quartic_nanometer</v>
      </c>
      <c r="E353" s="4" t="s">
        <v>142</v>
      </c>
      <c r="F353" s="4" t="s">
        <v>553</v>
      </c>
      <c r="G353" s="13">
        <f t="shared" si="33"/>
        <v>9.9999999999999944E-37</v>
      </c>
      <c r="H353" s="4" t="s">
        <v>213</v>
      </c>
      <c r="I353" s="4" t="s">
        <v>251</v>
      </c>
      <c r="J353" s="7" t="b">
        <v>1</v>
      </c>
      <c r="K353"/>
    </row>
    <row r="354" spans="1:11" x14ac:dyDescent="0.25">
      <c r="A354" s="4" t="str">
        <f t="shared" si="31"/>
        <v>pm4</v>
      </c>
      <c r="B354" s="4"/>
      <c r="C354" s="4"/>
      <c r="D354" s="4" t="str">
        <f t="shared" si="32"/>
        <v>quartic_picometer</v>
      </c>
      <c r="E354" s="4" t="s">
        <v>142</v>
      </c>
      <c r="F354" s="4" t="s">
        <v>553</v>
      </c>
      <c r="G354" s="13">
        <f t="shared" si="33"/>
        <v>9.9999999999999906E-49</v>
      </c>
      <c r="H354" s="4" t="s">
        <v>213</v>
      </c>
      <c r="I354" s="4" t="s">
        <v>251</v>
      </c>
      <c r="J354" s="7" t="b">
        <v>1</v>
      </c>
      <c r="K354"/>
    </row>
    <row r="355" spans="1:11" x14ac:dyDescent="0.25">
      <c r="A355" s="4" t="str">
        <f t="shared" si="31"/>
        <v>fm4</v>
      </c>
      <c r="B355" s="4"/>
      <c r="C355" s="4"/>
      <c r="D355" s="4" t="str">
        <f t="shared" si="32"/>
        <v>quartic_femtometer</v>
      </c>
      <c r="E355" s="4" t="s">
        <v>142</v>
      </c>
      <c r="F355" s="4" t="s">
        <v>553</v>
      </c>
      <c r="G355" s="13">
        <f t="shared" si="33"/>
        <v>9.9999999999999873E-61</v>
      </c>
      <c r="H355" s="4" t="s">
        <v>213</v>
      </c>
      <c r="I355" s="4" t="s">
        <v>251</v>
      </c>
      <c r="J355" s="7" t="b">
        <v>1</v>
      </c>
      <c r="K355"/>
    </row>
    <row r="356" spans="1:11" x14ac:dyDescent="0.25">
      <c r="A356" s="4" t="str">
        <f t="shared" si="31"/>
        <v>am4</v>
      </c>
      <c r="B356" s="4"/>
      <c r="C356" s="4"/>
      <c r="D356" s="4" t="str">
        <f t="shared" si="32"/>
        <v>quartic_attometer</v>
      </c>
      <c r="E356" s="4" t="s">
        <v>142</v>
      </c>
      <c r="F356" s="4" t="s">
        <v>553</v>
      </c>
      <c r="G356" s="13">
        <f t="shared" si="33"/>
        <v>9.9999999999999883E-73</v>
      </c>
      <c r="H356" s="4" t="s">
        <v>213</v>
      </c>
      <c r="I356" s="4" t="s">
        <v>251</v>
      </c>
      <c r="J356" s="7" t="b">
        <v>1</v>
      </c>
      <c r="K356"/>
    </row>
    <row r="357" spans="1:11" x14ac:dyDescent="0.25">
      <c r="A357" s="4" t="str">
        <f t="shared" si="31"/>
        <v>zm4</v>
      </c>
      <c r="B357" s="4"/>
      <c r="C357" s="4"/>
      <c r="D357" s="4" t="str">
        <f t="shared" si="32"/>
        <v>quartic_zeptometer</v>
      </c>
      <c r="E357" s="4" t="s">
        <v>142</v>
      </c>
      <c r="F357" s="4" t="s">
        <v>553</v>
      </c>
      <c r="G357" s="13">
        <f t="shared" si="33"/>
        <v>9.9999999999999878E-85</v>
      </c>
      <c r="H357" s="4" t="s">
        <v>213</v>
      </c>
      <c r="I357" s="4" t="s">
        <v>251</v>
      </c>
      <c r="J357" s="7" t="b">
        <v>1</v>
      </c>
      <c r="K357"/>
    </row>
    <row r="358" spans="1:11" x14ac:dyDescent="0.25">
      <c r="A358" s="4" t="str">
        <f t="shared" si="31"/>
        <v>ym4</v>
      </c>
      <c r="B358" s="4"/>
      <c r="C358" s="4"/>
      <c r="D358" s="4" t="str">
        <f t="shared" si="32"/>
        <v>quartic_yoctometer</v>
      </c>
      <c r="E358" s="4" t="s">
        <v>142</v>
      </c>
      <c r="F358" s="4" t="s">
        <v>553</v>
      </c>
      <c r="G358" s="13">
        <f t="shared" si="33"/>
        <v>9.9999999999999907E-97</v>
      </c>
      <c r="H358" s="4" t="s">
        <v>213</v>
      </c>
      <c r="I358" s="4" t="s">
        <v>251</v>
      </c>
      <c r="J358" s="7" t="b">
        <v>1</v>
      </c>
      <c r="K358"/>
    </row>
    <row r="359" spans="1:11" x14ac:dyDescent="0.25">
      <c r="A359" s="4" t="str">
        <f t="shared" si="31"/>
        <v>Å4</v>
      </c>
      <c r="B359" s="4"/>
      <c r="C359" s="4"/>
      <c r="D359" s="4" t="str">
        <f t="shared" si="32"/>
        <v>quartic_ångström</v>
      </c>
      <c r="E359" s="4" t="s">
        <v>142</v>
      </c>
      <c r="F359" s="4" t="s">
        <v>553</v>
      </c>
      <c r="G359" s="13">
        <f t="shared" si="33"/>
        <v>1.0000000000000001E-40</v>
      </c>
      <c r="H359" s="4" t="s">
        <v>213</v>
      </c>
      <c r="I359" s="4" t="s">
        <v>251</v>
      </c>
      <c r="J359" s="7" t="b">
        <v>1</v>
      </c>
      <c r="K359"/>
    </row>
    <row r="360" spans="1:11" x14ac:dyDescent="0.25">
      <c r="A360" t="s">
        <v>578</v>
      </c>
      <c r="D360" t="s">
        <v>860</v>
      </c>
      <c r="E360" t="s">
        <v>171</v>
      </c>
      <c r="F360" t="s">
        <v>190</v>
      </c>
      <c r="G360" s="11">
        <f>G96/G40</f>
        <v>2.5399999999999999E-2</v>
      </c>
      <c r="H360" t="s">
        <v>193</v>
      </c>
      <c r="I360" t="s">
        <v>258</v>
      </c>
      <c r="J360" s="7" t="b">
        <v>1</v>
      </c>
      <c r="K360"/>
    </row>
    <row r="361" spans="1:11" x14ac:dyDescent="0.25">
      <c r="A361" t="s">
        <v>579</v>
      </c>
      <c r="D361" t="s">
        <v>861</v>
      </c>
      <c r="E361" t="s">
        <v>171</v>
      </c>
      <c r="F361" t="s">
        <v>190</v>
      </c>
      <c r="G361" s="11">
        <f>G360/60</f>
        <v>4.2333333333333334E-4</v>
      </c>
      <c r="H361" t="s">
        <v>193</v>
      </c>
      <c r="I361" t="s">
        <v>258</v>
      </c>
      <c r="J361" s="7" t="b">
        <v>1</v>
      </c>
      <c r="K361"/>
    </row>
    <row r="362" spans="1:11" x14ac:dyDescent="0.25">
      <c r="A362" t="s">
        <v>573</v>
      </c>
      <c r="C362" t="s">
        <v>574</v>
      </c>
      <c r="D362" t="s">
        <v>862</v>
      </c>
      <c r="E362" t="s">
        <v>171</v>
      </c>
      <c r="F362" t="s">
        <v>190</v>
      </c>
      <c r="G362" s="11">
        <f>G360/3600</f>
        <v>7.055555555555555E-6</v>
      </c>
      <c r="H362" t="s">
        <v>193</v>
      </c>
      <c r="I362" t="s">
        <v>258</v>
      </c>
      <c r="J362" s="7" t="b">
        <v>1</v>
      </c>
      <c r="K362"/>
    </row>
    <row r="363" spans="1:11" x14ac:dyDescent="0.25">
      <c r="A363" t="s">
        <v>555</v>
      </c>
      <c r="D363" t="s">
        <v>863</v>
      </c>
      <c r="E363" t="s">
        <v>171</v>
      </c>
      <c r="F363" t="s">
        <v>190</v>
      </c>
      <c r="G363" s="11">
        <f>G97/G40</f>
        <v>0.30480000000000002</v>
      </c>
      <c r="H363" t="s">
        <v>193</v>
      </c>
      <c r="I363" t="s">
        <v>258</v>
      </c>
      <c r="J363" s="7" t="b">
        <v>1</v>
      </c>
      <c r="K363"/>
    </row>
    <row r="364" spans="1:11" x14ac:dyDescent="0.25">
      <c r="A364" t="s">
        <v>556</v>
      </c>
      <c r="D364" t="s">
        <v>864</v>
      </c>
      <c r="E364" t="s">
        <v>171</v>
      </c>
      <c r="F364" t="s">
        <v>190</v>
      </c>
      <c r="G364" s="11">
        <f>G363/60</f>
        <v>5.0800000000000003E-3</v>
      </c>
      <c r="H364" t="s">
        <v>193</v>
      </c>
      <c r="I364" t="s">
        <v>258</v>
      </c>
      <c r="J364" s="7" t="b">
        <v>1</v>
      </c>
      <c r="K364"/>
    </row>
    <row r="365" spans="1:11" x14ac:dyDescent="0.25">
      <c r="A365" t="s">
        <v>554</v>
      </c>
      <c r="C365" t="s">
        <v>575</v>
      </c>
      <c r="D365" t="s">
        <v>865</v>
      </c>
      <c r="E365" t="s">
        <v>171</v>
      </c>
      <c r="F365" t="s">
        <v>190</v>
      </c>
      <c r="G365" s="11">
        <f>G363/3600</f>
        <v>8.4666666666666674E-5</v>
      </c>
      <c r="H365" t="s">
        <v>193</v>
      </c>
      <c r="I365" t="s">
        <v>258</v>
      </c>
      <c r="J365" s="7" t="b">
        <v>1</v>
      </c>
      <c r="K365"/>
    </row>
    <row r="366" spans="1:11" x14ac:dyDescent="0.25">
      <c r="A366" t="s">
        <v>583</v>
      </c>
      <c r="D366" t="s">
        <v>866</v>
      </c>
      <c r="E366" t="s">
        <v>171</v>
      </c>
      <c r="F366" t="s">
        <v>190</v>
      </c>
      <c r="G366" s="11">
        <f>G103/G40</f>
        <v>1609.3440000000001</v>
      </c>
      <c r="H366" t="s">
        <v>193</v>
      </c>
      <c r="I366" t="s">
        <v>258</v>
      </c>
      <c r="J366" s="7" t="b">
        <v>1</v>
      </c>
      <c r="K366"/>
    </row>
    <row r="367" spans="1:11" x14ac:dyDescent="0.25">
      <c r="A367" t="s">
        <v>581</v>
      </c>
      <c r="D367" t="s">
        <v>867</v>
      </c>
      <c r="E367" t="s">
        <v>171</v>
      </c>
      <c r="F367" t="s">
        <v>190</v>
      </c>
      <c r="G367" s="11">
        <f>G366/60</f>
        <v>26.822400000000002</v>
      </c>
      <c r="H367" t="s">
        <v>193</v>
      </c>
      <c r="I367" t="s">
        <v>258</v>
      </c>
      <c r="J367" s="7" t="b">
        <v>1</v>
      </c>
      <c r="K367"/>
    </row>
    <row r="368" spans="1:11" x14ac:dyDescent="0.25">
      <c r="A368" t="s">
        <v>582</v>
      </c>
      <c r="D368" t="s">
        <v>868</v>
      </c>
      <c r="E368" t="s">
        <v>171</v>
      </c>
      <c r="F368" t="s">
        <v>190</v>
      </c>
      <c r="G368" s="11">
        <f>G366/3600</f>
        <v>0.44703999999999999</v>
      </c>
      <c r="H368" t="s">
        <v>193</v>
      </c>
      <c r="I368" t="s">
        <v>258</v>
      </c>
      <c r="J368" s="7" t="b">
        <v>1</v>
      </c>
      <c r="K368"/>
    </row>
    <row r="369" spans="1:11" x14ac:dyDescent="0.25">
      <c r="A369" t="s">
        <v>580</v>
      </c>
      <c r="D369" t="s">
        <v>869</v>
      </c>
      <c r="E369" t="s">
        <v>171</v>
      </c>
      <c r="F369" t="s">
        <v>190</v>
      </c>
      <c r="G369" s="11">
        <f>5/18</f>
        <v>0.27777777777777779</v>
      </c>
      <c r="H369" t="s">
        <v>193</v>
      </c>
      <c r="I369" t="s">
        <v>258</v>
      </c>
      <c r="J369" s="7" t="b">
        <v>1</v>
      </c>
      <c r="K369"/>
    </row>
    <row r="370" spans="1:11" x14ac:dyDescent="0.25">
      <c r="A370" t="s">
        <v>340</v>
      </c>
      <c r="D370" t="s">
        <v>71</v>
      </c>
      <c r="E370" t="s">
        <v>171</v>
      </c>
      <c r="F370" t="s">
        <v>190</v>
      </c>
      <c r="G370" s="11">
        <f>G111/G42</f>
        <v>0.51444444444444448</v>
      </c>
      <c r="H370" t="s">
        <v>193</v>
      </c>
      <c r="I370" t="s">
        <v>258</v>
      </c>
      <c r="J370" s="7" t="b">
        <v>1</v>
      </c>
      <c r="K370"/>
    </row>
    <row r="371" spans="1:11" x14ac:dyDescent="0.25">
      <c r="A371" t="s">
        <v>73</v>
      </c>
      <c r="D371" t="s">
        <v>870</v>
      </c>
      <c r="E371" t="s">
        <v>945</v>
      </c>
      <c r="F371" t="s">
        <v>72</v>
      </c>
      <c r="G371" s="11">
        <f>PI()/30</f>
        <v>0.10471975511965977</v>
      </c>
      <c r="H371" t="s">
        <v>493</v>
      </c>
      <c r="I371" t="s">
        <v>276</v>
      </c>
      <c r="J371" s="7" t="b">
        <v>1</v>
      </c>
      <c r="K371"/>
    </row>
    <row r="372" spans="1:11" x14ac:dyDescent="0.25">
      <c r="A372" t="s">
        <v>80</v>
      </c>
      <c r="B372" t="s">
        <v>629</v>
      </c>
      <c r="D372" t="s">
        <v>871</v>
      </c>
      <c r="E372" t="s">
        <v>140</v>
      </c>
      <c r="F372" t="s">
        <v>21</v>
      </c>
      <c r="G372" s="11">
        <v>9.8066499999999994</v>
      </c>
      <c r="H372" t="s">
        <v>14</v>
      </c>
      <c r="I372" t="s">
        <v>249</v>
      </c>
      <c r="J372" s="7" t="b">
        <v>1</v>
      </c>
      <c r="K372"/>
    </row>
    <row r="373" spans="1:11" x14ac:dyDescent="0.25">
      <c r="A373" t="s">
        <v>117</v>
      </c>
      <c r="B373" t="s">
        <v>630</v>
      </c>
      <c r="D373" t="s">
        <v>20</v>
      </c>
      <c r="E373" t="s">
        <v>140</v>
      </c>
      <c r="F373" t="s">
        <v>21</v>
      </c>
      <c r="G373" s="11">
        <v>0.01</v>
      </c>
      <c r="H373" t="s">
        <v>14</v>
      </c>
      <c r="I373" t="s">
        <v>249</v>
      </c>
      <c r="J373" s="7" t="b">
        <v>1</v>
      </c>
      <c r="K373"/>
    </row>
    <row r="374" spans="1:11" x14ac:dyDescent="0.25">
      <c r="A374" t="s">
        <v>203</v>
      </c>
      <c r="B374" t="s">
        <v>517</v>
      </c>
      <c r="D374" t="s">
        <v>872</v>
      </c>
      <c r="E374" t="s">
        <v>154</v>
      </c>
      <c r="F374" t="s">
        <v>128</v>
      </c>
      <c r="G374" s="11">
        <f>G375/16</f>
        <v>0.27801385095378123</v>
      </c>
      <c r="H374" t="s">
        <v>18</v>
      </c>
      <c r="I374" t="s">
        <v>266</v>
      </c>
      <c r="J374" s="7" t="b">
        <v>1</v>
      </c>
      <c r="K374"/>
    </row>
    <row r="375" spans="1:11" x14ac:dyDescent="0.25">
      <c r="A375" t="s">
        <v>236</v>
      </c>
      <c r="B375" t="s">
        <v>677</v>
      </c>
      <c r="D375" t="s">
        <v>873</v>
      </c>
      <c r="E375" t="s">
        <v>154</v>
      </c>
      <c r="F375" t="s">
        <v>128</v>
      </c>
      <c r="G375" s="11">
        <f>G372*G6</f>
        <v>4.4482216152604996</v>
      </c>
      <c r="H375" t="s">
        <v>18</v>
      </c>
      <c r="I375" t="s">
        <v>266</v>
      </c>
      <c r="J375" s="7" t="b">
        <v>1</v>
      </c>
      <c r="K375"/>
    </row>
    <row r="376" spans="1:11" x14ac:dyDescent="0.25">
      <c r="A376" t="s">
        <v>43</v>
      </c>
      <c r="B376" t="s">
        <v>719</v>
      </c>
      <c r="D376" t="s">
        <v>874</v>
      </c>
      <c r="E376" t="s">
        <v>154</v>
      </c>
      <c r="F376" t="s">
        <v>128</v>
      </c>
      <c r="G376" s="11">
        <f>G375*1000</f>
        <v>4448.2216152604997</v>
      </c>
      <c r="H376" t="s">
        <v>18</v>
      </c>
      <c r="I376" t="s">
        <v>266</v>
      </c>
      <c r="J376" s="7" t="b">
        <v>1</v>
      </c>
      <c r="K376"/>
    </row>
    <row r="377" spans="1:11" x14ac:dyDescent="0.25">
      <c r="A377" t="s">
        <v>237</v>
      </c>
      <c r="B377" t="s">
        <v>326</v>
      </c>
      <c r="D377" t="s">
        <v>875</v>
      </c>
      <c r="E377" t="s">
        <v>154</v>
      </c>
      <c r="F377" t="s">
        <v>128</v>
      </c>
      <c r="G377" s="11">
        <f>G375*2000</f>
        <v>8896.4432305209994</v>
      </c>
      <c r="H377" t="s">
        <v>18</v>
      </c>
      <c r="I377" t="s">
        <v>266</v>
      </c>
      <c r="J377" s="7" t="b">
        <v>1</v>
      </c>
      <c r="K377"/>
    </row>
    <row r="378" spans="1:11" x14ac:dyDescent="0.25">
      <c r="A378" t="s">
        <v>91</v>
      </c>
      <c r="D378" t="s">
        <v>41</v>
      </c>
      <c r="E378" t="s">
        <v>154</v>
      </c>
      <c r="F378" t="s">
        <v>128</v>
      </c>
      <c r="G378" s="11">
        <v>1.0000000000000001E-5</v>
      </c>
      <c r="H378" t="s">
        <v>18</v>
      </c>
      <c r="I378" t="s">
        <v>266</v>
      </c>
      <c r="J378" s="7" t="b">
        <v>1</v>
      </c>
      <c r="K378"/>
    </row>
    <row r="379" spans="1:11" x14ac:dyDescent="0.25">
      <c r="A379" t="s">
        <v>92</v>
      </c>
      <c r="D379" t="s">
        <v>42</v>
      </c>
      <c r="E379" t="s">
        <v>154</v>
      </c>
      <c r="F379" t="s">
        <v>128</v>
      </c>
      <c r="G379" s="11">
        <v>9.8066499999999994</v>
      </c>
      <c r="H379" t="s">
        <v>18</v>
      </c>
      <c r="I379" t="s">
        <v>266</v>
      </c>
      <c r="J379" s="7" t="b">
        <v>1</v>
      </c>
      <c r="K379"/>
    </row>
    <row r="380" spans="1:11" x14ac:dyDescent="0.25">
      <c r="A380" t="s">
        <v>202</v>
      </c>
      <c r="D380" t="s">
        <v>876</v>
      </c>
      <c r="E380" t="s">
        <v>154</v>
      </c>
      <c r="F380" t="s">
        <v>128</v>
      </c>
      <c r="G380" s="11">
        <v>9.8066499999999994</v>
      </c>
      <c r="H380" t="s">
        <v>18</v>
      </c>
      <c r="I380" t="s">
        <v>266</v>
      </c>
      <c r="J380" s="7" t="b">
        <v>1</v>
      </c>
      <c r="K380"/>
    </row>
    <row r="381" spans="1:11" x14ac:dyDescent="0.25">
      <c r="A381" t="s">
        <v>235</v>
      </c>
      <c r="D381" t="s">
        <v>942</v>
      </c>
      <c r="E381" t="s">
        <v>154</v>
      </c>
      <c r="F381" t="s">
        <v>128</v>
      </c>
      <c r="G381" s="11">
        <v>0.13825495437599999</v>
      </c>
      <c r="H381" t="s">
        <v>18</v>
      </c>
      <c r="I381" t="s">
        <v>266</v>
      </c>
      <c r="J381" s="7" t="b">
        <v>1</v>
      </c>
      <c r="K381"/>
    </row>
    <row r="382" spans="1:11" x14ac:dyDescent="0.25">
      <c r="A382" t="s">
        <v>947</v>
      </c>
      <c r="D382" t="s">
        <v>388</v>
      </c>
      <c r="E382" t="s">
        <v>157</v>
      </c>
      <c r="F382" t="s">
        <v>129</v>
      </c>
      <c r="G382" s="11">
        <f>10^24</f>
        <v>9.9999999999999998E+23</v>
      </c>
      <c r="H382" t="s">
        <v>18</v>
      </c>
      <c r="I382" t="s">
        <v>266</v>
      </c>
      <c r="J382" s="7" t="b">
        <v>0</v>
      </c>
      <c r="K382"/>
    </row>
    <row r="383" spans="1:11" x14ac:dyDescent="0.25">
      <c r="A383" t="s">
        <v>948</v>
      </c>
      <c r="D383" t="s">
        <v>389</v>
      </c>
      <c r="E383" t="s">
        <v>157</v>
      </c>
      <c r="F383" t="s">
        <v>129</v>
      </c>
      <c r="G383" s="11">
        <f t="shared" ref="G383:G389" si="34">G382/1000</f>
        <v>1E+21</v>
      </c>
      <c r="H383" t="s">
        <v>18</v>
      </c>
      <c r="I383" t="s">
        <v>266</v>
      </c>
      <c r="J383" s="7" t="b">
        <v>0</v>
      </c>
      <c r="K383"/>
    </row>
    <row r="384" spans="1:11" x14ac:dyDescent="0.25">
      <c r="A384" t="s">
        <v>949</v>
      </c>
      <c r="D384" t="s">
        <v>390</v>
      </c>
      <c r="E384" t="s">
        <v>157</v>
      </c>
      <c r="F384" t="s">
        <v>129</v>
      </c>
      <c r="G384" s="11">
        <f t="shared" si="34"/>
        <v>1E+18</v>
      </c>
      <c r="H384" t="s">
        <v>18</v>
      </c>
      <c r="I384" t="s">
        <v>266</v>
      </c>
      <c r="J384" s="7" t="b">
        <v>0</v>
      </c>
      <c r="K384"/>
    </row>
    <row r="385" spans="1:11" x14ac:dyDescent="0.25">
      <c r="A385" t="s">
        <v>950</v>
      </c>
      <c r="D385" t="s">
        <v>391</v>
      </c>
      <c r="E385" t="s">
        <v>157</v>
      </c>
      <c r="F385" t="s">
        <v>129</v>
      </c>
      <c r="G385" s="11">
        <f t="shared" si="34"/>
        <v>1000000000000000</v>
      </c>
      <c r="H385" t="s">
        <v>18</v>
      </c>
      <c r="I385" t="s">
        <v>266</v>
      </c>
      <c r="J385" s="7" t="b">
        <v>0</v>
      </c>
      <c r="K385"/>
    </row>
    <row r="386" spans="1:11" x14ac:dyDescent="0.25">
      <c r="A386" t="s">
        <v>951</v>
      </c>
      <c r="D386" t="s">
        <v>392</v>
      </c>
      <c r="E386" t="s">
        <v>157</v>
      </c>
      <c r="F386" t="s">
        <v>129</v>
      </c>
      <c r="G386" s="11">
        <f t="shared" si="34"/>
        <v>1000000000000</v>
      </c>
      <c r="H386" t="s">
        <v>18</v>
      </c>
      <c r="I386" t="s">
        <v>266</v>
      </c>
      <c r="J386" s="7" t="b">
        <v>0</v>
      </c>
      <c r="K386"/>
    </row>
    <row r="387" spans="1:11" x14ac:dyDescent="0.25">
      <c r="A387" t="s">
        <v>952</v>
      </c>
      <c r="D387" t="s">
        <v>393</v>
      </c>
      <c r="E387" t="s">
        <v>157</v>
      </c>
      <c r="F387" t="s">
        <v>129</v>
      </c>
      <c r="G387" s="11">
        <f t="shared" si="34"/>
        <v>1000000000</v>
      </c>
      <c r="H387" t="s">
        <v>18</v>
      </c>
      <c r="I387" t="s">
        <v>266</v>
      </c>
      <c r="J387" s="7" t="b">
        <v>0</v>
      </c>
      <c r="K387"/>
    </row>
    <row r="388" spans="1:11" x14ac:dyDescent="0.25">
      <c r="A388" t="s">
        <v>965</v>
      </c>
      <c r="D388" t="s">
        <v>394</v>
      </c>
      <c r="E388" t="s">
        <v>157</v>
      </c>
      <c r="F388" t="s">
        <v>129</v>
      </c>
      <c r="G388" s="11">
        <f t="shared" si="34"/>
        <v>1000000</v>
      </c>
      <c r="H388" t="s">
        <v>18</v>
      </c>
      <c r="I388" t="s">
        <v>266</v>
      </c>
      <c r="J388" s="7" t="b">
        <v>0</v>
      </c>
      <c r="K388"/>
    </row>
    <row r="389" spans="1:11" x14ac:dyDescent="0.25">
      <c r="A389" t="s">
        <v>953</v>
      </c>
      <c r="D389" t="s">
        <v>161</v>
      </c>
      <c r="E389" t="s">
        <v>157</v>
      </c>
      <c r="F389" t="s">
        <v>129</v>
      </c>
      <c r="G389" s="11">
        <f t="shared" si="34"/>
        <v>1000</v>
      </c>
      <c r="H389" t="s">
        <v>18</v>
      </c>
      <c r="I389" t="s">
        <v>266</v>
      </c>
      <c r="J389" s="7" t="b">
        <v>0</v>
      </c>
      <c r="K389"/>
    </row>
    <row r="390" spans="1:11" x14ac:dyDescent="0.25">
      <c r="A390" t="s">
        <v>954</v>
      </c>
      <c r="D390" t="s">
        <v>395</v>
      </c>
      <c r="E390" t="s">
        <v>157</v>
      </c>
      <c r="F390" t="s">
        <v>129</v>
      </c>
      <c r="G390" s="11">
        <v>100</v>
      </c>
      <c r="H390" t="s">
        <v>18</v>
      </c>
      <c r="I390" t="s">
        <v>266</v>
      </c>
      <c r="J390" s="7" t="b">
        <v>0</v>
      </c>
      <c r="K390"/>
    </row>
    <row r="391" spans="1:11" x14ac:dyDescent="0.25">
      <c r="A391" t="s">
        <v>955</v>
      </c>
      <c r="D391" t="s">
        <v>396</v>
      </c>
      <c r="E391" t="s">
        <v>157</v>
      </c>
      <c r="F391" t="s">
        <v>129</v>
      </c>
      <c r="G391" s="11">
        <v>10</v>
      </c>
      <c r="H391" t="s">
        <v>18</v>
      </c>
      <c r="I391" t="s">
        <v>266</v>
      </c>
      <c r="J391" s="7" t="b">
        <v>0</v>
      </c>
      <c r="K391"/>
    </row>
    <row r="392" spans="1:11" x14ac:dyDescent="0.25">
      <c r="A392" t="s">
        <v>154</v>
      </c>
      <c r="D392" t="s">
        <v>129</v>
      </c>
      <c r="E392" t="s">
        <v>157</v>
      </c>
      <c r="F392" t="s">
        <v>129</v>
      </c>
      <c r="G392" s="11">
        <v>1</v>
      </c>
      <c r="H392" t="s">
        <v>18</v>
      </c>
      <c r="I392" t="s">
        <v>266</v>
      </c>
      <c r="J392" s="7" t="b">
        <v>0</v>
      </c>
      <c r="K392"/>
    </row>
    <row r="393" spans="1:11" x14ac:dyDescent="0.25">
      <c r="A393" t="s">
        <v>956</v>
      </c>
      <c r="D393" t="s">
        <v>397</v>
      </c>
      <c r="E393" t="s">
        <v>157</v>
      </c>
      <c r="F393" t="s">
        <v>129</v>
      </c>
      <c r="G393" s="11">
        <v>0.1</v>
      </c>
      <c r="H393" t="s">
        <v>18</v>
      </c>
      <c r="I393" t="s">
        <v>266</v>
      </c>
      <c r="J393" s="7" t="b">
        <v>0</v>
      </c>
      <c r="K393"/>
    </row>
    <row r="394" spans="1:11" x14ac:dyDescent="0.25">
      <c r="A394" t="s">
        <v>957</v>
      </c>
      <c r="D394" t="s">
        <v>62</v>
      </c>
      <c r="E394" t="s">
        <v>157</v>
      </c>
      <c r="F394" t="s">
        <v>129</v>
      </c>
      <c r="G394" s="11">
        <v>0.01</v>
      </c>
      <c r="H394" t="s">
        <v>18</v>
      </c>
      <c r="I394" t="s">
        <v>266</v>
      </c>
      <c r="J394" s="7" t="b">
        <v>0</v>
      </c>
      <c r="K394"/>
    </row>
    <row r="395" spans="1:11" x14ac:dyDescent="0.25">
      <c r="A395" t="s">
        <v>966</v>
      </c>
      <c r="D395" t="s">
        <v>63</v>
      </c>
      <c r="E395" t="s">
        <v>157</v>
      </c>
      <c r="F395" t="s">
        <v>129</v>
      </c>
      <c r="G395" s="11">
        <v>1E-3</v>
      </c>
      <c r="H395" t="s">
        <v>18</v>
      </c>
      <c r="I395" t="s">
        <v>266</v>
      </c>
      <c r="J395" s="7" t="b">
        <v>0</v>
      </c>
      <c r="K395"/>
    </row>
    <row r="396" spans="1:11" x14ac:dyDescent="0.25">
      <c r="A396" t="s">
        <v>958</v>
      </c>
      <c r="B396" t="s">
        <v>47</v>
      </c>
      <c r="D396" t="s">
        <v>131</v>
      </c>
      <c r="E396" t="s">
        <v>157</v>
      </c>
      <c r="F396" t="s">
        <v>129</v>
      </c>
      <c r="G396" s="11">
        <f t="shared" ref="G396:G402" si="35">G395/1000</f>
        <v>9.9999999999999995E-7</v>
      </c>
      <c r="H396" t="s">
        <v>18</v>
      </c>
      <c r="I396" t="s">
        <v>266</v>
      </c>
      <c r="J396" s="7" t="b">
        <v>0</v>
      </c>
      <c r="K396"/>
    </row>
    <row r="397" spans="1:11" x14ac:dyDescent="0.25">
      <c r="A397" t="s">
        <v>959</v>
      </c>
      <c r="D397" t="s">
        <v>177</v>
      </c>
      <c r="E397" t="s">
        <v>157</v>
      </c>
      <c r="F397" t="s">
        <v>129</v>
      </c>
      <c r="G397" s="11">
        <f t="shared" si="35"/>
        <v>9.9999999999999986E-10</v>
      </c>
      <c r="H397" t="s">
        <v>18</v>
      </c>
      <c r="I397" t="s">
        <v>266</v>
      </c>
      <c r="J397" s="7" t="b">
        <v>0</v>
      </c>
      <c r="K397"/>
    </row>
    <row r="398" spans="1:11" x14ac:dyDescent="0.25">
      <c r="A398" t="s">
        <v>960</v>
      </c>
      <c r="B398" t="s">
        <v>507</v>
      </c>
      <c r="D398" t="s">
        <v>398</v>
      </c>
      <c r="E398" t="s">
        <v>157</v>
      </c>
      <c r="F398" t="s">
        <v>129</v>
      </c>
      <c r="G398" s="11">
        <f t="shared" si="35"/>
        <v>9.9999999999999978E-13</v>
      </c>
      <c r="H398" t="s">
        <v>18</v>
      </c>
      <c r="I398" t="s">
        <v>266</v>
      </c>
      <c r="J398" s="7" t="b">
        <v>0</v>
      </c>
      <c r="K398"/>
    </row>
    <row r="399" spans="1:11" x14ac:dyDescent="0.25">
      <c r="A399" t="s">
        <v>961</v>
      </c>
      <c r="D399" t="s">
        <v>130</v>
      </c>
      <c r="E399" t="s">
        <v>157</v>
      </c>
      <c r="F399" t="s">
        <v>129</v>
      </c>
      <c r="G399" s="11">
        <f t="shared" si="35"/>
        <v>9.9999999999999968E-16</v>
      </c>
      <c r="H399" t="s">
        <v>18</v>
      </c>
      <c r="I399" t="s">
        <v>266</v>
      </c>
      <c r="J399" s="7" t="b">
        <v>0</v>
      </c>
      <c r="K399"/>
    </row>
    <row r="400" spans="1:11" x14ac:dyDescent="0.25">
      <c r="A400" t="s">
        <v>962</v>
      </c>
      <c r="D400" t="s">
        <v>399</v>
      </c>
      <c r="E400" t="s">
        <v>157</v>
      </c>
      <c r="F400" t="s">
        <v>129</v>
      </c>
      <c r="G400" s="11">
        <f t="shared" si="35"/>
        <v>9.9999999999999969E-19</v>
      </c>
      <c r="H400" t="s">
        <v>18</v>
      </c>
      <c r="I400" t="s">
        <v>266</v>
      </c>
      <c r="J400" s="7" t="b">
        <v>0</v>
      </c>
      <c r="K400"/>
    </row>
    <row r="401" spans="1:11" x14ac:dyDescent="0.25">
      <c r="A401" t="s">
        <v>963</v>
      </c>
      <c r="D401" t="s">
        <v>400</v>
      </c>
      <c r="E401" t="s">
        <v>157</v>
      </c>
      <c r="F401" t="s">
        <v>129</v>
      </c>
      <c r="G401" s="11">
        <f t="shared" si="35"/>
        <v>9.9999999999999972E-22</v>
      </c>
      <c r="H401" t="s">
        <v>18</v>
      </c>
      <c r="I401" t="s">
        <v>266</v>
      </c>
      <c r="J401" s="7" t="b">
        <v>0</v>
      </c>
      <c r="K401"/>
    </row>
    <row r="402" spans="1:11" x14ac:dyDescent="0.25">
      <c r="A402" t="s">
        <v>964</v>
      </c>
      <c r="D402" t="s">
        <v>401</v>
      </c>
      <c r="E402" t="s">
        <v>157</v>
      </c>
      <c r="F402" t="s">
        <v>129</v>
      </c>
      <c r="G402" s="11">
        <f t="shared" si="35"/>
        <v>9.9999999999999974E-25</v>
      </c>
      <c r="H402" t="s">
        <v>18</v>
      </c>
      <c r="I402" t="s">
        <v>266</v>
      </c>
      <c r="J402" s="7" t="b">
        <v>0</v>
      </c>
      <c r="K402"/>
    </row>
    <row r="403" spans="1:11" x14ac:dyDescent="0.25">
      <c r="A403" t="s">
        <v>105</v>
      </c>
      <c r="D403" t="s">
        <v>877</v>
      </c>
      <c r="E403" t="s">
        <v>167</v>
      </c>
      <c r="F403" t="s">
        <v>136</v>
      </c>
      <c r="G403" s="11">
        <v>101325</v>
      </c>
      <c r="H403" t="s">
        <v>192</v>
      </c>
      <c r="I403" t="s">
        <v>273</v>
      </c>
      <c r="J403" s="7" t="b">
        <v>1</v>
      </c>
      <c r="K403"/>
    </row>
    <row r="404" spans="1:11" x14ac:dyDescent="0.25">
      <c r="A404" t="s">
        <v>328</v>
      </c>
      <c r="D404" t="s">
        <v>878</v>
      </c>
      <c r="E404" t="s">
        <v>167</v>
      </c>
      <c r="F404" t="s">
        <v>136</v>
      </c>
      <c r="G404" s="11">
        <v>98066.5</v>
      </c>
      <c r="H404" t="s">
        <v>192</v>
      </c>
      <c r="I404" t="s">
        <v>273</v>
      </c>
      <c r="J404" s="7" t="b">
        <v>1</v>
      </c>
      <c r="K404"/>
    </row>
    <row r="405" spans="1:11" x14ac:dyDescent="0.25">
      <c r="A405" t="s">
        <v>585</v>
      </c>
      <c r="D405" t="s">
        <v>879</v>
      </c>
      <c r="E405" t="s">
        <v>167</v>
      </c>
      <c r="F405" t="s">
        <v>136</v>
      </c>
      <c r="G405" s="11">
        <f>G408*2.54</f>
        <v>3386.3886403410002</v>
      </c>
      <c r="H405" t="s">
        <v>192</v>
      </c>
      <c r="I405" t="s">
        <v>273</v>
      </c>
      <c r="J405" s="7" t="b">
        <v>1</v>
      </c>
      <c r="K405"/>
    </row>
    <row r="406" spans="1:11" x14ac:dyDescent="0.25">
      <c r="A406" t="s">
        <v>631</v>
      </c>
      <c r="D406" t="s">
        <v>880</v>
      </c>
      <c r="E406" t="s">
        <v>167</v>
      </c>
      <c r="F406" t="s">
        <v>136</v>
      </c>
      <c r="G406" s="11">
        <f>G405*12</f>
        <v>40636.663684092004</v>
      </c>
      <c r="H406" t="s">
        <v>192</v>
      </c>
      <c r="I406" t="s">
        <v>273</v>
      </c>
      <c r="J406" s="7" t="b">
        <v>1</v>
      </c>
      <c r="K406"/>
    </row>
    <row r="407" spans="1:11" x14ac:dyDescent="0.25">
      <c r="A407" t="s">
        <v>334</v>
      </c>
      <c r="D407" t="s">
        <v>881</v>
      </c>
      <c r="E407" t="s">
        <v>167</v>
      </c>
      <c r="F407" t="s">
        <v>136</v>
      </c>
      <c r="G407" s="11">
        <v>133.32238741500001</v>
      </c>
      <c r="H407" t="s">
        <v>192</v>
      </c>
      <c r="I407" t="s">
        <v>273</v>
      </c>
      <c r="J407" s="7" t="b">
        <v>1</v>
      </c>
      <c r="K407"/>
    </row>
    <row r="408" spans="1:11" x14ac:dyDescent="0.25">
      <c r="A408" t="s">
        <v>243</v>
      </c>
      <c r="D408" t="s">
        <v>882</v>
      </c>
      <c r="E408" t="s">
        <v>167</v>
      </c>
      <c r="F408" t="s">
        <v>136</v>
      </c>
      <c r="G408" s="11">
        <f>G407*10</f>
        <v>1333.22387415</v>
      </c>
      <c r="H408" t="s">
        <v>192</v>
      </c>
      <c r="I408" t="s">
        <v>273</v>
      </c>
      <c r="J408" s="7" t="b">
        <v>1</v>
      </c>
      <c r="K408"/>
    </row>
    <row r="409" spans="1:11" x14ac:dyDescent="0.25">
      <c r="A409" t="s">
        <v>331</v>
      </c>
      <c r="D409" t="s">
        <v>883</v>
      </c>
      <c r="E409" t="s">
        <v>167</v>
      </c>
      <c r="F409" t="s">
        <v>136</v>
      </c>
      <c r="G409" s="11">
        <v>3376.85</v>
      </c>
      <c r="H409" t="s">
        <v>192</v>
      </c>
      <c r="I409" t="s">
        <v>273</v>
      </c>
      <c r="J409" s="7" t="b">
        <v>1</v>
      </c>
      <c r="K409"/>
    </row>
    <row r="410" spans="1:11" x14ac:dyDescent="0.25">
      <c r="A410" t="s">
        <v>335</v>
      </c>
      <c r="D410" t="s">
        <v>884</v>
      </c>
      <c r="E410" t="s">
        <v>167</v>
      </c>
      <c r="F410" t="s">
        <v>136</v>
      </c>
      <c r="G410" s="11">
        <f>G411/10</f>
        <v>9.8063800000000008</v>
      </c>
      <c r="H410" t="s">
        <v>192</v>
      </c>
      <c r="I410" t="s">
        <v>632</v>
      </c>
      <c r="J410" s="7" t="b">
        <v>0</v>
      </c>
      <c r="K410"/>
    </row>
    <row r="411" spans="1:11" x14ac:dyDescent="0.25">
      <c r="A411" t="s">
        <v>244</v>
      </c>
      <c r="D411" t="s">
        <v>885</v>
      </c>
      <c r="E411" t="s">
        <v>167</v>
      </c>
      <c r="F411" t="s">
        <v>136</v>
      </c>
      <c r="G411" s="11">
        <v>98.063800000000001</v>
      </c>
      <c r="H411" t="s">
        <v>192</v>
      </c>
      <c r="I411" t="s">
        <v>273</v>
      </c>
      <c r="J411" s="7" t="b">
        <v>0</v>
      </c>
      <c r="K411"/>
    </row>
    <row r="412" spans="1:11" x14ac:dyDescent="0.25">
      <c r="A412" t="s">
        <v>333</v>
      </c>
      <c r="D412" t="s">
        <v>886</v>
      </c>
      <c r="E412" t="s">
        <v>167</v>
      </c>
      <c r="F412" t="s">
        <v>136</v>
      </c>
      <c r="G412" s="11">
        <f>G411*2.54</f>
        <v>249.082052</v>
      </c>
      <c r="H412" t="s">
        <v>192</v>
      </c>
      <c r="I412" t="s">
        <v>273</v>
      </c>
      <c r="J412" s="7" t="b">
        <v>0</v>
      </c>
      <c r="K412"/>
    </row>
    <row r="413" spans="1:11" x14ac:dyDescent="0.25">
      <c r="A413" t="s">
        <v>633</v>
      </c>
      <c r="D413" t="s">
        <v>887</v>
      </c>
      <c r="E413" t="s">
        <v>167</v>
      </c>
      <c r="F413" t="s">
        <v>136</v>
      </c>
      <c r="G413" s="11">
        <f>G412*12</f>
        <v>2988.9846240000002</v>
      </c>
      <c r="H413" t="s">
        <v>192</v>
      </c>
      <c r="I413" t="s">
        <v>273</v>
      </c>
      <c r="J413" s="7" t="b">
        <v>0</v>
      </c>
      <c r="K413"/>
    </row>
    <row r="414" spans="1:11" x14ac:dyDescent="0.25">
      <c r="A414" t="s">
        <v>329</v>
      </c>
      <c r="D414" t="s">
        <v>888</v>
      </c>
      <c r="E414" t="s">
        <v>167</v>
      </c>
      <c r="F414" t="s">
        <v>136</v>
      </c>
      <c r="G414" s="11">
        <v>98.066500000000005</v>
      </c>
      <c r="H414" t="s">
        <v>192</v>
      </c>
      <c r="I414" t="s">
        <v>273</v>
      </c>
      <c r="J414" s="7" t="b">
        <v>1</v>
      </c>
      <c r="K414"/>
    </row>
    <row r="415" spans="1:11" x14ac:dyDescent="0.25">
      <c r="A415" t="s">
        <v>332</v>
      </c>
      <c r="D415" t="s">
        <v>889</v>
      </c>
      <c r="E415" t="s">
        <v>167</v>
      </c>
      <c r="F415" t="s">
        <v>136</v>
      </c>
      <c r="G415" s="11">
        <v>248.84</v>
      </c>
      <c r="H415" t="s">
        <v>192</v>
      </c>
      <c r="I415" t="s">
        <v>273</v>
      </c>
      <c r="J415" s="7" t="b">
        <v>0</v>
      </c>
      <c r="K415"/>
    </row>
    <row r="416" spans="1:11" x14ac:dyDescent="0.25">
      <c r="A416" t="s">
        <v>65</v>
      </c>
      <c r="D416" t="s">
        <v>890</v>
      </c>
      <c r="E416" t="s">
        <v>167</v>
      </c>
      <c r="F416" t="s">
        <v>136</v>
      </c>
      <c r="G416" s="11">
        <f>G375/G146</f>
        <v>6894.7572931683608</v>
      </c>
      <c r="H416" t="s">
        <v>192</v>
      </c>
      <c r="I416" t="s">
        <v>273</v>
      </c>
      <c r="J416" s="7" t="b">
        <v>1</v>
      </c>
      <c r="K416"/>
    </row>
    <row r="417" spans="1:11" x14ac:dyDescent="0.25">
      <c r="A417" t="s">
        <v>118</v>
      </c>
      <c r="D417" t="s">
        <v>891</v>
      </c>
      <c r="E417" t="s">
        <v>167</v>
      </c>
      <c r="F417" t="s">
        <v>136</v>
      </c>
      <c r="G417" s="11">
        <f>G416*1000</f>
        <v>6894757.2931683604</v>
      </c>
      <c r="H417" t="s">
        <v>192</v>
      </c>
      <c r="I417" t="s">
        <v>273</v>
      </c>
      <c r="J417" s="7" t="b">
        <v>1</v>
      </c>
      <c r="K417"/>
    </row>
    <row r="418" spans="1:11" x14ac:dyDescent="0.25">
      <c r="A418" t="s">
        <v>584</v>
      </c>
      <c r="D418" t="s">
        <v>892</v>
      </c>
      <c r="E418" t="s">
        <v>167</v>
      </c>
      <c r="F418" t="s">
        <v>136</v>
      </c>
      <c r="G418" s="11">
        <f>G416*12</f>
        <v>82737.087518020329</v>
      </c>
      <c r="H418" t="s">
        <v>192</v>
      </c>
      <c r="I418" t="s">
        <v>273</v>
      </c>
      <c r="J418" s="7" t="b">
        <v>1</v>
      </c>
      <c r="K418"/>
    </row>
    <row r="419" spans="1:11" x14ac:dyDescent="0.25">
      <c r="A419" t="s">
        <v>634</v>
      </c>
      <c r="D419" t="s">
        <v>893</v>
      </c>
      <c r="E419" t="s">
        <v>167</v>
      </c>
      <c r="F419" t="s">
        <v>136</v>
      </c>
      <c r="G419" s="11">
        <f>G420/1000</f>
        <v>0.13332236842105263</v>
      </c>
      <c r="H419" t="s">
        <v>192</v>
      </c>
      <c r="I419" t="s">
        <v>273</v>
      </c>
      <c r="J419" s="10" t="b">
        <v>1</v>
      </c>
      <c r="K419"/>
    </row>
    <row r="420" spans="1:11" x14ac:dyDescent="0.25">
      <c r="A420" t="s">
        <v>107</v>
      </c>
      <c r="D420" t="s">
        <v>66</v>
      </c>
      <c r="E420" t="s">
        <v>167</v>
      </c>
      <c r="F420" t="s">
        <v>136</v>
      </c>
      <c r="G420" s="11">
        <f>G403/760</f>
        <v>133.32236842105263</v>
      </c>
      <c r="H420" t="s">
        <v>192</v>
      </c>
      <c r="I420" t="s">
        <v>273</v>
      </c>
      <c r="J420" s="10" t="b">
        <v>1</v>
      </c>
      <c r="K420"/>
    </row>
    <row r="421" spans="1:11" x14ac:dyDescent="0.25">
      <c r="A421" t="s">
        <v>586</v>
      </c>
      <c r="D421" t="s">
        <v>605</v>
      </c>
      <c r="E421" t="s">
        <v>167</v>
      </c>
      <c r="F421" t="s">
        <v>136</v>
      </c>
      <c r="G421" s="11">
        <v>9.9999999999999991E+28</v>
      </c>
      <c r="H421" t="s">
        <v>192</v>
      </c>
      <c r="I421" t="s">
        <v>273</v>
      </c>
      <c r="J421" s="10" t="b">
        <v>1</v>
      </c>
      <c r="K421"/>
    </row>
    <row r="422" spans="1:11" x14ac:dyDescent="0.25">
      <c r="A422" t="s">
        <v>587</v>
      </c>
      <c r="D422" t="s">
        <v>606</v>
      </c>
      <c r="E422" t="s">
        <v>167</v>
      </c>
      <c r="F422" t="s">
        <v>136</v>
      </c>
      <c r="G422" s="11">
        <v>1E+26</v>
      </c>
      <c r="H422" t="s">
        <v>192</v>
      </c>
      <c r="I422" t="s">
        <v>273</v>
      </c>
      <c r="J422" s="10" t="b">
        <v>1</v>
      </c>
      <c r="K422"/>
    </row>
    <row r="423" spans="1:11" x14ac:dyDescent="0.25">
      <c r="A423" t="s">
        <v>588</v>
      </c>
      <c r="D423" t="s">
        <v>607</v>
      </c>
      <c r="E423" t="s">
        <v>167</v>
      </c>
      <c r="F423" t="s">
        <v>136</v>
      </c>
      <c r="G423" s="11">
        <v>9.9999999999999992E+22</v>
      </c>
      <c r="H423" t="s">
        <v>192</v>
      </c>
      <c r="I423" t="s">
        <v>273</v>
      </c>
      <c r="J423" s="10" t="b">
        <v>1</v>
      </c>
      <c r="K423"/>
    </row>
    <row r="424" spans="1:11" x14ac:dyDescent="0.25">
      <c r="A424" t="s">
        <v>589</v>
      </c>
      <c r="D424" t="s">
        <v>608</v>
      </c>
      <c r="E424" t="s">
        <v>167</v>
      </c>
      <c r="F424" t="s">
        <v>136</v>
      </c>
      <c r="G424" s="11">
        <v>1E+20</v>
      </c>
      <c r="H424" t="s">
        <v>192</v>
      </c>
      <c r="I424" t="s">
        <v>273</v>
      </c>
      <c r="J424" s="10" t="b">
        <v>1</v>
      </c>
      <c r="K424"/>
    </row>
    <row r="425" spans="1:11" x14ac:dyDescent="0.25">
      <c r="A425" t="s">
        <v>590</v>
      </c>
      <c r="D425" t="s">
        <v>609</v>
      </c>
      <c r="E425" t="s">
        <v>167</v>
      </c>
      <c r="F425" t="s">
        <v>136</v>
      </c>
      <c r="G425" s="11">
        <v>1E+17</v>
      </c>
      <c r="H425" t="s">
        <v>192</v>
      </c>
      <c r="I425" t="s">
        <v>273</v>
      </c>
      <c r="J425" s="10" t="b">
        <v>1</v>
      </c>
      <c r="K425"/>
    </row>
    <row r="426" spans="1:11" x14ac:dyDescent="0.25">
      <c r="A426" t="s">
        <v>591</v>
      </c>
      <c r="D426" t="s">
        <v>610</v>
      </c>
      <c r="E426" t="s">
        <v>167</v>
      </c>
      <c r="F426" t="s">
        <v>136</v>
      </c>
      <c r="G426" s="11">
        <v>100000000000000</v>
      </c>
      <c r="H426" t="s">
        <v>192</v>
      </c>
      <c r="I426" t="s">
        <v>273</v>
      </c>
      <c r="J426" s="10" t="b">
        <v>1</v>
      </c>
      <c r="K426"/>
    </row>
    <row r="427" spans="1:11" x14ac:dyDescent="0.25">
      <c r="A427" t="s">
        <v>592</v>
      </c>
      <c r="D427" t="s">
        <v>611</v>
      </c>
      <c r="E427" t="s">
        <v>167</v>
      </c>
      <c r="F427" t="s">
        <v>136</v>
      </c>
      <c r="G427" s="11">
        <v>100000000000</v>
      </c>
      <c r="H427" t="s">
        <v>192</v>
      </c>
      <c r="I427" t="s">
        <v>273</v>
      </c>
      <c r="J427" s="10" t="b">
        <v>1</v>
      </c>
      <c r="K427"/>
    </row>
    <row r="428" spans="1:11" x14ac:dyDescent="0.25">
      <c r="A428" t="s">
        <v>593</v>
      </c>
      <c r="D428" t="s">
        <v>612</v>
      </c>
      <c r="E428" t="s">
        <v>167</v>
      </c>
      <c r="F428" t="s">
        <v>136</v>
      </c>
      <c r="G428" s="11">
        <v>100000000</v>
      </c>
      <c r="H428" t="s">
        <v>192</v>
      </c>
      <c r="I428" t="s">
        <v>273</v>
      </c>
      <c r="J428" s="10" t="b">
        <v>1</v>
      </c>
      <c r="K428"/>
    </row>
    <row r="429" spans="1:11" x14ac:dyDescent="0.25">
      <c r="A429" t="s">
        <v>594</v>
      </c>
      <c r="D429" t="s">
        <v>613</v>
      </c>
      <c r="E429" t="s">
        <v>167</v>
      </c>
      <c r="F429" t="s">
        <v>136</v>
      </c>
      <c r="G429" s="11">
        <v>10000000</v>
      </c>
      <c r="H429" t="s">
        <v>192</v>
      </c>
      <c r="I429" t="s">
        <v>273</v>
      </c>
      <c r="J429" s="10" t="b">
        <v>1</v>
      </c>
      <c r="K429"/>
    </row>
    <row r="430" spans="1:11" x14ac:dyDescent="0.25">
      <c r="A430" t="s">
        <v>595</v>
      </c>
      <c r="D430" t="s">
        <v>614</v>
      </c>
      <c r="E430" t="s">
        <v>167</v>
      </c>
      <c r="F430" t="s">
        <v>136</v>
      </c>
      <c r="G430" s="11">
        <v>1000000</v>
      </c>
      <c r="H430" t="s">
        <v>192</v>
      </c>
      <c r="I430" t="s">
        <v>273</v>
      </c>
      <c r="J430" s="10" t="b">
        <v>1</v>
      </c>
      <c r="K430"/>
    </row>
    <row r="431" spans="1:11" x14ac:dyDescent="0.25">
      <c r="A431" t="s">
        <v>61</v>
      </c>
      <c r="D431" t="s">
        <v>61</v>
      </c>
      <c r="E431" t="s">
        <v>167</v>
      </c>
      <c r="F431" t="s">
        <v>136</v>
      </c>
      <c r="G431" s="11">
        <v>100000</v>
      </c>
      <c r="H431" t="s">
        <v>192</v>
      </c>
      <c r="I431" t="s">
        <v>273</v>
      </c>
      <c r="J431" s="10" t="b">
        <v>1</v>
      </c>
      <c r="K431"/>
    </row>
    <row r="432" spans="1:11" x14ac:dyDescent="0.25">
      <c r="A432" t="s">
        <v>596</v>
      </c>
      <c r="D432" t="s">
        <v>615</v>
      </c>
      <c r="E432" t="s">
        <v>167</v>
      </c>
      <c r="F432" t="s">
        <v>136</v>
      </c>
      <c r="G432" s="11">
        <v>10000</v>
      </c>
      <c r="H432" t="s">
        <v>192</v>
      </c>
      <c r="I432" t="s">
        <v>273</v>
      </c>
      <c r="J432" s="10" t="b">
        <v>1</v>
      </c>
      <c r="K432"/>
    </row>
    <row r="433" spans="1:11" x14ac:dyDescent="0.25">
      <c r="A433" t="s">
        <v>597</v>
      </c>
      <c r="D433" t="s">
        <v>616</v>
      </c>
      <c r="E433" t="s">
        <v>167</v>
      </c>
      <c r="F433" t="s">
        <v>136</v>
      </c>
      <c r="G433" s="11">
        <v>1000</v>
      </c>
      <c r="H433" t="s">
        <v>192</v>
      </c>
      <c r="I433" t="s">
        <v>273</v>
      </c>
      <c r="J433" s="10" t="b">
        <v>1</v>
      </c>
      <c r="K433"/>
    </row>
    <row r="434" spans="1:11" x14ac:dyDescent="0.25">
      <c r="A434" t="s">
        <v>106</v>
      </c>
      <c r="D434" t="s">
        <v>64</v>
      </c>
      <c r="E434" t="s">
        <v>167</v>
      </c>
      <c r="F434" t="s">
        <v>136</v>
      </c>
      <c r="G434" s="11">
        <v>100</v>
      </c>
      <c r="H434" t="s">
        <v>192</v>
      </c>
      <c r="I434" t="s">
        <v>273</v>
      </c>
      <c r="J434" s="10" t="b">
        <v>1</v>
      </c>
      <c r="K434"/>
    </row>
    <row r="435" spans="1:11" x14ac:dyDescent="0.25">
      <c r="A435" t="s">
        <v>598</v>
      </c>
      <c r="D435" t="s">
        <v>617</v>
      </c>
      <c r="E435" t="s">
        <v>167</v>
      </c>
      <c r="F435" t="s">
        <v>136</v>
      </c>
      <c r="G435" s="11">
        <v>9.9999999999999992E-2</v>
      </c>
      <c r="H435" t="s">
        <v>192</v>
      </c>
      <c r="I435" t="s">
        <v>273</v>
      </c>
      <c r="J435" s="10" t="b">
        <v>1</v>
      </c>
      <c r="K435"/>
    </row>
    <row r="436" spans="1:11" x14ac:dyDescent="0.25">
      <c r="A436" t="s">
        <v>599</v>
      </c>
      <c r="D436" t="s">
        <v>618</v>
      </c>
      <c r="E436" t="s">
        <v>167</v>
      </c>
      <c r="F436" t="s">
        <v>136</v>
      </c>
      <c r="G436" s="11">
        <v>9.9999999999999991E-5</v>
      </c>
      <c r="H436" t="s">
        <v>192</v>
      </c>
      <c r="I436" t="s">
        <v>273</v>
      </c>
      <c r="J436" s="10" t="b">
        <v>1</v>
      </c>
      <c r="K436"/>
    </row>
    <row r="437" spans="1:11" x14ac:dyDescent="0.25">
      <c r="A437" t="s">
        <v>600</v>
      </c>
      <c r="D437" t="s">
        <v>619</v>
      </c>
      <c r="E437" t="s">
        <v>167</v>
      </c>
      <c r="F437" t="s">
        <v>136</v>
      </c>
      <c r="G437" s="11">
        <v>9.9999999999999982E-8</v>
      </c>
      <c r="H437" t="s">
        <v>192</v>
      </c>
      <c r="I437" t="s">
        <v>273</v>
      </c>
      <c r="J437" s="10" t="b">
        <v>1</v>
      </c>
      <c r="K437"/>
    </row>
    <row r="438" spans="1:11" x14ac:dyDescent="0.25">
      <c r="A438" t="s">
        <v>601</v>
      </c>
      <c r="D438" t="s">
        <v>620</v>
      </c>
      <c r="E438" t="s">
        <v>167</v>
      </c>
      <c r="F438" t="s">
        <v>136</v>
      </c>
      <c r="G438" s="11">
        <v>9.9999999999999965E-11</v>
      </c>
      <c r="H438" t="s">
        <v>192</v>
      </c>
      <c r="I438" t="s">
        <v>273</v>
      </c>
      <c r="J438" s="10" t="b">
        <v>1</v>
      </c>
      <c r="K438"/>
    </row>
    <row r="439" spans="1:11" x14ac:dyDescent="0.25">
      <c r="A439" t="s">
        <v>602</v>
      </c>
      <c r="D439" t="s">
        <v>621</v>
      </c>
      <c r="E439" t="s">
        <v>167</v>
      </c>
      <c r="F439" t="s">
        <v>136</v>
      </c>
      <c r="G439" s="11">
        <v>9.9999999999999965E-14</v>
      </c>
      <c r="H439" t="s">
        <v>192</v>
      </c>
      <c r="I439" t="s">
        <v>273</v>
      </c>
      <c r="J439" s="10" t="b">
        <v>1</v>
      </c>
      <c r="K439"/>
    </row>
    <row r="440" spans="1:11" x14ac:dyDescent="0.25">
      <c r="A440" t="s">
        <v>603</v>
      </c>
      <c r="D440" t="s">
        <v>622</v>
      </c>
      <c r="E440" t="s">
        <v>167</v>
      </c>
      <c r="F440" t="s">
        <v>136</v>
      </c>
      <c r="G440" s="11">
        <v>9.9999999999999973E-17</v>
      </c>
      <c r="H440" t="s">
        <v>192</v>
      </c>
      <c r="I440" t="s">
        <v>273</v>
      </c>
      <c r="J440" s="10" t="b">
        <v>1</v>
      </c>
      <c r="K440"/>
    </row>
    <row r="441" spans="1:11" x14ac:dyDescent="0.25">
      <c r="A441" t="s">
        <v>604</v>
      </c>
      <c r="D441" t="s">
        <v>623</v>
      </c>
      <c r="E441" t="s">
        <v>167</v>
      </c>
      <c r="F441" t="s">
        <v>136</v>
      </c>
      <c r="G441" s="11">
        <v>9.9999999999999973E-20</v>
      </c>
      <c r="H441" t="s">
        <v>192</v>
      </c>
      <c r="I441" t="s">
        <v>273</v>
      </c>
      <c r="J441" s="10" t="b">
        <v>1</v>
      </c>
      <c r="K441"/>
    </row>
    <row r="442" spans="1:11" x14ac:dyDescent="0.25">
      <c r="A442" t="s">
        <v>455</v>
      </c>
      <c r="D442" t="s">
        <v>472</v>
      </c>
      <c r="E442" t="s">
        <v>167</v>
      </c>
      <c r="F442" t="s">
        <v>136</v>
      </c>
      <c r="G442" s="11">
        <f>10^24</f>
        <v>9.9999999999999998E+23</v>
      </c>
      <c r="H442" t="s">
        <v>192</v>
      </c>
      <c r="I442" t="s">
        <v>273</v>
      </c>
      <c r="J442" s="7" t="b">
        <v>1</v>
      </c>
      <c r="K442"/>
    </row>
    <row r="443" spans="1:11" x14ac:dyDescent="0.25">
      <c r="A443" t="s">
        <v>456</v>
      </c>
      <c r="D443" t="s">
        <v>473</v>
      </c>
      <c r="E443" t="s">
        <v>167</v>
      </c>
      <c r="F443" t="s">
        <v>136</v>
      </c>
      <c r="G443" s="11">
        <v>1E+21</v>
      </c>
      <c r="H443" t="s">
        <v>192</v>
      </c>
      <c r="I443" t="s">
        <v>273</v>
      </c>
      <c r="J443" s="7" t="b">
        <v>1</v>
      </c>
      <c r="K443"/>
    </row>
    <row r="444" spans="1:11" x14ac:dyDescent="0.25">
      <c r="A444" t="s">
        <v>457</v>
      </c>
      <c r="D444" t="s">
        <v>474</v>
      </c>
      <c r="E444" t="s">
        <v>167</v>
      </c>
      <c r="F444" t="s">
        <v>136</v>
      </c>
      <c r="G444" s="11">
        <v>1E+18</v>
      </c>
      <c r="H444" t="s">
        <v>192</v>
      </c>
      <c r="I444" t="s">
        <v>273</v>
      </c>
      <c r="J444" s="7" t="b">
        <v>1</v>
      </c>
      <c r="K444"/>
    </row>
    <row r="445" spans="1:11" x14ac:dyDescent="0.25">
      <c r="A445" t="s">
        <v>458</v>
      </c>
      <c r="D445" t="s">
        <v>475</v>
      </c>
      <c r="E445" t="s">
        <v>167</v>
      </c>
      <c r="F445" t="s">
        <v>136</v>
      </c>
      <c r="G445" s="11">
        <v>1000000000000000</v>
      </c>
      <c r="H445" t="s">
        <v>192</v>
      </c>
      <c r="I445" t="s">
        <v>273</v>
      </c>
      <c r="J445" s="7" t="b">
        <v>1</v>
      </c>
      <c r="K445"/>
    </row>
    <row r="446" spans="1:11" x14ac:dyDescent="0.25">
      <c r="A446" t="s">
        <v>459</v>
      </c>
      <c r="D446" t="s">
        <v>476</v>
      </c>
      <c r="E446" t="s">
        <v>167</v>
      </c>
      <c r="F446" t="s">
        <v>136</v>
      </c>
      <c r="G446" s="11">
        <v>1000000000000</v>
      </c>
      <c r="H446" t="s">
        <v>192</v>
      </c>
      <c r="I446" t="s">
        <v>273</v>
      </c>
      <c r="J446" s="7" t="b">
        <v>1</v>
      </c>
      <c r="K446"/>
    </row>
    <row r="447" spans="1:11" x14ac:dyDescent="0.25">
      <c r="A447" t="s">
        <v>460</v>
      </c>
      <c r="D447" t="s">
        <v>477</v>
      </c>
      <c r="E447" t="s">
        <v>167</v>
      </c>
      <c r="F447" t="s">
        <v>136</v>
      </c>
      <c r="G447" s="11">
        <v>1000000000</v>
      </c>
      <c r="H447" t="s">
        <v>192</v>
      </c>
      <c r="I447" t="s">
        <v>273</v>
      </c>
      <c r="J447" s="7" t="b">
        <v>1</v>
      </c>
      <c r="K447"/>
    </row>
    <row r="448" spans="1:11" x14ac:dyDescent="0.25">
      <c r="A448" t="s">
        <v>168</v>
      </c>
      <c r="D448" t="s">
        <v>180</v>
      </c>
      <c r="E448" t="s">
        <v>167</v>
      </c>
      <c r="F448" t="s">
        <v>136</v>
      </c>
      <c r="G448" s="11">
        <v>1000000</v>
      </c>
      <c r="H448" t="s">
        <v>192</v>
      </c>
      <c r="I448" t="s">
        <v>273</v>
      </c>
      <c r="J448" s="7" t="b">
        <v>1</v>
      </c>
      <c r="K448"/>
    </row>
    <row r="449" spans="1:11" x14ac:dyDescent="0.25">
      <c r="A449" t="s">
        <v>138</v>
      </c>
      <c r="D449" t="s">
        <v>169</v>
      </c>
      <c r="E449" t="s">
        <v>167</v>
      </c>
      <c r="F449" t="s">
        <v>136</v>
      </c>
      <c r="G449" s="11">
        <v>1000</v>
      </c>
      <c r="H449" t="s">
        <v>192</v>
      </c>
      <c r="I449" t="s">
        <v>273</v>
      </c>
      <c r="J449" s="7" t="b">
        <v>1</v>
      </c>
      <c r="K449"/>
    </row>
    <row r="450" spans="1:11" x14ac:dyDescent="0.25">
      <c r="A450" t="s">
        <v>461</v>
      </c>
      <c r="D450" t="s">
        <v>478</v>
      </c>
      <c r="E450" t="s">
        <v>167</v>
      </c>
      <c r="F450" t="s">
        <v>136</v>
      </c>
      <c r="G450" s="11">
        <v>100</v>
      </c>
      <c r="H450" t="s">
        <v>192</v>
      </c>
      <c r="I450" t="s">
        <v>273</v>
      </c>
      <c r="J450" s="7" t="b">
        <v>1</v>
      </c>
      <c r="K450"/>
    </row>
    <row r="451" spans="1:11" x14ac:dyDescent="0.25">
      <c r="A451" t="s">
        <v>462</v>
      </c>
      <c r="D451" t="s">
        <v>479</v>
      </c>
      <c r="E451" t="s">
        <v>167</v>
      </c>
      <c r="F451" t="s">
        <v>136</v>
      </c>
      <c r="G451" s="11">
        <v>10</v>
      </c>
      <c r="H451" t="s">
        <v>192</v>
      </c>
      <c r="I451" t="s">
        <v>273</v>
      </c>
      <c r="J451" s="7" t="b">
        <v>1</v>
      </c>
      <c r="K451"/>
    </row>
    <row r="452" spans="1:11" x14ac:dyDescent="0.25">
      <c r="A452" t="s">
        <v>167</v>
      </c>
      <c r="D452" t="s">
        <v>136</v>
      </c>
      <c r="E452" t="s">
        <v>167</v>
      </c>
      <c r="F452" t="s">
        <v>136</v>
      </c>
      <c r="G452" s="11">
        <v>1</v>
      </c>
      <c r="H452" t="s">
        <v>192</v>
      </c>
      <c r="I452" t="s">
        <v>273</v>
      </c>
      <c r="J452" s="7" t="b">
        <v>1</v>
      </c>
      <c r="K452"/>
    </row>
    <row r="453" spans="1:11" x14ac:dyDescent="0.25">
      <c r="A453" t="s">
        <v>463</v>
      </c>
      <c r="D453" t="s">
        <v>480</v>
      </c>
      <c r="E453" t="s">
        <v>167</v>
      </c>
      <c r="F453" t="s">
        <v>136</v>
      </c>
      <c r="G453" s="11">
        <v>0.1</v>
      </c>
      <c r="H453" t="s">
        <v>192</v>
      </c>
      <c r="I453" t="s">
        <v>273</v>
      </c>
      <c r="J453" s="7" t="b">
        <v>1</v>
      </c>
      <c r="K453"/>
    </row>
    <row r="454" spans="1:11" x14ac:dyDescent="0.25">
      <c r="A454" t="s">
        <v>464</v>
      </c>
      <c r="D454" t="s">
        <v>481</v>
      </c>
      <c r="E454" t="s">
        <v>167</v>
      </c>
      <c r="F454" t="s">
        <v>136</v>
      </c>
      <c r="G454" s="11">
        <v>0.01</v>
      </c>
      <c r="H454" t="s">
        <v>192</v>
      </c>
      <c r="I454" t="s">
        <v>273</v>
      </c>
      <c r="J454" s="7" t="b">
        <v>1</v>
      </c>
      <c r="K454"/>
    </row>
    <row r="455" spans="1:11" x14ac:dyDescent="0.25">
      <c r="A455" t="s">
        <v>465</v>
      </c>
      <c r="D455" t="s">
        <v>482</v>
      </c>
      <c r="E455" t="s">
        <v>167</v>
      </c>
      <c r="F455" t="s">
        <v>136</v>
      </c>
      <c r="G455" s="11">
        <v>1E-3</v>
      </c>
      <c r="H455" t="s">
        <v>192</v>
      </c>
      <c r="I455" t="s">
        <v>273</v>
      </c>
      <c r="J455" s="7" t="b">
        <v>1</v>
      </c>
      <c r="K455"/>
    </row>
    <row r="456" spans="1:11" x14ac:dyDescent="0.25">
      <c r="A456" t="s">
        <v>490</v>
      </c>
      <c r="D456" t="s">
        <v>483</v>
      </c>
      <c r="E456" t="s">
        <v>167</v>
      </c>
      <c r="F456" t="s">
        <v>136</v>
      </c>
      <c r="G456" s="11">
        <v>9.9999999999999995E-7</v>
      </c>
      <c r="H456" t="s">
        <v>192</v>
      </c>
      <c r="I456" t="s">
        <v>273</v>
      </c>
      <c r="J456" s="7" t="b">
        <v>1</v>
      </c>
      <c r="K456"/>
    </row>
    <row r="457" spans="1:11" x14ac:dyDescent="0.25">
      <c r="A457" t="s">
        <v>466</v>
      </c>
      <c r="D457" t="s">
        <v>484</v>
      </c>
      <c r="E457" t="s">
        <v>167</v>
      </c>
      <c r="F457" t="s">
        <v>136</v>
      </c>
      <c r="G457" s="11">
        <v>9.9999999999999986E-10</v>
      </c>
      <c r="H457" t="s">
        <v>192</v>
      </c>
      <c r="I457" t="s">
        <v>273</v>
      </c>
      <c r="J457" s="7" t="b">
        <v>1</v>
      </c>
      <c r="K457"/>
    </row>
    <row r="458" spans="1:11" x14ac:dyDescent="0.25">
      <c r="A458" t="s">
        <v>467</v>
      </c>
      <c r="D458" t="s">
        <v>485</v>
      </c>
      <c r="E458" t="s">
        <v>167</v>
      </c>
      <c r="F458" t="s">
        <v>136</v>
      </c>
      <c r="G458" s="11">
        <v>9.9999999999999978E-13</v>
      </c>
      <c r="H458" t="s">
        <v>192</v>
      </c>
      <c r="I458" t="s">
        <v>273</v>
      </c>
      <c r="J458" s="7" t="b">
        <v>1</v>
      </c>
      <c r="K458"/>
    </row>
    <row r="459" spans="1:11" x14ac:dyDescent="0.25">
      <c r="A459" t="s">
        <v>468</v>
      </c>
      <c r="D459" t="s">
        <v>486</v>
      </c>
      <c r="E459" t="s">
        <v>167</v>
      </c>
      <c r="F459" t="s">
        <v>136</v>
      </c>
      <c r="G459" s="11">
        <v>9.9999999999999968E-16</v>
      </c>
      <c r="H459" t="s">
        <v>192</v>
      </c>
      <c r="I459" t="s">
        <v>273</v>
      </c>
      <c r="J459" s="7" t="b">
        <v>1</v>
      </c>
      <c r="K459"/>
    </row>
    <row r="460" spans="1:11" x14ac:dyDescent="0.25">
      <c r="A460" t="s">
        <v>469</v>
      </c>
      <c r="D460" t="s">
        <v>487</v>
      </c>
      <c r="E460" t="s">
        <v>167</v>
      </c>
      <c r="F460" t="s">
        <v>136</v>
      </c>
      <c r="G460" s="11">
        <v>9.9999999999999969E-19</v>
      </c>
      <c r="H460" t="s">
        <v>192</v>
      </c>
      <c r="I460" t="s">
        <v>273</v>
      </c>
      <c r="J460" s="7" t="b">
        <v>1</v>
      </c>
      <c r="K460"/>
    </row>
    <row r="461" spans="1:11" x14ac:dyDescent="0.25">
      <c r="A461" t="s">
        <v>470</v>
      </c>
      <c r="D461" t="s">
        <v>488</v>
      </c>
      <c r="E461" t="s">
        <v>167</v>
      </c>
      <c r="F461" t="s">
        <v>136</v>
      </c>
      <c r="G461" s="11">
        <v>9.9999999999999972E-22</v>
      </c>
      <c r="H461" t="s">
        <v>192</v>
      </c>
      <c r="I461" t="s">
        <v>273</v>
      </c>
      <c r="J461" s="7" t="b">
        <v>1</v>
      </c>
      <c r="K461"/>
    </row>
    <row r="462" spans="1:11" x14ac:dyDescent="0.25">
      <c r="A462" t="s">
        <v>471</v>
      </c>
      <c r="D462" t="s">
        <v>489</v>
      </c>
      <c r="E462" t="s">
        <v>167</v>
      </c>
      <c r="F462" t="s">
        <v>136</v>
      </c>
      <c r="G462" s="11">
        <v>9.9999999999999974E-25</v>
      </c>
      <c r="H462" t="s">
        <v>192</v>
      </c>
      <c r="I462" t="s">
        <v>273</v>
      </c>
      <c r="J462" s="7" t="b">
        <v>1</v>
      </c>
      <c r="K462"/>
    </row>
    <row r="463" spans="1:11" x14ac:dyDescent="0.25">
      <c r="A463" t="s">
        <v>790</v>
      </c>
      <c r="B463" t="s">
        <v>199</v>
      </c>
      <c r="D463" t="s">
        <v>894</v>
      </c>
      <c r="E463" t="s">
        <v>210</v>
      </c>
      <c r="F463" t="s">
        <v>232</v>
      </c>
      <c r="G463" s="11">
        <v>1055.05585262</v>
      </c>
      <c r="H463" t="s">
        <v>17</v>
      </c>
      <c r="I463" t="s">
        <v>265</v>
      </c>
      <c r="J463" s="7" t="b">
        <v>1</v>
      </c>
      <c r="K463"/>
    </row>
    <row r="464" spans="1:11" x14ac:dyDescent="0.25">
      <c r="A464" t="s">
        <v>791</v>
      </c>
      <c r="B464" t="s">
        <v>305</v>
      </c>
      <c r="D464" t="s">
        <v>895</v>
      </c>
      <c r="E464" t="s">
        <v>210</v>
      </c>
      <c r="F464" t="s">
        <v>232</v>
      </c>
      <c r="G464" s="11">
        <v>1054.35026444</v>
      </c>
      <c r="H464" t="s">
        <v>17</v>
      </c>
      <c r="I464" t="s">
        <v>265</v>
      </c>
      <c r="J464" s="7" t="b">
        <v>1</v>
      </c>
      <c r="K464"/>
    </row>
    <row r="465" spans="1:11" x14ac:dyDescent="0.25">
      <c r="A465" t="s">
        <v>792</v>
      </c>
      <c r="B465" t="s">
        <v>306</v>
      </c>
      <c r="D465" t="s">
        <v>896</v>
      </c>
      <c r="E465" t="s">
        <v>210</v>
      </c>
      <c r="F465" t="s">
        <v>232</v>
      </c>
      <c r="G465" s="11">
        <v>1055.8699999999999</v>
      </c>
      <c r="H465" t="s">
        <v>17</v>
      </c>
      <c r="I465" t="s">
        <v>265</v>
      </c>
      <c r="J465" s="7" t="b">
        <v>1</v>
      </c>
      <c r="K465"/>
    </row>
    <row r="466" spans="1:11" x14ac:dyDescent="0.25">
      <c r="A466" t="s">
        <v>793</v>
      </c>
      <c r="B466" t="s">
        <v>307</v>
      </c>
      <c r="D466" t="s">
        <v>897</v>
      </c>
      <c r="E466" t="s">
        <v>210</v>
      </c>
      <c r="F466" t="s">
        <v>232</v>
      </c>
      <c r="G466" s="11">
        <v>1059.67</v>
      </c>
      <c r="H466" t="s">
        <v>17</v>
      </c>
      <c r="I466" t="s">
        <v>265</v>
      </c>
      <c r="J466" s="7" t="b">
        <v>1</v>
      </c>
      <c r="K466"/>
    </row>
    <row r="467" spans="1:11" x14ac:dyDescent="0.25">
      <c r="A467" t="s">
        <v>794</v>
      </c>
      <c r="B467" t="s">
        <v>308</v>
      </c>
      <c r="D467" t="s">
        <v>898</v>
      </c>
      <c r="E467" t="s">
        <v>210</v>
      </c>
      <c r="F467" t="s">
        <v>232</v>
      </c>
      <c r="G467" s="11">
        <v>1054.8040000000001</v>
      </c>
      <c r="H467" t="s">
        <v>17</v>
      </c>
      <c r="I467" t="s">
        <v>265</v>
      </c>
      <c r="J467" s="7" t="b">
        <v>1</v>
      </c>
      <c r="K467"/>
    </row>
    <row r="468" spans="1:11" x14ac:dyDescent="0.25">
      <c r="A468" t="s">
        <v>795</v>
      </c>
      <c r="B468" t="s">
        <v>349</v>
      </c>
      <c r="D468" t="s">
        <v>899</v>
      </c>
      <c r="E468" t="s">
        <v>210</v>
      </c>
      <c r="F468" t="s">
        <v>232</v>
      </c>
      <c r="G468" s="11">
        <v>1054.68</v>
      </c>
      <c r="H468" t="s">
        <v>17</v>
      </c>
      <c r="I468" t="s">
        <v>265</v>
      </c>
      <c r="J468" s="7" t="b">
        <v>1</v>
      </c>
      <c r="K468"/>
    </row>
    <row r="469" spans="1:11" x14ac:dyDescent="0.25">
      <c r="A469" t="s">
        <v>40</v>
      </c>
      <c r="D469" t="s">
        <v>900</v>
      </c>
      <c r="E469" t="s">
        <v>210</v>
      </c>
      <c r="F469" t="s">
        <v>232</v>
      </c>
      <c r="G469" s="11">
        <f>100000*G463</f>
        <v>105505585.26199999</v>
      </c>
      <c r="H469" t="s">
        <v>17</v>
      </c>
      <c r="I469" t="s">
        <v>265</v>
      </c>
      <c r="J469" s="7" t="b">
        <v>1</v>
      </c>
      <c r="K469"/>
    </row>
    <row r="470" spans="1:11" x14ac:dyDescent="0.25">
      <c r="A470" t="s">
        <v>635</v>
      </c>
      <c r="D470" t="s">
        <v>901</v>
      </c>
      <c r="E470" t="s">
        <v>210</v>
      </c>
      <c r="F470" t="s">
        <v>232</v>
      </c>
      <c r="G470" s="11">
        <f>100000*G467</f>
        <v>105480400.00000001</v>
      </c>
      <c r="H470" t="s">
        <v>17</v>
      </c>
      <c r="I470" t="s">
        <v>265</v>
      </c>
      <c r="J470" s="7" t="b">
        <v>1</v>
      </c>
      <c r="K470"/>
    </row>
    <row r="471" spans="1:11" x14ac:dyDescent="0.25">
      <c r="A471" t="s">
        <v>39</v>
      </c>
      <c r="D471" t="s">
        <v>39</v>
      </c>
      <c r="E471" t="s">
        <v>210</v>
      </c>
      <c r="F471" t="s">
        <v>232</v>
      </c>
      <c r="G471" s="11">
        <f>G463*10^15</f>
        <v>1.05505585262E+18</v>
      </c>
      <c r="H471" t="s">
        <v>17</v>
      </c>
      <c r="I471" t="s">
        <v>265</v>
      </c>
      <c r="J471" s="7" t="b">
        <v>1</v>
      </c>
      <c r="K471"/>
    </row>
    <row r="472" spans="1:11" x14ac:dyDescent="0.25">
      <c r="A472" t="s">
        <v>636</v>
      </c>
      <c r="D472" t="s">
        <v>902</v>
      </c>
      <c r="E472" t="s">
        <v>210</v>
      </c>
      <c r="F472" t="s">
        <v>232</v>
      </c>
      <c r="G472" s="11">
        <f>G466*10^15</f>
        <v>1.0596700000000001E+18</v>
      </c>
      <c r="H472" t="s">
        <v>17</v>
      </c>
      <c r="I472" t="s">
        <v>267</v>
      </c>
      <c r="J472" s="7" t="b">
        <v>1</v>
      </c>
      <c r="K472"/>
    </row>
    <row r="473" spans="1:11" x14ac:dyDescent="0.25">
      <c r="A473" t="s">
        <v>200</v>
      </c>
      <c r="D473" t="s">
        <v>903</v>
      </c>
      <c r="E473" t="s">
        <v>210</v>
      </c>
      <c r="F473" t="s">
        <v>232</v>
      </c>
      <c r="G473" s="11">
        <v>4.1867999999999999</v>
      </c>
      <c r="H473" t="s">
        <v>17</v>
      </c>
      <c r="I473" t="s">
        <v>265</v>
      </c>
      <c r="J473" s="7" t="b">
        <v>1</v>
      </c>
      <c r="K473"/>
    </row>
    <row r="474" spans="1:11" x14ac:dyDescent="0.25">
      <c r="A474" t="s">
        <v>309</v>
      </c>
      <c r="D474" t="s">
        <v>904</v>
      </c>
      <c r="E474" t="s">
        <v>210</v>
      </c>
      <c r="F474" t="s">
        <v>232</v>
      </c>
      <c r="G474" s="11">
        <v>4.1840000000000002</v>
      </c>
      <c r="H474" t="s">
        <v>17</v>
      </c>
      <c r="I474" t="s">
        <v>265</v>
      </c>
      <c r="J474" s="7" t="b">
        <v>1</v>
      </c>
      <c r="K474"/>
    </row>
    <row r="475" spans="1:11" x14ac:dyDescent="0.25">
      <c r="A475" t="s">
        <v>310</v>
      </c>
      <c r="D475" t="s">
        <v>905</v>
      </c>
      <c r="E475" t="s">
        <v>210</v>
      </c>
      <c r="F475" t="s">
        <v>232</v>
      </c>
      <c r="G475" s="11">
        <v>4.1900199999999996</v>
      </c>
      <c r="H475" t="s">
        <v>17</v>
      </c>
      <c r="I475" t="s">
        <v>265</v>
      </c>
      <c r="J475" s="7" t="b">
        <v>0</v>
      </c>
      <c r="K475"/>
    </row>
    <row r="476" spans="1:11" x14ac:dyDescent="0.25">
      <c r="A476" t="s">
        <v>311</v>
      </c>
      <c r="D476" t="s">
        <v>906</v>
      </c>
      <c r="E476" t="s">
        <v>210</v>
      </c>
      <c r="F476" t="s">
        <v>232</v>
      </c>
      <c r="G476" s="11">
        <v>4.1858000000000004</v>
      </c>
      <c r="H476" t="s">
        <v>17</v>
      </c>
      <c r="I476" t="s">
        <v>265</v>
      </c>
      <c r="J476" s="7" t="b">
        <v>0</v>
      </c>
      <c r="K476"/>
    </row>
    <row r="477" spans="1:11" x14ac:dyDescent="0.25">
      <c r="A477" t="s">
        <v>350</v>
      </c>
      <c r="D477" t="s">
        <v>907</v>
      </c>
      <c r="E477" t="s">
        <v>210</v>
      </c>
      <c r="F477" t="s">
        <v>232</v>
      </c>
      <c r="G477" s="11">
        <v>4.1818999999999997</v>
      </c>
      <c r="H477" t="s">
        <v>17</v>
      </c>
      <c r="I477" t="s">
        <v>265</v>
      </c>
      <c r="J477" s="7" t="b">
        <v>0</v>
      </c>
      <c r="K477"/>
    </row>
    <row r="478" spans="1:11" x14ac:dyDescent="0.25">
      <c r="A478" t="s">
        <v>201</v>
      </c>
      <c r="D478" t="s">
        <v>908</v>
      </c>
      <c r="E478" t="s">
        <v>210</v>
      </c>
      <c r="F478" t="s">
        <v>232</v>
      </c>
      <c r="G478" s="11">
        <f>G473*1000</f>
        <v>4186.8</v>
      </c>
      <c r="H478" t="s">
        <v>17</v>
      </c>
      <c r="I478" t="s">
        <v>265</v>
      </c>
      <c r="J478" s="7" t="b">
        <v>1</v>
      </c>
      <c r="K478"/>
    </row>
    <row r="479" spans="1:11" x14ac:dyDescent="0.25">
      <c r="A479" t="s">
        <v>312</v>
      </c>
      <c r="D479" t="s">
        <v>909</v>
      </c>
      <c r="E479" t="s">
        <v>210</v>
      </c>
      <c r="F479" t="s">
        <v>232</v>
      </c>
      <c r="G479" s="11">
        <f>G474*1000</f>
        <v>4184</v>
      </c>
      <c r="H479" t="s">
        <v>17</v>
      </c>
      <c r="I479" t="s">
        <v>265</v>
      </c>
      <c r="J479" s="7" t="b">
        <v>1</v>
      </c>
      <c r="K479"/>
    </row>
    <row r="480" spans="1:11" x14ac:dyDescent="0.25">
      <c r="A480" t="s">
        <v>313</v>
      </c>
      <c r="D480" t="s">
        <v>910</v>
      </c>
      <c r="E480" t="s">
        <v>210</v>
      </c>
      <c r="F480" t="s">
        <v>232</v>
      </c>
      <c r="G480" s="11">
        <f>G475*1000</f>
        <v>4190.0199999999995</v>
      </c>
      <c r="H480" t="s">
        <v>17</v>
      </c>
      <c r="I480" t="s">
        <v>265</v>
      </c>
      <c r="J480" s="7" t="b">
        <v>1</v>
      </c>
      <c r="K480"/>
    </row>
    <row r="481" spans="1:11" x14ac:dyDescent="0.25">
      <c r="A481" t="s">
        <v>90</v>
      </c>
      <c r="D481" t="s">
        <v>911</v>
      </c>
      <c r="E481" t="s">
        <v>210</v>
      </c>
      <c r="F481" t="s">
        <v>232</v>
      </c>
      <c r="G481" s="11">
        <v>1.602176565E-19</v>
      </c>
      <c r="H481" t="s">
        <v>17</v>
      </c>
      <c r="I481" t="s">
        <v>265</v>
      </c>
      <c r="J481" s="7" t="b">
        <v>1</v>
      </c>
      <c r="K481"/>
    </row>
    <row r="482" spans="1:11" x14ac:dyDescent="0.25">
      <c r="A482" t="s">
        <v>38</v>
      </c>
      <c r="D482" t="s">
        <v>38</v>
      </c>
      <c r="E482" t="s">
        <v>210</v>
      </c>
      <c r="F482" t="s">
        <v>232</v>
      </c>
      <c r="G482" s="11">
        <v>9.9999999999999995E-8</v>
      </c>
      <c r="H482" t="s">
        <v>17</v>
      </c>
      <c r="I482" t="s">
        <v>265</v>
      </c>
      <c r="J482" s="7" t="b">
        <v>1</v>
      </c>
      <c r="K482"/>
    </row>
    <row r="483" spans="1:11" x14ac:dyDescent="0.25">
      <c r="A483" t="s">
        <v>208</v>
      </c>
      <c r="D483" t="s">
        <v>912</v>
      </c>
      <c r="E483" t="s">
        <v>210</v>
      </c>
      <c r="F483" t="s">
        <v>232</v>
      </c>
      <c r="G483" s="11">
        <v>3600000</v>
      </c>
      <c r="H483" t="s">
        <v>17</v>
      </c>
      <c r="I483" t="s">
        <v>265</v>
      </c>
      <c r="J483" s="7" t="b">
        <v>1</v>
      </c>
      <c r="K483"/>
    </row>
    <row r="484" spans="1:11" x14ac:dyDescent="0.25">
      <c r="A484" t="s">
        <v>291</v>
      </c>
      <c r="D484" t="s">
        <v>913</v>
      </c>
      <c r="E484" t="s">
        <v>210</v>
      </c>
      <c r="F484" t="s">
        <v>232</v>
      </c>
      <c r="G484" s="11">
        <v>4184000000</v>
      </c>
      <c r="H484" t="s">
        <v>17</v>
      </c>
      <c r="I484" t="s">
        <v>265</v>
      </c>
      <c r="J484" s="7" t="b">
        <v>1</v>
      </c>
      <c r="K484"/>
    </row>
    <row r="485" spans="1:11" x14ac:dyDescent="0.25">
      <c r="A485" t="s">
        <v>434</v>
      </c>
      <c r="D485" t="s">
        <v>415</v>
      </c>
      <c r="E485" t="s">
        <v>210</v>
      </c>
      <c r="F485" t="s">
        <v>232</v>
      </c>
      <c r="G485" s="11">
        <v>9.9999999999999998E+23</v>
      </c>
      <c r="H485" t="s">
        <v>17</v>
      </c>
      <c r="I485" t="s">
        <v>265</v>
      </c>
      <c r="J485" s="7" t="b">
        <v>1</v>
      </c>
      <c r="K485"/>
    </row>
    <row r="486" spans="1:11" x14ac:dyDescent="0.25">
      <c r="A486" t="s">
        <v>435</v>
      </c>
      <c r="D486" t="s">
        <v>416</v>
      </c>
      <c r="E486" t="s">
        <v>210</v>
      </c>
      <c r="F486" t="s">
        <v>232</v>
      </c>
      <c r="G486" s="11">
        <v>1E+21</v>
      </c>
      <c r="H486" t="s">
        <v>17</v>
      </c>
      <c r="I486" t="s">
        <v>265</v>
      </c>
      <c r="J486" s="7" t="b">
        <v>1</v>
      </c>
      <c r="K486"/>
    </row>
    <row r="487" spans="1:11" x14ac:dyDescent="0.25">
      <c r="A487" t="s">
        <v>436</v>
      </c>
      <c r="D487" t="s">
        <v>417</v>
      </c>
      <c r="E487" t="s">
        <v>210</v>
      </c>
      <c r="F487" t="s">
        <v>232</v>
      </c>
      <c r="G487" s="11">
        <v>1E+18</v>
      </c>
      <c r="H487" t="s">
        <v>17</v>
      </c>
      <c r="I487" t="s">
        <v>265</v>
      </c>
      <c r="J487" s="7" t="b">
        <v>1</v>
      </c>
      <c r="K487"/>
    </row>
    <row r="488" spans="1:11" x14ac:dyDescent="0.25">
      <c r="A488" t="s">
        <v>437</v>
      </c>
      <c r="D488" t="s">
        <v>418</v>
      </c>
      <c r="E488" t="s">
        <v>210</v>
      </c>
      <c r="F488" t="s">
        <v>232</v>
      </c>
      <c r="G488" s="11">
        <v>1000000000000000</v>
      </c>
      <c r="H488" t="s">
        <v>17</v>
      </c>
      <c r="I488" t="s">
        <v>265</v>
      </c>
      <c r="J488" s="7" t="b">
        <v>1</v>
      </c>
      <c r="K488"/>
    </row>
    <row r="489" spans="1:11" x14ac:dyDescent="0.25">
      <c r="A489" t="s">
        <v>438</v>
      </c>
      <c r="D489" t="s">
        <v>419</v>
      </c>
      <c r="E489" t="s">
        <v>210</v>
      </c>
      <c r="F489" t="s">
        <v>232</v>
      </c>
      <c r="G489" s="11">
        <v>1000000000000</v>
      </c>
      <c r="H489" t="s">
        <v>17</v>
      </c>
      <c r="I489" t="s">
        <v>265</v>
      </c>
      <c r="J489" s="7" t="b">
        <v>1</v>
      </c>
      <c r="K489"/>
    </row>
    <row r="490" spans="1:11" x14ac:dyDescent="0.25">
      <c r="A490" t="s">
        <v>452</v>
      </c>
      <c r="D490" t="s">
        <v>420</v>
      </c>
      <c r="E490" t="s">
        <v>210</v>
      </c>
      <c r="F490" t="s">
        <v>232</v>
      </c>
      <c r="G490" s="11">
        <v>1000000000</v>
      </c>
      <c r="H490" t="s">
        <v>17</v>
      </c>
      <c r="I490" t="s">
        <v>265</v>
      </c>
      <c r="J490" s="7" t="b">
        <v>1</v>
      </c>
      <c r="K490"/>
    </row>
    <row r="491" spans="1:11" x14ac:dyDescent="0.25">
      <c r="A491" t="s">
        <v>153</v>
      </c>
      <c r="D491" t="s">
        <v>233</v>
      </c>
      <c r="E491" t="s">
        <v>210</v>
      </c>
      <c r="F491" t="s">
        <v>232</v>
      </c>
      <c r="G491" s="11">
        <v>1000000</v>
      </c>
      <c r="H491" t="s">
        <v>17</v>
      </c>
      <c r="I491" t="s">
        <v>265</v>
      </c>
      <c r="J491" s="7" t="b">
        <v>1</v>
      </c>
      <c r="K491"/>
    </row>
    <row r="492" spans="1:11" x14ac:dyDescent="0.25">
      <c r="A492" t="s">
        <v>439</v>
      </c>
      <c r="D492" t="s">
        <v>421</v>
      </c>
      <c r="E492" t="s">
        <v>210</v>
      </c>
      <c r="F492" t="s">
        <v>232</v>
      </c>
      <c r="G492" s="11">
        <v>1000</v>
      </c>
      <c r="H492" t="s">
        <v>17</v>
      </c>
      <c r="I492" t="s">
        <v>265</v>
      </c>
      <c r="J492" s="7" t="b">
        <v>1</v>
      </c>
      <c r="K492"/>
    </row>
    <row r="493" spans="1:11" x14ac:dyDescent="0.25">
      <c r="A493" t="s">
        <v>440</v>
      </c>
      <c r="D493" t="s">
        <v>422</v>
      </c>
      <c r="E493" t="s">
        <v>210</v>
      </c>
      <c r="F493" t="s">
        <v>232</v>
      </c>
      <c r="G493" s="11">
        <v>100</v>
      </c>
      <c r="H493" t="s">
        <v>17</v>
      </c>
      <c r="I493" t="s">
        <v>265</v>
      </c>
      <c r="J493" s="7" t="b">
        <v>1</v>
      </c>
      <c r="K493"/>
    </row>
    <row r="494" spans="1:11" x14ac:dyDescent="0.25">
      <c r="A494" t="s">
        <v>441</v>
      </c>
      <c r="D494" t="s">
        <v>423</v>
      </c>
      <c r="E494" t="s">
        <v>210</v>
      </c>
      <c r="F494" t="s">
        <v>232</v>
      </c>
      <c r="G494" s="11">
        <v>10</v>
      </c>
      <c r="H494" t="s">
        <v>17</v>
      </c>
      <c r="I494" t="s">
        <v>265</v>
      </c>
      <c r="J494" s="7" t="b">
        <v>1</v>
      </c>
      <c r="K494"/>
    </row>
    <row r="495" spans="1:11" x14ac:dyDescent="0.25">
      <c r="A495" t="s">
        <v>152</v>
      </c>
      <c r="D495" t="s">
        <v>232</v>
      </c>
      <c r="E495" t="s">
        <v>210</v>
      </c>
      <c r="F495" t="s">
        <v>232</v>
      </c>
      <c r="G495" s="11">
        <v>1</v>
      </c>
      <c r="H495" t="s">
        <v>17</v>
      </c>
      <c r="I495" t="s">
        <v>265</v>
      </c>
      <c r="J495" s="7" t="b">
        <v>1</v>
      </c>
      <c r="K495"/>
    </row>
    <row r="496" spans="1:11" x14ac:dyDescent="0.25">
      <c r="A496" t="s">
        <v>442</v>
      </c>
      <c r="D496" t="s">
        <v>424</v>
      </c>
      <c r="E496" t="s">
        <v>210</v>
      </c>
      <c r="F496" t="s">
        <v>232</v>
      </c>
      <c r="G496" s="11">
        <v>0.1</v>
      </c>
      <c r="H496" t="s">
        <v>17</v>
      </c>
      <c r="I496" t="s">
        <v>265</v>
      </c>
      <c r="J496" s="7" t="b">
        <v>1</v>
      </c>
      <c r="K496"/>
    </row>
    <row r="497" spans="1:11" x14ac:dyDescent="0.25">
      <c r="A497" t="s">
        <v>443</v>
      </c>
      <c r="D497" t="s">
        <v>425</v>
      </c>
      <c r="E497" t="s">
        <v>210</v>
      </c>
      <c r="F497" t="s">
        <v>232</v>
      </c>
      <c r="G497" s="11">
        <v>0.01</v>
      </c>
      <c r="H497" t="s">
        <v>17</v>
      </c>
      <c r="I497" t="s">
        <v>265</v>
      </c>
      <c r="J497" s="7" t="b">
        <v>1</v>
      </c>
      <c r="K497"/>
    </row>
    <row r="498" spans="1:11" x14ac:dyDescent="0.25">
      <c r="A498" t="s">
        <v>453</v>
      </c>
      <c r="D498" t="s">
        <v>426</v>
      </c>
      <c r="E498" t="s">
        <v>210</v>
      </c>
      <c r="F498" t="s">
        <v>232</v>
      </c>
      <c r="G498" s="11">
        <v>1E-3</v>
      </c>
      <c r="H498" t="s">
        <v>17</v>
      </c>
      <c r="I498" t="s">
        <v>265</v>
      </c>
      <c r="J498" s="7" t="b">
        <v>1</v>
      </c>
      <c r="K498"/>
    </row>
    <row r="499" spans="1:11" x14ac:dyDescent="0.25">
      <c r="A499" t="s">
        <v>454</v>
      </c>
      <c r="D499" t="s">
        <v>427</v>
      </c>
      <c r="E499" t="s">
        <v>210</v>
      </c>
      <c r="F499" t="s">
        <v>232</v>
      </c>
      <c r="G499" s="11">
        <v>9.9999999999999995E-7</v>
      </c>
      <c r="H499" t="s">
        <v>17</v>
      </c>
      <c r="I499" t="s">
        <v>265</v>
      </c>
      <c r="J499" s="7" t="b">
        <v>1</v>
      </c>
      <c r="K499"/>
    </row>
    <row r="500" spans="1:11" x14ac:dyDescent="0.25">
      <c r="A500" t="s">
        <v>444</v>
      </c>
      <c r="D500" t="s">
        <v>428</v>
      </c>
      <c r="E500" t="s">
        <v>210</v>
      </c>
      <c r="F500" t="s">
        <v>232</v>
      </c>
      <c r="G500" s="11">
        <v>9.9999999999999986E-10</v>
      </c>
      <c r="H500" t="s">
        <v>17</v>
      </c>
      <c r="I500" t="s">
        <v>265</v>
      </c>
      <c r="J500" s="7" t="b">
        <v>1</v>
      </c>
      <c r="K500"/>
    </row>
    <row r="501" spans="1:11" x14ac:dyDescent="0.25">
      <c r="A501" t="s">
        <v>445</v>
      </c>
      <c r="D501" t="s">
        <v>429</v>
      </c>
      <c r="E501" t="s">
        <v>210</v>
      </c>
      <c r="F501" t="s">
        <v>232</v>
      </c>
      <c r="G501" s="11">
        <v>9.9999999999999978E-13</v>
      </c>
      <c r="H501" t="s">
        <v>17</v>
      </c>
      <c r="I501" t="s">
        <v>265</v>
      </c>
      <c r="J501" s="7" t="b">
        <v>1</v>
      </c>
      <c r="K501"/>
    </row>
    <row r="502" spans="1:11" x14ac:dyDescent="0.25">
      <c r="A502" t="s">
        <v>446</v>
      </c>
      <c r="D502" t="s">
        <v>430</v>
      </c>
      <c r="E502" t="s">
        <v>210</v>
      </c>
      <c r="F502" t="s">
        <v>232</v>
      </c>
      <c r="G502" s="11">
        <v>9.9999999999999968E-16</v>
      </c>
      <c r="H502" t="s">
        <v>17</v>
      </c>
      <c r="I502" t="s">
        <v>265</v>
      </c>
      <c r="J502" s="7" t="b">
        <v>1</v>
      </c>
      <c r="K502"/>
    </row>
    <row r="503" spans="1:11" x14ac:dyDescent="0.25">
      <c r="A503" t="s">
        <v>447</v>
      </c>
      <c r="D503" t="s">
        <v>431</v>
      </c>
      <c r="E503" t="s">
        <v>210</v>
      </c>
      <c r="F503" t="s">
        <v>232</v>
      </c>
      <c r="G503" s="11">
        <v>9.9999999999999969E-19</v>
      </c>
      <c r="H503" t="s">
        <v>17</v>
      </c>
      <c r="I503" t="s">
        <v>265</v>
      </c>
      <c r="J503" s="7" t="b">
        <v>1</v>
      </c>
      <c r="K503"/>
    </row>
    <row r="504" spans="1:11" x14ac:dyDescent="0.25">
      <c r="A504" t="s">
        <v>448</v>
      </c>
      <c r="D504" t="s">
        <v>432</v>
      </c>
      <c r="E504" t="s">
        <v>210</v>
      </c>
      <c r="F504" t="s">
        <v>232</v>
      </c>
      <c r="G504" s="11">
        <v>9.9999999999999972E-22</v>
      </c>
      <c r="H504" t="s">
        <v>17</v>
      </c>
      <c r="I504" t="s">
        <v>265</v>
      </c>
      <c r="J504" s="7" t="b">
        <v>1</v>
      </c>
      <c r="K504"/>
    </row>
    <row r="505" spans="1:11" x14ac:dyDescent="0.25">
      <c r="A505" t="s">
        <v>449</v>
      </c>
      <c r="D505" t="s">
        <v>433</v>
      </c>
      <c r="E505" t="s">
        <v>210</v>
      </c>
      <c r="F505" t="s">
        <v>232</v>
      </c>
      <c r="G505" s="11">
        <v>9.9999999999999974E-25</v>
      </c>
      <c r="H505" t="s">
        <v>17</v>
      </c>
      <c r="I505" t="s">
        <v>265</v>
      </c>
      <c r="J505" t="b">
        <v>1</v>
      </c>
      <c r="K505"/>
    </row>
    <row r="506" spans="1:11" x14ac:dyDescent="0.25">
      <c r="A506" t="s">
        <v>327</v>
      </c>
      <c r="D506" t="s">
        <v>60</v>
      </c>
      <c r="E506" t="s">
        <v>946</v>
      </c>
      <c r="F506" t="s">
        <v>234</v>
      </c>
      <c r="G506" s="11">
        <f>550*G97*G375/G40</f>
        <v>745.69987158227025</v>
      </c>
      <c r="H506" t="s">
        <v>191</v>
      </c>
      <c r="I506" t="s">
        <v>267</v>
      </c>
      <c r="J506" t="b">
        <v>1</v>
      </c>
      <c r="K506"/>
    </row>
    <row r="507" spans="1:11" x14ac:dyDescent="0.25">
      <c r="A507" t="s">
        <v>699</v>
      </c>
      <c r="D507" t="s">
        <v>679</v>
      </c>
      <c r="E507" t="s">
        <v>946</v>
      </c>
      <c r="F507" t="s">
        <v>234</v>
      </c>
      <c r="G507" s="11">
        <v>9.9999999999999998E+23</v>
      </c>
      <c r="H507" t="s">
        <v>191</v>
      </c>
      <c r="I507" t="s">
        <v>267</v>
      </c>
      <c r="J507" t="b">
        <v>1</v>
      </c>
      <c r="K507"/>
    </row>
    <row r="508" spans="1:11" x14ac:dyDescent="0.25">
      <c r="A508" t="s">
        <v>700</v>
      </c>
      <c r="D508" t="s">
        <v>680</v>
      </c>
      <c r="E508" t="s">
        <v>946</v>
      </c>
      <c r="F508" t="s">
        <v>234</v>
      </c>
      <c r="G508" s="11">
        <v>1E+21</v>
      </c>
      <c r="H508" t="s">
        <v>191</v>
      </c>
      <c r="I508" t="s">
        <v>267</v>
      </c>
      <c r="J508" t="b">
        <v>1</v>
      </c>
      <c r="K508"/>
    </row>
    <row r="509" spans="1:11" x14ac:dyDescent="0.25">
      <c r="A509" t="s">
        <v>701</v>
      </c>
      <c r="D509" t="s">
        <v>681</v>
      </c>
      <c r="E509" t="s">
        <v>946</v>
      </c>
      <c r="F509" t="s">
        <v>234</v>
      </c>
      <c r="G509" s="11">
        <v>1E+18</v>
      </c>
      <c r="H509" t="s">
        <v>191</v>
      </c>
      <c r="I509" t="s">
        <v>267</v>
      </c>
      <c r="J509" t="b">
        <v>1</v>
      </c>
      <c r="K509"/>
    </row>
    <row r="510" spans="1:11" x14ac:dyDescent="0.25">
      <c r="A510" t="s">
        <v>702</v>
      </c>
      <c r="D510" t="s">
        <v>682</v>
      </c>
      <c r="E510" t="s">
        <v>946</v>
      </c>
      <c r="F510" t="s">
        <v>234</v>
      </c>
      <c r="G510" s="11">
        <v>1000000000000000</v>
      </c>
      <c r="H510" t="s">
        <v>191</v>
      </c>
      <c r="I510" t="s">
        <v>267</v>
      </c>
      <c r="J510" t="b">
        <v>1</v>
      </c>
      <c r="K510"/>
    </row>
    <row r="511" spans="1:11" x14ac:dyDescent="0.25">
      <c r="A511" t="s">
        <v>703</v>
      </c>
      <c r="D511" t="s">
        <v>683</v>
      </c>
      <c r="E511" t="s">
        <v>946</v>
      </c>
      <c r="F511" t="s">
        <v>234</v>
      </c>
      <c r="G511" s="11">
        <v>1000000000000</v>
      </c>
      <c r="H511" t="s">
        <v>191</v>
      </c>
      <c r="I511" t="s">
        <v>267</v>
      </c>
      <c r="J511" t="b">
        <v>1</v>
      </c>
      <c r="K511"/>
    </row>
    <row r="512" spans="1:11" x14ac:dyDescent="0.25">
      <c r="A512" t="s">
        <v>704</v>
      </c>
      <c r="D512" t="s">
        <v>684</v>
      </c>
      <c r="E512" t="s">
        <v>946</v>
      </c>
      <c r="F512" t="s">
        <v>234</v>
      </c>
      <c r="G512" s="11">
        <v>1000000000</v>
      </c>
      <c r="H512" t="s">
        <v>191</v>
      </c>
      <c r="I512" t="s">
        <v>267</v>
      </c>
      <c r="J512" t="b">
        <v>1</v>
      </c>
      <c r="K512"/>
    </row>
    <row r="513" spans="1:11" x14ac:dyDescent="0.25">
      <c r="A513" t="s">
        <v>705</v>
      </c>
      <c r="D513" t="s">
        <v>685</v>
      </c>
      <c r="E513" t="s">
        <v>946</v>
      </c>
      <c r="F513" t="s">
        <v>234</v>
      </c>
      <c r="G513" s="11">
        <v>1000000</v>
      </c>
      <c r="H513" t="s">
        <v>191</v>
      </c>
      <c r="I513" t="s">
        <v>267</v>
      </c>
      <c r="J513" t="b">
        <v>1</v>
      </c>
      <c r="K513"/>
    </row>
    <row r="514" spans="1:11" x14ac:dyDescent="0.25">
      <c r="A514" t="s">
        <v>706</v>
      </c>
      <c r="D514" t="s">
        <v>686</v>
      </c>
      <c r="E514" t="s">
        <v>946</v>
      </c>
      <c r="F514" t="s">
        <v>234</v>
      </c>
      <c r="G514" s="11">
        <v>1000</v>
      </c>
      <c r="H514" t="s">
        <v>191</v>
      </c>
      <c r="I514" t="s">
        <v>267</v>
      </c>
      <c r="J514" t="b">
        <v>1</v>
      </c>
      <c r="K514"/>
    </row>
    <row r="515" spans="1:11" x14ac:dyDescent="0.25">
      <c r="A515" t="s">
        <v>707</v>
      </c>
      <c r="D515" t="s">
        <v>687</v>
      </c>
      <c r="E515" t="s">
        <v>946</v>
      </c>
      <c r="F515" t="s">
        <v>234</v>
      </c>
      <c r="G515" s="11">
        <v>100</v>
      </c>
      <c r="H515" t="s">
        <v>191</v>
      </c>
      <c r="I515" t="s">
        <v>267</v>
      </c>
      <c r="J515" t="b">
        <v>1</v>
      </c>
      <c r="K515"/>
    </row>
    <row r="516" spans="1:11" x14ac:dyDescent="0.25">
      <c r="A516" t="s">
        <v>708</v>
      </c>
      <c r="D516" t="s">
        <v>688</v>
      </c>
      <c r="E516" t="s">
        <v>946</v>
      </c>
      <c r="F516" t="s">
        <v>234</v>
      </c>
      <c r="G516" s="11">
        <v>10</v>
      </c>
      <c r="H516" t="s">
        <v>191</v>
      </c>
      <c r="I516" t="s">
        <v>267</v>
      </c>
      <c r="J516" t="b">
        <v>1</v>
      </c>
      <c r="K516"/>
    </row>
    <row r="517" spans="1:11" x14ac:dyDescent="0.25">
      <c r="A517" t="s">
        <v>155</v>
      </c>
      <c r="D517" t="s">
        <v>234</v>
      </c>
      <c r="E517" t="s">
        <v>946</v>
      </c>
      <c r="F517" t="s">
        <v>234</v>
      </c>
      <c r="G517" s="11">
        <v>1</v>
      </c>
      <c r="H517" t="s">
        <v>191</v>
      </c>
      <c r="I517" t="s">
        <v>267</v>
      </c>
      <c r="J517" t="b">
        <v>1</v>
      </c>
      <c r="K517"/>
    </row>
    <row r="518" spans="1:11" x14ac:dyDescent="0.25">
      <c r="A518" t="s">
        <v>709</v>
      </c>
      <c r="D518" t="s">
        <v>689</v>
      </c>
      <c r="E518" t="s">
        <v>946</v>
      </c>
      <c r="F518" t="s">
        <v>234</v>
      </c>
      <c r="G518" s="11">
        <v>0.1</v>
      </c>
      <c r="H518" t="s">
        <v>191</v>
      </c>
      <c r="I518" t="s">
        <v>267</v>
      </c>
      <c r="J518" t="b">
        <v>1</v>
      </c>
      <c r="K518"/>
    </row>
    <row r="519" spans="1:11" x14ac:dyDescent="0.25">
      <c r="A519" t="s">
        <v>710</v>
      </c>
      <c r="D519" t="s">
        <v>690</v>
      </c>
      <c r="E519" t="s">
        <v>946</v>
      </c>
      <c r="F519" t="s">
        <v>234</v>
      </c>
      <c r="G519" s="11">
        <v>0.01</v>
      </c>
      <c r="H519" t="s">
        <v>191</v>
      </c>
      <c r="I519" t="s">
        <v>267</v>
      </c>
      <c r="J519" t="b">
        <v>1</v>
      </c>
      <c r="K519"/>
    </row>
    <row r="520" spans="1:11" x14ac:dyDescent="0.25">
      <c r="A520" t="s">
        <v>711</v>
      </c>
      <c r="D520" t="s">
        <v>691</v>
      </c>
      <c r="E520" t="s">
        <v>946</v>
      </c>
      <c r="F520" t="s">
        <v>234</v>
      </c>
      <c r="G520" s="11">
        <v>1E-3</v>
      </c>
      <c r="H520" t="s">
        <v>191</v>
      </c>
      <c r="I520" t="s">
        <v>267</v>
      </c>
      <c r="J520" t="b">
        <v>1</v>
      </c>
      <c r="K520"/>
    </row>
    <row r="521" spans="1:11" x14ac:dyDescent="0.25">
      <c r="A521" t="s">
        <v>712</v>
      </c>
      <c r="D521" t="s">
        <v>692</v>
      </c>
      <c r="E521" t="s">
        <v>946</v>
      </c>
      <c r="F521" t="s">
        <v>234</v>
      </c>
      <c r="G521" s="11">
        <v>9.9999999999999995E-7</v>
      </c>
      <c r="H521" t="s">
        <v>191</v>
      </c>
      <c r="I521" t="s">
        <v>267</v>
      </c>
      <c r="J521" t="b">
        <v>1</v>
      </c>
      <c r="K521"/>
    </row>
    <row r="522" spans="1:11" x14ac:dyDescent="0.25">
      <c r="A522" t="s">
        <v>713</v>
      </c>
      <c r="D522" t="s">
        <v>693</v>
      </c>
      <c r="E522" t="s">
        <v>946</v>
      </c>
      <c r="F522" t="s">
        <v>234</v>
      </c>
      <c r="G522" s="11">
        <v>9.9999999999999986E-10</v>
      </c>
      <c r="H522" t="s">
        <v>191</v>
      </c>
      <c r="I522" t="s">
        <v>267</v>
      </c>
      <c r="J522" t="b">
        <v>1</v>
      </c>
      <c r="K522"/>
    </row>
    <row r="523" spans="1:11" x14ac:dyDescent="0.25">
      <c r="A523" t="s">
        <v>714</v>
      </c>
      <c r="D523" t="s">
        <v>694</v>
      </c>
      <c r="E523" t="s">
        <v>946</v>
      </c>
      <c r="F523" t="s">
        <v>234</v>
      </c>
      <c r="G523" s="11">
        <v>9.9999999999999978E-13</v>
      </c>
      <c r="H523" t="s">
        <v>191</v>
      </c>
      <c r="I523" t="s">
        <v>267</v>
      </c>
      <c r="J523" t="b">
        <v>1</v>
      </c>
      <c r="K523"/>
    </row>
    <row r="524" spans="1:11" x14ac:dyDescent="0.25">
      <c r="A524" t="s">
        <v>715</v>
      </c>
      <c r="D524" t="s">
        <v>695</v>
      </c>
      <c r="E524" t="s">
        <v>946</v>
      </c>
      <c r="F524" t="s">
        <v>234</v>
      </c>
      <c r="G524" s="11">
        <v>9.9999999999999968E-16</v>
      </c>
      <c r="H524" t="s">
        <v>191</v>
      </c>
      <c r="I524" t="s">
        <v>267</v>
      </c>
      <c r="J524" t="b">
        <v>1</v>
      </c>
      <c r="K524"/>
    </row>
    <row r="525" spans="1:11" x14ac:dyDescent="0.25">
      <c r="A525" t="s">
        <v>716</v>
      </c>
      <c r="D525" t="s">
        <v>696</v>
      </c>
      <c r="E525" t="s">
        <v>946</v>
      </c>
      <c r="F525" t="s">
        <v>234</v>
      </c>
      <c r="G525" s="11">
        <v>9.9999999999999969E-19</v>
      </c>
      <c r="H525" t="s">
        <v>191</v>
      </c>
      <c r="I525" t="s">
        <v>267</v>
      </c>
      <c r="J525" t="b">
        <v>1</v>
      </c>
      <c r="K525"/>
    </row>
    <row r="526" spans="1:11" x14ac:dyDescent="0.25">
      <c r="A526" t="s">
        <v>717</v>
      </c>
      <c r="D526" t="s">
        <v>697</v>
      </c>
      <c r="E526" t="s">
        <v>946</v>
      </c>
      <c r="F526" t="s">
        <v>234</v>
      </c>
      <c r="G526" s="11">
        <v>9.9999999999999972E-22</v>
      </c>
      <c r="H526" t="s">
        <v>191</v>
      </c>
      <c r="I526" t="s">
        <v>267</v>
      </c>
      <c r="J526" t="b">
        <v>1</v>
      </c>
      <c r="K526"/>
    </row>
    <row r="527" spans="1:11" x14ac:dyDescent="0.25">
      <c r="A527" t="s">
        <v>718</v>
      </c>
      <c r="D527" t="s">
        <v>698</v>
      </c>
      <c r="E527" t="s">
        <v>946</v>
      </c>
      <c r="F527" t="s">
        <v>234</v>
      </c>
      <c r="G527" s="11">
        <v>9.9999999999999974E-25</v>
      </c>
      <c r="H527" t="s">
        <v>191</v>
      </c>
      <c r="I527" t="s">
        <v>267</v>
      </c>
      <c r="J527" t="b">
        <v>1</v>
      </c>
      <c r="K527"/>
    </row>
    <row r="528" spans="1:11" x14ac:dyDescent="0.25">
      <c r="A528" t="s">
        <v>1</v>
      </c>
      <c r="D528" t="s">
        <v>941</v>
      </c>
      <c r="E528" t="s">
        <v>145</v>
      </c>
      <c r="F528" t="s">
        <v>122</v>
      </c>
      <c r="G528" s="11">
        <v>1000000000</v>
      </c>
      <c r="H528" t="s">
        <v>226</v>
      </c>
      <c r="I528" t="s">
        <v>172</v>
      </c>
      <c r="J528" s="7" t="b">
        <v>0</v>
      </c>
      <c r="K528"/>
    </row>
    <row r="529" spans="1:11" x14ac:dyDescent="0.25">
      <c r="A529" t="s">
        <v>215</v>
      </c>
      <c r="D529" t="s">
        <v>914</v>
      </c>
      <c r="E529" t="s">
        <v>145</v>
      </c>
      <c r="F529" t="s">
        <v>122</v>
      </c>
      <c r="G529" s="11">
        <v>1.1126499999999999E-12</v>
      </c>
      <c r="H529" t="s">
        <v>226</v>
      </c>
      <c r="I529" t="s">
        <v>172</v>
      </c>
      <c r="J529" s="7" t="b">
        <v>0</v>
      </c>
      <c r="K529"/>
    </row>
    <row r="530" spans="1:11" x14ac:dyDescent="0.25">
      <c r="A530" t="s">
        <v>8</v>
      </c>
      <c r="D530" t="s">
        <v>215</v>
      </c>
      <c r="E530" t="s">
        <v>145</v>
      </c>
      <c r="F530" t="s">
        <v>122</v>
      </c>
      <c r="G530" s="11">
        <v>1.1126499999999999E-12</v>
      </c>
      <c r="H530" t="s">
        <v>226</v>
      </c>
      <c r="I530" t="s">
        <v>172</v>
      </c>
      <c r="J530" s="7" t="b">
        <v>0</v>
      </c>
      <c r="K530"/>
    </row>
    <row r="531" spans="1:11" x14ac:dyDescent="0.25">
      <c r="A531" t="s">
        <v>0</v>
      </c>
      <c r="D531" t="s">
        <v>940</v>
      </c>
      <c r="E531" t="s">
        <v>143</v>
      </c>
      <c r="F531" t="s">
        <v>121</v>
      </c>
      <c r="G531" s="11">
        <v>10</v>
      </c>
      <c r="H531" t="s">
        <v>231</v>
      </c>
      <c r="I531" t="s">
        <v>254</v>
      </c>
      <c r="J531" s="7" t="b">
        <v>0</v>
      </c>
      <c r="K531"/>
    </row>
    <row r="532" spans="1:11" x14ac:dyDescent="0.25">
      <c r="A532" t="s">
        <v>214</v>
      </c>
      <c r="D532" t="s">
        <v>915</v>
      </c>
      <c r="E532" t="s">
        <v>143</v>
      </c>
      <c r="F532" t="s">
        <v>121</v>
      </c>
      <c r="G532" s="11">
        <v>3600</v>
      </c>
      <c r="H532" t="s">
        <v>231</v>
      </c>
      <c r="I532" t="s">
        <v>254</v>
      </c>
      <c r="J532" s="7" t="b">
        <v>0</v>
      </c>
      <c r="K532"/>
    </row>
    <row r="533" spans="1:11" x14ac:dyDescent="0.25">
      <c r="A533" t="s">
        <v>31</v>
      </c>
      <c r="D533" t="s">
        <v>916</v>
      </c>
      <c r="E533" t="s">
        <v>143</v>
      </c>
      <c r="F533" t="s">
        <v>121</v>
      </c>
      <c r="G533" s="11">
        <v>96485.34</v>
      </c>
      <c r="H533" t="s">
        <v>231</v>
      </c>
      <c r="I533" t="s">
        <v>254</v>
      </c>
      <c r="J533" s="7" t="b">
        <v>0</v>
      </c>
      <c r="K533"/>
    </row>
    <row r="534" spans="1:11" x14ac:dyDescent="0.25">
      <c r="A534" t="s">
        <v>85</v>
      </c>
      <c r="D534" t="s">
        <v>32</v>
      </c>
      <c r="E534" t="s">
        <v>143</v>
      </c>
      <c r="F534" t="s">
        <v>121</v>
      </c>
      <c r="G534" s="11">
        <v>3.335641E-10</v>
      </c>
      <c r="H534" t="s">
        <v>231</v>
      </c>
      <c r="I534" t="s">
        <v>254</v>
      </c>
      <c r="J534" s="7" t="b">
        <v>0</v>
      </c>
      <c r="K534"/>
    </row>
    <row r="535" spans="1:11" x14ac:dyDescent="0.25">
      <c r="A535" t="s">
        <v>7</v>
      </c>
      <c r="D535" t="s">
        <v>939</v>
      </c>
      <c r="E535" t="s">
        <v>143</v>
      </c>
      <c r="F535" t="s">
        <v>121</v>
      </c>
      <c r="G535" s="11">
        <v>3.335641E-10</v>
      </c>
      <c r="H535" t="s">
        <v>231</v>
      </c>
      <c r="I535" t="s">
        <v>254</v>
      </c>
      <c r="J535" s="7" t="b">
        <v>0</v>
      </c>
      <c r="K535"/>
    </row>
    <row r="536" spans="1:11" x14ac:dyDescent="0.25">
      <c r="A536" t="s">
        <v>3</v>
      </c>
      <c r="D536" t="s">
        <v>938</v>
      </c>
      <c r="E536" t="s">
        <v>196</v>
      </c>
      <c r="F536" t="s">
        <v>124</v>
      </c>
      <c r="G536" s="11">
        <v>1000000000</v>
      </c>
      <c r="H536" t="s">
        <v>228</v>
      </c>
      <c r="I536" t="s">
        <v>258</v>
      </c>
      <c r="J536" s="7" t="b">
        <v>0</v>
      </c>
      <c r="K536"/>
    </row>
    <row r="537" spans="1:11" x14ac:dyDescent="0.25">
      <c r="A537" t="s">
        <v>220</v>
      </c>
      <c r="D537" t="s">
        <v>220</v>
      </c>
      <c r="E537" t="s">
        <v>196</v>
      </c>
      <c r="F537" t="s">
        <v>124</v>
      </c>
      <c r="G537" s="11">
        <v>1</v>
      </c>
      <c r="H537" t="s">
        <v>228</v>
      </c>
      <c r="I537" t="s">
        <v>258</v>
      </c>
      <c r="J537" s="7" t="b">
        <v>0</v>
      </c>
      <c r="K537"/>
    </row>
    <row r="538" spans="1:11" x14ac:dyDescent="0.25">
      <c r="A538" t="s">
        <v>10</v>
      </c>
      <c r="D538" t="s">
        <v>937</v>
      </c>
      <c r="E538" t="s">
        <v>196</v>
      </c>
      <c r="F538" t="s">
        <v>124</v>
      </c>
      <c r="G538" s="11">
        <v>1.1126499999999999E-12</v>
      </c>
      <c r="H538" t="s">
        <v>228</v>
      </c>
      <c r="I538" t="s">
        <v>258</v>
      </c>
      <c r="J538" s="7" t="b">
        <v>0</v>
      </c>
      <c r="K538"/>
    </row>
    <row r="539" spans="1:11" x14ac:dyDescent="0.25">
      <c r="A539" t="s">
        <v>301</v>
      </c>
      <c r="D539" t="s">
        <v>936</v>
      </c>
      <c r="E539" t="s">
        <v>144</v>
      </c>
      <c r="F539" t="s">
        <v>120</v>
      </c>
      <c r="G539" s="11">
        <v>10</v>
      </c>
      <c r="H539" t="s">
        <v>221</v>
      </c>
      <c r="I539" t="s">
        <v>253</v>
      </c>
      <c r="J539" s="7" t="b">
        <v>0</v>
      </c>
      <c r="K539"/>
    </row>
    <row r="540" spans="1:11" x14ac:dyDescent="0.25">
      <c r="A540" t="s">
        <v>30</v>
      </c>
      <c r="D540" t="s">
        <v>30</v>
      </c>
      <c r="E540" t="s">
        <v>144</v>
      </c>
      <c r="F540" t="s">
        <v>120</v>
      </c>
      <c r="G540" s="11">
        <v>10</v>
      </c>
      <c r="H540" t="s">
        <v>221</v>
      </c>
      <c r="I540" t="s">
        <v>253</v>
      </c>
      <c r="J540" s="7" t="b">
        <v>0</v>
      </c>
      <c r="K540"/>
    </row>
    <row r="541" spans="1:11" x14ac:dyDescent="0.25">
      <c r="A541" t="s">
        <v>216</v>
      </c>
      <c r="D541" t="s">
        <v>917</v>
      </c>
      <c r="E541" t="s">
        <v>144</v>
      </c>
      <c r="F541" t="s">
        <v>120</v>
      </c>
      <c r="G541" s="11">
        <v>3.335641E-10</v>
      </c>
      <c r="H541" t="s">
        <v>221</v>
      </c>
      <c r="I541" t="s">
        <v>253</v>
      </c>
      <c r="J541" s="7" t="b">
        <v>0</v>
      </c>
      <c r="K541"/>
    </row>
    <row r="542" spans="1:11" x14ac:dyDescent="0.25">
      <c r="A542" t="s">
        <v>87</v>
      </c>
      <c r="D542" t="s">
        <v>35</v>
      </c>
      <c r="E542" t="s">
        <v>144</v>
      </c>
      <c r="F542" t="s">
        <v>120</v>
      </c>
      <c r="G542" s="11">
        <v>0.79577469999999995</v>
      </c>
      <c r="H542" t="s">
        <v>221</v>
      </c>
      <c r="I542" t="s">
        <v>253</v>
      </c>
      <c r="J542" s="7" t="b">
        <v>0</v>
      </c>
      <c r="K542"/>
    </row>
    <row r="543" spans="1:11" x14ac:dyDescent="0.25">
      <c r="A543" t="s">
        <v>6</v>
      </c>
      <c r="B543" t="s">
        <v>304</v>
      </c>
      <c r="D543" t="s">
        <v>216</v>
      </c>
      <c r="E543" t="s">
        <v>144</v>
      </c>
      <c r="F543" t="s">
        <v>120</v>
      </c>
      <c r="G543" s="11">
        <v>3.335641E-10</v>
      </c>
      <c r="H543" t="s">
        <v>221</v>
      </c>
      <c r="I543" t="s">
        <v>253</v>
      </c>
      <c r="J543" s="7" t="b">
        <v>0</v>
      </c>
      <c r="K543"/>
    </row>
    <row r="544" spans="1:11" x14ac:dyDescent="0.25">
      <c r="A544" t="s">
        <v>2</v>
      </c>
      <c r="D544" t="s">
        <v>935</v>
      </c>
      <c r="E544" t="s">
        <v>147</v>
      </c>
      <c r="F544" t="s">
        <v>123</v>
      </c>
      <c r="G544" s="11">
        <v>1.0000000000000001E-9</v>
      </c>
      <c r="H544" t="s">
        <v>227</v>
      </c>
      <c r="I544" t="s">
        <v>252</v>
      </c>
      <c r="J544" s="7" t="b">
        <v>0</v>
      </c>
      <c r="K544"/>
    </row>
    <row r="545" spans="1:11" x14ac:dyDescent="0.25">
      <c r="A545" t="s">
        <v>218</v>
      </c>
      <c r="D545" t="s">
        <v>918</v>
      </c>
      <c r="E545" t="s">
        <v>147</v>
      </c>
      <c r="F545" t="s">
        <v>123</v>
      </c>
      <c r="G545" s="11">
        <v>898755200000</v>
      </c>
      <c r="H545" t="s">
        <v>227</v>
      </c>
      <c r="I545" t="s">
        <v>256</v>
      </c>
      <c r="J545" s="7" t="b">
        <v>0</v>
      </c>
      <c r="K545"/>
    </row>
    <row r="546" spans="1:11" x14ac:dyDescent="0.25">
      <c r="A546" t="s">
        <v>9</v>
      </c>
      <c r="D546" t="s">
        <v>218</v>
      </c>
      <c r="E546" t="s">
        <v>147</v>
      </c>
      <c r="F546" t="s">
        <v>123</v>
      </c>
      <c r="G546" s="11">
        <v>898755200000</v>
      </c>
      <c r="H546" t="s">
        <v>227</v>
      </c>
      <c r="I546" t="s">
        <v>256</v>
      </c>
      <c r="J546" s="7" t="b">
        <v>0</v>
      </c>
      <c r="K546"/>
    </row>
    <row r="547" spans="1:11" x14ac:dyDescent="0.25">
      <c r="A547" t="s">
        <v>89</v>
      </c>
      <c r="D547" t="s">
        <v>37</v>
      </c>
      <c r="E547" t="s">
        <v>151</v>
      </c>
      <c r="F547" t="s">
        <v>188</v>
      </c>
      <c r="G547" s="11">
        <v>79.577470000000005</v>
      </c>
      <c r="H547" t="s">
        <v>264</v>
      </c>
      <c r="I547" t="s">
        <v>263</v>
      </c>
      <c r="J547" s="7" t="b">
        <v>0</v>
      </c>
      <c r="K547"/>
    </row>
    <row r="548" spans="1:11" x14ac:dyDescent="0.25">
      <c r="A548" t="s">
        <v>88</v>
      </c>
      <c r="D548" t="s">
        <v>36</v>
      </c>
      <c r="E548" t="s">
        <v>150</v>
      </c>
      <c r="F548" t="s">
        <v>127</v>
      </c>
      <c r="G548" s="11">
        <v>1E-8</v>
      </c>
      <c r="H548" t="s">
        <v>260</v>
      </c>
      <c r="I548" t="s">
        <v>262</v>
      </c>
      <c r="J548" s="7" t="b">
        <v>0</v>
      </c>
      <c r="K548"/>
    </row>
    <row r="549" spans="1:11" x14ac:dyDescent="0.25">
      <c r="A549" t="s">
        <v>299</v>
      </c>
      <c r="D549" t="s">
        <v>299</v>
      </c>
      <c r="E549" t="s">
        <v>150</v>
      </c>
      <c r="F549" t="s">
        <v>127</v>
      </c>
      <c r="G549" s="11">
        <v>1.256637E-7</v>
      </c>
      <c r="H549" t="s">
        <v>260</v>
      </c>
      <c r="I549" t="s">
        <v>262</v>
      </c>
      <c r="J549" s="7" t="b">
        <v>0</v>
      </c>
      <c r="K549"/>
    </row>
    <row r="550" spans="1:11" x14ac:dyDescent="0.25">
      <c r="A550" t="s">
        <v>86</v>
      </c>
      <c r="D550" t="s">
        <v>33</v>
      </c>
      <c r="E550" t="s">
        <v>149</v>
      </c>
      <c r="F550" t="s">
        <v>187</v>
      </c>
      <c r="G550" s="11">
        <v>1.0000000000000001E-9</v>
      </c>
      <c r="H550" t="s">
        <v>261</v>
      </c>
      <c r="I550" t="s">
        <v>259</v>
      </c>
      <c r="J550" s="7" t="b">
        <v>0</v>
      </c>
      <c r="K550"/>
    </row>
    <row r="551" spans="1:11" x14ac:dyDescent="0.25">
      <c r="A551" t="s">
        <v>302</v>
      </c>
      <c r="B551" t="s">
        <v>303</v>
      </c>
      <c r="D551" t="s">
        <v>34</v>
      </c>
      <c r="E551" t="s">
        <v>149</v>
      </c>
      <c r="F551" t="s">
        <v>187</v>
      </c>
      <c r="G551" s="11">
        <v>1E-4</v>
      </c>
      <c r="H551" t="s">
        <v>261</v>
      </c>
      <c r="I551" t="s">
        <v>259</v>
      </c>
      <c r="J551" s="7" t="b">
        <v>0</v>
      </c>
      <c r="K551"/>
    </row>
    <row r="552" spans="1:11" x14ac:dyDescent="0.25">
      <c r="A552" t="s">
        <v>5</v>
      </c>
      <c r="D552" t="s">
        <v>934</v>
      </c>
      <c r="E552" t="s">
        <v>146</v>
      </c>
      <c r="F552" t="s">
        <v>126</v>
      </c>
      <c r="G552" s="11">
        <v>1E-8</v>
      </c>
      <c r="H552" t="s">
        <v>230</v>
      </c>
      <c r="I552" t="s">
        <v>255</v>
      </c>
      <c r="J552" s="7" t="b">
        <v>0</v>
      </c>
      <c r="K552"/>
    </row>
    <row r="553" spans="1:11" x14ac:dyDescent="0.25">
      <c r="A553" t="s">
        <v>217</v>
      </c>
      <c r="D553" t="s">
        <v>919</v>
      </c>
      <c r="E553" t="s">
        <v>146</v>
      </c>
      <c r="F553" t="s">
        <v>126</v>
      </c>
      <c r="G553" s="11">
        <v>299.79250000000002</v>
      </c>
      <c r="H553" t="s">
        <v>230</v>
      </c>
      <c r="I553" t="s">
        <v>255</v>
      </c>
      <c r="J553" s="7" t="b">
        <v>0</v>
      </c>
      <c r="K553"/>
    </row>
    <row r="554" spans="1:11" x14ac:dyDescent="0.25">
      <c r="A554" t="s">
        <v>12</v>
      </c>
      <c r="D554" t="s">
        <v>920</v>
      </c>
      <c r="E554" t="s">
        <v>146</v>
      </c>
      <c r="F554" t="s">
        <v>126</v>
      </c>
      <c r="G554" s="11">
        <v>299.79250000000002</v>
      </c>
      <c r="H554" t="s">
        <v>230</v>
      </c>
      <c r="I554" t="s">
        <v>255</v>
      </c>
      <c r="J554" s="7" t="b">
        <v>0</v>
      </c>
      <c r="K554"/>
    </row>
    <row r="555" spans="1:11" x14ac:dyDescent="0.25">
      <c r="A555" t="s">
        <v>4</v>
      </c>
      <c r="D555" t="s">
        <v>921</v>
      </c>
      <c r="E555" t="s">
        <v>148</v>
      </c>
      <c r="F555" t="s">
        <v>125</v>
      </c>
      <c r="G555" s="11">
        <v>1.0000000000000001E-9</v>
      </c>
      <c r="H555" t="s">
        <v>229</v>
      </c>
      <c r="I555" t="s">
        <v>257</v>
      </c>
      <c r="J555" s="7" t="b">
        <v>0</v>
      </c>
      <c r="K555"/>
    </row>
    <row r="556" spans="1:11" x14ac:dyDescent="0.25">
      <c r="A556" t="s">
        <v>219</v>
      </c>
      <c r="D556" t="s">
        <v>922</v>
      </c>
      <c r="E556" t="s">
        <v>148</v>
      </c>
      <c r="F556" t="s">
        <v>125</v>
      </c>
      <c r="G556" s="11">
        <v>898755200000</v>
      </c>
      <c r="H556" t="s">
        <v>229</v>
      </c>
      <c r="I556" t="s">
        <v>257</v>
      </c>
      <c r="J556" s="7" t="b">
        <v>0</v>
      </c>
      <c r="K556"/>
    </row>
    <row r="557" spans="1:11" x14ac:dyDescent="0.25">
      <c r="A557" t="s">
        <v>11</v>
      </c>
      <c r="D557" t="s">
        <v>219</v>
      </c>
      <c r="E557" t="s">
        <v>148</v>
      </c>
      <c r="F557" t="s">
        <v>125</v>
      </c>
      <c r="G557" s="11">
        <v>898755200000</v>
      </c>
      <c r="H557" t="s">
        <v>229</v>
      </c>
      <c r="I557" t="s">
        <v>257</v>
      </c>
      <c r="J557" s="7" t="b">
        <v>0</v>
      </c>
      <c r="K557"/>
    </row>
    <row r="558" spans="1:11" x14ac:dyDescent="0.25">
      <c r="A558" t="s">
        <v>285</v>
      </c>
      <c r="D558" t="s">
        <v>923</v>
      </c>
      <c r="E558" t="s">
        <v>209</v>
      </c>
      <c r="F558" t="s">
        <v>238</v>
      </c>
      <c r="G558" s="11">
        <v>15.5</v>
      </c>
      <c r="H558" t="s">
        <v>239</v>
      </c>
      <c r="I558" t="s">
        <v>269</v>
      </c>
      <c r="J558" s="7" t="b">
        <v>0</v>
      </c>
      <c r="K558"/>
    </row>
    <row r="559" spans="1:11" x14ac:dyDescent="0.25">
      <c r="A559" t="s">
        <v>132</v>
      </c>
      <c r="D559" t="s">
        <v>924</v>
      </c>
      <c r="E559" t="s">
        <v>163</v>
      </c>
      <c r="F559" t="s">
        <v>178</v>
      </c>
      <c r="G559" s="11">
        <v>1550003000</v>
      </c>
      <c r="H559" t="s">
        <v>270</v>
      </c>
      <c r="I559" t="s">
        <v>271</v>
      </c>
      <c r="J559" s="7" t="b">
        <v>0</v>
      </c>
      <c r="K559"/>
    </row>
    <row r="560" spans="1:11" x14ac:dyDescent="0.25">
      <c r="A560" t="s">
        <v>288</v>
      </c>
      <c r="D560" t="s">
        <v>933</v>
      </c>
      <c r="E560" t="s">
        <v>162</v>
      </c>
      <c r="F560" t="s">
        <v>133</v>
      </c>
      <c r="G560" s="11">
        <v>10.763909999999999</v>
      </c>
      <c r="H560" t="s">
        <v>270</v>
      </c>
      <c r="J560" s="7" t="b">
        <v>0</v>
      </c>
      <c r="K560"/>
    </row>
    <row r="561" spans="1:11" x14ac:dyDescent="0.25">
      <c r="A561" t="s">
        <v>289</v>
      </c>
      <c r="D561" t="s">
        <v>932</v>
      </c>
      <c r="E561" t="s">
        <v>163</v>
      </c>
      <c r="F561" t="s">
        <v>178</v>
      </c>
      <c r="G561" s="11">
        <v>3426259</v>
      </c>
      <c r="H561" t="s">
        <v>270</v>
      </c>
      <c r="I561" t="s">
        <v>271</v>
      </c>
      <c r="J561" s="7" t="b">
        <v>0</v>
      </c>
      <c r="K561"/>
    </row>
    <row r="562" spans="1:11" x14ac:dyDescent="0.25">
      <c r="A562" t="s">
        <v>290</v>
      </c>
      <c r="D562" t="s">
        <v>179</v>
      </c>
      <c r="E562" t="s">
        <v>163</v>
      </c>
      <c r="F562" t="s">
        <v>178</v>
      </c>
      <c r="G562" s="11">
        <v>3183099000</v>
      </c>
      <c r="H562" t="s">
        <v>270</v>
      </c>
      <c r="I562" t="s">
        <v>271</v>
      </c>
      <c r="J562" s="7" t="b">
        <v>0</v>
      </c>
      <c r="K562"/>
    </row>
    <row r="563" spans="1:11" x14ac:dyDescent="0.25">
      <c r="A563" t="s">
        <v>134</v>
      </c>
      <c r="D563" t="s">
        <v>925</v>
      </c>
      <c r="E563" t="s">
        <v>162</v>
      </c>
      <c r="F563" t="s">
        <v>133</v>
      </c>
      <c r="G563" s="11">
        <v>10.763909999999999</v>
      </c>
      <c r="H563" t="s">
        <v>270</v>
      </c>
      <c r="I563" t="s">
        <v>271</v>
      </c>
      <c r="J563" s="7" t="b">
        <v>0</v>
      </c>
      <c r="K563"/>
    </row>
    <row r="564" spans="1:11" x14ac:dyDescent="0.25">
      <c r="A564" t="s">
        <v>100</v>
      </c>
      <c r="D564" t="s">
        <v>55</v>
      </c>
      <c r="E564" t="s">
        <v>162</v>
      </c>
      <c r="F564" t="s">
        <v>133</v>
      </c>
      <c r="G564" s="11">
        <v>10000</v>
      </c>
      <c r="H564" t="s">
        <v>270</v>
      </c>
      <c r="I564" t="s">
        <v>271</v>
      </c>
      <c r="J564" s="7" t="b">
        <v>0</v>
      </c>
      <c r="K564"/>
    </row>
    <row r="565" spans="1:11" x14ac:dyDescent="0.25">
      <c r="A565" t="s">
        <v>112</v>
      </c>
      <c r="D565" t="s">
        <v>74</v>
      </c>
      <c r="E565" t="s">
        <v>211</v>
      </c>
      <c r="F565" t="s">
        <v>181</v>
      </c>
      <c r="G565" s="11">
        <v>1E-3</v>
      </c>
      <c r="H565" t="s">
        <v>280</v>
      </c>
      <c r="I565" t="s">
        <v>277</v>
      </c>
      <c r="J565" s="7" t="b">
        <v>0</v>
      </c>
      <c r="K565"/>
    </row>
    <row r="566" spans="1:11" x14ac:dyDescent="0.25">
      <c r="A566" t="s">
        <v>113</v>
      </c>
      <c r="D566" t="s">
        <v>75</v>
      </c>
      <c r="E566" t="s">
        <v>211</v>
      </c>
      <c r="F566" t="s">
        <v>181</v>
      </c>
      <c r="G566" s="11">
        <v>0.1</v>
      </c>
      <c r="H566" t="s">
        <v>280</v>
      </c>
      <c r="I566" t="s">
        <v>277</v>
      </c>
      <c r="J566" s="7" t="b">
        <v>0</v>
      </c>
      <c r="K566"/>
    </row>
    <row r="567" spans="1:11" x14ac:dyDescent="0.25">
      <c r="A567" t="s">
        <v>295</v>
      </c>
      <c r="D567" t="s">
        <v>926</v>
      </c>
      <c r="E567" t="s">
        <v>278</v>
      </c>
      <c r="F567" t="s">
        <v>182</v>
      </c>
      <c r="G567" s="11">
        <v>10</v>
      </c>
      <c r="H567" t="s">
        <v>281</v>
      </c>
      <c r="I567" t="s">
        <v>279</v>
      </c>
      <c r="J567" s="7" t="b">
        <v>0</v>
      </c>
      <c r="K567"/>
    </row>
    <row r="568" spans="1:11" x14ac:dyDescent="0.25">
      <c r="A568" t="s">
        <v>637</v>
      </c>
      <c r="C568" s="1"/>
      <c r="D568" t="s">
        <v>656</v>
      </c>
      <c r="E568" t="s">
        <v>156</v>
      </c>
      <c r="F568" t="s">
        <v>183</v>
      </c>
      <c r="G568" s="11">
        <f t="shared" ref="G568:G577" si="36">$G$578*C568</f>
        <v>0</v>
      </c>
      <c r="H568" t="s">
        <v>282</v>
      </c>
      <c r="I568" t="s">
        <v>268</v>
      </c>
      <c r="J568" s="7" t="b">
        <v>1</v>
      </c>
      <c r="K568"/>
    </row>
    <row r="569" spans="1:11" x14ac:dyDescent="0.25">
      <c r="A569" t="s">
        <v>638</v>
      </c>
      <c r="C569" s="1"/>
      <c r="D569" t="s">
        <v>657</v>
      </c>
      <c r="E569" t="s">
        <v>156</v>
      </c>
      <c r="F569" t="s">
        <v>183</v>
      </c>
      <c r="G569" s="11">
        <f t="shared" si="36"/>
        <v>0</v>
      </c>
      <c r="H569" t="s">
        <v>282</v>
      </c>
      <c r="I569" t="s">
        <v>268</v>
      </c>
      <c r="J569" s="7" t="b">
        <v>1</v>
      </c>
      <c r="K569"/>
    </row>
    <row r="570" spans="1:11" x14ac:dyDescent="0.25">
      <c r="A570" t="s">
        <v>639</v>
      </c>
      <c r="C570" s="1"/>
      <c r="D570" t="s">
        <v>658</v>
      </c>
      <c r="E570" t="s">
        <v>156</v>
      </c>
      <c r="F570" t="s">
        <v>183</v>
      </c>
      <c r="G570" s="11">
        <f t="shared" si="36"/>
        <v>0</v>
      </c>
      <c r="H570" t="s">
        <v>282</v>
      </c>
      <c r="I570" t="s">
        <v>268</v>
      </c>
      <c r="J570" s="7" t="b">
        <v>1</v>
      </c>
      <c r="K570"/>
    </row>
    <row r="571" spans="1:11" x14ac:dyDescent="0.25">
      <c r="A571" t="s">
        <v>640</v>
      </c>
      <c r="C571" s="1"/>
      <c r="D571" t="s">
        <v>659</v>
      </c>
      <c r="E571" t="s">
        <v>156</v>
      </c>
      <c r="F571" t="s">
        <v>183</v>
      </c>
      <c r="G571" s="11">
        <f t="shared" si="36"/>
        <v>0</v>
      </c>
      <c r="H571" t="s">
        <v>282</v>
      </c>
      <c r="I571" t="s">
        <v>268</v>
      </c>
      <c r="J571" s="7" t="b">
        <v>1</v>
      </c>
      <c r="K571"/>
    </row>
    <row r="572" spans="1:11" x14ac:dyDescent="0.25">
      <c r="A572" t="s">
        <v>641</v>
      </c>
      <c r="C572" s="1"/>
      <c r="D572" t="s">
        <v>660</v>
      </c>
      <c r="E572" t="s">
        <v>156</v>
      </c>
      <c r="F572" t="s">
        <v>183</v>
      </c>
      <c r="G572" s="11">
        <f t="shared" si="36"/>
        <v>0</v>
      </c>
      <c r="H572" t="s">
        <v>282</v>
      </c>
      <c r="I572" t="s">
        <v>268</v>
      </c>
      <c r="J572" s="7" t="b">
        <v>1</v>
      </c>
      <c r="K572"/>
    </row>
    <row r="573" spans="1:11" x14ac:dyDescent="0.25">
      <c r="A573" t="s">
        <v>642</v>
      </c>
      <c r="C573" s="1"/>
      <c r="D573" t="s">
        <v>661</v>
      </c>
      <c r="E573" t="s">
        <v>156</v>
      </c>
      <c r="F573" t="s">
        <v>183</v>
      </c>
      <c r="G573" s="11">
        <f t="shared" si="36"/>
        <v>0</v>
      </c>
      <c r="H573" t="s">
        <v>282</v>
      </c>
      <c r="I573" t="s">
        <v>268</v>
      </c>
      <c r="J573" s="7" t="b">
        <v>1</v>
      </c>
      <c r="K573"/>
    </row>
    <row r="574" spans="1:11" x14ac:dyDescent="0.25">
      <c r="A574" t="s">
        <v>643</v>
      </c>
      <c r="C574" s="1"/>
      <c r="D574" t="s">
        <v>662</v>
      </c>
      <c r="E574" t="s">
        <v>156</v>
      </c>
      <c r="F574" t="s">
        <v>183</v>
      </c>
      <c r="G574" s="11">
        <f t="shared" si="36"/>
        <v>0</v>
      </c>
      <c r="H574" t="s">
        <v>282</v>
      </c>
      <c r="I574" t="s">
        <v>268</v>
      </c>
      <c r="J574" s="7" t="b">
        <v>1</v>
      </c>
      <c r="K574"/>
    </row>
    <row r="575" spans="1:11" x14ac:dyDescent="0.25">
      <c r="A575" t="s">
        <v>644</v>
      </c>
      <c r="C575" s="1"/>
      <c r="D575" t="s">
        <v>663</v>
      </c>
      <c r="E575" t="s">
        <v>156</v>
      </c>
      <c r="F575" t="s">
        <v>183</v>
      </c>
      <c r="G575" s="11">
        <f t="shared" si="36"/>
        <v>0</v>
      </c>
      <c r="H575" t="s">
        <v>282</v>
      </c>
      <c r="I575" t="s">
        <v>268</v>
      </c>
      <c r="J575" s="7" t="b">
        <v>1</v>
      </c>
      <c r="K575"/>
    </row>
    <row r="576" spans="1:11" x14ac:dyDescent="0.25">
      <c r="A576" t="s">
        <v>645</v>
      </c>
      <c r="C576" s="1"/>
      <c r="D576" t="s">
        <v>664</v>
      </c>
      <c r="E576" t="s">
        <v>156</v>
      </c>
      <c r="F576" t="s">
        <v>183</v>
      </c>
      <c r="G576" s="11">
        <f t="shared" si="36"/>
        <v>0</v>
      </c>
      <c r="H576" t="s">
        <v>282</v>
      </c>
      <c r="I576" t="s">
        <v>268</v>
      </c>
      <c r="J576" s="7" t="b">
        <v>1</v>
      </c>
      <c r="K576"/>
    </row>
    <row r="577" spans="1:11" x14ac:dyDescent="0.25">
      <c r="A577" t="s">
        <v>646</v>
      </c>
      <c r="C577" s="1"/>
      <c r="D577" t="s">
        <v>665</v>
      </c>
      <c r="E577" t="s">
        <v>156</v>
      </c>
      <c r="F577" t="s">
        <v>183</v>
      </c>
      <c r="G577" s="11">
        <f t="shared" si="36"/>
        <v>0</v>
      </c>
      <c r="H577" t="s">
        <v>282</v>
      </c>
      <c r="I577" t="s">
        <v>268</v>
      </c>
      <c r="J577" s="7" t="b">
        <v>1</v>
      </c>
      <c r="K577"/>
    </row>
    <row r="578" spans="1:11" x14ac:dyDescent="0.25">
      <c r="A578" t="s">
        <v>115</v>
      </c>
      <c r="C578" s="1"/>
      <c r="D578" t="s">
        <v>666</v>
      </c>
      <c r="E578" t="s">
        <v>156</v>
      </c>
      <c r="F578" t="s">
        <v>183</v>
      </c>
      <c r="G578" s="11">
        <v>1E-4</v>
      </c>
      <c r="H578" t="s">
        <v>282</v>
      </c>
      <c r="I578" t="s">
        <v>268</v>
      </c>
      <c r="J578" s="7" t="b">
        <v>1</v>
      </c>
      <c r="K578"/>
    </row>
    <row r="579" spans="1:11" x14ac:dyDescent="0.25">
      <c r="A579" t="s">
        <v>647</v>
      </c>
      <c r="C579" s="1"/>
      <c r="D579" t="s">
        <v>667</v>
      </c>
      <c r="E579" t="s">
        <v>156</v>
      </c>
      <c r="F579" t="s">
        <v>183</v>
      </c>
      <c r="G579" s="11">
        <f t="shared" ref="G579:G588" si="37">$G$578*C579</f>
        <v>0</v>
      </c>
      <c r="H579" t="s">
        <v>282</v>
      </c>
      <c r="I579" t="s">
        <v>268</v>
      </c>
      <c r="J579" s="7" t="b">
        <v>1</v>
      </c>
      <c r="K579"/>
    </row>
    <row r="580" spans="1:11" x14ac:dyDescent="0.25">
      <c r="A580" t="s">
        <v>114</v>
      </c>
      <c r="C580" s="1"/>
      <c r="D580" t="s">
        <v>668</v>
      </c>
      <c r="E580" t="s">
        <v>156</v>
      </c>
      <c r="F580" t="s">
        <v>183</v>
      </c>
      <c r="G580" s="11">
        <f t="shared" si="37"/>
        <v>0</v>
      </c>
      <c r="H580" t="s">
        <v>282</v>
      </c>
      <c r="I580" t="s">
        <v>268</v>
      </c>
      <c r="J580" s="7" t="b">
        <v>1</v>
      </c>
      <c r="K580"/>
    </row>
    <row r="581" spans="1:11" x14ac:dyDescent="0.25">
      <c r="A581" t="s">
        <v>648</v>
      </c>
      <c r="C581" s="1"/>
      <c r="D581" t="s">
        <v>669</v>
      </c>
      <c r="E581" t="s">
        <v>156</v>
      </c>
      <c r="F581" t="s">
        <v>183</v>
      </c>
      <c r="G581" s="11">
        <f t="shared" si="37"/>
        <v>0</v>
      </c>
      <c r="H581" t="s">
        <v>282</v>
      </c>
      <c r="I581" t="s">
        <v>268</v>
      </c>
      <c r="J581" s="7" t="b">
        <v>1</v>
      </c>
      <c r="K581"/>
    </row>
    <row r="582" spans="1:11" x14ac:dyDescent="0.25">
      <c r="A582" t="s">
        <v>649</v>
      </c>
      <c r="C582" s="1"/>
      <c r="D582" t="s">
        <v>670</v>
      </c>
      <c r="E582" t="s">
        <v>156</v>
      </c>
      <c r="F582" t="s">
        <v>183</v>
      </c>
      <c r="G582" s="11">
        <f t="shared" si="37"/>
        <v>0</v>
      </c>
      <c r="H582" t="s">
        <v>282</v>
      </c>
      <c r="I582" t="s">
        <v>268</v>
      </c>
      <c r="J582" s="7" t="b">
        <v>1</v>
      </c>
      <c r="K582"/>
    </row>
    <row r="583" spans="1:11" x14ac:dyDescent="0.25">
      <c r="A583" t="s">
        <v>650</v>
      </c>
      <c r="C583" s="1"/>
      <c r="D583" t="s">
        <v>671</v>
      </c>
      <c r="E583" t="s">
        <v>156</v>
      </c>
      <c r="F583" t="s">
        <v>183</v>
      </c>
      <c r="G583" s="11">
        <f t="shared" si="37"/>
        <v>0</v>
      </c>
      <c r="H583" t="s">
        <v>282</v>
      </c>
      <c r="I583" t="s">
        <v>268</v>
      </c>
      <c r="J583" s="7" t="b">
        <v>1</v>
      </c>
      <c r="K583"/>
    </row>
    <row r="584" spans="1:11" x14ac:dyDescent="0.25">
      <c r="A584" t="s">
        <v>651</v>
      </c>
      <c r="C584" s="1"/>
      <c r="D584" t="s">
        <v>672</v>
      </c>
      <c r="E584" t="s">
        <v>156</v>
      </c>
      <c r="F584" t="s">
        <v>183</v>
      </c>
      <c r="G584" s="11">
        <f t="shared" si="37"/>
        <v>0</v>
      </c>
      <c r="H584" t="s">
        <v>282</v>
      </c>
      <c r="I584" t="s">
        <v>268</v>
      </c>
      <c r="J584" s="7" t="b">
        <v>1</v>
      </c>
      <c r="K584"/>
    </row>
    <row r="585" spans="1:11" x14ac:dyDescent="0.25">
      <c r="A585" t="s">
        <v>652</v>
      </c>
      <c r="C585" s="1"/>
      <c r="D585" t="s">
        <v>673</v>
      </c>
      <c r="E585" t="s">
        <v>156</v>
      </c>
      <c r="F585" t="s">
        <v>183</v>
      </c>
      <c r="G585" s="11">
        <f t="shared" si="37"/>
        <v>0</v>
      </c>
      <c r="H585" t="s">
        <v>282</v>
      </c>
      <c r="I585" t="s">
        <v>268</v>
      </c>
      <c r="J585" s="7" t="b">
        <v>1</v>
      </c>
      <c r="K585"/>
    </row>
    <row r="586" spans="1:11" x14ac:dyDescent="0.25">
      <c r="A586" t="s">
        <v>653</v>
      </c>
      <c r="C586" s="1"/>
      <c r="D586" t="s">
        <v>674</v>
      </c>
      <c r="E586" t="s">
        <v>156</v>
      </c>
      <c r="F586" t="s">
        <v>183</v>
      </c>
      <c r="G586" s="11">
        <f t="shared" si="37"/>
        <v>0</v>
      </c>
      <c r="H586" t="s">
        <v>282</v>
      </c>
      <c r="I586" t="s">
        <v>268</v>
      </c>
      <c r="J586" s="7" t="b">
        <v>1</v>
      </c>
      <c r="K586"/>
    </row>
    <row r="587" spans="1:11" x14ac:dyDescent="0.25">
      <c r="A587" t="s">
        <v>654</v>
      </c>
      <c r="C587" s="1"/>
      <c r="D587" t="s">
        <v>675</v>
      </c>
      <c r="E587" t="s">
        <v>156</v>
      </c>
      <c r="F587" t="s">
        <v>183</v>
      </c>
      <c r="G587" s="11">
        <f t="shared" si="37"/>
        <v>0</v>
      </c>
      <c r="H587" t="s">
        <v>282</v>
      </c>
      <c r="I587" t="s">
        <v>268</v>
      </c>
      <c r="J587" s="7" t="b">
        <v>1</v>
      </c>
      <c r="K587"/>
    </row>
    <row r="588" spans="1:11" x14ac:dyDescent="0.25">
      <c r="A588" t="s">
        <v>655</v>
      </c>
      <c r="C588" s="1"/>
      <c r="D588" t="s">
        <v>676</v>
      </c>
      <c r="E588" t="s">
        <v>156</v>
      </c>
      <c r="F588" t="s">
        <v>183</v>
      </c>
      <c r="G588" s="11">
        <f t="shared" si="37"/>
        <v>0</v>
      </c>
      <c r="H588" t="s">
        <v>282</v>
      </c>
      <c r="I588" t="s">
        <v>268</v>
      </c>
      <c r="J588" s="7" t="b">
        <v>1</v>
      </c>
      <c r="K588"/>
    </row>
    <row r="589" spans="1:11" x14ac:dyDescent="0.25">
      <c r="A589" t="s">
        <v>785</v>
      </c>
      <c r="B589" t="s">
        <v>207</v>
      </c>
      <c r="D589" t="s">
        <v>927</v>
      </c>
      <c r="E589" t="s">
        <v>173</v>
      </c>
      <c r="F589" t="s">
        <v>185</v>
      </c>
      <c r="G589" s="11">
        <f>G262/G41</f>
        <v>6.309019639999999E-5</v>
      </c>
      <c r="H589" t="s">
        <v>195</v>
      </c>
      <c r="I589" t="s">
        <v>284</v>
      </c>
      <c r="J589" s="7" t="b">
        <v>1</v>
      </c>
      <c r="K589"/>
    </row>
    <row r="590" spans="1:11" x14ac:dyDescent="0.25">
      <c r="A590" t="s">
        <v>787</v>
      </c>
      <c r="B590" t="s">
        <v>786</v>
      </c>
      <c r="D590" t="s">
        <v>928</v>
      </c>
      <c r="E590" t="s">
        <v>173</v>
      </c>
      <c r="F590" t="s">
        <v>185</v>
      </c>
      <c r="G590" s="11">
        <f>G205/G41</f>
        <v>4.719474432000001E-4</v>
      </c>
      <c r="H590" t="s">
        <v>195</v>
      </c>
      <c r="I590" t="s">
        <v>284</v>
      </c>
      <c r="J590" s="7" t="b">
        <v>1</v>
      </c>
      <c r="K590"/>
    </row>
    <row r="591" spans="1:11" x14ac:dyDescent="0.25">
      <c r="A591" t="s">
        <v>789</v>
      </c>
      <c r="B591" t="s">
        <v>788</v>
      </c>
      <c r="D591" t="s">
        <v>928</v>
      </c>
      <c r="E591" t="s">
        <v>173</v>
      </c>
      <c r="F591" t="s">
        <v>185</v>
      </c>
      <c r="G591" s="11">
        <f>G299/G41</f>
        <v>1.6666666666666667E-5</v>
      </c>
      <c r="H591" t="s">
        <v>195</v>
      </c>
      <c r="I591" t="s">
        <v>284</v>
      </c>
      <c r="J591" s="7" t="b">
        <v>1</v>
      </c>
      <c r="K591"/>
    </row>
  </sheetData>
  <pageMargins left="0.7" right="0.7" top="0.75" bottom="0.75" header="0.3" footer="0.3"/>
  <pageSetup scale="37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conversions</vt:lpstr>
      <vt:lpstr>conversions!Print_Area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 Major</dc:creator>
  <cp:lastModifiedBy>Major Major</cp:lastModifiedBy>
  <cp:lastPrinted>2014-09-22T15:56:22Z</cp:lastPrinted>
  <dcterms:created xsi:type="dcterms:W3CDTF">2013-11-26T05:33:47Z</dcterms:created>
  <dcterms:modified xsi:type="dcterms:W3CDTF">2015-02-07T07:39:41Z</dcterms:modified>
</cp:coreProperties>
</file>