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4795" windowHeight="12270" activeTab="9"/>
  </bookViews>
  <sheets>
    <sheet name="Units (2)" sheetId="10" r:id="rId1"/>
    <sheet name="MS16995" sheetId="2" r:id="rId2"/>
    <sheet name="MS16996" sheetId="4" r:id="rId3"/>
    <sheet name="MS51957" sheetId="5" r:id="rId4"/>
    <sheet name="MS51959" sheetId="6" r:id="rId5"/>
    <sheet name="MS51960" sheetId="9" r:id="rId6"/>
    <sheet name="700455 (2)" sheetId="7" r:id="rId7"/>
    <sheet name="NAS620" sheetId="8" r:id="rId8"/>
    <sheet name="700455" sheetId="1" r:id="rId9"/>
    <sheet name="Thread" sheetId="11" r:id="rId10"/>
  </sheets>
  <definedNames>
    <definedName name="_xlnm._FilterDatabase" localSheetId="0" hidden="1">'Units (2)'!#REF!</definedName>
    <definedName name="_xlnm.Print_Area" localSheetId="0">tbu_3[#All]</definedName>
  </definedNames>
  <calcPr calcId="145621"/>
</workbook>
</file>

<file path=xl/calcChain.xml><?xml version="1.0" encoding="utf-8"?>
<calcChain xmlns="http://schemas.openxmlformats.org/spreadsheetml/2006/main">
  <c r="O1707" i="11" l="1"/>
  <c r="O1706" i="11"/>
  <c r="O1705" i="11"/>
  <c r="O1704" i="11"/>
  <c r="O1703" i="11"/>
  <c r="O1702" i="11"/>
  <c r="O1701" i="11"/>
  <c r="O1700" i="11"/>
  <c r="O1699" i="11"/>
  <c r="O1698" i="11"/>
  <c r="O1697" i="11"/>
  <c r="O1696" i="11"/>
  <c r="O1695" i="11"/>
  <c r="O1694" i="11"/>
  <c r="O1693" i="11"/>
  <c r="O1692" i="11"/>
  <c r="O1691" i="11"/>
  <c r="O1690" i="11"/>
  <c r="O1689" i="11"/>
  <c r="O1688" i="11"/>
  <c r="O1687" i="11"/>
  <c r="O1686" i="11"/>
  <c r="O1685" i="11"/>
  <c r="O1684" i="11"/>
  <c r="O1683" i="11"/>
  <c r="O1682" i="11"/>
  <c r="O1681" i="11"/>
  <c r="O1680" i="11"/>
  <c r="O1679" i="11"/>
  <c r="O1678" i="11"/>
  <c r="O1677" i="11"/>
  <c r="O1676" i="11"/>
  <c r="O1675" i="11"/>
  <c r="O1674" i="11"/>
  <c r="O1673" i="11"/>
  <c r="O1672" i="11"/>
  <c r="O1671" i="11"/>
  <c r="O1670" i="11"/>
  <c r="O1669" i="11"/>
  <c r="O1668" i="11"/>
  <c r="O1667" i="11"/>
  <c r="O1666" i="11"/>
  <c r="O1665" i="11"/>
  <c r="O1664" i="11"/>
  <c r="O1663" i="11"/>
  <c r="O1662" i="11"/>
  <c r="O1661" i="11"/>
  <c r="O1660" i="11"/>
  <c r="O1659" i="11"/>
  <c r="O1658" i="11"/>
  <c r="O1657" i="11"/>
  <c r="O1656" i="11"/>
  <c r="O1655" i="11"/>
  <c r="O1654" i="11"/>
  <c r="O1653" i="11"/>
  <c r="O1652" i="11"/>
  <c r="O1651" i="11"/>
  <c r="O1650" i="11"/>
  <c r="O1649" i="11"/>
  <c r="O1648" i="11"/>
  <c r="O1647" i="11"/>
  <c r="O1646" i="11"/>
  <c r="O1645" i="11"/>
  <c r="O1644" i="11"/>
  <c r="O1643" i="11"/>
  <c r="O1642" i="11"/>
  <c r="O1641" i="11"/>
  <c r="O1640" i="11"/>
  <c r="O1639" i="11"/>
  <c r="O1638" i="11"/>
  <c r="O1637" i="11"/>
  <c r="O1636" i="11"/>
  <c r="O1635" i="11"/>
  <c r="O1634" i="11"/>
  <c r="O1633" i="11"/>
  <c r="O1632" i="11"/>
  <c r="O1631" i="11"/>
  <c r="O1630" i="11"/>
  <c r="O1629" i="11"/>
  <c r="O1628" i="11"/>
  <c r="O1627" i="11"/>
  <c r="O1626" i="11"/>
  <c r="O1625" i="11"/>
  <c r="O1624" i="11"/>
  <c r="O1623" i="11"/>
  <c r="O1622" i="11"/>
  <c r="O1621" i="11"/>
  <c r="O1620" i="11"/>
  <c r="O1619" i="11"/>
  <c r="O1618" i="11"/>
  <c r="O1617" i="11"/>
  <c r="O1616" i="11"/>
  <c r="O1615" i="11"/>
  <c r="O1614" i="11"/>
  <c r="O1613" i="11"/>
  <c r="O1612" i="11"/>
  <c r="O1611" i="11"/>
  <c r="O1610" i="11"/>
  <c r="O1609" i="11"/>
  <c r="O1608" i="11"/>
  <c r="O1607" i="11"/>
  <c r="O1606" i="11"/>
  <c r="O1605" i="11"/>
  <c r="O1604" i="11"/>
  <c r="O1603" i="11"/>
  <c r="O1602" i="11"/>
  <c r="O1601" i="11"/>
  <c r="O1600" i="11"/>
  <c r="O1599" i="11"/>
  <c r="O1598" i="11"/>
  <c r="O1597" i="11"/>
  <c r="O1596" i="11"/>
  <c r="O1595" i="11"/>
  <c r="O1594" i="11"/>
  <c r="O1593" i="11"/>
  <c r="O1592" i="11"/>
  <c r="O1591" i="11"/>
  <c r="O1590" i="11"/>
  <c r="O1589" i="11"/>
  <c r="O1588" i="11"/>
  <c r="O1587" i="11"/>
  <c r="O1586" i="11"/>
  <c r="O1585" i="11"/>
  <c r="O1584" i="11"/>
  <c r="O1583" i="11"/>
  <c r="O1582" i="11"/>
  <c r="O1581" i="11"/>
  <c r="O1580" i="11"/>
  <c r="O1579" i="11"/>
  <c r="O1578" i="11"/>
  <c r="O1577" i="11"/>
  <c r="O1576" i="11"/>
  <c r="O1575" i="11"/>
  <c r="O1574" i="11"/>
  <c r="O1573" i="11"/>
  <c r="O1572" i="11"/>
  <c r="O1571" i="11"/>
  <c r="O1570" i="11"/>
  <c r="O1569" i="11"/>
  <c r="O1568" i="11"/>
  <c r="O1567" i="11"/>
  <c r="O1566" i="11"/>
  <c r="O1565" i="11"/>
  <c r="O1564" i="11"/>
  <c r="O1563" i="11"/>
  <c r="O1562" i="11"/>
  <c r="O1561" i="11"/>
  <c r="O1560" i="11"/>
  <c r="O1559" i="11"/>
  <c r="O1558" i="11"/>
  <c r="O1557" i="11"/>
  <c r="O1556" i="11"/>
  <c r="O1555" i="11"/>
  <c r="O1554" i="11"/>
  <c r="O1553" i="11"/>
  <c r="O1552" i="11"/>
  <c r="O1551" i="11"/>
  <c r="O1550" i="11"/>
  <c r="O1549" i="11"/>
  <c r="O1548" i="11"/>
  <c r="O1547" i="11"/>
  <c r="O1546" i="11"/>
  <c r="O1545" i="11"/>
  <c r="O1544" i="11"/>
  <c r="O1543" i="11"/>
  <c r="O1542" i="11"/>
  <c r="O1541" i="11"/>
  <c r="O1540" i="11"/>
  <c r="O1539" i="11"/>
  <c r="O1538" i="11"/>
  <c r="O1537" i="11"/>
  <c r="O1536" i="11"/>
  <c r="O1535" i="11"/>
  <c r="O1534" i="11"/>
  <c r="O1533" i="11"/>
  <c r="O1532" i="11"/>
  <c r="O1531" i="11"/>
  <c r="O1530" i="11"/>
  <c r="O1529" i="11"/>
  <c r="O1528" i="11"/>
  <c r="O1527" i="11"/>
  <c r="O1526" i="11"/>
  <c r="O1525" i="11"/>
  <c r="O1524" i="11"/>
  <c r="O1523" i="11"/>
  <c r="O1522" i="11"/>
  <c r="O1521" i="11"/>
  <c r="O1520" i="11"/>
  <c r="O1519" i="11"/>
  <c r="O1518" i="11"/>
  <c r="O1517" i="11"/>
  <c r="O1516" i="11"/>
  <c r="O1515" i="11"/>
  <c r="O1514" i="11"/>
  <c r="O1513" i="11"/>
  <c r="O1512" i="11"/>
  <c r="O1511" i="11"/>
  <c r="O1510" i="11"/>
  <c r="O1509" i="11"/>
  <c r="O1508" i="11"/>
  <c r="O1507" i="11"/>
  <c r="O1506" i="11"/>
  <c r="O1505" i="11"/>
  <c r="O1504" i="11"/>
  <c r="O1503" i="11"/>
  <c r="O1502" i="11"/>
  <c r="O1501" i="11"/>
  <c r="O1500" i="11"/>
  <c r="O1499" i="11"/>
  <c r="O1498" i="11"/>
  <c r="O1497" i="11"/>
  <c r="O1496" i="11"/>
  <c r="O1495" i="11"/>
  <c r="O1494" i="11"/>
  <c r="O1493" i="11"/>
  <c r="O1492" i="11"/>
  <c r="O1491" i="11"/>
  <c r="O1490" i="11"/>
  <c r="O1489" i="11"/>
  <c r="O1488" i="11"/>
  <c r="O1487" i="11"/>
  <c r="O1486" i="11"/>
  <c r="O1485" i="11"/>
  <c r="O1484" i="11"/>
  <c r="O1483" i="11"/>
  <c r="O1482" i="11"/>
  <c r="O1481" i="11"/>
  <c r="O1480" i="11"/>
  <c r="O1479" i="11"/>
  <c r="O1478" i="11"/>
  <c r="O1477" i="11"/>
  <c r="O1476" i="11"/>
  <c r="O1475" i="11"/>
  <c r="O1474" i="11"/>
  <c r="O1473" i="11"/>
  <c r="O1472" i="11"/>
  <c r="O1471" i="11"/>
  <c r="O1470" i="11"/>
  <c r="O1469" i="11"/>
  <c r="O1468" i="11"/>
  <c r="O1467" i="11"/>
  <c r="O1466" i="11"/>
  <c r="O1465" i="11"/>
  <c r="O1464" i="11"/>
  <c r="O1463" i="11"/>
  <c r="O1462" i="11"/>
  <c r="O1461" i="11"/>
  <c r="O1460" i="11"/>
  <c r="O1459" i="11"/>
  <c r="O1458" i="11"/>
  <c r="O1457" i="11"/>
  <c r="O1456" i="11"/>
  <c r="O1455" i="11"/>
  <c r="O1454" i="11"/>
  <c r="O1453" i="11"/>
  <c r="O1452" i="11"/>
  <c r="O1451" i="11"/>
  <c r="O1450" i="11"/>
  <c r="O1449" i="11"/>
  <c r="O1448" i="11"/>
  <c r="O1447" i="11"/>
  <c r="O1446" i="11"/>
  <c r="O1445" i="11"/>
  <c r="O1444" i="11"/>
  <c r="O1443" i="11"/>
  <c r="O1442" i="11"/>
  <c r="O1441" i="11"/>
  <c r="O1440" i="11"/>
  <c r="O1439" i="11"/>
  <c r="O1438" i="11"/>
  <c r="O1437" i="11"/>
  <c r="O1436" i="11"/>
  <c r="O1435" i="11"/>
  <c r="O1434" i="11"/>
  <c r="O1433" i="11"/>
  <c r="O1432" i="11"/>
  <c r="O1431" i="11"/>
  <c r="O1430" i="11"/>
  <c r="O1429" i="11"/>
  <c r="O1428" i="11"/>
  <c r="O1427" i="11"/>
  <c r="O1426" i="11"/>
  <c r="O1425" i="11"/>
  <c r="O1424" i="11"/>
  <c r="O1423" i="11"/>
  <c r="O1422" i="11"/>
  <c r="O1421" i="11"/>
  <c r="O1420" i="11"/>
  <c r="O1419" i="11"/>
  <c r="O1418" i="11"/>
  <c r="O1417" i="11"/>
  <c r="O1416" i="11"/>
  <c r="O1415" i="11"/>
  <c r="O1414" i="11"/>
  <c r="O1413" i="11"/>
  <c r="O1412" i="11"/>
  <c r="O1411" i="11"/>
  <c r="O1410" i="11"/>
  <c r="O1409" i="11"/>
  <c r="O1408" i="11"/>
  <c r="O1407" i="11"/>
  <c r="O1406" i="11"/>
  <c r="O1405" i="11"/>
  <c r="O1404" i="11"/>
  <c r="O1403" i="11"/>
  <c r="O1402" i="11"/>
  <c r="O1401" i="11"/>
  <c r="O1400" i="11"/>
  <c r="O1399" i="11"/>
  <c r="O1398" i="11"/>
  <c r="O1397" i="11"/>
  <c r="O1396" i="11"/>
  <c r="O1395" i="11"/>
  <c r="O1394" i="11"/>
  <c r="O1393" i="11"/>
  <c r="O1392" i="11"/>
  <c r="O1391" i="11"/>
  <c r="O1390" i="11"/>
  <c r="O1389" i="11"/>
  <c r="O1388" i="11"/>
  <c r="O1387" i="11"/>
  <c r="O1386" i="11"/>
  <c r="O1385" i="11"/>
  <c r="O1384" i="11"/>
  <c r="O1383" i="11"/>
  <c r="O1382" i="11"/>
  <c r="O1381" i="11"/>
  <c r="O1380" i="11"/>
  <c r="O1379" i="11"/>
  <c r="O1378" i="11"/>
  <c r="O1377" i="11"/>
  <c r="O1376" i="11"/>
  <c r="O1375" i="11"/>
  <c r="O1374" i="11"/>
  <c r="O1373" i="11"/>
  <c r="O1372" i="11"/>
  <c r="O1371" i="11"/>
  <c r="O1370" i="11"/>
  <c r="O1369" i="11"/>
  <c r="O1368" i="11"/>
  <c r="O1367" i="11"/>
  <c r="O1366" i="11"/>
  <c r="O1365" i="11"/>
  <c r="O1364" i="11"/>
  <c r="O1363" i="11"/>
  <c r="O1362" i="11"/>
  <c r="O1361" i="11"/>
  <c r="O1360" i="11"/>
  <c r="O1359" i="11"/>
  <c r="O1358" i="11"/>
  <c r="O1357" i="11"/>
  <c r="O1356" i="11"/>
  <c r="O1355" i="11"/>
  <c r="O1354" i="11"/>
  <c r="O1353" i="11"/>
  <c r="O1352" i="11"/>
  <c r="O1351" i="11"/>
  <c r="O1350" i="11"/>
  <c r="O1349" i="11"/>
  <c r="O1348" i="11"/>
  <c r="O1347" i="11"/>
  <c r="O1346" i="11"/>
  <c r="O1345" i="11"/>
  <c r="O1344" i="11"/>
  <c r="O1343" i="11"/>
  <c r="O1342" i="11"/>
  <c r="O1341" i="11"/>
  <c r="O1340" i="11"/>
  <c r="O1339" i="11"/>
  <c r="O1338" i="11"/>
  <c r="O1337" i="11"/>
  <c r="O1336" i="11"/>
  <c r="O1335" i="11"/>
  <c r="O1334" i="11"/>
  <c r="O1333" i="11"/>
  <c r="O1332" i="11"/>
  <c r="O1331" i="11"/>
  <c r="O1330" i="11"/>
  <c r="O1329" i="11"/>
  <c r="O1328" i="11"/>
  <c r="O1327" i="11"/>
  <c r="O1326" i="11"/>
  <c r="O1325" i="11"/>
  <c r="O1324" i="11"/>
  <c r="O1323" i="11"/>
  <c r="O1322" i="11"/>
  <c r="O1321" i="11"/>
  <c r="O1320" i="11"/>
  <c r="O1319" i="11"/>
  <c r="O1318" i="11"/>
  <c r="O1317" i="11"/>
  <c r="O1316" i="11"/>
  <c r="O1315" i="11"/>
  <c r="O1314" i="11"/>
  <c r="O1313" i="11"/>
  <c r="O1312" i="11"/>
  <c r="O1311" i="11"/>
  <c r="O1310" i="11"/>
  <c r="O1309" i="11"/>
  <c r="O1308" i="11"/>
  <c r="O1307" i="11"/>
  <c r="O1306" i="11"/>
  <c r="O1305" i="11"/>
  <c r="O1304" i="11"/>
  <c r="O1303" i="11"/>
  <c r="O1302" i="11"/>
  <c r="O1301" i="11"/>
  <c r="O1300" i="11"/>
  <c r="O1299" i="11"/>
  <c r="O1298" i="11"/>
  <c r="O1297" i="11"/>
  <c r="O1296" i="11"/>
  <c r="O1295" i="11"/>
  <c r="O1294" i="11"/>
  <c r="O1293" i="11"/>
  <c r="O1292" i="11"/>
  <c r="O1291" i="11"/>
  <c r="O1290" i="11"/>
  <c r="O1289" i="11"/>
  <c r="O1288" i="11"/>
  <c r="O1287" i="11"/>
  <c r="O1286" i="11"/>
  <c r="O1285" i="11"/>
  <c r="O1284" i="11"/>
  <c r="O1283" i="11"/>
  <c r="O1282" i="11"/>
  <c r="O1281" i="11"/>
  <c r="O1280" i="11"/>
  <c r="O1279" i="11"/>
  <c r="O1278" i="11"/>
  <c r="O1277" i="11"/>
  <c r="O1276" i="11"/>
  <c r="O1275" i="11"/>
  <c r="O1274" i="11"/>
  <c r="O1273" i="11"/>
  <c r="O1272" i="11"/>
  <c r="O1271" i="11"/>
  <c r="O1270" i="11"/>
  <c r="O1269" i="11"/>
  <c r="O1268" i="11"/>
  <c r="O1267" i="11"/>
  <c r="O1266" i="11"/>
  <c r="O1265" i="11"/>
  <c r="O1264" i="11"/>
  <c r="O1263" i="11"/>
  <c r="O1262" i="11"/>
  <c r="O1261" i="11"/>
  <c r="O1260" i="11"/>
  <c r="O1259" i="11"/>
  <c r="O1258" i="11"/>
  <c r="O1257" i="11"/>
  <c r="O1256" i="11"/>
  <c r="O1255" i="11"/>
  <c r="O1254" i="11"/>
  <c r="O1253" i="11"/>
  <c r="O1252" i="11"/>
  <c r="O1251" i="11"/>
  <c r="O1250" i="11"/>
  <c r="O1249" i="11"/>
  <c r="O1248" i="11"/>
  <c r="O1247" i="11"/>
  <c r="O1246" i="11"/>
  <c r="O1245" i="11"/>
  <c r="O1244" i="11"/>
  <c r="O1243" i="11"/>
  <c r="O1242" i="11"/>
  <c r="O1241" i="11"/>
  <c r="O1240" i="11"/>
  <c r="O1239" i="11"/>
  <c r="O1238" i="11"/>
  <c r="O1237" i="11"/>
  <c r="O1236" i="11"/>
  <c r="O1235" i="11"/>
  <c r="O1234" i="11"/>
  <c r="O1233" i="11"/>
  <c r="O1232" i="11"/>
  <c r="O1231" i="11"/>
  <c r="O1230" i="11"/>
  <c r="O1229" i="11"/>
  <c r="O1228" i="11"/>
  <c r="O1227" i="11"/>
  <c r="O1226" i="11"/>
  <c r="O1225" i="11"/>
  <c r="O1224" i="11"/>
  <c r="O1223" i="11"/>
  <c r="O1222" i="11"/>
  <c r="O1221" i="11"/>
  <c r="O1220" i="11"/>
  <c r="O1219" i="11"/>
  <c r="O1218" i="11"/>
  <c r="O1217" i="11"/>
  <c r="O1216" i="11"/>
  <c r="O1215" i="11"/>
  <c r="O1214" i="11"/>
  <c r="O1213" i="11"/>
  <c r="O1212" i="11"/>
  <c r="O1211" i="11"/>
  <c r="O1210" i="11"/>
  <c r="O1209" i="11"/>
  <c r="O1208" i="11"/>
  <c r="O1207" i="11"/>
  <c r="O1206" i="11"/>
  <c r="O1205" i="11"/>
  <c r="O1204" i="11"/>
  <c r="O1203" i="11"/>
  <c r="O1202" i="11"/>
  <c r="O1201" i="11"/>
  <c r="O1200" i="11"/>
  <c r="O1199" i="11"/>
  <c r="O1198" i="11"/>
  <c r="O1197" i="11"/>
  <c r="O1196" i="11"/>
  <c r="O1195" i="11"/>
  <c r="O1194" i="11"/>
  <c r="O1193" i="11"/>
  <c r="O1192" i="11"/>
  <c r="O1191" i="11"/>
  <c r="O1190" i="11"/>
  <c r="O1189" i="11"/>
  <c r="O1188" i="11"/>
  <c r="O1187" i="11"/>
  <c r="O1186" i="11"/>
  <c r="O1185" i="11"/>
  <c r="O1184" i="11"/>
  <c r="O1183" i="11"/>
  <c r="O1182" i="11"/>
  <c r="O1181" i="11"/>
  <c r="O1180" i="11"/>
  <c r="O1179" i="11"/>
  <c r="O1178" i="11"/>
  <c r="O1177" i="11"/>
  <c r="O1176" i="11"/>
  <c r="O1175" i="11"/>
  <c r="O1174" i="11"/>
  <c r="O1173" i="11"/>
  <c r="O1172" i="11"/>
  <c r="O1171" i="11"/>
  <c r="O1170" i="11"/>
  <c r="O1169" i="11"/>
  <c r="O1168" i="11"/>
  <c r="O1167" i="11"/>
  <c r="O1166" i="11"/>
  <c r="O1165" i="11"/>
  <c r="O1164" i="11"/>
  <c r="O1163" i="11"/>
  <c r="O1162" i="11"/>
  <c r="O1161" i="11"/>
  <c r="O1160" i="11"/>
  <c r="O1159" i="11"/>
  <c r="O1158" i="11"/>
  <c r="O1157" i="11"/>
  <c r="O1156" i="11"/>
  <c r="O1155" i="11"/>
  <c r="O1154" i="11"/>
  <c r="O1153" i="11"/>
  <c r="O1152" i="11"/>
  <c r="O1151" i="11"/>
  <c r="O1150" i="11"/>
  <c r="O1149" i="11"/>
  <c r="O1148" i="11"/>
  <c r="O1147" i="11"/>
  <c r="O1146" i="11"/>
  <c r="O1145" i="11"/>
  <c r="O1144" i="11"/>
  <c r="O1143" i="11"/>
  <c r="O1142" i="11"/>
  <c r="O1141" i="11"/>
  <c r="O1140" i="11"/>
  <c r="O1139" i="11"/>
  <c r="O1138" i="11"/>
  <c r="O1137" i="11"/>
  <c r="O1136" i="11"/>
  <c r="O1135" i="11"/>
  <c r="O1134" i="11"/>
  <c r="O1133" i="11"/>
  <c r="O1132" i="11"/>
  <c r="O1131" i="11"/>
  <c r="O1130" i="11"/>
  <c r="O1129" i="11"/>
  <c r="O1128" i="11"/>
  <c r="O1127" i="11"/>
  <c r="O1126" i="11"/>
  <c r="O1125" i="11"/>
  <c r="O1124" i="11"/>
  <c r="O1123" i="11"/>
  <c r="O1122" i="11"/>
  <c r="O1121" i="11"/>
  <c r="O1120" i="11"/>
  <c r="O1119" i="11"/>
  <c r="O1118" i="11"/>
  <c r="O1117" i="11"/>
  <c r="O1116" i="11"/>
  <c r="O1115" i="11"/>
  <c r="O1114" i="11"/>
  <c r="O1113" i="11"/>
  <c r="O1112" i="11"/>
  <c r="O1111" i="11"/>
  <c r="O1110" i="11"/>
  <c r="O1109" i="11"/>
  <c r="O1108" i="11"/>
  <c r="O1107" i="11"/>
  <c r="O1106" i="11"/>
  <c r="O1105" i="11"/>
  <c r="O1104" i="11"/>
  <c r="O1103" i="11"/>
  <c r="O1102" i="11"/>
  <c r="O1101" i="11"/>
  <c r="O1100" i="11"/>
  <c r="O1099" i="11"/>
  <c r="O1098" i="11"/>
  <c r="O1097" i="11"/>
  <c r="O1096" i="11"/>
  <c r="O1095" i="11"/>
  <c r="O1094" i="11"/>
  <c r="O1093" i="11"/>
  <c r="O1092" i="11"/>
  <c r="O1091" i="11"/>
  <c r="O1090" i="11"/>
  <c r="O1089" i="11"/>
  <c r="O1088" i="11"/>
  <c r="O1087" i="11"/>
  <c r="O1086" i="11"/>
  <c r="O1085" i="11"/>
  <c r="O1084" i="11"/>
  <c r="O1083" i="11"/>
  <c r="O1082" i="11"/>
  <c r="O1081" i="11"/>
  <c r="O1080" i="11"/>
  <c r="O1079" i="11"/>
  <c r="O1078" i="11"/>
  <c r="O1077" i="11"/>
  <c r="O1076" i="11"/>
  <c r="O1075" i="11"/>
  <c r="O1074" i="11"/>
  <c r="O1073" i="11"/>
  <c r="O1072" i="11"/>
  <c r="O1071" i="11"/>
  <c r="O1070" i="11"/>
  <c r="O1069" i="11"/>
  <c r="O1068" i="11"/>
  <c r="O1067" i="11"/>
  <c r="O1066" i="11"/>
  <c r="O1065" i="11"/>
  <c r="O1064" i="11"/>
  <c r="O1063" i="11"/>
  <c r="O1062" i="11"/>
  <c r="O1061" i="11"/>
  <c r="O1060" i="11"/>
  <c r="O1059" i="11"/>
  <c r="O1058" i="11"/>
  <c r="O1057" i="11"/>
  <c r="O1056" i="11"/>
  <c r="O1055" i="11"/>
  <c r="O1054" i="11"/>
  <c r="O1053" i="11"/>
  <c r="O1052" i="11"/>
  <c r="O1051" i="11"/>
  <c r="O1050" i="11"/>
  <c r="O1049" i="11"/>
  <c r="O1048" i="11"/>
  <c r="O1047" i="11"/>
  <c r="O1046" i="11"/>
  <c r="O1045" i="11"/>
  <c r="O1044" i="11"/>
  <c r="O1043" i="11"/>
  <c r="O1042" i="11"/>
  <c r="O1041" i="11"/>
  <c r="O1040" i="11"/>
  <c r="O1039" i="11"/>
  <c r="O1038" i="11"/>
  <c r="O1037" i="11"/>
  <c r="O1036" i="11"/>
  <c r="O1035" i="11"/>
  <c r="O1034" i="11"/>
  <c r="O1033" i="11"/>
  <c r="O1032" i="11"/>
  <c r="O1031" i="11"/>
  <c r="O1030" i="11"/>
  <c r="O1029" i="11"/>
  <c r="O1028" i="11"/>
  <c r="O1027" i="11"/>
  <c r="O1026" i="11"/>
  <c r="O1025" i="11"/>
  <c r="O1024" i="11"/>
  <c r="O1023" i="11"/>
  <c r="O1022" i="11"/>
  <c r="O1021" i="11"/>
  <c r="O1020" i="11"/>
  <c r="O1019" i="11"/>
  <c r="O1018" i="11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2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3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F233" i="10" l="1"/>
  <c r="F232" i="10"/>
  <c r="F182" i="10"/>
  <c r="F181" i="10"/>
  <c r="F180" i="10"/>
  <c r="F174" i="10"/>
  <c r="F173" i="10"/>
  <c r="F172" i="10"/>
  <c r="F171" i="10"/>
  <c r="F162" i="10"/>
  <c r="F161" i="10"/>
  <c r="F160" i="10"/>
  <c r="F154" i="10"/>
  <c r="F155" i="10" s="1"/>
  <c r="F152" i="10"/>
  <c r="F150" i="10"/>
  <c r="F147" i="10"/>
  <c r="F148" i="10" s="1"/>
  <c r="F139" i="10"/>
  <c r="F137" i="10"/>
  <c r="F188" i="10" s="1"/>
  <c r="F136" i="10"/>
  <c r="F133" i="10"/>
  <c r="F132" i="10"/>
  <c r="F131" i="10"/>
  <c r="F130" i="10"/>
  <c r="F129" i="10"/>
  <c r="F125" i="10"/>
  <c r="F123" i="10"/>
  <c r="F124" i="10" s="1"/>
  <c r="F122" i="10"/>
  <c r="F121" i="10"/>
  <c r="F120" i="10"/>
  <c r="F117" i="10"/>
  <c r="F116" i="10"/>
  <c r="F114" i="10"/>
  <c r="F115" i="10" s="1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7" i="10"/>
  <c r="F96" i="10"/>
  <c r="F95" i="10"/>
  <c r="F94" i="10"/>
  <c r="F93" i="10"/>
  <c r="F92" i="10"/>
  <c r="F118" i="10" s="1"/>
  <c r="F91" i="10"/>
  <c r="F87" i="10"/>
  <c r="F84" i="10"/>
  <c r="F83" i="10"/>
  <c r="F81" i="10"/>
  <c r="F76" i="10"/>
  <c r="F75" i="10"/>
  <c r="F82" i="10" s="1"/>
  <c r="F71" i="10"/>
  <c r="F70" i="10"/>
  <c r="F69" i="10"/>
  <c r="F68" i="10" s="1"/>
  <c r="F67" i="10"/>
  <c r="F66" i="10"/>
  <c r="F65" i="10"/>
  <c r="F64" i="10"/>
  <c r="F60" i="10"/>
  <c r="F59" i="10"/>
  <c r="F58" i="10"/>
  <c r="F57" i="10"/>
  <c r="F56" i="10"/>
  <c r="F55" i="10"/>
  <c r="F53" i="10"/>
  <c r="F126" i="10" s="1"/>
  <c r="F52" i="10"/>
  <c r="F51" i="10"/>
  <c r="F50" i="10"/>
  <c r="F49" i="10"/>
  <c r="F48" i="10"/>
  <c r="F45" i="10"/>
  <c r="F44" i="10"/>
  <c r="F43" i="10"/>
  <c r="F42" i="10"/>
  <c r="F39" i="10"/>
  <c r="F37" i="10"/>
  <c r="F36" i="10"/>
  <c r="F35" i="10"/>
  <c r="F34" i="10"/>
  <c r="F33" i="10"/>
  <c r="F28" i="10"/>
  <c r="F29" i="10" s="1"/>
  <c r="F25" i="10"/>
  <c r="F19" i="10"/>
  <c r="F11" i="10"/>
  <c r="F8" i="10"/>
  <c r="F7" i="10"/>
  <c r="F5" i="10"/>
  <c r="F4" i="10"/>
  <c r="F127" i="10" l="1"/>
  <c r="F128" i="10"/>
  <c r="F31" i="10"/>
  <c r="F30" i="10"/>
  <c r="F74" i="10"/>
  <c r="F86" i="10"/>
  <c r="F138" i="10"/>
  <c r="F158" i="10"/>
  <c r="F159" i="10" s="1"/>
  <c r="F88" i="10"/>
  <c r="F89" i="10"/>
  <c r="F90" i="10"/>
  <c r="F231" i="10"/>
  <c r="F85" i="10"/>
  <c r="S107" i="9"/>
  <c r="S108" i="9" s="1"/>
  <c r="M99" i="9"/>
  <c r="M84" i="9"/>
  <c r="L113" i="9"/>
  <c r="M113" i="9" s="1"/>
  <c r="L112" i="9"/>
  <c r="M112" i="9" s="1"/>
  <c r="L111" i="9"/>
  <c r="M111" i="9" s="1"/>
  <c r="L110" i="9"/>
  <c r="M110" i="9" s="1"/>
  <c r="L109" i="9"/>
  <c r="M109" i="9" s="1"/>
  <c r="L108" i="9"/>
  <c r="M108" i="9" s="1"/>
  <c r="L107" i="9"/>
  <c r="M107" i="9" s="1"/>
  <c r="L106" i="9"/>
  <c r="M106" i="9" s="1"/>
  <c r="L105" i="9"/>
  <c r="M105" i="9" s="1"/>
  <c r="L104" i="9"/>
  <c r="M104" i="9" s="1"/>
  <c r="L103" i="9"/>
  <c r="M103" i="9" s="1"/>
  <c r="L102" i="9"/>
  <c r="M102" i="9" s="1"/>
  <c r="L101" i="9"/>
  <c r="M101" i="9" s="1"/>
  <c r="L100" i="9"/>
  <c r="M100" i="9" s="1"/>
  <c r="L99" i="9"/>
  <c r="L98" i="9"/>
  <c r="M98" i="9" s="1"/>
  <c r="L97" i="9"/>
  <c r="M97" i="9" s="1"/>
  <c r="L96" i="9"/>
  <c r="M96" i="9" s="1"/>
  <c r="L95" i="9"/>
  <c r="M95" i="9" s="1"/>
  <c r="L94" i="9"/>
  <c r="M94" i="9" s="1"/>
  <c r="L93" i="9"/>
  <c r="M93" i="9" s="1"/>
  <c r="L92" i="9"/>
  <c r="M92" i="9" s="1"/>
  <c r="L91" i="9"/>
  <c r="M91" i="9" s="1"/>
  <c r="L90" i="9"/>
  <c r="M90" i="9" s="1"/>
  <c r="L89" i="9"/>
  <c r="M89" i="9" s="1"/>
  <c r="L88" i="9"/>
  <c r="M88" i="9" s="1"/>
  <c r="L87" i="9"/>
  <c r="M87" i="9" s="1"/>
  <c r="L86" i="9"/>
  <c r="M86" i="9" s="1"/>
  <c r="L85" i="9"/>
  <c r="M85" i="9" s="1"/>
  <c r="L84" i="9"/>
  <c r="L83" i="9"/>
  <c r="M83" i="9" s="1"/>
  <c r="L82" i="9"/>
  <c r="M82" i="9" s="1"/>
  <c r="L81" i="9"/>
  <c r="M81" i="9" s="1"/>
  <c r="L80" i="9"/>
  <c r="M80" i="9" s="1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L53" i="9"/>
  <c r="M53" i="9" s="1"/>
  <c r="L52" i="9"/>
  <c r="M52" i="9" s="1"/>
  <c r="L51" i="9"/>
  <c r="M51" i="9" s="1"/>
  <c r="L50" i="9"/>
  <c r="M50" i="9" s="1"/>
  <c r="L49" i="9"/>
  <c r="M49" i="9" s="1"/>
  <c r="L48" i="9"/>
  <c r="M48" i="9" s="1"/>
  <c r="L47" i="9"/>
  <c r="M47" i="9" s="1"/>
  <c r="L46" i="9"/>
  <c r="M46" i="9" s="1"/>
  <c r="L45" i="9"/>
  <c r="M45" i="9" s="1"/>
  <c r="L44" i="9"/>
  <c r="M44" i="9" s="1"/>
  <c r="L43" i="9"/>
  <c r="M43" i="9" s="1"/>
  <c r="L42" i="9"/>
  <c r="M42" i="9" s="1"/>
  <c r="L41" i="9"/>
  <c r="M41" i="9" s="1"/>
  <c r="L40" i="9"/>
  <c r="M40" i="9" s="1"/>
  <c r="L39" i="9"/>
  <c r="M39" i="9" s="1"/>
  <c r="L38" i="9"/>
  <c r="M38" i="9" s="1"/>
  <c r="L37" i="9"/>
  <c r="M37" i="9" s="1"/>
  <c r="L36" i="9"/>
  <c r="M36" i="9" s="1"/>
  <c r="L35" i="9"/>
  <c r="M35" i="9" s="1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L25" i="9"/>
  <c r="M25" i="9" s="1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L3" i="9"/>
  <c r="M3" i="9" s="1"/>
  <c r="L2" i="9"/>
  <c r="M2" i="9" s="1"/>
  <c r="L2" i="6" l="1"/>
  <c r="P2" i="6"/>
  <c r="M2" i="6" s="1"/>
  <c r="L3" i="6"/>
  <c r="P3" i="6"/>
  <c r="M3" i="6" s="1"/>
  <c r="L4" i="6"/>
  <c r="P4" i="6"/>
  <c r="M4" i="6" s="1"/>
  <c r="L5" i="6"/>
  <c r="M5" i="6" s="1"/>
  <c r="P5" i="6"/>
  <c r="L6" i="6"/>
  <c r="P6" i="6"/>
  <c r="M6" i="6" s="1"/>
  <c r="L7" i="6"/>
  <c r="P7" i="6"/>
  <c r="L8" i="6"/>
  <c r="P8" i="6"/>
  <c r="L9" i="6"/>
  <c r="P9" i="6"/>
  <c r="L10" i="6"/>
  <c r="P10" i="6"/>
  <c r="L11" i="6"/>
  <c r="P11" i="6"/>
  <c r="L12" i="6"/>
  <c r="M12" i="6"/>
  <c r="P12" i="6"/>
  <c r="L13" i="6"/>
  <c r="P13" i="6"/>
  <c r="M13" i="6" s="1"/>
  <c r="L14" i="6"/>
  <c r="P14" i="6"/>
  <c r="M14" i="6" s="1"/>
  <c r="L15" i="6"/>
  <c r="P15" i="6"/>
  <c r="M15" i="6" s="1"/>
  <c r="L16" i="6"/>
  <c r="M16" i="6" s="1"/>
  <c r="P16" i="6"/>
  <c r="L17" i="6"/>
  <c r="P17" i="6"/>
  <c r="L18" i="6"/>
  <c r="P18" i="6"/>
  <c r="L19" i="6"/>
  <c r="P19" i="6"/>
  <c r="M19" i="6" s="1"/>
  <c r="L20" i="6"/>
  <c r="P20" i="6"/>
  <c r="L21" i="6"/>
  <c r="P21" i="6"/>
  <c r="M21" i="6" s="1"/>
  <c r="L22" i="6"/>
  <c r="P22" i="6"/>
  <c r="L23" i="6"/>
  <c r="P23" i="6"/>
  <c r="L24" i="6"/>
  <c r="P24" i="6"/>
  <c r="L25" i="6"/>
  <c r="P25" i="6"/>
  <c r="M25" i="6" s="1"/>
  <c r="L26" i="6"/>
  <c r="P26" i="6"/>
  <c r="M26" i="6" s="1"/>
  <c r="L27" i="6"/>
  <c r="P27" i="6"/>
  <c r="L28" i="6"/>
  <c r="P28" i="6"/>
  <c r="M28" i="6" s="1"/>
  <c r="L29" i="6"/>
  <c r="P29" i="6"/>
  <c r="M29" i="6" s="1"/>
  <c r="L30" i="6"/>
  <c r="P30" i="6"/>
  <c r="M30" i="6" s="1"/>
  <c r="L31" i="6"/>
  <c r="P31" i="6"/>
  <c r="M31" i="6" s="1"/>
  <c r="L32" i="6"/>
  <c r="P32" i="6"/>
  <c r="L33" i="6"/>
  <c r="P33" i="6"/>
  <c r="M33" i="6" s="1"/>
  <c r="L34" i="6"/>
  <c r="P34" i="6"/>
  <c r="L35" i="6"/>
  <c r="P35" i="6"/>
  <c r="M35" i="6" s="1"/>
  <c r="L36" i="6"/>
  <c r="P36" i="6"/>
  <c r="M36" i="6" s="1"/>
  <c r="L37" i="6"/>
  <c r="P37" i="6"/>
  <c r="M37" i="6" s="1"/>
  <c r="L38" i="6"/>
  <c r="P38" i="6"/>
  <c r="L39" i="6"/>
  <c r="M39" i="6" s="1"/>
  <c r="P39" i="6"/>
  <c r="L40" i="6"/>
  <c r="M40" i="6" s="1"/>
  <c r="P40" i="6"/>
  <c r="L41" i="6"/>
  <c r="P41" i="6"/>
  <c r="M41" i="6" s="1"/>
  <c r="L42" i="6"/>
  <c r="P42" i="6"/>
  <c r="L43" i="6"/>
  <c r="P43" i="6"/>
  <c r="M43" i="6" s="1"/>
  <c r="L44" i="6"/>
  <c r="P44" i="6"/>
  <c r="M44" i="6" s="1"/>
  <c r="L45" i="6"/>
  <c r="M45" i="6"/>
  <c r="P45" i="6"/>
  <c r="L46" i="6"/>
  <c r="P46" i="6"/>
  <c r="L47" i="6"/>
  <c r="P47" i="6"/>
  <c r="L48" i="6"/>
  <c r="P48" i="6"/>
  <c r="L49" i="6"/>
  <c r="P49" i="6"/>
  <c r="L50" i="6"/>
  <c r="P50" i="6"/>
  <c r="M50" i="6" s="1"/>
  <c r="L51" i="6"/>
  <c r="P51" i="6"/>
  <c r="M51" i="6" s="1"/>
  <c r="L52" i="6"/>
  <c r="P52" i="6"/>
  <c r="M52" i="6" s="1"/>
  <c r="L53" i="6"/>
  <c r="M53" i="6" s="1"/>
  <c r="P53" i="6"/>
  <c r="L54" i="6"/>
  <c r="P54" i="6"/>
  <c r="M54" i="6" s="1"/>
  <c r="L55" i="6"/>
  <c r="P55" i="6"/>
  <c r="L56" i="6"/>
  <c r="M56" i="6" s="1"/>
  <c r="P56" i="6"/>
  <c r="L57" i="6"/>
  <c r="P57" i="6"/>
  <c r="M57" i="6" s="1"/>
  <c r="L58" i="6"/>
  <c r="P58" i="6"/>
  <c r="M58" i="6" s="1"/>
  <c r="L59" i="6"/>
  <c r="P59" i="6"/>
  <c r="M59" i="6" s="1"/>
  <c r="L60" i="6"/>
  <c r="M60" i="6"/>
  <c r="P60" i="6"/>
  <c r="L61" i="6"/>
  <c r="M61" i="6" s="1"/>
  <c r="P61" i="6"/>
  <c r="L62" i="6"/>
  <c r="P62" i="6"/>
  <c r="M62" i="6" s="1"/>
  <c r="L63" i="6"/>
  <c r="P63" i="6"/>
  <c r="L64" i="6"/>
  <c r="P64" i="6"/>
  <c r="L65" i="6"/>
  <c r="P65" i="6"/>
  <c r="M65" i="6" s="1"/>
  <c r="L66" i="6"/>
  <c r="P66" i="6"/>
  <c r="M66" i="6" s="1"/>
  <c r="L67" i="6"/>
  <c r="P67" i="6"/>
  <c r="M67" i="6" s="1"/>
  <c r="L68" i="6"/>
  <c r="P68" i="6"/>
  <c r="M68" i="6" s="1"/>
  <c r="L69" i="6"/>
  <c r="M69" i="6"/>
  <c r="P69" i="6"/>
  <c r="L70" i="6"/>
  <c r="P70" i="6"/>
  <c r="M70" i="6" s="1"/>
  <c r="L71" i="6"/>
  <c r="M71" i="6" s="1"/>
  <c r="P71" i="6"/>
  <c r="L72" i="6"/>
  <c r="P72" i="6"/>
  <c r="L73" i="6"/>
  <c r="P73" i="6"/>
  <c r="M73" i="6" s="1"/>
  <c r="L74" i="6"/>
  <c r="P74" i="6"/>
  <c r="M74" i="6" s="1"/>
  <c r="L75" i="6"/>
  <c r="P75" i="6"/>
  <c r="L76" i="6"/>
  <c r="M76" i="6" s="1"/>
  <c r="P76" i="6"/>
  <c r="L77" i="6"/>
  <c r="P77" i="6"/>
  <c r="M77" i="6" s="1"/>
  <c r="L78" i="6"/>
  <c r="P78" i="6"/>
  <c r="L79" i="6"/>
  <c r="P79" i="6"/>
  <c r="M79" i="6" s="1"/>
  <c r="L80" i="6"/>
  <c r="P80" i="6"/>
  <c r="L81" i="6"/>
  <c r="P81" i="6"/>
  <c r="M81" i="6" s="1"/>
  <c r="L82" i="6"/>
  <c r="P82" i="6"/>
  <c r="L83" i="6"/>
  <c r="P83" i="6"/>
  <c r="L84" i="6"/>
  <c r="P84" i="6"/>
  <c r="L85" i="6"/>
  <c r="M85" i="6"/>
  <c r="P85" i="6"/>
  <c r="L86" i="6"/>
  <c r="P86" i="6"/>
  <c r="M86" i="6" s="1"/>
  <c r="L87" i="6"/>
  <c r="P87" i="6"/>
  <c r="L88" i="6"/>
  <c r="P88" i="6"/>
  <c r="L89" i="6"/>
  <c r="P89" i="6"/>
  <c r="M89" i="6" s="1"/>
  <c r="L90" i="6"/>
  <c r="P90" i="6"/>
  <c r="M90" i="6" s="1"/>
  <c r="L91" i="6"/>
  <c r="P91" i="6"/>
  <c r="M91" i="6" s="1"/>
  <c r="L92" i="6"/>
  <c r="P92" i="6"/>
  <c r="M92" i="6" s="1"/>
  <c r="L93" i="6"/>
  <c r="M93" i="6" s="1"/>
  <c r="P93" i="6"/>
  <c r="L94" i="6"/>
  <c r="P94" i="6"/>
  <c r="M94" i="6" s="1"/>
  <c r="L95" i="6"/>
  <c r="P95" i="6"/>
  <c r="M95" i="6" s="1"/>
  <c r="L96" i="6"/>
  <c r="P96" i="6"/>
  <c r="L97" i="6"/>
  <c r="P97" i="6"/>
  <c r="M97" i="6" s="1"/>
  <c r="L98" i="6"/>
  <c r="P98" i="6"/>
  <c r="M98" i="6" s="1"/>
  <c r="L99" i="6"/>
  <c r="P99" i="6"/>
  <c r="M99" i="6" s="1"/>
  <c r="L100" i="6"/>
  <c r="P100" i="6"/>
  <c r="L101" i="6"/>
  <c r="P101" i="6"/>
  <c r="M101" i="6" s="1"/>
  <c r="L102" i="6"/>
  <c r="P102" i="6"/>
  <c r="M102" i="6" s="1"/>
  <c r="L103" i="6"/>
  <c r="P103" i="6"/>
  <c r="L104" i="6"/>
  <c r="M104" i="6" s="1"/>
  <c r="P104" i="6"/>
  <c r="L105" i="6"/>
  <c r="P105" i="6"/>
  <c r="L106" i="6"/>
  <c r="P106" i="6"/>
  <c r="L107" i="6"/>
  <c r="P107" i="6"/>
  <c r="M107" i="6" s="1"/>
  <c r="L108" i="6"/>
  <c r="M108" i="6" s="1"/>
  <c r="P108" i="6"/>
  <c r="L109" i="6"/>
  <c r="P109" i="6"/>
  <c r="M109" i="6" s="1"/>
  <c r="L110" i="6"/>
  <c r="P110" i="6"/>
  <c r="M110" i="6" s="1"/>
  <c r="L111" i="6"/>
  <c r="P111" i="6"/>
  <c r="L112" i="6"/>
  <c r="M112" i="6" s="1"/>
  <c r="P112" i="6"/>
  <c r="L113" i="6"/>
  <c r="P113" i="6"/>
  <c r="L114" i="6"/>
  <c r="P114" i="6"/>
  <c r="M114" i="6" s="1"/>
  <c r="L115" i="6"/>
  <c r="P115" i="6"/>
  <c r="L116" i="6"/>
  <c r="P116" i="6"/>
  <c r="M116" i="6" s="1"/>
  <c r="L117" i="6"/>
  <c r="P117" i="6"/>
  <c r="M117" i="6" s="1"/>
  <c r="L118" i="6"/>
  <c r="P118" i="6"/>
  <c r="M118" i="6" s="1"/>
  <c r="L119" i="6"/>
  <c r="P119" i="6"/>
  <c r="L120" i="6"/>
  <c r="P120" i="6"/>
  <c r="L121" i="6"/>
  <c r="P121" i="6"/>
  <c r="M121" i="6" s="1"/>
  <c r="L122" i="6"/>
  <c r="P122" i="6"/>
  <c r="L123" i="6"/>
  <c r="P123" i="6"/>
  <c r="M123" i="6" s="1"/>
  <c r="M72" i="6" l="1"/>
  <c r="M115" i="6"/>
  <c r="M78" i="6"/>
  <c r="M64" i="6"/>
  <c r="M49" i="6"/>
  <c r="M42" i="6"/>
  <c r="M20" i="6"/>
  <c r="M8" i="6"/>
  <c r="M87" i="6"/>
  <c r="M122" i="6"/>
  <c r="M100" i="6"/>
  <c r="M63" i="6"/>
  <c r="M34" i="6"/>
  <c r="M27" i="6"/>
  <c r="M23" i="6"/>
  <c r="M103" i="6"/>
  <c r="M22" i="6"/>
  <c r="M48" i="6"/>
  <c r="M113" i="6"/>
  <c r="M106" i="6"/>
  <c r="M84" i="6"/>
  <c r="M55" i="6"/>
  <c r="M47" i="6"/>
  <c r="M18" i="6"/>
  <c r="M11" i="6"/>
  <c r="M88" i="6"/>
  <c r="M80" i="6"/>
  <c r="M7" i="6"/>
  <c r="M120" i="6"/>
  <c r="M105" i="6"/>
  <c r="M83" i="6"/>
  <c r="M46" i="6"/>
  <c r="M32" i="6"/>
  <c r="M17" i="6"/>
  <c r="M10" i="6"/>
  <c r="M96" i="6"/>
  <c r="M119" i="6"/>
  <c r="M111" i="6"/>
  <c r="M82" i="6"/>
  <c r="M75" i="6"/>
  <c r="M38" i="6"/>
  <c r="M24" i="6"/>
  <c r="M9" i="6"/>
  <c r="L92" i="5"/>
  <c r="L91" i="5"/>
  <c r="L90" i="5"/>
  <c r="L76" i="5"/>
  <c r="L75" i="5"/>
  <c r="L74" i="5"/>
  <c r="L73" i="5"/>
  <c r="K120" i="5"/>
  <c r="L120" i="5" s="1"/>
  <c r="K119" i="5"/>
  <c r="L119" i="5" s="1"/>
  <c r="K118" i="5"/>
  <c r="L118" i="5" s="1"/>
  <c r="K117" i="5"/>
  <c r="L117" i="5" s="1"/>
  <c r="K116" i="5"/>
  <c r="K115" i="5"/>
  <c r="K114" i="5"/>
  <c r="K113" i="5"/>
  <c r="K112" i="5"/>
  <c r="K111" i="5"/>
  <c r="K110" i="5"/>
  <c r="K109" i="5"/>
  <c r="K108" i="5"/>
  <c r="K107" i="5"/>
  <c r="L107" i="5" s="1"/>
  <c r="K106" i="5"/>
  <c r="L106" i="5" s="1"/>
  <c r="K105" i="5"/>
  <c r="L105" i="5" s="1"/>
  <c r="K104" i="5"/>
  <c r="L104" i="5" s="1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L89" i="5" s="1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L58" i="5" s="1"/>
  <c r="K57" i="5"/>
  <c r="L57" i="5" s="1"/>
  <c r="K56" i="5"/>
  <c r="L56" i="5" s="1"/>
  <c r="K55" i="5"/>
  <c r="L55" i="5" s="1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56" i="1" l="1"/>
  <c r="K52" i="1"/>
  <c r="K51" i="1"/>
  <c r="K50" i="1"/>
  <c r="K47" i="1"/>
  <c r="M9" i="1"/>
  <c r="O9" i="1" s="1"/>
  <c r="M59" i="1"/>
  <c r="O59" i="1" s="1"/>
  <c r="M57" i="1"/>
  <c r="O57" i="1" s="1"/>
  <c r="M58" i="1"/>
  <c r="O58" i="1" s="1"/>
  <c r="M16" i="1"/>
  <c r="O16" i="1" s="1"/>
  <c r="M12" i="1"/>
  <c r="O12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55" i="1"/>
  <c r="O55" i="1" s="1"/>
  <c r="M54" i="1"/>
  <c r="O54" i="1" s="1"/>
  <c r="M56" i="1"/>
  <c r="O56" i="1" s="1"/>
  <c r="M53" i="1"/>
  <c r="O53" i="1" s="1"/>
  <c r="M52" i="1"/>
  <c r="O52" i="1" s="1"/>
  <c r="M51" i="1"/>
  <c r="O51" i="1" s="1"/>
  <c r="M50" i="1"/>
  <c r="O50" i="1" s="1"/>
  <c r="M49" i="1"/>
  <c r="O49" i="1" s="1"/>
  <c r="M6" i="1"/>
  <c r="O6" i="1" s="1"/>
  <c r="M5" i="1"/>
  <c r="O5" i="1" s="1"/>
  <c r="M4" i="1"/>
  <c r="O4" i="1" s="1"/>
  <c r="M3" i="1"/>
  <c r="O3" i="1" s="1"/>
  <c r="M13" i="1"/>
  <c r="O13" i="1" s="1"/>
  <c r="M11" i="1"/>
  <c r="O11" i="1" s="1"/>
  <c r="M27" i="1"/>
  <c r="O27" i="1" s="1"/>
  <c r="M10" i="1"/>
  <c r="O10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8" i="1"/>
  <c r="O8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7" i="1"/>
  <c r="O7" i="1" s="1"/>
  <c r="J9" i="1"/>
  <c r="L9" i="1" s="1"/>
  <c r="J59" i="1"/>
  <c r="L59" i="1" s="1"/>
  <c r="J57" i="1"/>
  <c r="L57" i="1" s="1"/>
  <c r="J58" i="1"/>
  <c r="L58" i="1" s="1"/>
  <c r="J16" i="1"/>
  <c r="L16" i="1" s="1"/>
  <c r="J12" i="1"/>
  <c r="L12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55" i="1"/>
  <c r="L55" i="1" s="1"/>
  <c r="J54" i="1"/>
  <c r="L54" i="1" s="1"/>
  <c r="J56" i="1"/>
  <c r="L56" i="1" s="1"/>
  <c r="J53" i="1"/>
  <c r="L53" i="1" s="1"/>
  <c r="J52" i="1"/>
  <c r="L52" i="1" s="1"/>
  <c r="J51" i="1"/>
  <c r="L51" i="1" s="1"/>
  <c r="J50" i="1"/>
  <c r="L50" i="1" s="1"/>
  <c r="J49" i="1"/>
  <c r="L49" i="1" s="1"/>
  <c r="J6" i="1"/>
  <c r="L6" i="1" s="1"/>
  <c r="J5" i="1"/>
  <c r="L5" i="1" s="1"/>
  <c r="J4" i="1"/>
  <c r="L4" i="1" s="1"/>
  <c r="J3" i="1"/>
  <c r="L3" i="1" s="1"/>
  <c r="J13" i="1"/>
  <c r="L13" i="1" s="1"/>
  <c r="J11" i="1"/>
  <c r="L11" i="1" s="1"/>
  <c r="J27" i="1"/>
  <c r="L27" i="1" s="1"/>
  <c r="J10" i="1"/>
  <c r="L10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8" i="1"/>
  <c r="L8" i="1" s="1"/>
  <c r="J20" i="1"/>
  <c r="L20" i="1" s="1"/>
  <c r="J19" i="1"/>
  <c r="L19" i="1" s="1"/>
  <c r="J18" i="1"/>
  <c r="L18" i="1" s="1"/>
  <c r="J17" i="1"/>
  <c r="L17" i="1" s="1"/>
  <c r="J15" i="1"/>
  <c r="L15" i="1" s="1"/>
  <c r="J14" i="1"/>
  <c r="L14" i="1" s="1"/>
  <c r="J7" i="1"/>
  <c r="L7" i="1" s="1"/>
  <c r="G9" i="1"/>
  <c r="I9" i="1" s="1"/>
  <c r="G59" i="1"/>
  <c r="I59" i="1" s="1"/>
  <c r="G57" i="1"/>
  <c r="I57" i="1" s="1"/>
  <c r="G58" i="1"/>
  <c r="I58" i="1" s="1"/>
  <c r="G16" i="1"/>
  <c r="I16" i="1" s="1"/>
  <c r="G12" i="1"/>
  <c r="I12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7" i="1"/>
  <c r="I37" i="1" s="1"/>
  <c r="I36" i="1"/>
  <c r="G36" i="1"/>
  <c r="H36" i="1" s="1"/>
  <c r="G35" i="1"/>
  <c r="I35" i="1" s="1"/>
  <c r="G34" i="1"/>
  <c r="I34" i="1" s="1"/>
  <c r="G33" i="1"/>
  <c r="I33" i="1" s="1"/>
  <c r="G32" i="1"/>
  <c r="H32" i="1" s="1"/>
  <c r="G31" i="1"/>
  <c r="H31" i="1" s="1"/>
  <c r="G30" i="1"/>
  <c r="I30" i="1" s="1"/>
  <c r="G29" i="1"/>
  <c r="I29" i="1" s="1"/>
  <c r="G28" i="1"/>
  <c r="I28" i="1" s="1"/>
  <c r="G55" i="1"/>
  <c r="H55" i="1" s="1"/>
  <c r="G54" i="1"/>
  <c r="I54" i="1" s="1"/>
  <c r="G56" i="1"/>
  <c r="I56" i="1" s="1"/>
  <c r="G53" i="1"/>
  <c r="H53" i="1" s="1"/>
  <c r="G52" i="1"/>
  <c r="I52" i="1" s="1"/>
  <c r="G51" i="1"/>
  <c r="I51" i="1" s="1"/>
  <c r="G50" i="1"/>
  <c r="I50" i="1" s="1"/>
  <c r="G49" i="1"/>
  <c r="H49" i="1" s="1"/>
  <c r="G6" i="1"/>
  <c r="H6" i="1" s="1"/>
  <c r="G5" i="1"/>
  <c r="I5" i="1" s="1"/>
  <c r="G4" i="1"/>
  <c r="I4" i="1" s="1"/>
  <c r="G3" i="1"/>
  <c r="I3" i="1" s="1"/>
  <c r="G13" i="1"/>
  <c r="H13" i="1" s="1"/>
  <c r="G11" i="1"/>
  <c r="I11" i="1" s="1"/>
  <c r="G27" i="1"/>
  <c r="I27" i="1" s="1"/>
  <c r="G10" i="1"/>
  <c r="I10" i="1" s="1"/>
  <c r="G26" i="1"/>
  <c r="H26" i="1" s="1"/>
  <c r="G25" i="1"/>
  <c r="I25" i="1" s="1"/>
  <c r="G24" i="1"/>
  <c r="I24" i="1" s="1"/>
  <c r="G23" i="1"/>
  <c r="H23" i="1" s="1"/>
  <c r="G22" i="1"/>
  <c r="I22" i="1" s="1"/>
  <c r="G21" i="1"/>
  <c r="I21" i="1" s="1"/>
  <c r="G8" i="1"/>
  <c r="I8" i="1" s="1"/>
  <c r="G20" i="1"/>
  <c r="H20" i="1" s="1"/>
  <c r="I19" i="1"/>
  <c r="G19" i="1"/>
  <c r="H19" i="1" s="1"/>
  <c r="G18" i="1"/>
  <c r="I18" i="1" s="1"/>
  <c r="G17" i="1"/>
  <c r="I17" i="1" s="1"/>
  <c r="G15" i="1"/>
  <c r="H15" i="1" s="1"/>
  <c r="G14" i="1"/>
  <c r="H14" i="1" s="1"/>
  <c r="G7" i="1"/>
  <c r="I7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12" i="1"/>
  <c r="F12" i="1" s="1"/>
  <c r="D16" i="1"/>
  <c r="F16" i="1" s="1"/>
  <c r="D58" i="1"/>
  <c r="F58" i="1" s="1"/>
  <c r="D57" i="1"/>
  <c r="F57" i="1" s="1"/>
  <c r="D59" i="1"/>
  <c r="F59" i="1" s="1"/>
  <c r="D9" i="1"/>
  <c r="F9" i="1" s="1"/>
  <c r="D14" i="1"/>
  <c r="F14" i="1" s="1"/>
  <c r="D15" i="1"/>
  <c r="F15" i="1" s="1"/>
  <c r="D17" i="1"/>
  <c r="F17" i="1" s="1"/>
  <c r="D18" i="1"/>
  <c r="F18" i="1" s="1"/>
  <c r="D19" i="1"/>
  <c r="F19" i="1" s="1"/>
  <c r="D20" i="1"/>
  <c r="F20" i="1" s="1"/>
  <c r="D8" i="1"/>
  <c r="F8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10" i="1"/>
  <c r="F10" i="1" s="1"/>
  <c r="D27" i="1"/>
  <c r="F27" i="1" s="1"/>
  <c r="D11" i="1"/>
  <c r="F11" i="1" s="1"/>
  <c r="D13" i="1"/>
  <c r="F13" i="1" s="1"/>
  <c r="D3" i="1"/>
  <c r="F3" i="1" s="1"/>
  <c r="D4" i="1"/>
  <c r="F4" i="1" s="1"/>
  <c r="D5" i="1"/>
  <c r="F5" i="1" s="1"/>
  <c r="D6" i="1"/>
  <c r="F6" i="1" s="1"/>
  <c r="D49" i="1"/>
  <c r="F49" i="1" s="1"/>
  <c r="D50" i="1"/>
  <c r="F50" i="1" s="1"/>
  <c r="D51" i="1"/>
  <c r="F51" i="1" s="1"/>
  <c r="D52" i="1"/>
  <c r="F52" i="1" s="1"/>
  <c r="D53" i="1"/>
  <c r="F53" i="1" s="1"/>
  <c r="D56" i="1"/>
  <c r="F56" i="1" s="1"/>
  <c r="D54" i="1"/>
  <c r="F54" i="1" s="1"/>
  <c r="D55" i="1"/>
  <c r="F55" i="1" s="1"/>
  <c r="D28" i="1"/>
  <c r="F28" i="1" s="1"/>
  <c r="D29" i="1"/>
  <c r="F29" i="1" s="1"/>
  <c r="D30" i="1"/>
  <c r="F30" i="1" s="1"/>
  <c r="D7" i="1"/>
  <c r="F7" i="1" s="1"/>
  <c r="N66" i="1"/>
  <c r="N67" i="1"/>
  <c r="N68" i="1"/>
  <c r="N69" i="1"/>
  <c r="N70" i="1"/>
  <c r="N71" i="1"/>
  <c r="N72" i="1"/>
  <c r="G71" i="7"/>
  <c r="G70" i="7"/>
  <c r="G69" i="7"/>
  <c r="G68" i="7"/>
  <c r="G67" i="7"/>
  <c r="G66" i="7"/>
  <c r="G65" i="7"/>
  <c r="M33" i="7"/>
  <c r="W34" i="1"/>
  <c r="K15" i="1" l="1"/>
  <c r="K16" i="1"/>
  <c r="K7" i="1"/>
  <c r="K11" i="1"/>
  <c r="K26" i="1"/>
  <c r="K27" i="1"/>
  <c r="K14" i="1"/>
  <c r="K31" i="1"/>
  <c r="K35" i="1"/>
  <c r="K38" i="1"/>
  <c r="I49" i="1"/>
  <c r="K43" i="1"/>
  <c r="K4" i="1"/>
  <c r="K28" i="1"/>
  <c r="K40" i="1"/>
  <c r="K5" i="1"/>
  <c r="K17" i="1"/>
  <c r="K29" i="1"/>
  <c r="K41" i="1"/>
  <c r="K53" i="1"/>
  <c r="K3" i="1"/>
  <c r="K39" i="1"/>
  <c r="K6" i="1"/>
  <c r="K18" i="1"/>
  <c r="K30" i="1"/>
  <c r="K42" i="1"/>
  <c r="K54" i="1"/>
  <c r="K19" i="1"/>
  <c r="K20" i="1"/>
  <c r="K44" i="1"/>
  <c r="I15" i="1"/>
  <c r="I32" i="1"/>
  <c r="K9" i="1"/>
  <c r="K21" i="1"/>
  <c r="K33" i="1"/>
  <c r="K45" i="1"/>
  <c r="K57" i="1"/>
  <c r="K55" i="1"/>
  <c r="K8" i="1"/>
  <c r="K32" i="1"/>
  <c r="K10" i="1"/>
  <c r="K22" i="1"/>
  <c r="K34" i="1"/>
  <c r="K46" i="1"/>
  <c r="K58" i="1"/>
  <c r="K59" i="1"/>
  <c r="I53" i="1"/>
  <c r="K12" i="1"/>
  <c r="K24" i="1"/>
  <c r="K36" i="1"/>
  <c r="K48" i="1"/>
  <c r="K23" i="1"/>
  <c r="K13" i="1"/>
  <c r="K25" i="1"/>
  <c r="K37" i="1"/>
  <c r="K49" i="1"/>
  <c r="H43" i="1"/>
  <c r="H27" i="1"/>
  <c r="I40" i="1"/>
  <c r="I23" i="1"/>
  <c r="I13" i="1"/>
  <c r="I55" i="1"/>
  <c r="I6" i="1"/>
  <c r="I31" i="1"/>
  <c r="N50" i="1"/>
  <c r="N10" i="1"/>
  <c r="H35" i="1"/>
  <c r="E43" i="1"/>
  <c r="E35" i="1"/>
  <c r="I26" i="1"/>
  <c r="E27" i="1"/>
  <c r="N58" i="1"/>
  <c r="E51" i="1"/>
  <c r="N34" i="1"/>
  <c r="E59" i="1"/>
  <c r="H11" i="1"/>
  <c r="N26" i="1"/>
  <c r="H3" i="1"/>
  <c r="E11" i="1"/>
  <c r="N42" i="1"/>
  <c r="N18" i="1"/>
  <c r="I14" i="1"/>
  <c r="I20" i="1"/>
  <c r="E19" i="1"/>
  <c r="H59" i="1"/>
  <c r="E58" i="1"/>
  <c r="E50" i="1"/>
  <c r="E42" i="1"/>
  <c r="E34" i="1"/>
  <c r="E26" i="1"/>
  <c r="E18" i="1"/>
  <c r="E10" i="1"/>
  <c r="H4" i="1"/>
  <c r="H12" i="1"/>
  <c r="H28" i="1"/>
  <c r="H44" i="1"/>
  <c r="H52" i="1"/>
  <c r="N3" i="1"/>
  <c r="N11" i="1"/>
  <c r="N19" i="1"/>
  <c r="N27" i="1"/>
  <c r="N35" i="1"/>
  <c r="N43" i="1"/>
  <c r="N51" i="1"/>
  <c r="N59" i="1"/>
  <c r="E3" i="1"/>
  <c r="E52" i="1"/>
  <c r="E44" i="1"/>
  <c r="E36" i="1"/>
  <c r="E28" i="1"/>
  <c r="E20" i="1"/>
  <c r="E12" i="1"/>
  <c r="E4" i="1"/>
  <c r="H10" i="1"/>
  <c r="H18" i="1"/>
  <c r="H34" i="1"/>
  <c r="H42" i="1"/>
  <c r="H50" i="1"/>
  <c r="H58" i="1"/>
  <c r="N9" i="1"/>
  <c r="N17" i="1"/>
  <c r="N25" i="1"/>
  <c r="N33" i="1"/>
  <c r="N41" i="1"/>
  <c r="N49" i="1"/>
  <c r="N57" i="1"/>
  <c r="E53" i="1"/>
  <c r="E45" i="1"/>
  <c r="E37" i="1"/>
  <c r="E29" i="1"/>
  <c r="E21" i="1"/>
  <c r="E13" i="1"/>
  <c r="E5" i="1"/>
  <c r="H9" i="1"/>
  <c r="H17" i="1"/>
  <c r="H25" i="1"/>
  <c r="H33" i="1"/>
  <c r="H41" i="1"/>
  <c r="H57" i="1"/>
  <c r="N8" i="1"/>
  <c r="N16" i="1"/>
  <c r="N24" i="1"/>
  <c r="N32" i="1"/>
  <c r="N40" i="1"/>
  <c r="N48" i="1"/>
  <c r="N56" i="1"/>
  <c r="E54" i="1"/>
  <c r="E46" i="1"/>
  <c r="E38" i="1"/>
  <c r="E30" i="1"/>
  <c r="E22" i="1"/>
  <c r="E14" i="1"/>
  <c r="E6" i="1"/>
  <c r="H8" i="1"/>
  <c r="H16" i="1"/>
  <c r="H24" i="1"/>
  <c r="H48" i="1"/>
  <c r="H56" i="1"/>
  <c r="N7" i="1"/>
  <c r="N15" i="1"/>
  <c r="N23" i="1"/>
  <c r="N31" i="1"/>
  <c r="N39" i="1"/>
  <c r="N47" i="1"/>
  <c r="N55" i="1"/>
  <c r="H51" i="1"/>
  <c r="E55" i="1"/>
  <c r="E47" i="1"/>
  <c r="E39" i="1"/>
  <c r="E31" i="1"/>
  <c r="E23" i="1"/>
  <c r="E15" i="1"/>
  <c r="E7" i="1"/>
  <c r="H7" i="1"/>
  <c r="H39" i="1"/>
  <c r="H47" i="1"/>
  <c r="N6" i="1"/>
  <c r="N14" i="1"/>
  <c r="N22" i="1"/>
  <c r="N30" i="1"/>
  <c r="N38" i="1"/>
  <c r="N46" i="1"/>
  <c r="N54" i="1"/>
  <c r="E56" i="1"/>
  <c r="E48" i="1"/>
  <c r="E40" i="1"/>
  <c r="E32" i="1"/>
  <c r="E24" i="1"/>
  <c r="E16" i="1"/>
  <c r="E8" i="1"/>
  <c r="H22" i="1"/>
  <c r="H30" i="1"/>
  <c r="H38" i="1"/>
  <c r="H46" i="1"/>
  <c r="H54" i="1"/>
  <c r="N5" i="1"/>
  <c r="N13" i="1"/>
  <c r="N21" i="1"/>
  <c r="N29" i="1"/>
  <c r="N37" i="1"/>
  <c r="N45" i="1"/>
  <c r="N53" i="1"/>
  <c r="E57" i="1"/>
  <c r="E49" i="1"/>
  <c r="E41" i="1"/>
  <c r="E33" i="1"/>
  <c r="E25" i="1"/>
  <c r="E17" i="1"/>
  <c r="E9" i="1"/>
  <c r="H5" i="1"/>
  <c r="H21" i="1"/>
  <c r="H29" i="1"/>
  <c r="H37" i="1"/>
  <c r="H45" i="1"/>
  <c r="N4" i="1"/>
  <c r="N12" i="1"/>
  <c r="N20" i="1"/>
  <c r="N28" i="1"/>
  <c r="N36" i="1"/>
  <c r="N44" i="1"/>
  <c r="N52" i="1"/>
</calcChain>
</file>

<file path=xl/sharedStrings.xml><?xml version="1.0" encoding="utf-8"?>
<sst xmlns="http://schemas.openxmlformats.org/spreadsheetml/2006/main" count="10146" uniqueCount="1098">
  <si>
    <t>MS16996-1</t>
  </si>
  <si>
    <t>DESCRIPTION</t>
  </si>
  <si>
    <t>UNSCRIBED SCREW PART NUMBER</t>
  </si>
  <si>
    <t>NPS PART NUMBER CROSS REFERENCE</t>
  </si>
  <si>
    <t>700455-0002</t>
  </si>
  <si>
    <t>NAS1351C00-2</t>
  </si>
  <si>
    <t>700455-0003</t>
  </si>
  <si>
    <t>700455-0004</t>
  </si>
  <si>
    <t>700455-0006</t>
  </si>
  <si>
    <t>700455-0013</t>
  </si>
  <si>
    <t>700455-0014</t>
  </si>
  <si>
    <t>700455-0015</t>
  </si>
  <si>
    <t>700455-0016</t>
  </si>
  <si>
    <t>700455-0018</t>
  </si>
  <si>
    <t>700455-0020</t>
  </si>
  <si>
    <t>700455-0034</t>
  </si>
  <si>
    <t>700455-0036</t>
  </si>
  <si>
    <t>700455-0038</t>
  </si>
  <si>
    <t>700455-0040</t>
  </si>
  <si>
    <t>700455-0054</t>
  </si>
  <si>
    <t>700455-0056</t>
  </si>
  <si>
    <t>700455-0058</t>
  </si>
  <si>
    <t>700455-0060</t>
  </si>
  <si>
    <t>700455-0062</t>
  </si>
  <si>
    <t>700455-0076</t>
  </si>
  <si>
    <t>700455-0078</t>
  </si>
  <si>
    <t>700455-0080</t>
  </si>
  <si>
    <t>700455-0082</t>
  </si>
  <si>
    <t>700455-0084</t>
  </si>
  <si>
    <t>700455-0086</t>
  </si>
  <si>
    <t>700455-1021</t>
  </si>
  <si>
    <t>700455-1022</t>
  </si>
  <si>
    <t>700455-1023</t>
  </si>
  <si>
    <t>700455-1024</t>
  </si>
  <si>
    <t>700455-1025</t>
  </si>
  <si>
    <t>700455-1026</t>
  </si>
  <si>
    <t>700455-1027</t>
  </si>
  <si>
    <t>700455-1041</t>
  </si>
  <si>
    <t>700455-1042</t>
  </si>
  <si>
    <t>700455-1043</t>
  </si>
  <si>
    <t>700455-1044</t>
  </si>
  <si>
    <t>700455-1045</t>
  </si>
  <si>
    <t>700455-1046</t>
  </si>
  <si>
    <t>700455-1062</t>
  </si>
  <si>
    <t>700455-1063</t>
  </si>
  <si>
    <t>700455-1064</t>
  </si>
  <si>
    <t>700455-1065</t>
  </si>
  <si>
    <t>700455-1066</t>
  </si>
  <si>
    <t>700455-1067</t>
  </si>
  <si>
    <t>700455-1069</t>
  </si>
  <si>
    <t>700455-2000</t>
  </si>
  <si>
    <t>700455-2001</t>
  </si>
  <si>
    <t>700455-2002</t>
  </si>
  <si>
    <t>700455-2003</t>
  </si>
  <si>
    <t>700455-2004</t>
  </si>
  <si>
    <t>700455-2005</t>
  </si>
  <si>
    <t>700455-2006</t>
  </si>
  <si>
    <t>700455-2007</t>
  </si>
  <si>
    <t>700455-3002</t>
  </si>
  <si>
    <t>700455-3003</t>
  </si>
  <si>
    <t>700455-3013</t>
  </si>
  <si>
    <t>SCREW, SLFLKG, SKT HD, 0-80X.125</t>
  </si>
  <si>
    <t>SCREW, SLFLKG, SKT HD, 0-80X.188</t>
  </si>
  <si>
    <t>SCREW, SLFLKG, SKT HD, 0-80X.250</t>
  </si>
  <si>
    <t>SCREW, SLFLKG, SKT HD, 0-80X.375</t>
  </si>
  <si>
    <t>SCREW, SLFLKG, SKT HD, 2-56X.188</t>
  </si>
  <si>
    <t>SCREW, SLFLKG, SKT HD, 2-56X.250</t>
  </si>
  <si>
    <t>SCREW, SLFLKG, SKT HD, 2-56X.312</t>
  </si>
  <si>
    <t>SCREW, SLFLKG, SKT HD, 2-56X.375</t>
  </si>
  <si>
    <t>SCREW, SLFLKG, SKT HD, 2-56X.500</t>
  </si>
  <si>
    <t>SCREW, SLFLKG, SKT HD, 2-56X.625</t>
  </si>
  <si>
    <t>SCREW, SLFLKG, SKT HD, 4-40X.250</t>
  </si>
  <si>
    <t>SCREW, SLFLKG, SKT HD, 4-40X.375</t>
  </si>
  <si>
    <t>SCREW, SLFLKG, SKT HD, 4-40X.500</t>
  </si>
  <si>
    <t>SCREW, SLFLKG, SKT HD, 4-40X.625</t>
  </si>
  <si>
    <t>SCREW, SLFLKG, SKT HD, 6-32X.250</t>
  </si>
  <si>
    <t>SCREW, SLFLKG, SKT HD, 6-32X.500</t>
  </si>
  <si>
    <t>SCREW, SLFLKG, SKT HD, 6-32X.375</t>
  </si>
  <si>
    <t>SCREW, SLFLKG, SKT HD, 6-32X.625</t>
  </si>
  <si>
    <t>SCREW, SLFLKG, SKT HD, 6-32X.750</t>
  </si>
  <si>
    <t>SCREW, SLFLKG, SKT HD, 8-32X.375</t>
  </si>
  <si>
    <t>SCREW, SLFLKG, SKT HD, 8-32X.500</t>
  </si>
  <si>
    <t>SCREW, SLFLKG, SKT HD, 8-32X.625</t>
  </si>
  <si>
    <t>SCREW, SLFLKG, SKT HD, 8-32X.750</t>
  </si>
  <si>
    <t>SCREW, SLFLKG, SKT HD, 8-32X.875</t>
  </si>
  <si>
    <t>SCREW, SLFLKG, SKT HD, 8-32X1.000</t>
  </si>
  <si>
    <t>MS16996-2</t>
  </si>
  <si>
    <t>MS16996-3</t>
  </si>
  <si>
    <t>MS16996-4</t>
  </si>
  <si>
    <t>MS16995-1</t>
  </si>
  <si>
    <t>MS16995-2</t>
  </si>
  <si>
    <t>MS16995-3</t>
  </si>
  <si>
    <t>MS16995-4</t>
  </si>
  <si>
    <t>NAS1352C02-10</t>
  </si>
  <si>
    <t>MS16995-9</t>
  </si>
  <si>
    <t>MS16995-10</t>
  </si>
  <si>
    <t>MS16995-11</t>
  </si>
  <si>
    <t>MS16995-16</t>
  </si>
  <si>
    <t>MS16995-17</t>
  </si>
  <si>
    <t>MS16995-18</t>
  </si>
  <si>
    <t>NAS1352C04-10</t>
  </si>
  <si>
    <t>MS16995-19</t>
  </si>
  <si>
    <t>MS16995-20</t>
  </si>
  <si>
    <t>MS16995-25</t>
  </si>
  <si>
    <t>MS16995-26</t>
  </si>
  <si>
    <t>MS16995-27</t>
  </si>
  <si>
    <t>MS16995-28</t>
  </si>
  <si>
    <t>MS16995-29</t>
  </si>
  <si>
    <t>MS16995-30</t>
  </si>
  <si>
    <t>SCREW, SLFLKG, 82D FL-HD, 4-40X.188</t>
  </si>
  <si>
    <t>SCREW, SLFLKG, 82D FL-HD, 4-40X.312</t>
  </si>
  <si>
    <t>SCREW, SLFLKG, 82D FL-HD, 4-40X.375</t>
  </si>
  <si>
    <t>SCREW, SLFLKG, 82D FL-HD, 4-40X.438</t>
  </si>
  <si>
    <t>SCREW, SLFLKG, 82D FL-HD, 4-40X.500</t>
  </si>
  <si>
    <t>SCREW, SLFLKG, 82D FL-HD, 6-32X.125</t>
  </si>
  <si>
    <t>SCREW, SLFLKG, 82D FL-HD, 6-32X.188</t>
  </si>
  <si>
    <t>SCREW, SLFLKG, 82D FL-HD, 6-32X.250</t>
  </si>
  <si>
    <t>SCREW, SLFLKG, 82D FL-HD, 6-32X.312</t>
  </si>
  <si>
    <t>SCREW, SLFLKG, 82D FL-HD, 6-32X.375</t>
  </si>
  <si>
    <t>SCREW, SLFLKG, 82D FL-HD, 6-32X.438</t>
  </si>
  <si>
    <t>SCREW, SLFLKG, 82D FL-HD, 8-32X.188</t>
  </si>
  <si>
    <t>SCREW, SLFLKG, 82D FL-HD, 8-32X.250</t>
  </si>
  <si>
    <t>SCREW, SLFLKG, 82D FL-HD, 8-32X.312</t>
  </si>
  <si>
    <t>SCREW, SLFLKG, 82D FL-HD, 8-32X.375</t>
  </si>
  <si>
    <t>SCREW, SLFLKG, 82D FL-HD, 8-32X.438</t>
  </si>
  <si>
    <t>SCREW, SLFLKG, 82D FL-HD, 8-32X.500</t>
  </si>
  <si>
    <t>SCREW, SLFLKG, 82D FL-HD, 8-32X.625</t>
  </si>
  <si>
    <t>SCREW, SLFLKG, 82D FL-HD, 8-32X.750</t>
  </si>
  <si>
    <t>SCREW, SLFLKG, PAN-HD, 4-40X.188</t>
  </si>
  <si>
    <t>SCREW, SLFLKG, PAN HD, 4-40X.125</t>
  </si>
  <si>
    <t>SCREW, SLFLKG, PAN-HD, 4-40X.312</t>
  </si>
  <si>
    <t>SCREW, SLFLKG, PAN-HD, 4-40X.375</t>
  </si>
  <si>
    <t>SCREW, SLFLKG, PAN-HD, 4-40X.250</t>
  </si>
  <si>
    <t>SCREW, SLFLKG, PAN-HD, 4-40X.500</t>
  </si>
  <si>
    <t>SCREW, SLFLKG, PAN-HD, 4-40X.625</t>
  </si>
  <si>
    <t>SCREW, MACH, PNH, CROSS REC, 0-80X.125</t>
  </si>
  <si>
    <t>NAS662C2R3</t>
  </si>
  <si>
    <t>NAS662C0R2</t>
  </si>
  <si>
    <t>NAS1635-00-2</t>
  </si>
  <si>
    <t>700455-3013-99</t>
  </si>
  <si>
    <t>700455-3002-99</t>
  </si>
  <si>
    <t>700455-3003-99</t>
  </si>
  <si>
    <t>NAS1351C00-3</t>
  </si>
  <si>
    <t>NAS1351C00-4</t>
  </si>
  <si>
    <t>NAS1351C00-6</t>
  </si>
  <si>
    <t>NAS1352C02-3</t>
  </si>
  <si>
    <t>NAS1352C02-4</t>
  </si>
  <si>
    <t>NAS1352C02-5</t>
  </si>
  <si>
    <t>NAS1352C02-6</t>
  </si>
  <si>
    <t>NAS1352C02-8</t>
  </si>
  <si>
    <t>NAS1352C04-4</t>
  </si>
  <si>
    <t>NAS1352C04-6</t>
  </si>
  <si>
    <t>NAS1352C04-8</t>
  </si>
  <si>
    <t>NAS1352C06-4</t>
  </si>
  <si>
    <t>NAS1352C06-6</t>
  </si>
  <si>
    <t>NAS1352C06-8</t>
  </si>
  <si>
    <t>NAS1352C06-10</t>
  </si>
  <si>
    <t>NAS1352C06-12</t>
  </si>
  <si>
    <t>NAS1352C08-6</t>
  </si>
  <si>
    <t>NAS1352C08-8</t>
  </si>
  <si>
    <t>NAS1352C08-10</t>
  </si>
  <si>
    <t>NAS1352C08-12</t>
  </si>
  <si>
    <t>NAS1352C08-14</t>
  </si>
  <si>
    <t>NAS1352C08-16</t>
  </si>
  <si>
    <t>NAS1635-04-2</t>
  </si>
  <si>
    <t>NAS1635-04-4</t>
  </si>
  <si>
    <t>NAS1635-04-6</t>
  </si>
  <si>
    <t>NAS1635-04-8</t>
  </si>
  <si>
    <t>NAS1635-04-10</t>
  </si>
  <si>
    <t>NAS1635-04-3</t>
  </si>
  <si>
    <t>NAS1635-04-5</t>
  </si>
  <si>
    <t>NAS1635-04-7</t>
  </si>
  <si>
    <t>MS51957-11</t>
  </si>
  <si>
    <t>MS51957-12</t>
  </si>
  <si>
    <t>MS51957-13</t>
  </si>
  <si>
    <t>MS51957-14</t>
  </si>
  <si>
    <t>MS51957-15</t>
  </si>
  <si>
    <t>MS51957-17</t>
  </si>
  <si>
    <t>MS51957-18</t>
  </si>
  <si>
    <t>MS51957-16</t>
  </si>
  <si>
    <t>700455-0002-99</t>
  </si>
  <si>
    <t>700455-0003-99</t>
  </si>
  <si>
    <t>700455-0004-99</t>
  </si>
  <si>
    <t>700455-0006-99</t>
  </si>
  <si>
    <t>700455-0013-99</t>
  </si>
  <si>
    <t>700455-0014-99</t>
  </si>
  <si>
    <t>700455-0015-99</t>
  </si>
  <si>
    <t>700455-0016-99</t>
  </si>
  <si>
    <t>700455-0018-99</t>
  </si>
  <si>
    <t>700455-0020-99</t>
  </si>
  <si>
    <t>700455-0034-99</t>
  </si>
  <si>
    <t>700455-0036-99</t>
  </si>
  <si>
    <t>700455-0038-99</t>
  </si>
  <si>
    <t>700455-0040-99</t>
  </si>
  <si>
    <t>700455-0054-99</t>
  </si>
  <si>
    <t>700455-0056-99</t>
  </si>
  <si>
    <t>700455-0058-99</t>
  </si>
  <si>
    <t>700455-0060-99</t>
  </si>
  <si>
    <t>700455-0076-99</t>
  </si>
  <si>
    <t>700455-0078-99</t>
  </si>
  <si>
    <t>700455-0080-99</t>
  </si>
  <si>
    <t>700455-0082-99</t>
  </si>
  <si>
    <t>700455-0084-99</t>
  </si>
  <si>
    <t>700455-0086-99</t>
  </si>
  <si>
    <t>700455-0062-99</t>
  </si>
  <si>
    <t>700455-1021-99</t>
  </si>
  <si>
    <t>700455-1022-99</t>
  </si>
  <si>
    <t>700455-1023-99</t>
  </si>
  <si>
    <t>700455-1024-99</t>
  </si>
  <si>
    <t>700455-1025-99</t>
  </si>
  <si>
    <t>700455-1026-99</t>
  </si>
  <si>
    <t>700455-1027-99</t>
  </si>
  <si>
    <t>700455-1041-99</t>
  </si>
  <si>
    <t>700455-1042-99</t>
  </si>
  <si>
    <t>700455-1043-99</t>
  </si>
  <si>
    <t>700455-1044-99</t>
  </si>
  <si>
    <t>700455-1045-99</t>
  </si>
  <si>
    <t>700455-1069-99</t>
  </si>
  <si>
    <t>700455-1068-99</t>
  </si>
  <si>
    <t>700455-1067-99</t>
  </si>
  <si>
    <t>700455-1066-99</t>
  </si>
  <si>
    <t>700455-1065-99</t>
  </si>
  <si>
    <t>700455-1064-99</t>
  </si>
  <si>
    <t>700455-1068</t>
  </si>
  <si>
    <t>700455-1062-99</t>
  </si>
  <si>
    <t>700455-1063-99</t>
  </si>
  <si>
    <t>700455-1046-99</t>
  </si>
  <si>
    <t>SCREW, SLFLKG, 82D FL-HD, 4-40X.250</t>
  </si>
  <si>
    <t>MS51959-11</t>
  </si>
  <si>
    <t>MS51959-12</t>
  </si>
  <si>
    <t>MS51959-13</t>
  </si>
  <si>
    <t>MS51959-14</t>
  </si>
  <si>
    <t>MS51959-15</t>
  </si>
  <si>
    <t>MS51959-16</t>
  </si>
  <si>
    <t>MS51959-17</t>
  </si>
  <si>
    <t>MS51959-24</t>
  </si>
  <si>
    <t>MS51959-25</t>
  </si>
  <si>
    <t>MS51959-26</t>
  </si>
  <si>
    <t>MS51959-27</t>
  </si>
  <si>
    <t>MS51959-28</t>
  </si>
  <si>
    <t>MS51959-29</t>
  </si>
  <si>
    <t>MS51959-40</t>
  </si>
  <si>
    <t>MS51959-39</t>
  </si>
  <si>
    <t>MS51959-41</t>
  </si>
  <si>
    <t>MS51959-42</t>
  </si>
  <si>
    <t>MS51959-43</t>
  </si>
  <si>
    <t>MS51959-44</t>
  </si>
  <si>
    <t>MS51959-45</t>
  </si>
  <si>
    <t>MS51959-46</t>
  </si>
  <si>
    <t>NPS16996-1</t>
  </si>
  <si>
    <t>NPS16996-2</t>
  </si>
  <si>
    <t>NPS16996-3</t>
  </si>
  <si>
    <t>NPS16996-4</t>
  </si>
  <si>
    <t>NPS16995-1</t>
  </si>
  <si>
    <t>NPS16995-2</t>
  </si>
  <si>
    <t>NPS16995-3</t>
  </si>
  <si>
    <t>NPS16995-4</t>
  </si>
  <si>
    <t>NPS16995-9</t>
  </si>
  <si>
    <t>NPS16995-10</t>
  </si>
  <si>
    <t>NPS16995-11</t>
  </si>
  <si>
    <t>NPS16995-16</t>
  </si>
  <si>
    <t>NPS16995-17</t>
  </si>
  <si>
    <t>NPS16995-18</t>
  </si>
  <si>
    <t>NPS16995-19</t>
  </si>
  <si>
    <t>NPS16995-20</t>
  </si>
  <si>
    <t>NPS16995-25</t>
  </si>
  <si>
    <t>NPS16995-26</t>
  </si>
  <si>
    <t>NPS16995-27</t>
  </si>
  <si>
    <t>NPS16995-28</t>
  </si>
  <si>
    <t>NPS16995-29</t>
  </si>
  <si>
    <t>NPS16995-30</t>
  </si>
  <si>
    <t>NPS51959-11</t>
  </si>
  <si>
    <t>NPS51959-12</t>
  </si>
  <si>
    <t>NPS51959-13</t>
  </si>
  <si>
    <t>NPS51959-14</t>
  </si>
  <si>
    <t>NPS51959-15</t>
  </si>
  <si>
    <t>NPS51959-16</t>
  </si>
  <si>
    <t>NPS51959-17</t>
  </si>
  <si>
    <t>NPS51959-24</t>
  </si>
  <si>
    <t>NPS51959-25</t>
  </si>
  <si>
    <t>NPS51959-26</t>
  </si>
  <si>
    <t>NPS51959-27</t>
  </si>
  <si>
    <t>NPS51959-28</t>
  </si>
  <si>
    <t>NPS51959-29</t>
  </si>
  <si>
    <t>NPS51959-39</t>
  </si>
  <si>
    <t>NPS51959-40</t>
  </si>
  <si>
    <t>NPS51959-41</t>
  </si>
  <si>
    <t>NPS51959-42</t>
  </si>
  <si>
    <t>NPS51959-43</t>
  </si>
  <si>
    <t>NPS51959-44</t>
  </si>
  <si>
    <t>NPS51959-45</t>
  </si>
  <si>
    <t>NPS51959-46</t>
  </si>
  <si>
    <t>NPS51957-11</t>
  </si>
  <si>
    <t>NPS51957-12</t>
  </si>
  <si>
    <t>NPS51957-13</t>
  </si>
  <si>
    <t>NPS51957-14</t>
  </si>
  <si>
    <t>NPS51957-15</t>
  </si>
  <si>
    <t>NPS51957-17</t>
  </si>
  <si>
    <t>NPS51957-18</t>
  </si>
  <si>
    <t>NPS51957-16</t>
  </si>
  <si>
    <t>NPS1351C00-2</t>
  </si>
  <si>
    <t>NPS1351C00-3</t>
  </si>
  <si>
    <t>NPS1351C00-4</t>
  </si>
  <si>
    <t>NPS1351C00-6</t>
  </si>
  <si>
    <t>NPS1352C02-3</t>
  </si>
  <si>
    <t>NPS1352C02-4</t>
  </si>
  <si>
    <t>NPS1352C02-5</t>
  </si>
  <si>
    <t>NPS1352C02-6</t>
  </si>
  <si>
    <t>NPS1352C02-8</t>
  </si>
  <si>
    <t>NPS1352C04-6</t>
  </si>
  <si>
    <t>NPS1352C04-4</t>
  </si>
  <si>
    <t>NPS1352C04-8</t>
  </si>
  <si>
    <t>NPS1352C06-4</t>
  </si>
  <si>
    <t>NPS1352C06-6</t>
  </si>
  <si>
    <t>NPS1352C06-8</t>
  </si>
  <si>
    <t>NPS1352C06-10</t>
  </si>
  <si>
    <t>NPS1352C06-12</t>
  </si>
  <si>
    <t>NPS1352C08-6</t>
  </si>
  <si>
    <t>NPS1352C08-8</t>
  </si>
  <si>
    <t>NPS1352C08-10</t>
  </si>
  <si>
    <t>NPS1352C08-12</t>
  </si>
  <si>
    <t>NPS1352C08-14</t>
  </si>
  <si>
    <t>NPS1352C08-16</t>
  </si>
  <si>
    <t>PART NO</t>
  </si>
  <si>
    <t>MAKE FROM PART NO</t>
  </si>
  <si>
    <t>ALTERNATE MAKE 
FROM PART NO</t>
  </si>
  <si>
    <t>ALTERNATE NPS
PART NO 
CROSS REFERENCE</t>
  </si>
  <si>
    <t>SCREW, SLFLKG, PAN-HD, 4-40X.438</t>
  </si>
  <si>
    <t>700455-2002-99</t>
  </si>
  <si>
    <t>700455-2003-99</t>
  </si>
  <si>
    <t>700455-2004-99</t>
  </si>
  <si>
    <t>700455-2006-99</t>
  </si>
  <si>
    <t>NPS1352C04-10</t>
  </si>
  <si>
    <t>NPS1352C02-10</t>
  </si>
  <si>
    <t>700455-2000-99</t>
  </si>
  <si>
    <t>700455-2001-99</t>
  </si>
  <si>
    <t>700455-2005-99</t>
  </si>
  <si>
    <t>700455-2007-99</t>
  </si>
  <si>
    <t>SCREW, SLFLKG, 100D, FL-HD, 2-56X.188</t>
  </si>
  <si>
    <t>SCREW, SLFLKG, 100D, FL-HD, 0-80X.125</t>
  </si>
  <si>
    <t>LENGTH</t>
  </si>
  <si>
    <t>SCREW, SLFLKG, 82D FL-HD, 4-40X.125</t>
  </si>
  <si>
    <t>THREAD</t>
  </si>
  <si>
    <t>0003</t>
  </si>
  <si>
    <t>0004</t>
  </si>
  <si>
    <t>0006</t>
  </si>
  <si>
    <t>0013</t>
  </si>
  <si>
    <t>0014</t>
  </si>
  <si>
    <t>0015</t>
  </si>
  <si>
    <t>0016</t>
  </si>
  <si>
    <t>0018</t>
  </si>
  <si>
    <t>0020</t>
  </si>
  <si>
    <t>0034</t>
  </si>
  <si>
    <t>0036</t>
  </si>
  <si>
    <t>0038</t>
  </si>
  <si>
    <t>0040</t>
  </si>
  <si>
    <t>0054</t>
  </si>
  <si>
    <t>0056</t>
  </si>
  <si>
    <t>0058</t>
  </si>
  <si>
    <t>0060</t>
  </si>
  <si>
    <t>0062</t>
  </si>
  <si>
    <t>0076</t>
  </si>
  <si>
    <t>0078</t>
  </si>
  <si>
    <t>0080</t>
  </si>
  <si>
    <t>0082</t>
  </si>
  <si>
    <t>0084</t>
  </si>
  <si>
    <t>0086</t>
  </si>
  <si>
    <t>0002</t>
  </si>
  <si>
    <t>Dash</t>
  </si>
  <si>
    <t>D</t>
  </si>
  <si>
    <t>A</t>
  </si>
  <si>
    <t>H</t>
  </si>
  <si>
    <t>S</t>
  </si>
  <si>
    <t>J</t>
  </si>
  <si>
    <t>T</t>
  </si>
  <si>
    <t>K</t>
  </si>
  <si>
    <t>L</t>
  </si>
  <si>
    <t>F</t>
  </si>
  <si>
    <t>P</t>
  </si>
  <si>
    <t>R</t>
  </si>
  <si>
    <t>2-56</t>
  </si>
  <si>
    <t>4-40</t>
  </si>
  <si>
    <t>6-32</t>
  </si>
  <si>
    <t>8-32</t>
  </si>
  <si>
    <t>10-32</t>
  </si>
  <si>
    <t>1/4-20</t>
  </si>
  <si>
    <t>5/16-18</t>
  </si>
  <si>
    <t>3/8-16</t>
  </si>
  <si>
    <t>H1</t>
  </si>
  <si>
    <t>R1</t>
  </si>
  <si>
    <t>0-80</t>
  </si>
  <si>
    <t>25-28</t>
  </si>
  <si>
    <t>5/16-24</t>
  </si>
  <si>
    <t>3/8-24</t>
  </si>
  <si>
    <t>10-24</t>
  </si>
  <si>
    <t>1/2-13</t>
  </si>
  <si>
    <t>MS16995</t>
  </si>
  <si>
    <t>STATE</t>
  </si>
  <si>
    <t>CONFIG</t>
  </si>
  <si>
    <t>MS16996</t>
  </si>
  <si>
    <t>MS51957</t>
  </si>
  <si>
    <t>MS51959</t>
  </si>
  <si>
    <t>MAKE 
FROM PART NO</t>
  </si>
  <si>
    <t>ALTERNATE</t>
  </si>
  <si>
    <t>MATES</t>
  </si>
  <si>
    <t>NAS620</t>
  </si>
  <si>
    <t>Thread</t>
  </si>
  <si>
    <t>ID</t>
  </si>
  <si>
    <t>Thread_ID</t>
  </si>
  <si>
    <t>TolPlus</t>
  </si>
  <si>
    <t>TolMinus</t>
  </si>
  <si>
    <t>GripMax</t>
  </si>
  <si>
    <t>BodyMin</t>
  </si>
  <si>
    <t>Drive</t>
  </si>
  <si>
    <t>2-64</t>
  </si>
  <si>
    <t>4-48</t>
  </si>
  <si>
    <t>6-40</t>
  </si>
  <si>
    <t>8-36</t>
  </si>
  <si>
    <t>1/4-28</t>
  </si>
  <si>
    <t>ddafas</t>
  </si>
  <si>
    <t>From_1</t>
  </si>
  <si>
    <t>From_2</t>
  </si>
  <si>
    <t>From_3</t>
  </si>
  <si>
    <t>From_4</t>
  </si>
  <si>
    <t>Base symbol</t>
  </si>
  <si>
    <t>Conversion</t>
  </si>
  <si>
    <t>VALID</t>
  </si>
  <si>
    <t>Base unit</t>
  </si>
  <si>
    <t>Type</t>
  </si>
  <si>
    <t>Dimension</t>
  </si>
  <si>
    <t>Column1</t>
  </si>
  <si>
    <t>blank</t>
  </si>
  <si>
    <t>ct</t>
  </si>
  <si>
    <t>carat_metric</t>
  </si>
  <si>
    <t>kg</t>
  </si>
  <si>
    <t>kilogram</t>
  </si>
  <si>
    <t>mass</t>
  </si>
  <si>
    <t>M</t>
  </si>
  <si>
    <t>gr</t>
  </si>
  <si>
    <t>grain</t>
  </si>
  <si>
    <t>ozm</t>
  </si>
  <si>
    <t>ounce_mass_(avoirdupois)</t>
  </si>
  <si>
    <t>lbm</t>
  </si>
  <si>
    <t>pound_mass_(avoirdupois)</t>
  </si>
  <si>
    <t>cwt</t>
  </si>
  <si>
    <t>hundredweight_(short)</t>
  </si>
  <si>
    <t>cwt_l</t>
  </si>
  <si>
    <t>hundredweight_(long)</t>
  </si>
  <si>
    <t>tonm</t>
  </si>
  <si>
    <t>ton_(short)</t>
  </si>
  <si>
    <t>ton_l</t>
  </si>
  <si>
    <t>ton_(long)</t>
  </si>
  <si>
    <t>AT</t>
  </si>
  <si>
    <t>ton_(assay)</t>
  </si>
  <si>
    <t>ton_met</t>
  </si>
  <si>
    <t>ton_(metric)</t>
  </si>
  <si>
    <t>dwt</t>
  </si>
  <si>
    <t>pennyweight</t>
  </si>
  <si>
    <t>ozm_t</t>
  </si>
  <si>
    <t>ounce_(troy_or_apothecary)</t>
  </si>
  <si>
    <t>lbm_t</t>
  </si>
  <si>
    <t>pound_mass_(troy_or_apothecary)</t>
  </si>
  <si>
    <t>slug</t>
  </si>
  <si>
    <t>g</t>
  </si>
  <si>
    <t>gram</t>
  </si>
  <si>
    <t>shake</t>
  </si>
  <si>
    <t>s</t>
  </si>
  <si>
    <t>second</t>
  </si>
  <si>
    <t>time</t>
  </si>
  <si>
    <t>t</t>
  </si>
  <si>
    <t>jiffy</t>
  </si>
  <si>
    <t>sec</t>
  </si>
  <si>
    <t>min</t>
  </si>
  <si>
    <t>minute</t>
  </si>
  <si>
    <t>h</t>
  </si>
  <si>
    <t>hour</t>
  </si>
  <si>
    <t>hr</t>
  </si>
  <si>
    <t>d</t>
  </si>
  <si>
    <t>day</t>
  </si>
  <si>
    <t>wk</t>
  </si>
  <si>
    <t>week</t>
  </si>
  <si>
    <t>fortnight</t>
  </si>
  <si>
    <t>yr</t>
  </si>
  <si>
    <t>year</t>
  </si>
  <si>
    <t>y</t>
  </si>
  <si>
    <t>s_sid</t>
  </si>
  <si>
    <t>second_(sidereal)</t>
  </si>
  <si>
    <t>min_sid</t>
  </si>
  <si>
    <t>minute_(sidereal)</t>
  </si>
  <si>
    <t>h_sid</t>
  </si>
  <si>
    <t>hour_(sidereal)</t>
  </si>
  <si>
    <t>d_sid</t>
  </si>
  <si>
    <t>day_(sidereal)</t>
  </si>
  <si>
    <t>yr_sid</t>
  </si>
  <si>
    <t>year_(sidereal)</t>
  </si>
  <si>
    <t>y_sid</t>
  </si>
  <si>
    <t>yr_trop</t>
  </si>
  <si>
    <t>year_(tropical)</t>
  </si>
  <si>
    <t>y_trop</t>
  </si>
  <si>
    <t>deg</t>
  </si>
  <si>
    <t>degree</t>
  </si>
  <si>
    <t>arcrad</t>
  </si>
  <si>
    <t>radian</t>
  </si>
  <si>
    <t>angle</t>
  </si>
  <si>
    <t>a</t>
  </si>
  <si>
    <t>gon</t>
  </si>
  <si>
    <t>gon_(grade)</t>
  </si>
  <si>
    <t>grade</t>
  </si>
  <si>
    <t>arcmil</t>
  </si>
  <si>
    <t>mil_of_arc</t>
  </si>
  <si>
    <t>arcsec</t>
  </si>
  <si>
    <t>second_of_arc</t>
  </si>
  <si>
    <t>arcmin</t>
  </si>
  <si>
    <t>minute_of_arc</t>
  </si>
  <si>
    <t>rev</t>
  </si>
  <si>
    <t>revolution</t>
  </si>
  <si>
    <t>r</t>
  </si>
  <si>
    <t>kelvin</t>
  </si>
  <si>
    <t>temperature</t>
  </si>
  <si>
    <t>C</t>
  </si>
  <si>
    <t>celsius</t>
  </si>
  <si>
    <t>fahrenheit</t>
  </si>
  <si>
    <t>degF</t>
  </si>
  <si>
    <t>°F</t>
  </si>
  <si>
    <t>rankine</t>
  </si>
  <si>
    <t>degR</t>
  </si>
  <si>
    <t>°R</t>
  </si>
  <si>
    <t>uin</t>
  </si>
  <si>
    <t>microinch</t>
  </si>
  <si>
    <t>m</t>
  </si>
  <si>
    <t>meter</t>
  </si>
  <si>
    <t>length</t>
  </si>
  <si>
    <t>mil</t>
  </si>
  <si>
    <t>in</t>
  </si>
  <si>
    <t>inch</t>
  </si>
  <si>
    <t>ft</t>
  </si>
  <si>
    <t>foot</t>
  </si>
  <si>
    <t>yd</t>
  </si>
  <si>
    <t>yard</t>
  </si>
  <si>
    <t>ftm</t>
  </si>
  <si>
    <t>fathom</t>
  </si>
  <si>
    <t>rod</t>
  </si>
  <si>
    <t>perch</t>
  </si>
  <si>
    <t>pole</t>
  </si>
  <si>
    <t>ch</t>
  </si>
  <si>
    <t>chain</t>
  </si>
  <si>
    <t>fl</t>
  </si>
  <si>
    <t>furlong</t>
  </si>
  <si>
    <t>mi</t>
  </si>
  <si>
    <t>mile</t>
  </si>
  <si>
    <t>ft_uss</t>
  </si>
  <si>
    <t>foot_(us_survey)</t>
  </si>
  <si>
    <t>yd_uss</t>
  </si>
  <si>
    <t>yard_(us_survey)</t>
  </si>
  <si>
    <t>ftm_uss</t>
  </si>
  <si>
    <t>fathom_(us_survey)</t>
  </si>
  <si>
    <t>rod_uss</t>
  </si>
  <si>
    <t>rod_(us_survey_foot)</t>
  </si>
  <si>
    <t>ch_uss</t>
  </si>
  <si>
    <t>chain_(us_survey)</t>
  </si>
  <si>
    <t>fl_uss</t>
  </si>
  <si>
    <t>furlong_(us_survey)</t>
  </si>
  <si>
    <t>mi_uss</t>
  </si>
  <si>
    <t>mile_(us_survey)</t>
  </si>
  <si>
    <t>mi_naut</t>
  </si>
  <si>
    <t>mile_(nautical)</t>
  </si>
  <si>
    <t>AU</t>
  </si>
  <si>
    <t>astronomical_unit</t>
  </si>
  <si>
    <t>au</t>
  </si>
  <si>
    <t>ly</t>
  </si>
  <si>
    <t>light_year</t>
  </si>
  <si>
    <t>pc</t>
  </si>
  <si>
    <t>parsec</t>
  </si>
  <si>
    <t>twip</t>
  </si>
  <si>
    <t>twip_(printer)</t>
  </si>
  <si>
    <t>point</t>
  </si>
  <si>
    <t>point_(printer)</t>
  </si>
  <si>
    <t>pica</t>
  </si>
  <si>
    <t>pica_(printer)</t>
  </si>
  <si>
    <t>point_cpu</t>
  </si>
  <si>
    <t>point_(computer)</t>
  </si>
  <si>
    <t>pica_cpu</t>
  </si>
  <si>
    <t>pica_(computer)</t>
  </si>
  <si>
    <t>point_fr</t>
  </si>
  <si>
    <t>point_(french)</t>
  </si>
  <si>
    <t>dd</t>
  </si>
  <si>
    <t>pica_fr</t>
  </si>
  <si>
    <t>pica_(french)</t>
  </si>
  <si>
    <t>cicero</t>
  </si>
  <si>
    <t>Å</t>
  </si>
  <si>
    <t>ångström</t>
  </si>
  <si>
    <t>rood</t>
  </si>
  <si>
    <t>rood_(international)</t>
  </si>
  <si>
    <t>m2</t>
  </si>
  <si>
    <t>square meter</t>
  </si>
  <si>
    <t>area</t>
  </si>
  <si>
    <t>L^2</t>
  </si>
  <si>
    <t>ac</t>
  </si>
  <si>
    <t>acre_(international)</t>
  </si>
  <si>
    <t>ac_uss</t>
  </si>
  <si>
    <t>acre_(us_survey_foot)</t>
  </si>
  <si>
    <t>ca</t>
  </si>
  <si>
    <t>centare</t>
  </si>
  <si>
    <t>are</t>
  </si>
  <si>
    <t>ha</t>
  </si>
  <si>
    <t>hectare</t>
  </si>
  <si>
    <t>b</t>
  </si>
  <si>
    <t>barn</t>
  </si>
  <si>
    <t>cmil</t>
  </si>
  <si>
    <t>circular_mil</t>
  </si>
  <si>
    <t>ac ft</t>
  </si>
  <si>
    <t>acre-foot</t>
  </si>
  <si>
    <t>m3</t>
  </si>
  <si>
    <t>cubic meter</t>
  </si>
  <si>
    <t>volume</t>
  </si>
  <si>
    <t>L^3</t>
  </si>
  <si>
    <t>ac ft_uss</t>
  </si>
  <si>
    <t>acre-foot_(us_survey_foot)</t>
  </si>
  <si>
    <t>dram</t>
  </si>
  <si>
    <t>tsp</t>
  </si>
  <si>
    <t>teaspoon</t>
  </si>
  <si>
    <t>tblsp</t>
  </si>
  <si>
    <t>tablespoon</t>
  </si>
  <si>
    <t>oz</t>
  </si>
  <si>
    <t>fluid_ounce_(US)</t>
  </si>
  <si>
    <t>gi</t>
  </si>
  <si>
    <t>gill_(US)</t>
  </si>
  <si>
    <t>cup</t>
  </si>
  <si>
    <t>cup_(US)</t>
  </si>
  <si>
    <t>pt</t>
  </si>
  <si>
    <t>pint_(US_liquid)</t>
  </si>
  <si>
    <t>qt</t>
  </si>
  <si>
    <t>quart_(US_liquid)</t>
  </si>
  <si>
    <t>gal</t>
  </si>
  <si>
    <t>gallon_(US_liquid)</t>
  </si>
  <si>
    <t>RT</t>
  </si>
  <si>
    <t>register_ton</t>
  </si>
  <si>
    <t>GRT</t>
  </si>
  <si>
    <t>ton_reg</t>
  </si>
  <si>
    <t>oz_uk</t>
  </si>
  <si>
    <t>fluid_ounce_(Canadian_and_UK_Imperial)</t>
  </si>
  <si>
    <t>oz_can</t>
  </si>
  <si>
    <t>oz_imp</t>
  </si>
  <si>
    <t>gi_uk</t>
  </si>
  <si>
    <t>gill_(Canadian_and_UK_Imperial)</t>
  </si>
  <si>
    <t>gi_can</t>
  </si>
  <si>
    <t>gi_imp</t>
  </si>
  <si>
    <t>pt_uk</t>
  </si>
  <si>
    <t>pint_(Canadian_and_UK_Imperial)</t>
  </si>
  <si>
    <t>pt_can</t>
  </si>
  <si>
    <t>pt_imp</t>
  </si>
  <si>
    <t>qt_uk</t>
  </si>
  <si>
    <t>quart_(Canadian_and_UK_Imperial)</t>
  </si>
  <si>
    <t>qt_cam</t>
  </si>
  <si>
    <t>qt_imp</t>
  </si>
  <si>
    <t>gal_uk</t>
  </si>
  <si>
    <t>gallon_(Canadian_and_UK_Imperial)</t>
  </si>
  <si>
    <t>gal_can</t>
  </si>
  <si>
    <t>gal_imp</t>
  </si>
  <si>
    <t>gal_uk_wine</t>
  </si>
  <si>
    <t>gallon_(UK_wine)</t>
  </si>
  <si>
    <t>wine_gallon</t>
  </si>
  <si>
    <t>rundlet</t>
  </si>
  <si>
    <t>barrel_uk_wine</t>
  </si>
  <si>
    <t>barrel_(UK_wine)</t>
  </si>
  <si>
    <t>tierce</t>
  </si>
  <si>
    <t>hogshead_wine</t>
  </si>
  <si>
    <t>hogshead_(UK_wine)</t>
  </si>
  <si>
    <t>puncheon</t>
  </si>
  <si>
    <t>tertian</t>
  </si>
  <si>
    <t>pipe</t>
  </si>
  <si>
    <t>butt</t>
  </si>
  <si>
    <t>tun</t>
  </si>
  <si>
    <t>gal_uk_ale</t>
  </si>
  <si>
    <t>gallon_(UK_ale)</t>
  </si>
  <si>
    <t>ale_gallon</t>
  </si>
  <si>
    <t>firkin</t>
  </si>
  <si>
    <t>kilderkin</t>
  </si>
  <si>
    <t>barrel_uk_ale</t>
  </si>
  <si>
    <t>barrel_(UK_ale)</t>
  </si>
  <si>
    <t>hogshead_ale</t>
  </si>
  <si>
    <t>hogshead_(UK_ale)</t>
  </si>
  <si>
    <t>pt_dry</t>
  </si>
  <si>
    <t>pint_(US_dry)</t>
  </si>
  <si>
    <t>qt_dry</t>
  </si>
  <si>
    <t>quart_(US_dry)</t>
  </si>
  <si>
    <t>gal_dry</t>
  </si>
  <si>
    <t>gallon_(US_dry)</t>
  </si>
  <si>
    <t>pk</t>
  </si>
  <si>
    <t>peck_(US)</t>
  </si>
  <si>
    <t>peck</t>
  </si>
  <si>
    <t>bu</t>
  </si>
  <si>
    <t>bushel_(US)</t>
  </si>
  <si>
    <t>bushel</t>
  </si>
  <si>
    <t>cord</t>
  </si>
  <si>
    <t>bbl</t>
  </si>
  <si>
    <t>barrel_(petroleum_42_gallons_US)</t>
  </si>
  <si>
    <t>liter</t>
  </si>
  <si>
    <t>l</t>
  </si>
  <si>
    <t>ips</t>
  </si>
  <si>
    <t>inch_per_second</t>
  </si>
  <si>
    <t>m/s</t>
  </si>
  <si>
    <t>meter per second</t>
  </si>
  <si>
    <t>velocity</t>
  </si>
  <si>
    <t>L / t</t>
  </si>
  <si>
    <t>ipm</t>
  </si>
  <si>
    <t>inch_per_minute</t>
  </si>
  <si>
    <t>iph</t>
  </si>
  <si>
    <t>inch_per_hour</t>
  </si>
  <si>
    <t>in/hr</t>
  </si>
  <si>
    <t>fps</t>
  </si>
  <si>
    <t>foot_per_second</t>
  </si>
  <si>
    <t>fpm</t>
  </si>
  <si>
    <t>foot_per_minute</t>
  </si>
  <si>
    <t>fph</t>
  </si>
  <si>
    <t>foot_per_hour</t>
  </si>
  <si>
    <t>ft/hr</t>
  </si>
  <si>
    <t>mps</t>
  </si>
  <si>
    <t>mile_per_second</t>
  </si>
  <si>
    <t>mpm</t>
  </si>
  <si>
    <t>mile_per_minute</t>
  </si>
  <si>
    <t>mph</t>
  </si>
  <si>
    <t>mile_per_hour</t>
  </si>
  <si>
    <t>kmh</t>
  </si>
  <si>
    <t>kilometer_per_hour</t>
  </si>
  <si>
    <t>nmph</t>
  </si>
  <si>
    <t>knot</t>
  </si>
  <si>
    <t>rpm</t>
  </si>
  <si>
    <t>revolution_per_minute</t>
  </si>
  <si>
    <t>RPM</t>
  </si>
  <si>
    <t>arcrad/s</t>
  </si>
  <si>
    <t>arcrad per second</t>
  </si>
  <si>
    <t>angular velocity</t>
  </si>
  <si>
    <t>a / t</t>
  </si>
  <si>
    <t>rps</t>
  </si>
  <si>
    <t>revolution_per_second</t>
  </si>
  <si>
    <t>RPS</t>
  </si>
  <si>
    <t>Hz</t>
  </si>
  <si>
    <t>Hertz</t>
  </si>
  <si>
    <t>gn</t>
  </si>
  <si>
    <t>standard_gravity</t>
  </si>
  <si>
    <t>gc</t>
  </si>
  <si>
    <t>m/s2</t>
  </si>
  <si>
    <t>meter per second squared</t>
  </si>
  <si>
    <t>acceleration</t>
  </si>
  <si>
    <t>L/t^2</t>
  </si>
  <si>
    <t>Gal</t>
  </si>
  <si>
    <t>galileo</t>
  </si>
  <si>
    <t>ozf</t>
  </si>
  <si>
    <t>ounce_force_(avoirdupois)</t>
  </si>
  <si>
    <t>N</t>
  </si>
  <si>
    <t>newton</t>
  </si>
  <si>
    <t>force</t>
  </si>
  <si>
    <t>M L / t^2</t>
  </si>
  <si>
    <t>lbf</t>
  </si>
  <si>
    <t>pound_force_(avoirdupois)</t>
  </si>
  <si>
    <t>lb</t>
  </si>
  <si>
    <t>kip</t>
  </si>
  <si>
    <t>kilopound_force</t>
  </si>
  <si>
    <t>klbf</t>
  </si>
  <si>
    <t>tonf</t>
  </si>
  <si>
    <t>ton_force</t>
  </si>
  <si>
    <t>ton</t>
  </si>
  <si>
    <t>dyn</t>
  </si>
  <si>
    <t>dyne</t>
  </si>
  <si>
    <t>kgf</t>
  </si>
  <si>
    <t>kilogram-force</t>
  </si>
  <si>
    <t>kp</t>
  </si>
  <si>
    <t>kilopond_(kilogram-force)</t>
  </si>
  <si>
    <t>pdl</t>
  </si>
  <si>
    <t>poundal</t>
  </si>
  <si>
    <t>atm</t>
  </si>
  <si>
    <t>atmosphere_standard</t>
  </si>
  <si>
    <t>N/m2</t>
  </si>
  <si>
    <t>newton per square meter</t>
  </si>
  <si>
    <t>pressure</t>
  </si>
  <si>
    <t>M / L t^2</t>
  </si>
  <si>
    <t>atm_t</t>
  </si>
  <si>
    <t>atmosphere_technical</t>
  </si>
  <si>
    <t>in_Hg</t>
  </si>
  <si>
    <t>inch_of_mercury_(32F)</t>
  </si>
  <si>
    <t>ft_Hg</t>
  </si>
  <si>
    <t>foot_of_mercury_(32F)</t>
  </si>
  <si>
    <t>mm_Hg</t>
  </si>
  <si>
    <t>millimeter_of_mercury_(32F)</t>
  </si>
  <si>
    <t>cm_Hg</t>
  </si>
  <si>
    <t>centimeter_of_mercury_(32F)</t>
  </si>
  <si>
    <t>in_Hg_60</t>
  </si>
  <si>
    <t>inch_of_mercury_(60F)</t>
  </si>
  <si>
    <t>mm_H20</t>
  </si>
  <si>
    <t>millimeter_of_water_(4C)</t>
  </si>
  <si>
    <t>M/L t^2</t>
  </si>
  <si>
    <t>cm_H20</t>
  </si>
  <si>
    <t>centimeter_of_water_(4C)</t>
  </si>
  <si>
    <t>in_H20</t>
  </si>
  <si>
    <t>inch_of_water_(4C)</t>
  </si>
  <si>
    <t>ft_H20</t>
  </si>
  <si>
    <t>foot_of_water_(4C)</t>
  </si>
  <si>
    <t>cm_H20_c</t>
  </si>
  <si>
    <t>centimeter_of_water_conventional</t>
  </si>
  <si>
    <t>in_H20_60</t>
  </si>
  <si>
    <t>inch_of_water_(60F)</t>
  </si>
  <si>
    <t>psi</t>
  </si>
  <si>
    <t>pound-force_per_square_inch</t>
  </si>
  <si>
    <t>PSI</t>
  </si>
  <si>
    <t>ksi</t>
  </si>
  <si>
    <t>kip_per_square_inch</t>
  </si>
  <si>
    <t>KSI</t>
  </si>
  <si>
    <t>psf</t>
  </si>
  <si>
    <t>pound-force_per_square_foot</t>
  </si>
  <si>
    <t>PSF</t>
  </si>
  <si>
    <t>mTorr</t>
  </si>
  <si>
    <t>millitorr</t>
  </si>
  <si>
    <t>Torr</t>
  </si>
  <si>
    <t>torr</t>
  </si>
  <si>
    <t>bar</t>
  </si>
  <si>
    <t>Pa</t>
  </si>
  <si>
    <t>pascal</t>
  </si>
  <si>
    <t>BTU</t>
  </si>
  <si>
    <t>British_thermal_unit_IT</t>
  </si>
  <si>
    <t>Btu</t>
  </si>
  <si>
    <t>N m</t>
  </si>
  <si>
    <t>joule</t>
  </si>
  <si>
    <t>energy</t>
  </si>
  <si>
    <t>M L^2 / t^2</t>
  </si>
  <si>
    <t>BTU_th</t>
  </si>
  <si>
    <t>British_thermal_unit_thermochemical</t>
  </si>
  <si>
    <t>Btu_th</t>
  </si>
  <si>
    <t>BTU_m</t>
  </si>
  <si>
    <t>British_thermal_unit_(mean)</t>
  </si>
  <si>
    <t>Btu_m</t>
  </si>
  <si>
    <t>BTU_39F</t>
  </si>
  <si>
    <t>British_thermal_unit_(39°F)</t>
  </si>
  <si>
    <t>Btu_39</t>
  </si>
  <si>
    <t>BTU_59F</t>
  </si>
  <si>
    <t>British_thermal_unit_(59°F)</t>
  </si>
  <si>
    <t>Btu_59</t>
  </si>
  <si>
    <t>BTU_60</t>
  </si>
  <si>
    <t>British_thermal_unit_(60°F)</t>
  </si>
  <si>
    <t>Btu_60</t>
  </si>
  <si>
    <t>therm</t>
  </si>
  <si>
    <t>therm_(EC)</t>
  </si>
  <si>
    <t>therm_us</t>
  </si>
  <si>
    <t>therm_(US)</t>
  </si>
  <si>
    <t>quad</t>
  </si>
  <si>
    <t>quad_us</t>
  </si>
  <si>
    <t>quad_(US)</t>
  </si>
  <si>
    <t>M L^2 / t^3</t>
  </si>
  <si>
    <t>cal</t>
  </si>
  <si>
    <t>calorie_IT</t>
  </si>
  <si>
    <t>cal_th</t>
  </si>
  <si>
    <t>calorie_th</t>
  </si>
  <si>
    <t>cal_m</t>
  </si>
  <si>
    <t>calorie_(mean)</t>
  </si>
  <si>
    <t>cal_15C</t>
  </si>
  <si>
    <t>calorie_(15°C)</t>
  </si>
  <si>
    <t>cal_20</t>
  </si>
  <si>
    <t>calorie_(20°C)</t>
  </si>
  <si>
    <t>kcal</t>
  </si>
  <si>
    <t>kilocalorie_IT</t>
  </si>
  <si>
    <t>kcal_th</t>
  </si>
  <si>
    <t>kilocalorie_th</t>
  </si>
  <si>
    <t>kcal_m</t>
  </si>
  <si>
    <t>kilocalorie_(mean)</t>
  </si>
  <si>
    <t>eV</t>
  </si>
  <si>
    <t>electron_volt</t>
  </si>
  <si>
    <t>erg</t>
  </si>
  <si>
    <t>kW h</t>
  </si>
  <si>
    <t>kilowatt_hour</t>
  </si>
  <si>
    <t>ton_tnt</t>
  </si>
  <si>
    <t>ton_of_TNT</t>
  </si>
  <si>
    <t>hp</t>
  </si>
  <si>
    <t>horsepower</t>
  </si>
  <si>
    <t>N m/s</t>
  </si>
  <si>
    <t>watt</t>
  </si>
  <si>
    <t>power</t>
  </si>
  <si>
    <t>W</t>
  </si>
  <si>
    <t xml:space="preserve">abfarad </t>
  </si>
  <si>
    <t>abfarad</t>
  </si>
  <si>
    <t>farad</t>
  </si>
  <si>
    <t>capacitance</t>
  </si>
  <si>
    <t>statfarad</t>
  </si>
  <si>
    <t>ESU_of_capacitance_(statfarad)</t>
  </si>
  <si>
    <t xml:space="preserve">statfarad </t>
  </si>
  <si>
    <t xml:space="preserve">abcoulomb </t>
  </si>
  <si>
    <t>abcoulomb</t>
  </si>
  <si>
    <t>coulomb</t>
  </si>
  <si>
    <t>charge</t>
  </si>
  <si>
    <t>M^(1/2) L^(3/2) / t</t>
  </si>
  <si>
    <t>amp hr</t>
  </si>
  <si>
    <t>ampere_hour</t>
  </si>
  <si>
    <t>faraday</t>
  </si>
  <si>
    <t>faraday_(based_on_carbon_12)</t>
  </si>
  <si>
    <t>Fr</t>
  </si>
  <si>
    <t>franklin</t>
  </si>
  <si>
    <t xml:space="preserve">statcoulomb </t>
  </si>
  <si>
    <t>statcoulomb</t>
  </si>
  <si>
    <t xml:space="preserve">abmho </t>
  </si>
  <si>
    <t>abmho</t>
  </si>
  <si>
    <t>siemens</t>
  </si>
  <si>
    <t>conductance</t>
  </si>
  <si>
    <t>mho</t>
  </si>
  <si>
    <t xml:space="preserve">statmho </t>
  </si>
  <si>
    <t>statmho</t>
  </si>
  <si>
    <t>abamp</t>
  </si>
  <si>
    <t>abampere</t>
  </si>
  <si>
    <t>ampere</t>
  </si>
  <si>
    <t>current</t>
  </si>
  <si>
    <t>M^(1/2) L^(3/2) / t^2</t>
  </si>
  <si>
    <t>biot</t>
  </si>
  <si>
    <t>statampere</t>
  </si>
  <si>
    <t>ESU_of_current_(statampere)</t>
  </si>
  <si>
    <t>Gi</t>
  </si>
  <si>
    <t>gilbert</t>
  </si>
  <si>
    <t xml:space="preserve">statampere </t>
  </si>
  <si>
    <t>statamp</t>
  </si>
  <si>
    <t xml:space="preserve">abhenry </t>
  </si>
  <si>
    <t>abhenry</t>
  </si>
  <si>
    <t>henry</t>
  </si>
  <si>
    <t>inductance</t>
  </si>
  <si>
    <t>t^2/L</t>
  </si>
  <si>
    <t>stathenry</t>
  </si>
  <si>
    <t>ESU_of_inductance_(stathenry)</t>
  </si>
  <si>
    <t>t^2 / L</t>
  </si>
  <si>
    <t xml:space="preserve">stathenry </t>
  </si>
  <si>
    <t>Oe</t>
  </si>
  <si>
    <t>oersted</t>
  </si>
  <si>
    <t>A/m</t>
  </si>
  <si>
    <t>ampere per meter</t>
  </si>
  <si>
    <t>magnetic field strength</t>
  </si>
  <si>
    <t>M^(1/2) L^(1/2) / t^2</t>
  </si>
  <si>
    <t>Mx</t>
  </si>
  <si>
    <t>maxwell</t>
  </si>
  <si>
    <t>Wb</t>
  </si>
  <si>
    <t>weber</t>
  </si>
  <si>
    <t>magnetic flux</t>
  </si>
  <si>
    <t>M^(1/2) L^(1/2)</t>
  </si>
  <si>
    <t>unit_pole</t>
  </si>
  <si>
    <t>γ</t>
  </si>
  <si>
    <t>gamma</t>
  </si>
  <si>
    <t>tesla</t>
  </si>
  <si>
    <t>magnetic flux density</t>
  </si>
  <si>
    <t>M^(1/2) / L^(3/2)</t>
  </si>
  <si>
    <t>Gs</t>
  </si>
  <si>
    <t>gauss</t>
  </si>
  <si>
    <t>G</t>
  </si>
  <si>
    <t xml:space="preserve">abvolt </t>
  </si>
  <si>
    <t>abvolt</t>
  </si>
  <si>
    <t>V</t>
  </si>
  <si>
    <t>volt</t>
  </si>
  <si>
    <t>potential</t>
  </si>
  <si>
    <t>M^(1/2) L^(1/2) / t</t>
  </si>
  <si>
    <t>statvolt</t>
  </si>
  <si>
    <t>ESU_of_electric_potential_(statvolt)</t>
  </si>
  <si>
    <t xml:space="preserve">statvolt </t>
  </si>
  <si>
    <t>statvolt_</t>
  </si>
  <si>
    <t xml:space="preserve">abohm </t>
  </si>
  <si>
    <t>abohm_</t>
  </si>
  <si>
    <t>Ω</t>
  </si>
  <si>
    <t>ohm</t>
  </si>
  <si>
    <t>resistance</t>
  </si>
  <si>
    <t>t / L</t>
  </si>
  <si>
    <t>statohm</t>
  </si>
  <si>
    <t>ESU_of_resistance_(statohm)</t>
  </si>
  <si>
    <t xml:space="preserve">statohm </t>
  </si>
  <si>
    <t>clo</t>
  </si>
  <si>
    <t>clo_</t>
  </si>
  <si>
    <t>m2 K/W</t>
  </si>
  <si>
    <t>square meter kelvin per watt</t>
  </si>
  <si>
    <t>thermal insulance</t>
  </si>
  <si>
    <t>t^3 T / M</t>
  </si>
  <si>
    <t>cd/in2</t>
  </si>
  <si>
    <t>candela_per_square_inch</t>
  </si>
  <si>
    <t>cd/m2</t>
  </si>
  <si>
    <t>candela per square meter</t>
  </si>
  <si>
    <t>luminance</t>
  </si>
  <si>
    <t>J / L^2</t>
  </si>
  <si>
    <t>fc</t>
  </si>
  <si>
    <t>foot_candle</t>
  </si>
  <si>
    <t>lx</t>
  </si>
  <si>
    <t>lux</t>
  </si>
  <si>
    <t>foot_lambert</t>
  </si>
  <si>
    <t>Lb</t>
  </si>
  <si>
    <t>lambert</t>
  </si>
  <si>
    <t>lm/ft2</t>
  </si>
  <si>
    <t>lumen_per_square_foot</t>
  </si>
  <si>
    <t>ph</t>
  </si>
  <si>
    <t>phot</t>
  </si>
  <si>
    <t>cP</t>
  </si>
  <si>
    <t>centipoise</t>
  </si>
  <si>
    <t>Pa s</t>
  </si>
  <si>
    <t>pascal second</t>
  </si>
  <si>
    <t>dynamic viscosity</t>
  </si>
  <si>
    <t>M / L t</t>
  </si>
  <si>
    <t>poise</t>
  </si>
  <si>
    <t>rhe</t>
  </si>
  <si>
    <t>rhe_</t>
  </si>
  <si>
    <t>1/Pa s</t>
  </si>
  <si>
    <t>reciprocal pascal second)</t>
  </si>
  <si>
    <t>reciprocal dynamic viscosity</t>
  </si>
  <si>
    <t>L t / M</t>
  </si>
  <si>
    <t>St</t>
  </si>
  <si>
    <t>stoke</t>
  </si>
  <si>
    <t>m2/s</t>
  </si>
  <si>
    <t>meter squared per second</t>
  </si>
  <si>
    <t>kinematic viscosity</t>
  </si>
  <si>
    <t>L^2 / t</t>
  </si>
  <si>
    <t>GPM</t>
  </si>
  <si>
    <t>gallon_(US)_per_minute</t>
  </si>
  <si>
    <t>gpm</t>
  </si>
  <si>
    <t>m3/s</t>
  </si>
  <si>
    <t>cubic meter per second</t>
  </si>
  <si>
    <t>volume rate</t>
  </si>
  <si>
    <t>L^3 / t</t>
  </si>
  <si>
    <t>CFM</t>
  </si>
  <si>
    <t>cubic_feet_per_minute</t>
  </si>
  <si>
    <t>cfm</t>
  </si>
  <si>
    <t>LPM</t>
  </si>
  <si>
    <t>liters_per_minute</t>
  </si>
  <si>
    <t>lpm</t>
  </si>
  <si>
    <t>UNF</t>
  </si>
  <si>
    <t>2A</t>
  </si>
  <si>
    <t>-</t>
  </si>
  <si>
    <t>2B</t>
  </si>
  <si>
    <t>3A</t>
  </si>
  <si>
    <t>3B</t>
  </si>
  <si>
    <t>UNC</t>
  </si>
  <si>
    <t>UNS</t>
  </si>
  <si>
    <t>UNEF</t>
  </si>
  <si>
    <t>1A</t>
  </si>
  <si>
    <t>1B</t>
  </si>
  <si>
    <t>UN</t>
  </si>
  <si>
    <t>13/16</t>
  </si>
  <si>
    <t>15/16</t>
  </si>
  <si>
    <t>4g6g</t>
  </si>
  <si>
    <t>6g</t>
  </si>
  <si>
    <t>6H</t>
  </si>
  <si>
    <t>@"Fraction|N|P|Series|Class|Allowance|MajorMax|MajorBasic|MajorMin|MajorMinE|PitchMax|PitchMin|MinorMax|MinorMin|Tol</t>
  </si>
  <si>
    <t>1/4</t>
  </si>
  <si>
    <t>0</t>
  </si>
  <si>
    <t>1</t>
  </si>
  <si>
    <t>2</t>
  </si>
  <si>
    <t>3</t>
  </si>
  <si>
    <t>4</t>
  </si>
  <si>
    <t>5</t>
  </si>
  <si>
    <t>6</t>
  </si>
  <si>
    <t>8</t>
  </si>
  <si>
    <t>10</t>
  </si>
  <si>
    <t>12</t>
  </si>
  <si>
    <t>5/16</t>
  </si>
  <si>
    <t>3/8</t>
  </si>
  <si>
    <t>0.390</t>
  </si>
  <si>
    <t>7/16</t>
  </si>
  <si>
    <t>1/2</t>
  </si>
  <si>
    <t>9/16</t>
  </si>
  <si>
    <t>5/8</t>
  </si>
  <si>
    <t>11/16</t>
  </si>
  <si>
    <t>3/4</t>
  </si>
  <si>
    <t>7/8</t>
  </si>
  <si>
    <t>1 1/16</t>
  </si>
  <si>
    <t>1 1/8</t>
  </si>
  <si>
    <t>1 3/16</t>
  </si>
  <si>
    <t>1 1/4</t>
  </si>
  <si>
    <t>1 5/16</t>
  </si>
  <si>
    <t>1 3/8</t>
  </si>
  <si>
    <t>1 7/16</t>
  </si>
  <si>
    <t>1 1/2</t>
  </si>
  <si>
    <t>1 9/16</t>
  </si>
  <si>
    <t>1 5/8</t>
  </si>
  <si>
    <t>1 11/16</t>
  </si>
  <si>
    <t>1 3/4</t>
  </si>
  <si>
    <t>1 13/16</t>
  </si>
  <si>
    <t>1 7/8</t>
  </si>
  <si>
    <t>1 15/16</t>
  </si>
  <si>
    <t>2 1/16</t>
  </si>
  <si>
    <t>2 1/8</t>
  </si>
  <si>
    <t>2 3/16</t>
  </si>
  <si>
    <t>2 1/4</t>
  </si>
  <si>
    <t>2 5/16</t>
  </si>
  <si>
    <t>2 3/8</t>
  </si>
  <si>
    <t>2 7/16</t>
  </si>
  <si>
    <t>2 1/2</t>
  </si>
  <si>
    <t>2 5/8</t>
  </si>
  <si>
    <t>2 3/4</t>
  </si>
  <si>
    <t>2 7/8</t>
  </si>
  <si>
    <t>3 1/8</t>
  </si>
  <si>
    <t>3 1/4</t>
  </si>
  <si>
    <t>3 3/8</t>
  </si>
  <si>
    <t>3 1/2</t>
  </si>
  <si>
    <t>3 5/8</t>
  </si>
  <si>
    <t>3 3/4</t>
  </si>
  <si>
    <t>3 7/8</t>
  </si>
  <si>
    <t>4 1/4</t>
  </si>
  <si>
    <t>4 1/2</t>
  </si>
  <si>
    <t>4 3/4</t>
  </si>
  <si>
    <t>5 1/4</t>
  </si>
  <si>
    <t>5 1/2</t>
  </si>
  <si>
    <t>5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</si>
</sst>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00000000E+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vertical="top"/>
    </xf>
    <xf numFmtId="0" fontId="3" fillId="4" borderId="0" xfId="1" applyAlignment="1">
      <alignment horizontal="center" vertical="top"/>
    </xf>
    <xf numFmtId="166" fontId="0" fillId="0" borderId="0" xfId="0" applyNumberFormat="1"/>
    <xf numFmtId="0" fontId="3" fillId="4" borderId="0" xfId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1" fontId="0" fillId="0" borderId="0" xfId="0" applyNumberFormat="1" applyAlignment="1">
      <alignment horizontal="center"/>
    </xf>
    <xf numFmtId="0" fontId="3" fillId="4" borderId="0" xfId="1"/>
    <xf numFmtId="11" fontId="0" fillId="0" borderId="0" xfId="0" applyNumberFormat="1"/>
    <xf numFmtId="49" fontId="0" fillId="0" borderId="0" xfId="0" quotePrefix="1" applyNumberFormat="1" applyAlignment="1">
      <alignment horizontal="right"/>
    </xf>
  </cellXfs>
  <cellStyles count="2">
    <cellStyle name="Good" xfId="1" builtinId="26"/>
    <cellStyle name="Normal" xfId="0" builtinId="0"/>
  </cellStyles>
  <dxfs count="4">
    <dxf>
      <numFmt numFmtId="166" formatCode="0.0000000000000000E+00"/>
      <alignment horizontal="center" vertical="bottom" textRotation="0" wrapText="0" indent="0" justifyLastLine="0" shrinkToFit="0" readingOrder="0"/>
    </dxf>
    <dxf>
      <numFmt numFmtId="166" formatCode="0.0000000000000000E+0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u_3" displayName="tbu_3" ref="A1:K233" totalsRowShown="0" headerRowDxfId="2">
  <autoFilter ref="A1:K233"/>
  <tableColumns count="11">
    <tableColumn id="2" name="From_1"/>
    <tableColumn id="1" name="From_2"/>
    <tableColumn id="3" name="From_3"/>
    <tableColumn id="9" name="From_4"/>
    <tableColumn id="5" name="Base symbol"/>
    <tableColumn id="6" name="Conversion" dataDxfId="1"/>
    <tableColumn id="10" name="VALID" dataDxfId="0" dataCellStyle="Good"/>
    <tableColumn id="4" name="Base unit"/>
    <tableColumn id="7" name="Type"/>
    <tableColumn id="8" name="Dimension"/>
    <tableColumn id="1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13" zoomScaleNormal="100" zoomScaleSheetLayoutView="85" workbookViewId="0">
      <selection activeCell="N2" sqref="N2"/>
    </sheetView>
  </sheetViews>
  <sheetFormatPr defaultRowHeight="15" x14ac:dyDescent="0.25"/>
  <cols>
    <col min="1" max="1" width="15.140625" bestFit="1" customWidth="1"/>
    <col min="2" max="2" width="39.28515625" bestFit="1" customWidth="1"/>
    <col min="3" max="3" width="11.85546875" bestFit="1" customWidth="1"/>
    <col min="4" max="4" width="9.85546875" bestFit="1" customWidth="1"/>
    <col min="5" max="5" width="14.28515625" bestFit="1" customWidth="1"/>
    <col min="6" max="6" width="27.140625" bestFit="1" customWidth="1"/>
    <col min="7" max="7" width="23" bestFit="1" customWidth="1"/>
    <col min="8" max="8" width="26.140625" bestFit="1" customWidth="1"/>
    <col min="9" max="9" width="19.28515625" bestFit="1" customWidth="1"/>
    <col min="10" max="10" width="10.85546875" bestFit="1" customWidth="1"/>
    <col min="11" max="11" width="11.140625" bestFit="1" customWidth="1"/>
  </cols>
  <sheetData>
    <row r="1" spans="1:11" ht="28.5" customHeight="1" x14ac:dyDescent="0.25">
      <c r="A1" s="46" t="s">
        <v>420</v>
      </c>
      <c r="B1" s="46" t="s">
        <v>421</v>
      </c>
      <c r="C1" s="46" t="s">
        <v>422</v>
      </c>
      <c r="D1" s="46" t="s">
        <v>423</v>
      </c>
      <c r="E1" s="46" t="s">
        <v>424</v>
      </c>
      <c r="F1" s="46" t="s">
        <v>425</v>
      </c>
      <c r="G1" s="47" t="s">
        <v>426</v>
      </c>
      <c r="H1" s="46" t="s">
        <v>427</v>
      </c>
      <c r="I1" s="46" t="s">
        <v>428</v>
      </c>
      <c r="J1" s="46" t="s">
        <v>429</v>
      </c>
      <c r="K1" s="46" t="s">
        <v>430</v>
      </c>
    </row>
    <row r="2" spans="1:11" x14ac:dyDescent="0.25">
      <c r="A2" s="46"/>
      <c r="B2" s="46"/>
      <c r="C2" s="46"/>
      <c r="D2" s="46"/>
      <c r="E2" s="46" t="s">
        <v>431</v>
      </c>
      <c r="F2" s="48">
        <v>0</v>
      </c>
      <c r="G2" s="49" t="b">
        <v>1</v>
      </c>
      <c r="H2" s="46" t="s">
        <v>431</v>
      </c>
      <c r="I2" s="46" t="s">
        <v>431</v>
      </c>
      <c r="J2" s="46" t="s">
        <v>431</v>
      </c>
    </row>
    <row r="3" spans="1:11" x14ac:dyDescent="0.25">
      <c r="A3" t="s">
        <v>432</v>
      </c>
      <c r="B3" t="s">
        <v>433</v>
      </c>
      <c r="E3" t="s">
        <v>434</v>
      </c>
      <c r="F3" s="50">
        <v>2.0000000000000001E-4</v>
      </c>
      <c r="G3" s="51" t="b">
        <v>1</v>
      </c>
      <c r="H3" t="s">
        <v>435</v>
      </c>
      <c r="I3" t="s">
        <v>436</v>
      </c>
      <c r="J3" t="s">
        <v>437</v>
      </c>
    </row>
    <row r="4" spans="1:11" x14ac:dyDescent="0.25">
      <c r="A4" t="s">
        <v>438</v>
      </c>
      <c r="B4" t="s">
        <v>439</v>
      </c>
      <c r="E4" t="s">
        <v>434</v>
      </c>
      <c r="F4" s="50">
        <f>F6/7000</f>
        <v>6.4798910000000008E-5</v>
      </c>
      <c r="G4" s="51" t="b">
        <v>1</v>
      </c>
      <c r="H4" t="s">
        <v>435</v>
      </c>
      <c r="I4" t="s">
        <v>436</v>
      </c>
      <c r="J4" t="s">
        <v>437</v>
      </c>
    </row>
    <row r="5" spans="1:11" x14ac:dyDescent="0.25">
      <c r="A5" t="s">
        <v>440</v>
      </c>
      <c r="B5" t="s">
        <v>441</v>
      </c>
      <c r="E5" t="s">
        <v>434</v>
      </c>
      <c r="F5" s="50">
        <f>F6/16</f>
        <v>2.8349523125000001E-2</v>
      </c>
      <c r="G5" s="51" t="b">
        <v>1</v>
      </c>
      <c r="H5" t="s">
        <v>435</v>
      </c>
      <c r="I5" t="s">
        <v>436</v>
      </c>
      <c r="J5" t="s">
        <v>437</v>
      </c>
    </row>
    <row r="6" spans="1:11" x14ac:dyDescent="0.25">
      <c r="A6" t="s">
        <v>442</v>
      </c>
      <c r="B6" t="s">
        <v>443</v>
      </c>
      <c r="E6" t="s">
        <v>434</v>
      </c>
      <c r="F6" s="50">
        <v>0.45359237000000002</v>
      </c>
      <c r="G6" s="51" t="b">
        <v>1</v>
      </c>
      <c r="H6" t="s">
        <v>435</v>
      </c>
      <c r="I6" t="s">
        <v>436</v>
      </c>
      <c r="J6" t="s">
        <v>437</v>
      </c>
    </row>
    <row r="7" spans="1:11" x14ac:dyDescent="0.25">
      <c r="A7" t="s">
        <v>444</v>
      </c>
      <c r="B7" t="s">
        <v>445</v>
      </c>
      <c r="E7" t="s">
        <v>434</v>
      </c>
      <c r="F7" s="50">
        <f>F6*100</f>
        <v>45.359237</v>
      </c>
      <c r="G7" s="51" t="b">
        <v>1</v>
      </c>
      <c r="H7" t="s">
        <v>435</v>
      </c>
      <c r="I7" t="s">
        <v>436</v>
      </c>
      <c r="J7" t="s">
        <v>437</v>
      </c>
    </row>
    <row r="8" spans="1:11" x14ac:dyDescent="0.25">
      <c r="A8" t="s">
        <v>446</v>
      </c>
      <c r="B8" t="s">
        <v>447</v>
      </c>
      <c r="E8" t="s">
        <v>434</v>
      </c>
      <c r="F8" s="50">
        <f>F6*112</f>
        <v>50.802345440000003</v>
      </c>
      <c r="G8" s="52" t="b">
        <v>1</v>
      </c>
      <c r="H8" t="s">
        <v>435</v>
      </c>
      <c r="I8" t="s">
        <v>436</v>
      </c>
      <c r="J8" t="s">
        <v>437</v>
      </c>
    </row>
    <row r="9" spans="1:11" x14ac:dyDescent="0.25">
      <c r="A9" t="s">
        <v>448</v>
      </c>
      <c r="B9" t="s">
        <v>449</v>
      </c>
      <c r="E9" t="s">
        <v>434</v>
      </c>
      <c r="F9" s="50">
        <v>907.18474000000003</v>
      </c>
      <c r="G9" s="52" t="b">
        <v>1</v>
      </c>
      <c r="H9" t="s">
        <v>435</v>
      </c>
      <c r="I9" t="s">
        <v>436</v>
      </c>
      <c r="J9" t="s">
        <v>437</v>
      </c>
    </row>
    <row r="10" spans="1:11" x14ac:dyDescent="0.25">
      <c r="A10" t="s">
        <v>450</v>
      </c>
      <c r="B10" t="s">
        <v>451</v>
      </c>
      <c r="E10" t="s">
        <v>434</v>
      </c>
      <c r="F10" s="50">
        <v>1016.0469088000001</v>
      </c>
      <c r="G10" s="52" t="b">
        <v>1</v>
      </c>
      <c r="H10" t="s">
        <v>435</v>
      </c>
      <c r="I10" t="s">
        <v>436</v>
      </c>
      <c r="J10" t="s">
        <v>437</v>
      </c>
    </row>
    <row r="11" spans="1:11" x14ac:dyDescent="0.25">
      <c r="A11" t="s">
        <v>452</v>
      </c>
      <c r="B11" t="s">
        <v>453</v>
      </c>
      <c r="E11" t="s">
        <v>434</v>
      </c>
      <c r="F11" s="50">
        <f>(29+1/6)/1000</f>
        <v>2.9166666666666667E-2</v>
      </c>
      <c r="G11" s="52" t="b">
        <v>1</v>
      </c>
      <c r="H11" t="s">
        <v>435</v>
      </c>
      <c r="I11" t="s">
        <v>436</v>
      </c>
      <c r="J11" t="s">
        <v>437</v>
      </c>
    </row>
    <row r="12" spans="1:11" x14ac:dyDescent="0.25">
      <c r="A12" t="s">
        <v>454</v>
      </c>
      <c r="B12" t="s">
        <v>455</v>
      </c>
      <c r="E12" t="s">
        <v>434</v>
      </c>
      <c r="F12" s="50">
        <v>1000</v>
      </c>
      <c r="G12" s="52" t="b">
        <v>1</v>
      </c>
      <c r="H12" t="s">
        <v>435</v>
      </c>
      <c r="I12" t="s">
        <v>436</v>
      </c>
      <c r="J12" t="s">
        <v>437</v>
      </c>
    </row>
    <row r="13" spans="1:11" x14ac:dyDescent="0.25">
      <c r="A13" t="s">
        <v>456</v>
      </c>
      <c r="B13" t="s">
        <v>457</v>
      </c>
      <c r="E13" t="s">
        <v>434</v>
      </c>
      <c r="F13" s="50">
        <v>1.5551738399999999E-3</v>
      </c>
      <c r="G13" s="52" t="b">
        <v>1</v>
      </c>
      <c r="H13" t="s">
        <v>435</v>
      </c>
      <c r="I13" t="s">
        <v>436</v>
      </c>
      <c r="J13" t="s">
        <v>437</v>
      </c>
    </row>
    <row r="14" spans="1:11" x14ac:dyDescent="0.25">
      <c r="A14" t="s">
        <v>458</v>
      </c>
      <c r="B14" t="s">
        <v>459</v>
      </c>
      <c r="E14" t="s">
        <v>434</v>
      </c>
      <c r="F14" s="50">
        <v>3.1103476799999998E-2</v>
      </c>
      <c r="G14" s="52" t="b">
        <v>1</v>
      </c>
      <c r="H14" t="s">
        <v>435</v>
      </c>
      <c r="I14" t="s">
        <v>436</v>
      </c>
      <c r="J14" t="s">
        <v>437</v>
      </c>
    </row>
    <row r="15" spans="1:11" x14ac:dyDescent="0.25">
      <c r="A15" t="s">
        <v>460</v>
      </c>
      <c r="B15" t="s">
        <v>461</v>
      </c>
      <c r="E15" t="s">
        <v>434</v>
      </c>
      <c r="F15" s="50">
        <v>0.37324172160000002</v>
      </c>
      <c r="G15" s="52" t="b">
        <v>1</v>
      </c>
      <c r="H15" t="s">
        <v>435</v>
      </c>
      <c r="I15" t="s">
        <v>436</v>
      </c>
      <c r="J15" t="s">
        <v>437</v>
      </c>
    </row>
    <row r="16" spans="1:11" x14ac:dyDescent="0.25">
      <c r="A16" t="s">
        <v>462</v>
      </c>
      <c r="B16" t="s">
        <v>462</v>
      </c>
      <c r="E16" t="s">
        <v>434</v>
      </c>
      <c r="F16" s="50">
        <v>14.593902999999999</v>
      </c>
      <c r="G16" s="52" t="b">
        <v>1</v>
      </c>
      <c r="H16" t="s">
        <v>435</v>
      </c>
      <c r="I16" t="s">
        <v>436</v>
      </c>
      <c r="J16" t="s">
        <v>437</v>
      </c>
    </row>
    <row r="17" spans="1:11" x14ac:dyDescent="0.25">
      <c r="A17" t="s">
        <v>463</v>
      </c>
      <c r="B17" t="s">
        <v>464</v>
      </c>
      <c r="E17" t="s">
        <v>434</v>
      </c>
      <c r="F17" s="50">
        <v>1E-3</v>
      </c>
      <c r="G17" s="51" t="b">
        <v>1</v>
      </c>
      <c r="H17" t="s">
        <v>435</v>
      </c>
      <c r="I17" t="s">
        <v>436</v>
      </c>
      <c r="J17" t="s">
        <v>437</v>
      </c>
      <c r="K17" t="b">
        <v>1</v>
      </c>
    </row>
    <row r="18" spans="1:11" x14ac:dyDescent="0.25">
      <c r="A18" t="s">
        <v>465</v>
      </c>
      <c r="B18" t="s">
        <v>465</v>
      </c>
      <c r="E18" t="s">
        <v>466</v>
      </c>
      <c r="F18" s="50">
        <v>1E-8</v>
      </c>
      <c r="G18" s="52" t="b">
        <v>1</v>
      </c>
      <c r="H18" t="s">
        <v>467</v>
      </c>
      <c r="I18" t="s">
        <v>468</v>
      </c>
      <c r="J18" t="s">
        <v>469</v>
      </c>
    </row>
    <row r="19" spans="1:11" x14ac:dyDescent="0.25">
      <c r="A19" t="s">
        <v>470</v>
      </c>
      <c r="B19" t="s">
        <v>470</v>
      </c>
      <c r="E19" t="s">
        <v>466</v>
      </c>
      <c r="F19" s="50">
        <f>1/60</f>
        <v>1.6666666666666666E-2</v>
      </c>
      <c r="G19" s="52" t="b">
        <v>1</v>
      </c>
      <c r="H19" t="s">
        <v>467</v>
      </c>
      <c r="I19" t="s">
        <v>468</v>
      </c>
      <c r="J19" t="s">
        <v>469</v>
      </c>
    </row>
    <row r="20" spans="1:11" x14ac:dyDescent="0.25">
      <c r="A20" t="s">
        <v>466</v>
      </c>
      <c r="B20" t="s">
        <v>467</v>
      </c>
      <c r="C20" t="s">
        <v>471</v>
      </c>
      <c r="E20" t="s">
        <v>466</v>
      </c>
      <c r="F20" s="50">
        <v>1</v>
      </c>
      <c r="G20" s="52" t="b">
        <v>1</v>
      </c>
      <c r="H20" t="s">
        <v>467</v>
      </c>
      <c r="I20" t="s">
        <v>468</v>
      </c>
      <c r="J20" t="s">
        <v>469</v>
      </c>
    </row>
    <row r="21" spans="1:11" x14ac:dyDescent="0.25">
      <c r="A21" t="s">
        <v>472</v>
      </c>
      <c r="B21" t="s">
        <v>473</v>
      </c>
      <c r="E21" t="s">
        <v>466</v>
      </c>
      <c r="F21" s="50">
        <v>60</v>
      </c>
      <c r="G21" s="52" t="b">
        <v>1</v>
      </c>
      <c r="H21" t="s">
        <v>467</v>
      </c>
      <c r="I21" t="s">
        <v>468</v>
      </c>
      <c r="J21" t="s">
        <v>469</v>
      </c>
    </row>
    <row r="22" spans="1:11" x14ac:dyDescent="0.25">
      <c r="A22" t="s">
        <v>474</v>
      </c>
      <c r="B22" t="s">
        <v>475</v>
      </c>
      <c r="C22" t="s">
        <v>476</v>
      </c>
      <c r="E22" t="s">
        <v>466</v>
      </c>
      <c r="F22" s="50">
        <v>3600</v>
      </c>
      <c r="G22" s="52" t="b">
        <v>1</v>
      </c>
      <c r="H22" t="s">
        <v>467</v>
      </c>
      <c r="I22" t="s">
        <v>468</v>
      </c>
      <c r="J22" t="s">
        <v>469</v>
      </c>
    </row>
    <row r="23" spans="1:11" x14ac:dyDescent="0.25">
      <c r="A23" t="s">
        <v>477</v>
      </c>
      <c r="B23" t="s">
        <v>478</v>
      </c>
      <c r="E23" t="s">
        <v>466</v>
      </c>
      <c r="F23" s="50">
        <v>86400</v>
      </c>
      <c r="G23" s="52" t="b">
        <v>1</v>
      </c>
      <c r="H23" t="s">
        <v>467</v>
      </c>
      <c r="I23" t="s">
        <v>468</v>
      </c>
      <c r="J23" t="s">
        <v>469</v>
      </c>
    </row>
    <row r="24" spans="1:11" x14ac:dyDescent="0.25">
      <c r="A24" t="s">
        <v>479</v>
      </c>
      <c r="B24" t="s">
        <v>480</v>
      </c>
      <c r="E24" t="s">
        <v>466</v>
      </c>
      <c r="F24" s="50">
        <v>604800</v>
      </c>
      <c r="G24" s="52" t="b">
        <v>1</v>
      </c>
      <c r="H24" t="s">
        <v>467</v>
      </c>
      <c r="I24" t="s">
        <v>468</v>
      </c>
      <c r="J24" t="s">
        <v>469</v>
      </c>
    </row>
    <row r="25" spans="1:11" x14ac:dyDescent="0.25">
      <c r="A25" t="s">
        <v>481</v>
      </c>
      <c r="B25" t="s">
        <v>481</v>
      </c>
      <c r="E25" t="s">
        <v>466</v>
      </c>
      <c r="F25" s="50">
        <f>F23*14</f>
        <v>1209600</v>
      </c>
      <c r="G25" s="52" t="b">
        <v>1</v>
      </c>
      <c r="H25" t="s">
        <v>467</v>
      </c>
      <c r="I25" t="s">
        <v>468</v>
      </c>
      <c r="J25" t="s">
        <v>469</v>
      </c>
    </row>
    <row r="26" spans="1:11" x14ac:dyDescent="0.25">
      <c r="A26" t="s">
        <v>482</v>
      </c>
      <c r="B26" t="s">
        <v>483</v>
      </c>
      <c r="C26" t="s">
        <v>484</v>
      </c>
      <c r="E26" t="s">
        <v>466</v>
      </c>
      <c r="F26" s="50">
        <v>31536000</v>
      </c>
      <c r="G26" s="52" t="b">
        <v>1</v>
      </c>
      <c r="H26" t="s">
        <v>467</v>
      </c>
      <c r="I26" t="s">
        <v>468</v>
      </c>
      <c r="J26" t="s">
        <v>469</v>
      </c>
    </row>
    <row r="27" spans="1:11" x14ac:dyDescent="0.25">
      <c r="A27" t="s">
        <v>485</v>
      </c>
      <c r="B27" t="s">
        <v>486</v>
      </c>
      <c r="E27" t="s">
        <v>466</v>
      </c>
      <c r="F27" s="50">
        <v>0.99726959999999998</v>
      </c>
      <c r="G27" s="53" t="b">
        <v>0</v>
      </c>
      <c r="H27" t="s">
        <v>467</v>
      </c>
      <c r="I27" t="s">
        <v>468</v>
      </c>
      <c r="J27" t="s">
        <v>469</v>
      </c>
    </row>
    <row r="28" spans="1:11" x14ac:dyDescent="0.25">
      <c r="A28" t="s">
        <v>487</v>
      </c>
      <c r="B28" t="s">
        <v>488</v>
      </c>
      <c r="E28" t="s">
        <v>466</v>
      </c>
      <c r="F28" s="50">
        <f>F27*60</f>
        <v>59.836176000000002</v>
      </c>
      <c r="G28" s="52" t="b">
        <v>1</v>
      </c>
      <c r="H28" t="s">
        <v>467</v>
      </c>
      <c r="I28" t="s">
        <v>468</v>
      </c>
      <c r="J28" t="s">
        <v>469</v>
      </c>
    </row>
    <row r="29" spans="1:11" x14ac:dyDescent="0.25">
      <c r="A29" t="s">
        <v>489</v>
      </c>
      <c r="B29" t="s">
        <v>490</v>
      </c>
      <c r="E29" t="s">
        <v>466</v>
      </c>
      <c r="F29" s="50">
        <f>F28*60</f>
        <v>3590.17056</v>
      </c>
      <c r="G29" s="52" t="b">
        <v>1</v>
      </c>
      <c r="H29" t="s">
        <v>467</v>
      </c>
      <c r="I29" t="s">
        <v>468</v>
      </c>
      <c r="J29" t="s">
        <v>469</v>
      </c>
    </row>
    <row r="30" spans="1:11" x14ac:dyDescent="0.25">
      <c r="A30" t="s">
        <v>491</v>
      </c>
      <c r="B30" t="s">
        <v>492</v>
      </c>
      <c r="E30" t="s">
        <v>466</v>
      </c>
      <c r="F30" s="50">
        <f>F29*24</f>
        <v>86164.093439999997</v>
      </c>
      <c r="G30" s="52" t="b">
        <v>1</v>
      </c>
      <c r="H30" t="s">
        <v>467</v>
      </c>
      <c r="I30" t="s">
        <v>468</v>
      </c>
      <c r="J30" t="s">
        <v>469</v>
      </c>
    </row>
    <row r="31" spans="1:11" x14ac:dyDescent="0.25">
      <c r="A31" t="s">
        <v>493</v>
      </c>
      <c r="B31" t="s">
        <v>494</v>
      </c>
      <c r="C31" t="s">
        <v>495</v>
      </c>
      <c r="E31" t="s">
        <v>466</v>
      </c>
      <c r="F31" s="50">
        <f>F29*365</f>
        <v>1310412.2544</v>
      </c>
      <c r="G31" s="52" t="b">
        <v>1</v>
      </c>
      <c r="H31" t="s">
        <v>467</v>
      </c>
      <c r="I31" t="s">
        <v>468</v>
      </c>
      <c r="J31" t="s">
        <v>469</v>
      </c>
    </row>
    <row r="32" spans="1:11" x14ac:dyDescent="0.25">
      <c r="A32" t="s">
        <v>496</v>
      </c>
      <c r="B32" t="s">
        <v>497</v>
      </c>
      <c r="C32" t="s">
        <v>498</v>
      </c>
      <c r="E32" t="s">
        <v>466</v>
      </c>
      <c r="F32" s="50">
        <v>31556930</v>
      </c>
      <c r="G32" s="52" t="b">
        <v>0</v>
      </c>
      <c r="H32" t="s">
        <v>467</v>
      </c>
      <c r="I32" t="s">
        <v>468</v>
      </c>
      <c r="J32" t="s">
        <v>469</v>
      </c>
    </row>
    <row r="33" spans="1:10" x14ac:dyDescent="0.25">
      <c r="A33" t="s">
        <v>499</v>
      </c>
      <c r="B33" t="s">
        <v>500</v>
      </c>
      <c r="E33" t="s">
        <v>501</v>
      </c>
      <c r="F33" s="50">
        <f>PI()/180</f>
        <v>1.7453292519943295E-2</v>
      </c>
      <c r="G33" s="52" t="b">
        <v>1</v>
      </c>
      <c r="H33" t="s">
        <v>502</v>
      </c>
      <c r="I33" t="s">
        <v>503</v>
      </c>
      <c r="J33" t="s">
        <v>504</v>
      </c>
    </row>
    <row r="34" spans="1:10" x14ac:dyDescent="0.25">
      <c r="A34" t="s">
        <v>505</v>
      </c>
      <c r="B34" t="s">
        <v>506</v>
      </c>
      <c r="C34" t="s">
        <v>507</v>
      </c>
      <c r="E34" t="s">
        <v>501</v>
      </c>
      <c r="F34" s="50">
        <f>PI()/200</f>
        <v>1.5707963267948967E-2</v>
      </c>
      <c r="G34" s="52" t="b">
        <v>1</v>
      </c>
      <c r="H34" t="s">
        <v>502</v>
      </c>
      <c r="I34" t="s">
        <v>503</v>
      </c>
      <c r="J34" t="s">
        <v>504</v>
      </c>
    </row>
    <row r="35" spans="1:10" x14ac:dyDescent="0.25">
      <c r="A35" s="54" t="s">
        <v>508</v>
      </c>
      <c r="B35" t="s">
        <v>509</v>
      </c>
      <c r="E35" t="s">
        <v>501</v>
      </c>
      <c r="F35" s="50">
        <f>PI()/3200</f>
        <v>9.8174770424681044E-4</v>
      </c>
      <c r="G35" s="52" t="b">
        <v>1</v>
      </c>
      <c r="H35" t="s">
        <v>502</v>
      </c>
      <c r="I35" t="s">
        <v>503</v>
      </c>
      <c r="J35" t="s">
        <v>504</v>
      </c>
    </row>
    <row r="36" spans="1:10" x14ac:dyDescent="0.25">
      <c r="A36" s="54" t="s">
        <v>510</v>
      </c>
      <c r="B36" t="s">
        <v>511</v>
      </c>
      <c r="E36" t="s">
        <v>501</v>
      </c>
      <c r="F36" s="50">
        <f>PI()/648000</f>
        <v>4.8481368110953598E-6</v>
      </c>
      <c r="G36" s="52" t="b">
        <v>1</v>
      </c>
      <c r="H36" t="s">
        <v>502</v>
      </c>
      <c r="I36" t="s">
        <v>503</v>
      </c>
      <c r="J36" t="s">
        <v>504</v>
      </c>
    </row>
    <row r="37" spans="1:10" x14ac:dyDescent="0.25">
      <c r="A37" s="54" t="s">
        <v>512</v>
      </c>
      <c r="B37" t="s">
        <v>513</v>
      </c>
      <c r="E37" t="s">
        <v>501</v>
      </c>
      <c r="F37" s="50">
        <f>PI()/10800</f>
        <v>2.9088820866572158E-4</v>
      </c>
      <c r="G37" s="52" t="b">
        <v>1</v>
      </c>
      <c r="H37" t="s">
        <v>502</v>
      </c>
      <c r="I37" t="s">
        <v>503</v>
      </c>
      <c r="J37" t="s">
        <v>504</v>
      </c>
    </row>
    <row r="38" spans="1:10" x14ac:dyDescent="0.25">
      <c r="A38" t="s">
        <v>501</v>
      </c>
      <c r="B38" t="s">
        <v>502</v>
      </c>
      <c r="E38" t="s">
        <v>501</v>
      </c>
      <c r="F38" s="50">
        <v>1</v>
      </c>
      <c r="G38" s="52" t="b">
        <v>1</v>
      </c>
      <c r="H38" t="s">
        <v>502</v>
      </c>
      <c r="I38" t="s">
        <v>503</v>
      </c>
      <c r="J38" t="s">
        <v>504</v>
      </c>
    </row>
    <row r="39" spans="1:10" x14ac:dyDescent="0.25">
      <c r="A39" t="s">
        <v>514</v>
      </c>
      <c r="B39" t="s">
        <v>515</v>
      </c>
      <c r="C39" t="s">
        <v>516</v>
      </c>
      <c r="E39" t="s">
        <v>501</v>
      </c>
      <c r="F39" s="50">
        <f>2*PI()</f>
        <v>6.2831853071795862</v>
      </c>
      <c r="G39" s="52" t="b">
        <v>1</v>
      </c>
      <c r="H39" t="s">
        <v>502</v>
      </c>
      <c r="I39" t="s">
        <v>503</v>
      </c>
      <c r="J39" t="s">
        <v>504</v>
      </c>
    </row>
    <row r="40" spans="1:10" x14ac:dyDescent="0.25">
      <c r="A40" t="s">
        <v>375</v>
      </c>
      <c r="B40" t="s">
        <v>517</v>
      </c>
      <c r="E40" t="s">
        <v>375</v>
      </c>
      <c r="F40" s="50">
        <v>1</v>
      </c>
      <c r="G40" s="52" t="b">
        <v>1</v>
      </c>
      <c r="H40" t="s">
        <v>517</v>
      </c>
      <c r="I40" t="s">
        <v>518</v>
      </c>
      <c r="J40" t="s">
        <v>374</v>
      </c>
    </row>
    <row r="41" spans="1:10" x14ac:dyDescent="0.25">
      <c r="A41" t="s">
        <v>519</v>
      </c>
      <c r="B41" t="s">
        <v>520</v>
      </c>
      <c r="E41" t="s">
        <v>375</v>
      </c>
      <c r="F41" s="50">
        <v>1</v>
      </c>
      <c r="G41" s="52" t="b">
        <v>1</v>
      </c>
      <c r="H41" t="s">
        <v>517</v>
      </c>
      <c r="I41" t="s">
        <v>518</v>
      </c>
      <c r="J41" t="s">
        <v>374</v>
      </c>
    </row>
    <row r="42" spans="1:10" x14ac:dyDescent="0.25">
      <c r="A42" t="s">
        <v>377</v>
      </c>
      <c r="B42" t="s">
        <v>521</v>
      </c>
      <c r="C42" t="s">
        <v>522</v>
      </c>
      <c r="D42" s="55" t="s">
        <v>523</v>
      </c>
      <c r="E42" t="s">
        <v>375</v>
      </c>
      <c r="F42" s="50">
        <f>5/9</f>
        <v>0.55555555555555558</v>
      </c>
      <c r="G42" s="52" t="b">
        <v>1</v>
      </c>
      <c r="H42" t="s">
        <v>517</v>
      </c>
      <c r="I42" t="s">
        <v>518</v>
      </c>
      <c r="J42" t="s">
        <v>374</v>
      </c>
    </row>
    <row r="43" spans="1:10" x14ac:dyDescent="0.25">
      <c r="A43" t="s">
        <v>379</v>
      </c>
      <c r="B43" t="s">
        <v>524</v>
      </c>
      <c r="C43" t="s">
        <v>525</v>
      </c>
      <c r="D43" s="55" t="s">
        <v>526</v>
      </c>
      <c r="E43" t="s">
        <v>375</v>
      </c>
      <c r="F43" s="50">
        <f>F42</f>
        <v>0.55555555555555558</v>
      </c>
      <c r="G43" s="52" t="b">
        <v>1</v>
      </c>
      <c r="H43" t="s">
        <v>517</v>
      </c>
      <c r="I43" t="s">
        <v>518</v>
      </c>
      <c r="J43" t="s">
        <v>374</v>
      </c>
    </row>
    <row r="44" spans="1:10" x14ac:dyDescent="0.25">
      <c r="A44" t="s">
        <v>527</v>
      </c>
      <c r="B44" t="s">
        <v>528</v>
      </c>
      <c r="E44" t="s">
        <v>529</v>
      </c>
      <c r="F44" s="50">
        <f>F46*10^-6</f>
        <v>2.5399999999999999E-8</v>
      </c>
      <c r="G44" s="52" t="b">
        <v>1</v>
      </c>
      <c r="H44" t="s">
        <v>530</v>
      </c>
      <c r="I44" t="s">
        <v>531</v>
      </c>
      <c r="J44" t="s">
        <v>376</v>
      </c>
    </row>
    <row r="45" spans="1:10" x14ac:dyDescent="0.25">
      <c r="A45" t="s">
        <v>532</v>
      </c>
      <c r="B45" t="s">
        <v>532</v>
      </c>
      <c r="E45" t="s">
        <v>529</v>
      </c>
      <c r="F45" s="50">
        <f>F46/1000</f>
        <v>2.5399999999999997E-5</v>
      </c>
      <c r="G45" s="52" t="b">
        <v>1</v>
      </c>
      <c r="H45" t="s">
        <v>530</v>
      </c>
      <c r="I45" t="s">
        <v>531</v>
      </c>
      <c r="J45" t="s">
        <v>376</v>
      </c>
    </row>
    <row r="46" spans="1:10" x14ac:dyDescent="0.25">
      <c r="A46" t="s">
        <v>533</v>
      </c>
      <c r="B46" t="s">
        <v>534</v>
      </c>
      <c r="E46" t="s">
        <v>529</v>
      </c>
      <c r="F46" s="50">
        <v>2.5399999999999999E-2</v>
      </c>
      <c r="G46" s="52" t="b">
        <v>1</v>
      </c>
      <c r="H46" t="s">
        <v>530</v>
      </c>
      <c r="I46" t="s">
        <v>531</v>
      </c>
      <c r="J46" t="s">
        <v>376</v>
      </c>
    </row>
    <row r="47" spans="1:10" x14ac:dyDescent="0.25">
      <c r="A47" t="s">
        <v>535</v>
      </c>
      <c r="B47" t="s">
        <v>536</v>
      </c>
      <c r="E47" t="s">
        <v>529</v>
      </c>
      <c r="F47" s="50">
        <v>0.30480000000000002</v>
      </c>
      <c r="G47" s="52" t="b">
        <v>1</v>
      </c>
      <c r="H47" t="s">
        <v>530</v>
      </c>
      <c r="I47" t="s">
        <v>531</v>
      </c>
      <c r="J47" t="s">
        <v>376</v>
      </c>
    </row>
    <row r="48" spans="1:10" x14ac:dyDescent="0.25">
      <c r="A48" t="s">
        <v>537</v>
      </c>
      <c r="B48" t="s">
        <v>538</v>
      </c>
      <c r="E48" t="s">
        <v>529</v>
      </c>
      <c r="F48" s="50">
        <f>F47*3</f>
        <v>0.9144000000000001</v>
      </c>
      <c r="G48" s="52" t="b">
        <v>1</v>
      </c>
      <c r="H48" t="s">
        <v>530</v>
      </c>
      <c r="I48" t="s">
        <v>531</v>
      </c>
      <c r="J48" t="s">
        <v>376</v>
      </c>
    </row>
    <row r="49" spans="1:10" x14ac:dyDescent="0.25">
      <c r="A49" t="s">
        <v>539</v>
      </c>
      <c r="B49" t="s">
        <v>540</v>
      </c>
      <c r="E49" t="s">
        <v>529</v>
      </c>
      <c r="F49" s="50">
        <f>F47*6</f>
        <v>1.8288000000000002</v>
      </c>
      <c r="G49" s="52" t="b">
        <v>1</v>
      </c>
      <c r="H49" t="s">
        <v>530</v>
      </c>
      <c r="I49" t="s">
        <v>531</v>
      </c>
      <c r="J49" t="s">
        <v>376</v>
      </c>
    </row>
    <row r="50" spans="1:10" x14ac:dyDescent="0.25">
      <c r="A50" t="s">
        <v>541</v>
      </c>
      <c r="B50" t="s">
        <v>541</v>
      </c>
      <c r="C50" t="s">
        <v>542</v>
      </c>
      <c r="D50" t="s">
        <v>543</v>
      </c>
      <c r="E50" t="s">
        <v>529</v>
      </c>
      <c r="F50" s="50">
        <f>F47*16.5</f>
        <v>5.0292000000000003</v>
      </c>
      <c r="G50" s="52" t="b">
        <v>1</v>
      </c>
      <c r="H50" t="s">
        <v>530</v>
      </c>
      <c r="I50" t="s">
        <v>531</v>
      </c>
      <c r="J50" t="s">
        <v>376</v>
      </c>
    </row>
    <row r="51" spans="1:10" x14ac:dyDescent="0.25">
      <c r="A51" t="s">
        <v>544</v>
      </c>
      <c r="B51" t="s">
        <v>545</v>
      </c>
      <c r="E51" t="s">
        <v>529</v>
      </c>
      <c r="F51" s="50">
        <f>F47*66</f>
        <v>20.116800000000001</v>
      </c>
      <c r="G51" s="52" t="b">
        <v>1</v>
      </c>
      <c r="H51" t="s">
        <v>530</v>
      </c>
      <c r="I51" t="s">
        <v>531</v>
      </c>
      <c r="J51" t="s">
        <v>376</v>
      </c>
    </row>
    <row r="52" spans="1:10" x14ac:dyDescent="0.25">
      <c r="A52" t="s">
        <v>546</v>
      </c>
      <c r="B52" t="s">
        <v>547</v>
      </c>
      <c r="E52" t="s">
        <v>529</v>
      </c>
      <c r="F52" s="50">
        <f>F47*660</f>
        <v>201.16800000000001</v>
      </c>
      <c r="G52" s="52" t="b">
        <v>1</v>
      </c>
      <c r="H52" t="s">
        <v>530</v>
      </c>
      <c r="I52" t="s">
        <v>531</v>
      </c>
      <c r="J52" t="s">
        <v>376</v>
      </c>
    </row>
    <row r="53" spans="1:10" x14ac:dyDescent="0.25">
      <c r="A53" t="s">
        <v>548</v>
      </c>
      <c r="B53" t="s">
        <v>549</v>
      </c>
      <c r="E53" t="s">
        <v>529</v>
      </c>
      <c r="F53" s="50">
        <f>F47*5280</f>
        <v>1609.3440000000001</v>
      </c>
      <c r="G53" s="52" t="b">
        <v>1</v>
      </c>
      <c r="H53" t="s">
        <v>530</v>
      </c>
      <c r="I53" t="s">
        <v>531</v>
      </c>
      <c r="J53" t="s">
        <v>376</v>
      </c>
    </row>
    <row r="54" spans="1:10" x14ac:dyDescent="0.25">
      <c r="A54" t="s">
        <v>550</v>
      </c>
      <c r="B54" t="s">
        <v>551</v>
      </c>
      <c r="E54" t="s">
        <v>529</v>
      </c>
      <c r="F54" s="50">
        <v>0.30480059999999998</v>
      </c>
      <c r="G54" s="52" t="b">
        <v>1</v>
      </c>
      <c r="H54" t="s">
        <v>530</v>
      </c>
      <c r="I54" t="s">
        <v>531</v>
      </c>
      <c r="J54" t="s">
        <v>376</v>
      </c>
    </row>
    <row r="55" spans="1:10" x14ac:dyDescent="0.25">
      <c r="A55" t="s">
        <v>552</v>
      </c>
      <c r="B55" t="s">
        <v>553</v>
      </c>
      <c r="E55" t="s">
        <v>529</v>
      </c>
      <c r="F55" s="50">
        <f>F54*3</f>
        <v>0.91440179999999993</v>
      </c>
      <c r="G55" s="52" t="b">
        <v>1</v>
      </c>
      <c r="H55" t="s">
        <v>530</v>
      </c>
      <c r="I55" t="s">
        <v>531</v>
      </c>
      <c r="J55" t="s">
        <v>376</v>
      </c>
    </row>
    <row r="56" spans="1:10" x14ac:dyDescent="0.25">
      <c r="A56" t="s">
        <v>554</v>
      </c>
      <c r="B56" t="s">
        <v>555</v>
      </c>
      <c r="E56" t="s">
        <v>529</v>
      </c>
      <c r="F56" s="50">
        <f>F54*6</f>
        <v>1.8288035999999999</v>
      </c>
      <c r="G56" s="52" t="b">
        <v>1</v>
      </c>
      <c r="H56" t="s">
        <v>530</v>
      </c>
      <c r="I56" t="s">
        <v>531</v>
      </c>
      <c r="J56" t="s">
        <v>376</v>
      </c>
    </row>
    <row r="57" spans="1:10" x14ac:dyDescent="0.25">
      <c r="A57" t="s">
        <v>556</v>
      </c>
      <c r="B57" t="s">
        <v>557</v>
      </c>
      <c r="E57" t="s">
        <v>529</v>
      </c>
      <c r="F57" s="50">
        <f>F54*16.5</f>
        <v>5.0292098999999997</v>
      </c>
      <c r="G57" s="52" t="b">
        <v>1</v>
      </c>
      <c r="H57" t="s">
        <v>530</v>
      </c>
      <c r="I57" t="s">
        <v>531</v>
      </c>
      <c r="J57" t="s">
        <v>376</v>
      </c>
    </row>
    <row r="58" spans="1:10" x14ac:dyDescent="0.25">
      <c r="A58" t="s">
        <v>558</v>
      </c>
      <c r="B58" t="s">
        <v>559</v>
      </c>
      <c r="E58" t="s">
        <v>529</v>
      </c>
      <c r="F58" s="50">
        <f>F54*66</f>
        <v>20.116839599999999</v>
      </c>
      <c r="G58" s="52" t="b">
        <v>1</v>
      </c>
      <c r="H58" t="s">
        <v>530</v>
      </c>
      <c r="I58" t="s">
        <v>531</v>
      </c>
      <c r="J58" t="s">
        <v>376</v>
      </c>
    </row>
    <row r="59" spans="1:10" x14ac:dyDescent="0.25">
      <c r="A59" t="s">
        <v>560</v>
      </c>
      <c r="B59" t="s">
        <v>561</v>
      </c>
      <c r="E59" t="s">
        <v>529</v>
      </c>
      <c r="F59" s="50">
        <f>F54*660</f>
        <v>201.16839599999997</v>
      </c>
      <c r="G59" s="52" t="b">
        <v>1</v>
      </c>
      <c r="H59" t="s">
        <v>530</v>
      </c>
      <c r="I59" t="s">
        <v>531</v>
      </c>
      <c r="J59" t="s">
        <v>376</v>
      </c>
    </row>
    <row r="60" spans="1:10" x14ac:dyDescent="0.25">
      <c r="A60" t="s">
        <v>562</v>
      </c>
      <c r="B60" t="s">
        <v>563</v>
      </c>
      <c r="E60" t="s">
        <v>529</v>
      </c>
      <c r="F60" s="50">
        <f>F54*5280</f>
        <v>1609.3471679999998</v>
      </c>
      <c r="G60" s="52" t="b">
        <v>1</v>
      </c>
      <c r="H60" t="s">
        <v>530</v>
      </c>
      <c r="I60" t="s">
        <v>531</v>
      </c>
      <c r="J60" t="s">
        <v>376</v>
      </c>
    </row>
    <row r="61" spans="1:10" x14ac:dyDescent="0.25">
      <c r="A61" t="s">
        <v>564</v>
      </c>
      <c r="B61" t="s">
        <v>565</v>
      </c>
      <c r="E61" t="s">
        <v>529</v>
      </c>
      <c r="F61" s="50">
        <v>1852</v>
      </c>
      <c r="G61" s="52" t="b">
        <v>1</v>
      </c>
      <c r="H61" t="s">
        <v>530</v>
      </c>
      <c r="I61" t="s">
        <v>531</v>
      </c>
      <c r="J61" t="s">
        <v>376</v>
      </c>
    </row>
    <row r="62" spans="1:10" x14ac:dyDescent="0.25">
      <c r="A62" t="s">
        <v>566</v>
      </c>
      <c r="B62" t="s">
        <v>567</v>
      </c>
      <c r="C62" t="s">
        <v>568</v>
      </c>
      <c r="E62" t="s">
        <v>529</v>
      </c>
      <c r="F62" s="50">
        <v>149597870700</v>
      </c>
      <c r="G62" s="52" t="b">
        <v>1</v>
      </c>
      <c r="H62" t="s">
        <v>530</v>
      </c>
      <c r="I62" t="s">
        <v>531</v>
      </c>
      <c r="J62" t="s">
        <v>376</v>
      </c>
    </row>
    <row r="63" spans="1:10" x14ac:dyDescent="0.25">
      <c r="A63" t="s">
        <v>569</v>
      </c>
      <c r="B63" t="s">
        <v>570</v>
      </c>
      <c r="E63" t="s">
        <v>529</v>
      </c>
      <c r="F63" s="50">
        <v>9460730472580800</v>
      </c>
      <c r="G63" s="52" t="b">
        <v>1</v>
      </c>
      <c r="H63" t="s">
        <v>530</v>
      </c>
      <c r="I63" t="s">
        <v>531</v>
      </c>
      <c r="J63" t="s">
        <v>376</v>
      </c>
    </row>
    <row r="64" spans="1:10" x14ac:dyDescent="0.25">
      <c r="A64" t="s">
        <v>571</v>
      </c>
      <c r="B64" t="s">
        <v>572</v>
      </c>
      <c r="E64" t="s">
        <v>529</v>
      </c>
      <c r="F64" s="50">
        <f>648000*F62/PI()</f>
        <v>3.0856775814913672E+16</v>
      </c>
      <c r="G64" s="52" t="b">
        <v>1</v>
      </c>
      <c r="H64" t="s">
        <v>530</v>
      </c>
      <c r="I64" t="s">
        <v>531</v>
      </c>
      <c r="J64" t="s">
        <v>376</v>
      </c>
    </row>
    <row r="65" spans="1:11" x14ac:dyDescent="0.25">
      <c r="A65" t="s">
        <v>573</v>
      </c>
      <c r="B65" t="s">
        <v>574</v>
      </c>
      <c r="E65" t="s">
        <v>529</v>
      </c>
      <c r="F65" s="50">
        <f>F66/20</f>
        <v>1.7568333333333333E-5</v>
      </c>
      <c r="G65" s="52" t="b">
        <v>1</v>
      </c>
      <c r="H65" t="s">
        <v>530</v>
      </c>
      <c r="I65" t="s">
        <v>531</v>
      </c>
      <c r="J65" t="s">
        <v>376</v>
      </c>
    </row>
    <row r="66" spans="1:11" x14ac:dyDescent="0.25">
      <c r="A66" t="s">
        <v>575</v>
      </c>
      <c r="B66" t="s">
        <v>576</v>
      </c>
      <c r="E66" t="s">
        <v>529</v>
      </c>
      <c r="F66" s="50">
        <f>F67/12</f>
        <v>3.5136666666666668E-4</v>
      </c>
      <c r="G66" s="52" t="b">
        <v>1</v>
      </c>
      <c r="H66" t="s">
        <v>530</v>
      </c>
      <c r="I66" t="s">
        <v>531</v>
      </c>
      <c r="J66" t="s">
        <v>376</v>
      </c>
    </row>
    <row r="67" spans="1:11" x14ac:dyDescent="0.25">
      <c r="A67" t="s">
        <v>577</v>
      </c>
      <c r="B67" t="s">
        <v>578</v>
      </c>
      <c r="E67" t="s">
        <v>529</v>
      </c>
      <c r="F67" s="50">
        <f>F46*0.166</f>
        <v>4.2164000000000004E-3</v>
      </c>
      <c r="G67" s="52" t="b">
        <v>1</v>
      </c>
      <c r="H67" t="s">
        <v>530</v>
      </c>
      <c r="I67" t="s">
        <v>531</v>
      </c>
      <c r="J67" t="s">
        <v>376</v>
      </c>
    </row>
    <row r="68" spans="1:11" x14ac:dyDescent="0.25">
      <c r="A68" t="s">
        <v>579</v>
      </c>
      <c r="B68" t="s">
        <v>580</v>
      </c>
      <c r="E68" t="s">
        <v>529</v>
      </c>
      <c r="F68" s="50">
        <f>F69/12</f>
        <v>3.5277777777777781E-4</v>
      </c>
      <c r="G68" s="52" t="b">
        <v>1</v>
      </c>
      <c r="H68" t="s">
        <v>530</v>
      </c>
      <c r="I68" t="s">
        <v>531</v>
      </c>
      <c r="J68" t="s">
        <v>376</v>
      </c>
    </row>
    <row r="69" spans="1:11" x14ac:dyDescent="0.25">
      <c r="A69" t="s">
        <v>581</v>
      </c>
      <c r="B69" t="s">
        <v>582</v>
      </c>
      <c r="E69" t="s">
        <v>529</v>
      </c>
      <c r="F69" s="50">
        <f>F47/72</f>
        <v>4.2333333333333337E-3</v>
      </c>
      <c r="G69" s="52" t="b">
        <v>1</v>
      </c>
      <c r="H69" t="s">
        <v>530</v>
      </c>
      <c r="I69" t="s">
        <v>531</v>
      </c>
      <c r="J69" t="s">
        <v>376</v>
      </c>
    </row>
    <row r="70" spans="1:11" x14ac:dyDescent="0.25">
      <c r="A70" t="s">
        <v>583</v>
      </c>
      <c r="B70" t="s">
        <v>584</v>
      </c>
      <c r="C70" t="s">
        <v>585</v>
      </c>
      <c r="E70" t="s">
        <v>529</v>
      </c>
      <c r="F70" s="50" t="e">
        <f>F71/12</f>
        <v>#REF!</v>
      </c>
      <c r="G70" s="52" t="b">
        <v>1</v>
      </c>
      <c r="H70" t="s">
        <v>530</v>
      </c>
      <c r="I70" t="s">
        <v>531</v>
      </c>
      <c r="J70" t="s">
        <v>376</v>
      </c>
    </row>
    <row r="71" spans="1:11" x14ac:dyDescent="0.25">
      <c r="A71" t="s">
        <v>586</v>
      </c>
      <c r="B71" t="s">
        <v>587</v>
      </c>
      <c r="C71" t="s">
        <v>588</v>
      </c>
      <c r="E71" t="s">
        <v>529</v>
      </c>
      <c r="F71" s="50" t="e">
        <f>12*0.376*#REF!</f>
        <v>#REF!</v>
      </c>
      <c r="G71" s="52" t="b">
        <v>1</v>
      </c>
      <c r="H71" t="s">
        <v>530</v>
      </c>
      <c r="I71" t="s">
        <v>531</v>
      </c>
      <c r="J71" t="s">
        <v>376</v>
      </c>
    </row>
    <row r="72" spans="1:11" x14ac:dyDescent="0.25">
      <c r="A72" t="s">
        <v>529</v>
      </c>
      <c r="B72" t="s">
        <v>530</v>
      </c>
      <c r="E72" t="s">
        <v>529</v>
      </c>
      <c r="F72" s="50">
        <v>1</v>
      </c>
      <c r="G72" s="51" t="b">
        <v>1</v>
      </c>
      <c r="H72" t="s">
        <v>530</v>
      </c>
      <c r="I72" t="s">
        <v>531</v>
      </c>
      <c r="J72" t="s">
        <v>376</v>
      </c>
      <c r="K72" t="b">
        <v>1</v>
      </c>
    </row>
    <row r="73" spans="1:11" x14ac:dyDescent="0.25">
      <c r="A73" t="s">
        <v>589</v>
      </c>
      <c r="B73" t="s">
        <v>590</v>
      </c>
      <c r="E73" t="s">
        <v>529</v>
      </c>
      <c r="F73" s="50">
        <v>1E-10</v>
      </c>
      <c r="G73" s="52" t="b">
        <v>1</v>
      </c>
      <c r="H73" t="s">
        <v>530</v>
      </c>
      <c r="I73" t="s">
        <v>531</v>
      </c>
      <c r="J73" t="s">
        <v>376</v>
      </c>
    </row>
    <row r="74" spans="1:11" x14ac:dyDescent="0.25">
      <c r="A74" t="s">
        <v>591</v>
      </c>
      <c r="B74" t="s">
        <v>592</v>
      </c>
      <c r="E74" t="s">
        <v>593</v>
      </c>
      <c r="F74" s="50">
        <f>F75/4</f>
        <v>1011.7141056</v>
      </c>
      <c r="G74" s="52" t="b">
        <v>0</v>
      </c>
      <c r="H74" t="s">
        <v>594</v>
      </c>
      <c r="I74" t="s">
        <v>595</v>
      </c>
      <c r="J74" t="s">
        <v>596</v>
      </c>
    </row>
    <row r="75" spans="1:11" x14ac:dyDescent="0.25">
      <c r="A75" t="s">
        <v>597</v>
      </c>
      <c r="B75" t="s">
        <v>598</v>
      </c>
      <c r="E75" t="s">
        <v>593</v>
      </c>
      <c r="F75" s="50">
        <f>43560*F47^2</f>
        <v>4046.8564224000002</v>
      </c>
      <c r="G75" s="52" t="b">
        <v>1</v>
      </c>
      <c r="H75" t="s">
        <v>594</v>
      </c>
      <c r="I75" t="s">
        <v>595</v>
      </c>
      <c r="J75" t="s">
        <v>596</v>
      </c>
    </row>
    <row r="76" spans="1:11" x14ac:dyDescent="0.25">
      <c r="A76" t="s">
        <v>599</v>
      </c>
      <c r="B76" t="s">
        <v>600</v>
      </c>
      <c r="E76" t="s">
        <v>593</v>
      </c>
      <c r="F76" s="50">
        <f>4046+13525426/15499969</f>
        <v>4046.8726098742518</v>
      </c>
      <c r="G76" s="52" t="b">
        <v>1</v>
      </c>
      <c r="H76" t="s">
        <v>594</v>
      </c>
      <c r="I76" t="s">
        <v>595</v>
      </c>
      <c r="J76" t="s">
        <v>596</v>
      </c>
    </row>
    <row r="77" spans="1:11" x14ac:dyDescent="0.25">
      <c r="A77" t="s">
        <v>601</v>
      </c>
      <c r="B77" t="s">
        <v>602</v>
      </c>
      <c r="E77" t="s">
        <v>593</v>
      </c>
      <c r="F77" s="50">
        <v>1</v>
      </c>
      <c r="G77" s="52" t="b">
        <v>1</v>
      </c>
      <c r="H77" t="s">
        <v>594</v>
      </c>
      <c r="I77" t="s">
        <v>595</v>
      </c>
      <c r="J77" t="s">
        <v>596</v>
      </c>
    </row>
    <row r="78" spans="1:11" x14ac:dyDescent="0.25">
      <c r="A78" t="s">
        <v>504</v>
      </c>
      <c r="B78" t="s">
        <v>603</v>
      </c>
      <c r="E78" t="s">
        <v>593</v>
      </c>
      <c r="F78" s="50">
        <v>100</v>
      </c>
      <c r="G78" s="52" t="b">
        <v>1</v>
      </c>
      <c r="H78" t="s">
        <v>594</v>
      </c>
      <c r="I78" t="s">
        <v>595</v>
      </c>
      <c r="J78" t="s">
        <v>596</v>
      </c>
    </row>
    <row r="79" spans="1:11" x14ac:dyDescent="0.25">
      <c r="A79" t="s">
        <v>604</v>
      </c>
      <c r="B79" t="s">
        <v>605</v>
      </c>
      <c r="E79" t="s">
        <v>593</v>
      </c>
      <c r="F79" s="50">
        <v>10000</v>
      </c>
      <c r="G79" s="52" t="b">
        <v>1</v>
      </c>
      <c r="H79" t="s">
        <v>594</v>
      </c>
      <c r="I79" t="s">
        <v>595</v>
      </c>
      <c r="J79" t="s">
        <v>596</v>
      </c>
    </row>
    <row r="80" spans="1:11" x14ac:dyDescent="0.25">
      <c r="A80" t="s">
        <v>606</v>
      </c>
      <c r="B80" t="s">
        <v>607</v>
      </c>
      <c r="E80" t="s">
        <v>593</v>
      </c>
      <c r="F80" s="50">
        <v>9.9999999999999997E-29</v>
      </c>
      <c r="G80" s="52" t="b">
        <v>1</v>
      </c>
      <c r="H80" t="s">
        <v>594</v>
      </c>
      <c r="I80" t="s">
        <v>595</v>
      </c>
      <c r="J80" t="s">
        <v>596</v>
      </c>
    </row>
    <row r="81" spans="1:10" x14ac:dyDescent="0.25">
      <c r="A81" t="s">
        <v>608</v>
      </c>
      <c r="B81" t="s">
        <v>609</v>
      </c>
      <c r="E81" t="s">
        <v>593</v>
      </c>
      <c r="F81" s="50">
        <f>0.00016129*PI()</f>
        <v>5.0670747909749769E-4</v>
      </c>
      <c r="G81" s="52" t="b">
        <v>1</v>
      </c>
      <c r="H81" t="s">
        <v>594</v>
      </c>
      <c r="I81" t="s">
        <v>595</v>
      </c>
      <c r="J81" t="s">
        <v>596</v>
      </c>
    </row>
    <row r="82" spans="1:10" x14ac:dyDescent="0.25">
      <c r="A82" t="s">
        <v>610</v>
      </c>
      <c r="B82" t="s">
        <v>611</v>
      </c>
      <c r="E82" t="s">
        <v>612</v>
      </c>
      <c r="F82" s="50">
        <f>F75*F47</f>
        <v>1233.4818375475202</v>
      </c>
      <c r="G82" s="52" t="b">
        <v>1</v>
      </c>
      <c r="H82" t="s">
        <v>613</v>
      </c>
      <c r="I82" t="s">
        <v>614</v>
      </c>
      <c r="J82" t="s">
        <v>615</v>
      </c>
    </row>
    <row r="83" spans="1:10" x14ac:dyDescent="0.25">
      <c r="A83" t="s">
        <v>616</v>
      </c>
      <c r="B83" t="s">
        <v>617</v>
      </c>
      <c r="E83" t="s">
        <v>612</v>
      </c>
      <c r="F83" s="50">
        <f>F76*F54</f>
        <v>1233.4891996132378</v>
      </c>
      <c r="G83" s="52" t="b">
        <v>1</v>
      </c>
      <c r="H83" t="s">
        <v>613</v>
      </c>
      <c r="I83" t="s">
        <v>614</v>
      </c>
      <c r="J83" t="s">
        <v>615</v>
      </c>
    </row>
    <row r="84" spans="1:10" x14ac:dyDescent="0.25">
      <c r="A84" t="s">
        <v>618</v>
      </c>
      <c r="B84" t="s">
        <v>618</v>
      </c>
      <c r="E84" t="s">
        <v>612</v>
      </c>
      <c r="F84" s="50">
        <f>F92/1024</f>
        <v>3.6966911953124997E-6</v>
      </c>
      <c r="G84" s="52" t="b">
        <v>1</v>
      </c>
      <c r="H84" t="s">
        <v>613</v>
      </c>
      <c r="I84" t="s">
        <v>614</v>
      </c>
      <c r="J84" t="s">
        <v>615</v>
      </c>
    </row>
    <row r="85" spans="1:10" x14ac:dyDescent="0.25">
      <c r="A85" t="s">
        <v>619</v>
      </c>
      <c r="B85" t="s">
        <v>620</v>
      </c>
      <c r="E85" t="s">
        <v>612</v>
      </c>
      <c r="F85" s="50">
        <f>F92/768</f>
        <v>4.9289215937499996E-6</v>
      </c>
      <c r="G85" s="52" t="b">
        <v>1</v>
      </c>
      <c r="H85" t="s">
        <v>613</v>
      </c>
      <c r="I85" t="s">
        <v>614</v>
      </c>
      <c r="J85" t="s">
        <v>615</v>
      </c>
    </row>
    <row r="86" spans="1:10" x14ac:dyDescent="0.25">
      <c r="A86" t="s">
        <v>621</v>
      </c>
      <c r="B86" t="s">
        <v>622</v>
      </c>
      <c r="E86" t="s">
        <v>612</v>
      </c>
      <c r="F86" s="50">
        <f>F92/256</f>
        <v>1.4786764781249999E-5</v>
      </c>
      <c r="G86" s="52" t="b">
        <v>1</v>
      </c>
      <c r="H86" t="s">
        <v>613</v>
      </c>
      <c r="I86" t="s">
        <v>614</v>
      </c>
      <c r="J86" t="s">
        <v>615</v>
      </c>
    </row>
    <row r="87" spans="1:10" x14ac:dyDescent="0.25">
      <c r="A87" t="s">
        <v>623</v>
      </c>
      <c r="B87" t="s">
        <v>624</v>
      </c>
      <c r="E87" t="s">
        <v>612</v>
      </c>
      <c r="F87" s="50">
        <f>F92/128</f>
        <v>2.9573529562499998E-5</v>
      </c>
      <c r="G87" s="52" t="b">
        <v>1</v>
      </c>
      <c r="H87" t="s">
        <v>613</v>
      </c>
      <c r="I87" t="s">
        <v>614</v>
      </c>
      <c r="J87" t="s">
        <v>615</v>
      </c>
    </row>
    <row r="88" spans="1:10" x14ac:dyDescent="0.25">
      <c r="A88" t="s">
        <v>625</v>
      </c>
      <c r="B88" t="s">
        <v>626</v>
      </c>
      <c r="E88" t="s">
        <v>612</v>
      </c>
      <c r="F88" s="50">
        <f>F92/32</f>
        <v>1.1829411824999999E-4</v>
      </c>
      <c r="G88" s="52" t="b">
        <v>1</v>
      </c>
      <c r="H88" t="s">
        <v>613</v>
      </c>
      <c r="I88" t="s">
        <v>614</v>
      </c>
      <c r="J88" t="s">
        <v>615</v>
      </c>
    </row>
    <row r="89" spans="1:10" x14ac:dyDescent="0.25">
      <c r="A89" t="s">
        <v>627</v>
      </c>
      <c r="B89" t="s">
        <v>628</v>
      </c>
      <c r="E89" t="s">
        <v>612</v>
      </c>
      <c r="F89" s="50">
        <f>F92/16</f>
        <v>2.3658823649999998E-4</v>
      </c>
      <c r="G89" s="52" t="b">
        <v>1</v>
      </c>
      <c r="H89" t="s">
        <v>613</v>
      </c>
      <c r="I89" t="s">
        <v>614</v>
      </c>
      <c r="J89" t="s">
        <v>615</v>
      </c>
    </row>
    <row r="90" spans="1:10" x14ac:dyDescent="0.25">
      <c r="A90" t="s">
        <v>629</v>
      </c>
      <c r="B90" t="s">
        <v>630</v>
      </c>
      <c r="E90" t="s">
        <v>612</v>
      </c>
      <c r="F90" s="50">
        <f>F92/8</f>
        <v>4.7317647299999996E-4</v>
      </c>
      <c r="G90" s="52" t="b">
        <v>1</v>
      </c>
      <c r="H90" t="s">
        <v>613</v>
      </c>
      <c r="I90" t="s">
        <v>614</v>
      </c>
      <c r="J90" t="s">
        <v>615</v>
      </c>
    </row>
    <row r="91" spans="1:10" x14ac:dyDescent="0.25">
      <c r="A91" t="s">
        <v>631</v>
      </c>
      <c r="B91" t="s">
        <v>632</v>
      </c>
      <c r="E91" t="s">
        <v>612</v>
      </c>
      <c r="F91" s="50">
        <f>F92/4</f>
        <v>9.4635294599999993E-4</v>
      </c>
      <c r="G91" s="52" t="b">
        <v>1</v>
      </c>
      <c r="H91" t="s">
        <v>613</v>
      </c>
      <c r="I91" t="s">
        <v>614</v>
      </c>
      <c r="J91" t="s">
        <v>615</v>
      </c>
    </row>
    <row r="92" spans="1:10" x14ac:dyDescent="0.25">
      <c r="A92" t="s">
        <v>633</v>
      </c>
      <c r="B92" t="s">
        <v>634</v>
      </c>
      <c r="E92" t="s">
        <v>612</v>
      </c>
      <c r="F92" s="50">
        <f>231*F46^3</f>
        <v>3.7854117839999997E-3</v>
      </c>
      <c r="G92" s="52" t="b">
        <v>1</v>
      </c>
      <c r="H92" t="s">
        <v>613</v>
      </c>
      <c r="I92" t="s">
        <v>614</v>
      </c>
      <c r="J92" t="s">
        <v>615</v>
      </c>
    </row>
    <row r="93" spans="1:10" x14ac:dyDescent="0.25">
      <c r="A93" t="s">
        <v>635</v>
      </c>
      <c r="B93" t="s">
        <v>636</v>
      </c>
      <c r="C93" t="s">
        <v>637</v>
      </c>
      <c r="D93" t="s">
        <v>638</v>
      </c>
      <c r="E93" t="s">
        <v>612</v>
      </c>
      <c r="F93" s="50">
        <f>100*F47^3</f>
        <v>2.8316846592000005</v>
      </c>
      <c r="G93" s="52" t="b">
        <v>1</v>
      </c>
      <c r="H93" t="s">
        <v>613</v>
      </c>
      <c r="I93" t="s">
        <v>614</v>
      </c>
      <c r="J93" t="s">
        <v>615</v>
      </c>
    </row>
    <row r="94" spans="1:10" x14ac:dyDescent="0.25">
      <c r="A94" t="s">
        <v>639</v>
      </c>
      <c r="B94" t="s">
        <v>640</v>
      </c>
      <c r="C94" t="s">
        <v>641</v>
      </c>
      <c r="D94" t="s">
        <v>642</v>
      </c>
      <c r="E94" t="s">
        <v>612</v>
      </c>
      <c r="F94" s="50">
        <f>F98/160</f>
        <v>2.8413062500000005E-5</v>
      </c>
      <c r="G94" s="52" t="b">
        <v>1</v>
      </c>
      <c r="H94" t="s">
        <v>613</v>
      </c>
      <c r="I94" t="s">
        <v>614</v>
      </c>
      <c r="J94" t="s">
        <v>615</v>
      </c>
    </row>
    <row r="95" spans="1:10" x14ac:dyDescent="0.25">
      <c r="A95" t="s">
        <v>643</v>
      </c>
      <c r="B95" t="s">
        <v>644</v>
      </c>
      <c r="C95" t="s">
        <v>645</v>
      </c>
      <c r="D95" t="s">
        <v>646</v>
      </c>
      <c r="E95" t="s">
        <v>612</v>
      </c>
      <c r="F95" s="50">
        <f>5*F94</f>
        <v>1.4206531250000003E-4</v>
      </c>
      <c r="G95" s="52" t="b">
        <v>1</v>
      </c>
      <c r="H95" t="s">
        <v>613</v>
      </c>
      <c r="I95" t="s">
        <v>614</v>
      </c>
      <c r="J95" t="s">
        <v>615</v>
      </c>
    </row>
    <row r="96" spans="1:10" x14ac:dyDescent="0.25">
      <c r="A96" t="s">
        <v>647</v>
      </c>
      <c r="B96" t="s">
        <v>648</v>
      </c>
      <c r="C96" t="s">
        <v>649</v>
      </c>
      <c r="D96" t="s">
        <v>650</v>
      </c>
      <c r="E96" t="s">
        <v>612</v>
      </c>
      <c r="F96" s="50">
        <f>F98/8</f>
        <v>5.6826125000000011E-4</v>
      </c>
      <c r="G96" s="52" t="b">
        <v>1</v>
      </c>
      <c r="H96" t="s">
        <v>613</v>
      </c>
      <c r="I96" t="s">
        <v>614</v>
      </c>
      <c r="J96" t="s">
        <v>615</v>
      </c>
    </row>
    <row r="97" spans="1:10" x14ac:dyDescent="0.25">
      <c r="A97" t="s">
        <v>651</v>
      </c>
      <c r="B97" t="s">
        <v>652</v>
      </c>
      <c r="C97" t="s">
        <v>653</v>
      </c>
      <c r="D97" t="s">
        <v>654</v>
      </c>
      <c r="E97" t="s">
        <v>612</v>
      </c>
      <c r="F97" s="50">
        <f>F98/4</f>
        <v>1.1365225000000002E-3</v>
      </c>
      <c r="G97" s="52" t="b">
        <v>1</v>
      </c>
      <c r="H97" t="s">
        <v>613</v>
      </c>
      <c r="I97" t="s">
        <v>614</v>
      </c>
      <c r="J97" t="s">
        <v>615</v>
      </c>
    </row>
    <row r="98" spans="1:10" x14ac:dyDescent="0.25">
      <c r="A98" t="s">
        <v>655</v>
      </c>
      <c r="B98" t="s">
        <v>656</v>
      </c>
      <c r="C98" t="s">
        <v>657</v>
      </c>
      <c r="D98" t="s">
        <v>658</v>
      </c>
      <c r="E98" t="s">
        <v>612</v>
      </c>
      <c r="F98" s="50">
        <v>4.5460900000000009E-3</v>
      </c>
      <c r="G98" s="52" t="b">
        <v>1</v>
      </c>
      <c r="H98" t="s">
        <v>613</v>
      </c>
      <c r="I98" t="s">
        <v>614</v>
      </c>
      <c r="J98" t="s">
        <v>615</v>
      </c>
    </row>
    <row r="99" spans="1:10" x14ac:dyDescent="0.25">
      <c r="A99" t="s">
        <v>659</v>
      </c>
      <c r="B99" t="s">
        <v>660</v>
      </c>
      <c r="C99" t="s">
        <v>661</v>
      </c>
      <c r="E99" t="s">
        <v>612</v>
      </c>
      <c r="F99" s="50">
        <f>231*F46^3</f>
        <v>3.7854117839999997E-3</v>
      </c>
      <c r="G99" s="52" t="b">
        <v>1</v>
      </c>
      <c r="H99" t="s">
        <v>613</v>
      </c>
      <c r="I99" t="s">
        <v>614</v>
      </c>
      <c r="J99" t="s">
        <v>615</v>
      </c>
    </row>
    <row r="100" spans="1:10" x14ac:dyDescent="0.25">
      <c r="A100" t="s">
        <v>662</v>
      </c>
      <c r="B100" t="s">
        <v>662</v>
      </c>
      <c r="E100" t="s">
        <v>612</v>
      </c>
      <c r="F100" s="50">
        <f>18*F99</f>
        <v>6.8137412112000001E-2</v>
      </c>
      <c r="G100" s="52" t="b">
        <v>1</v>
      </c>
      <c r="H100" t="s">
        <v>613</v>
      </c>
      <c r="I100" t="s">
        <v>614</v>
      </c>
      <c r="J100" t="s">
        <v>615</v>
      </c>
    </row>
    <row r="101" spans="1:10" x14ac:dyDescent="0.25">
      <c r="A101" t="s">
        <v>663</v>
      </c>
      <c r="B101" t="s">
        <v>664</v>
      </c>
      <c r="E101" t="s">
        <v>612</v>
      </c>
      <c r="F101" s="50">
        <f>31.5*F99</f>
        <v>0.11924047119599999</v>
      </c>
      <c r="G101" s="52" t="b">
        <v>1</v>
      </c>
      <c r="H101" t="s">
        <v>613</v>
      </c>
      <c r="I101" t="s">
        <v>614</v>
      </c>
      <c r="J101" t="s">
        <v>615</v>
      </c>
    </row>
    <row r="102" spans="1:10" x14ac:dyDescent="0.25">
      <c r="A102" t="s">
        <v>665</v>
      </c>
      <c r="B102" t="s">
        <v>665</v>
      </c>
      <c r="E102" t="s">
        <v>612</v>
      </c>
      <c r="F102" s="50">
        <f>42*F99</f>
        <v>0.15898729492799998</v>
      </c>
      <c r="G102" s="52" t="b">
        <v>1</v>
      </c>
      <c r="H102" t="s">
        <v>613</v>
      </c>
      <c r="I102" t="s">
        <v>614</v>
      </c>
      <c r="J102" t="s">
        <v>615</v>
      </c>
    </row>
    <row r="103" spans="1:10" x14ac:dyDescent="0.25">
      <c r="A103" t="s">
        <v>666</v>
      </c>
      <c r="B103" t="s">
        <v>667</v>
      </c>
      <c r="E103" t="s">
        <v>612</v>
      </c>
      <c r="F103" s="50">
        <f>63*F99</f>
        <v>0.23848094239199999</v>
      </c>
      <c r="G103" s="52" t="b">
        <v>1</v>
      </c>
      <c r="H103" t="s">
        <v>613</v>
      </c>
      <c r="I103" t="s">
        <v>614</v>
      </c>
      <c r="J103" t="s">
        <v>615</v>
      </c>
    </row>
    <row r="104" spans="1:10" x14ac:dyDescent="0.25">
      <c r="A104" t="s">
        <v>668</v>
      </c>
      <c r="B104" t="s">
        <v>668</v>
      </c>
      <c r="C104" t="s">
        <v>669</v>
      </c>
      <c r="E104" t="s">
        <v>612</v>
      </c>
      <c r="F104" s="50">
        <f>84*F99</f>
        <v>0.31797458985599997</v>
      </c>
      <c r="G104" s="52" t="b">
        <v>1</v>
      </c>
      <c r="H104" t="s">
        <v>613</v>
      </c>
      <c r="I104" t="s">
        <v>614</v>
      </c>
      <c r="J104" t="s">
        <v>615</v>
      </c>
    </row>
    <row r="105" spans="1:10" x14ac:dyDescent="0.25">
      <c r="A105" t="s">
        <v>670</v>
      </c>
      <c r="B105" t="s">
        <v>670</v>
      </c>
      <c r="C105" t="s">
        <v>671</v>
      </c>
      <c r="E105" t="s">
        <v>612</v>
      </c>
      <c r="F105" s="50">
        <f>126*F99</f>
        <v>0.47696188478399998</v>
      </c>
      <c r="G105" s="52" t="b">
        <v>1</v>
      </c>
      <c r="H105" t="s">
        <v>613</v>
      </c>
      <c r="I105" t="s">
        <v>614</v>
      </c>
      <c r="J105" t="s">
        <v>615</v>
      </c>
    </row>
    <row r="106" spans="1:10" x14ac:dyDescent="0.25">
      <c r="A106" t="s">
        <v>672</v>
      </c>
      <c r="B106" t="s">
        <v>672</v>
      </c>
      <c r="E106" t="s">
        <v>612</v>
      </c>
      <c r="F106" s="50">
        <f>252*F99</f>
        <v>0.95392376956799996</v>
      </c>
      <c r="G106" s="52" t="b">
        <v>1</v>
      </c>
      <c r="H106" t="s">
        <v>613</v>
      </c>
      <c r="I106" t="s">
        <v>614</v>
      </c>
      <c r="J106" t="s">
        <v>615</v>
      </c>
    </row>
    <row r="107" spans="1:10" x14ac:dyDescent="0.25">
      <c r="A107" t="s">
        <v>673</v>
      </c>
      <c r="B107" t="s">
        <v>674</v>
      </c>
      <c r="C107" t="s">
        <v>675</v>
      </c>
      <c r="E107" t="s">
        <v>612</v>
      </c>
      <c r="F107" s="50">
        <f>282*F46^3</f>
        <v>4.6211520479999997E-3</v>
      </c>
      <c r="G107" s="52" t="b">
        <v>1</v>
      </c>
      <c r="H107" t="s">
        <v>613</v>
      </c>
      <c r="I107" t="s">
        <v>614</v>
      </c>
      <c r="J107" t="s">
        <v>615</v>
      </c>
    </row>
    <row r="108" spans="1:10" x14ac:dyDescent="0.25">
      <c r="A108" t="s">
        <v>676</v>
      </c>
      <c r="B108" t="s">
        <v>676</v>
      </c>
      <c r="E108" t="s">
        <v>612</v>
      </c>
      <c r="F108" s="50">
        <f>9*F98</f>
        <v>4.091481000000001E-2</v>
      </c>
      <c r="G108" s="52" t="b">
        <v>1</v>
      </c>
      <c r="H108" t="s">
        <v>613</v>
      </c>
      <c r="I108" t="s">
        <v>614</v>
      </c>
      <c r="J108" t="s">
        <v>615</v>
      </c>
    </row>
    <row r="109" spans="1:10" x14ac:dyDescent="0.25">
      <c r="A109" t="s">
        <v>677</v>
      </c>
      <c r="B109" t="s">
        <v>677</v>
      </c>
      <c r="E109" t="s">
        <v>612</v>
      </c>
      <c r="F109" s="50">
        <f>18*F98</f>
        <v>8.182962000000002E-2</v>
      </c>
      <c r="G109" s="52" t="b">
        <v>1</v>
      </c>
      <c r="H109" t="s">
        <v>613</v>
      </c>
      <c r="I109" t="s">
        <v>614</v>
      </c>
      <c r="J109" t="s">
        <v>615</v>
      </c>
    </row>
    <row r="110" spans="1:10" x14ac:dyDescent="0.25">
      <c r="A110" t="s">
        <v>678</v>
      </c>
      <c r="B110" t="s">
        <v>679</v>
      </c>
      <c r="E110" t="s">
        <v>612</v>
      </c>
      <c r="F110" s="50">
        <f>36*F98</f>
        <v>0.16365924000000004</v>
      </c>
      <c r="G110" s="52" t="b">
        <v>1</v>
      </c>
      <c r="H110" t="s">
        <v>613</v>
      </c>
      <c r="I110" t="s">
        <v>614</v>
      </c>
      <c r="J110" t="s">
        <v>615</v>
      </c>
    </row>
    <row r="111" spans="1:10" x14ac:dyDescent="0.25">
      <c r="A111" t="s">
        <v>680</v>
      </c>
      <c r="B111" t="s">
        <v>681</v>
      </c>
      <c r="E111" t="s">
        <v>612</v>
      </c>
      <c r="F111" s="50">
        <f>54*F98</f>
        <v>0.24548886000000006</v>
      </c>
      <c r="G111" s="52" t="b">
        <v>1</v>
      </c>
      <c r="H111" t="s">
        <v>613</v>
      </c>
      <c r="I111" t="s">
        <v>614</v>
      </c>
      <c r="J111" t="s">
        <v>615</v>
      </c>
    </row>
    <row r="112" spans="1:10" x14ac:dyDescent="0.25">
      <c r="A112" t="s">
        <v>682</v>
      </c>
      <c r="B112" t="s">
        <v>683</v>
      </c>
      <c r="E112" t="s">
        <v>612</v>
      </c>
      <c r="F112" s="50">
        <f>F114/8</f>
        <v>5.506104713575E-4</v>
      </c>
      <c r="G112" s="52" t="b">
        <v>1</v>
      </c>
      <c r="H112" t="s">
        <v>613</v>
      </c>
      <c r="I112" t="s">
        <v>614</v>
      </c>
      <c r="J112" t="s">
        <v>615</v>
      </c>
    </row>
    <row r="113" spans="1:11" x14ac:dyDescent="0.25">
      <c r="A113" t="s">
        <v>684</v>
      </c>
      <c r="B113" t="s">
        <v>685</v>
      </c>
      <c r="E113" t="s">
        <v>612</v>
      </c>
      <c r="F113" s="50">
        <f>F114/4</f>
        <v>1.101220942715E-3</v>
      </c>
      <c r="G113" s="52" t="b">
        <v>1</v>
      </c>
      <c r="H113" t="s">
        <v>613</v>
      </c>
      <c r="I113" t="s">
        <v>614</v>
      </c>
      <c r="J113" t="s">
        <v>615</v>
      </c>
    </row>
    <row r="114" spans="1:11" x14ac:dyDescent="0.25">
      <c r="A114" t="s">
        <v>686</v>
      </c>
      <c r="B114" t="s">
        <v>687</v>
      </c>
      <c r="E114" t="s">
        <v>612</v>
      </c>
      <c r="F114" s="50">
        <f>268.8025*F46^3</f>
        <v>4.40488377086E-3</v>
      </c>
      <c r="G114" s="52" t="b">
        <v>1</v>
      </c>
      <c r="H114" t="s">
        <v>613</v>
      </c>
      <c r="I114" t="s">
        <v>614</v>
      </c>
      <c r="J114" t="s">
        <v>615</v>
      </c>
    </row>
    <row r="115" spans="1:11" x14ac:dyDescent="0.25">
      <c r="A115" t="s">
        <v>688</v>
      </c>
      <c r="B115" t="s">
        <v>689</v>
      </c>
      <c r="C115" t="s">
        <v>690</v>
      </c>
      <c r="E115" t="s">
        <v>612</v>
      </c>
      <c r="F115" s="50">
        <f>F114*2</f>
        <v>8.8097675417200001E-3</v>
      </c>
      <c r="G115" s="52" t="b">
        <v>1</v>
      </c>
      <c r="H115" t="s">
        <v>613</v>
      </c>
      <c r="I115" t="s">
        <v>614</v>
      </c>
      <c r="J115" t="s">
        <v>615</v>
      </c>
    </row>
    <row r="116" spans="1:11" x14ac:dyDescent="0.25">
      <c r="A116" t="s">
        <v>691</v>
      </c>
      <c r="B116" t="s">
        <v>692</v>
      </c>
      <c r="C116" t="s">
        <v>693</v>
      </c>
      <c r="E116" t="s">
        <v>612</v>
      </c>
      <c r="F116" s="50">
        <f>8*F114</f>
        <v>3.523907016688E-2</v>
      </c>
      <c r="G116" s="52" t="b">
        <v>1</v>
      </c>
      <c r="H116" t="s">
        <v>613</v>
      </c>
      <c r="I116" t="s">
        <v>614</v>
      </c>
      <c r="J116" t="s">
        <v>615</v>
      </c>
    </row>
    <row r="117" spans="1:11" x14ac:dyDescent="0.25">
      <c r="A117" t="s">
        <v>694</v>
      </c>
      <c r="B117" t="s">
        <v>694</v>
      </c>
      <c r="E117" t="s">
        <v>612</v>
      </c>
      <c r="F117" s="50">
        <f>128*F47^3</f>
        <v>3.6245563637760005</v>
      </c>
      <c r="G117" s="52" t="b">
        <v>1</v>
      </c>
      <c r="H117" t="s">
        <v>613</v>
      </c>
      <c r="I117" t="s">
        <v>614</v>
      </c>
      <c r="J117" t="s">
        <v>615</v>
      </c>
    </row>
    <row r="118" spans="1:11" x14ac:dyDescent="0.25">
      <c r="A118" t="s">
        <v>695</v>
      </c>
      <c r="B118" t="s">
        <v>696</v>
      </c>
      <c r="E118" t="s">
        <v>612</v>
      </c>
      <c r="F118" s="50">
        <f>F92*42</f>
        <v>0.15898729492799998</v>
      </c>
      <c r="G118" s="52" t="b">
        <v>1</v>
      </c>
      <c r="H118" t="s">
        <v>613</v>
      </c>
      <c r="I118" t="s">
        <v>614</v>
      </c>
      <c r="J118" t="s">
        <v>615</v>
      </c>
    </row>
    <row r="119" spans="1:11" x14ac:dyDescent="0.25">
      <c r="A119" t="s">
        <v>376</v>
      </c>
      <c r="B119" t="s">
        <v>697</v>
      </c>
      <c r="C119" t="s">
        <v>698</v>
      </c>
      <c r="E119" t="s">
        <v>612</v>
      </c>
      <c r="F119" s="50">
        <v>1E-3</v>
      </c>
      <c r="G119" s="51" t="b">
        <v>1</v>
      </c>
      <c r="H119" t="s">
        <v>613</v>
      </c>
      <c r="I119" t="s">
        <v>614</v>
      </c>
      <c r="J119" t="s">
        <v>615</v>
      </c>
      <c r="K119" t="b">
        <v>1</v>
      </c>
    </row>
    <row r="120" spans="1:11" x14ac:dyDescent="0.25">
      <c r="A120" t="s">
        <v>699</v>
      </c>
      <c r="B120" t="s">
        <v>700</v>
      </c>
      <c r="E120" t="s">
        <v>701</v>
      </c>
      <c r="F120" s="50">
        <f>F46/F20</f>
        <v>2.5399999999999999E-2</v>
      </c>
      <c r="G120" s="52" t="b">
        <v>1</v>
      </c>
      <c r="H120" t="s">
        <v>702</v>
      </c>
      <c r="I120" t="s">
        <v>703</v>
      </c>
      <c r="J120" t="s">
        <v>704</v>
      </c>
    </row>
    <row r="121" spans="1:11" x14ac:dyDescent="0.25">
      <c r="A121" t="s">
        <v>705</v>
      </c>
      <c r="B121" t="s">
        <v>706</v>
      </c>
      <c r="E121" t="s">
        <v>701</v>
      </c>
      <c r="F121" s="50">
        <f>F120/60</f>
        <v>4.2333333333333334E-4</v>
      </c>
      <c r="G121" s="52" t="b">
        <v>1</v>
      </c>
      <c r="H121" t="s">
        <v>702</v>
      </c>
      <c r="I121" t="s">
        <v>703</v>
      </c>
      <c r="J121" t="s">
        <v>704</v>
      </c>
    </row>
    <row r="122" spans="1:11" x14ac:dyDescent="0.25">
      <c r="A122" t="s">
        <v>707</v>
      </c>
      <c r="B122" t="s">
        <v>708</v>
      </c>
      <c r="D122" t="s">
        <v>709</v>
      </c>
      <c r="E122" t="s">
        <v>701</v>
      </c>
      <c r="F122" s="50">
        <f>F120/3600</f>
        <v>7.055555555555555E-6</v>
      </c>
      <c r="G122" s="52" t="b">
        <v>1</v>
      </c>
      <c r="H122" t="s">
        <v>702</v>
      </c>
      <c r="I122" t="s">
        <v>703</v>
      </c>
      <c r="J122" t="s">
        <v>704</v>
      </c>
    </row>
    <row r="123" spans="1:11" x14ac:dyDescent="0.25">
      <c r="A123" t="s">
        <v>710</v>
      </c>
      <c r="B123" t="s">
        <v>711</v>
      </c>
      <c r="E123" t="s">
        <v>701</v>
      </c>
      <c r="F123" s="50">
        <f>F47/F20</f>
        <v>0.30480000000000002</v>
      </c>
      <c r="G123" s="52" t="b">
        <v>1</v>
      </c>
      <c r="H123" t="s">
        <v>702</v>
      </c>
      <c r="I123" t="s">
        <v>703</v>
      </c>
      <c r="J123" t="s">
        <v>704</v>
      </c>
    </row>
    <row r="124" spans="1:11" x14ac:dyDescent="0.25">
      <c r="A124" t="s">
        <v>712</v>
      </c>
      <c r="B124" t="s">
        <v>713</v>
      </c>
      <c r="E124" t="s">
        <v>701</v>
      </c>
      <c r="F124" s="50">
        <f>F123/60</f>
        <v>5.0800000000000003E-3</v>
      </c>
      <c r="G124" s="52" t="b">
        <v>1</v>
      </c>
      <c r="H124" t="s">
        <v>702</v>
      </c>
      <c r="I124" t="s">
        <v>703</v>
      </c>
      <c r="J124" t="s">
        <v>704</v>
      </c>
    </row>
    <row r="125" spans="1:11" x14ac:dyDescent="0.25">
      <c r="A125" t="s">
        <v>714</v>
      </c>
      <c r="B125" t="s">
        <v>715</v>
      </c>
      <c r="D125" t="s">
        <v>716</v>
      </c>
      <c r="E125" t="s">
        <v>701</v>
      </c>
      <c r="F125" s="50">
        <f>F123/3600</f>
        <v>8.4666666666666674E-5</v>
      </c>
      <c r="G125" s="52" t="b">
        <v>1</v>
      </c>
      <c r="H125" t="s">
        <v>702</v>
      </c>
      <c r="I125" t="s">
        <v>703</v>
      </c>
      <c r="J125" t="s">
        <v>704</v>
      </c>
    </row>
    <row r="126" spans="1:11" x14ac:dyDescent="0.25">
      <c r="A126" t="s">
        <v>717</v>
      </c>
      <c r="B126" t="s">
        <v>718</v>
      </c>
      <c r="E126" t="s">
        <v>701</v>
      </c>
      <c r="F126" s="50">
        <f>F53/F20</f>
        <v>1609.3440000000001</v>
      </c>
      <c r="G126" s="52" t="b">
        <v>1</v>
      </c>
      <c r="H126" t="s">
        <v>702</v>
      </c>
      <c r="I126" t="s">
        <v>703</v>
      </c>
      <c r="J126" t="s">
        <v>704</v>
      </c>
    </row>
    <row r="127" spans="1:11" x14ac:dyDescent="0.25">
      <c r="A127" t="s">
        <v>719</v>
      </c>
      <c r="B127" t="s">
        <v>720</v>
      </c>
      <c r="E127" t="s">
        <v>701</v>
      </c>
      <c r="F127" s="50">
        <f>F126/60</f>
        <v>26.822400000000002</v>
      </c>
      <c r="G127" s="52" t="b">
        <v>1</v>
      </c>
      <c r="H127" t="s">
        <v>702</v>
      </c>
      <c r="I127" t="s">
        <v>703</v>
      </c>
      <c r="J127" t="s">
        <v>704</v>
      </c>
    </row>
    <row r="128" spans="1:11" x14ac:dyDescent="0.25">
      <c r="A128" t="s">
        <v>721</v>
      </c>
      <c r="B128" t="s">
        <v>722</v>
      </c>
      <c r="E128" t="s">
        <v>701</v>
      </c>
      <c r="F128" s="50">
        <f>F126/3600</f>
        <v>0.44703999999999999</v>
      </c>
      <c r="G128" s="52" t="b">
        <v>1</v>
      </c>
      <c r="H128" t="s">
        <v>702</v>
      </c>
      <c r="I128" t="s">
        <v>703</v>
      </c>
      <c r="J128" t="s">
        <v>704</v>
      </c>
    </row>
    <row r="129" spans="1:11" x14ac:dyDescent="0.25">
      <c r="A129" t="s">
        <v>723</v>
      </c>
      <c r="B129" t="s">
        <v>724</v>
      </c>
      <c r="E129" t="s">
        <v>701</v>
      </c>
      <c r="F129" s="50">
        <f>5/18</f>
        <v>0.27777777777777779</v>
      </c>
      <c r="G129" s="52" t="b">
        <v>1</v>
      </c>
      <c r="H129" t="s">
        <v>702</v>
      </c>
      <c r="I129" t="s">
        <v>703</v>
      </c>
      <c r="J129" t="s">
        <v>704</v>
      </c>
    </row>
    <row r="130" spans="1:11" x14ac:dyDescent="0.25">
      <c r="A130" t="s">
        <v>725</v>
      </c>
      <c r="B130" t="s">
        <v>726</v>
      </c>
      <c r="E130" t="s">
        <v>701</v>
      </c>
      <c r="F130" s="50">
        <f>F61/F22</f>
        <v>0.51444444444444448</v>
      </c>
      <c r="G130" s="52" t="b">
        <v>1</v>
      </c>
      <c r="H130" t="s">
        <v>702</v>
      </c>
      <c r="I130" t="s">
        <v>703</v>
      </c>
      <c r="J130" t="s">
        <v>704</v>
      </c>
    </row>
    <row r="131" spans="1:11" x14ac:dyDescent="0.25">
      <c r="A131" t="s">
        <v>727</v>
      </c>
      <c r="B131" t="s">
        <v>728</v>
      </c>
      <c r="C131" t="s">
        <v>729</v>
      </c>
      <c r="E131" t="s">
        <v>730</v>
      </c>
      <c r="F131" s="50">
        <f>PI()/30</f>
        <v>0.10471975511965977</v>
      </c>
      <c r="G131" s="52" t="b">
        <v>1</v>
      </c>
      <c r="H131" t="s">
        <v>731</v>
      </c>
      <c r="I131" t="s">
        <v>732</v>
      </c>
      <c r="J131" t="s">
        <v>733</v>
      </c>
    </row>
    <row r="132" spans="1:11" x14ac:dyDescent="0.25">
      <c r="A132" t="s">
        <v>734</v>
      </c>
      <c r="B132" t="s">
        <v>735</v>
      </c>
      <c r="C132" t="s">
        <v>736</v>
      </c>
      <c r="E132" t="s">
        <v>730</v>
      </c>
      <c r="F132" s="50">
        <f>2*PI()</f>
        <v>6.2831853071795862</v>
      </c>
      <c r="G132" s="51" t="b">
        <v>1</v>
      </c>
      <c r="H132" t="s">
        <v>731</v>
      </c>
      <c r="J132" t="s">
        <v>733</v>
      </c>
    </row>
    <row r="133" spans="1:11" x14ac:dyDescent="0.25">
      <c r="A133" t="s">
        <v>737</v>
      </c>
      <c r="B133" t="s">
        <v>738</v>
      </c>
      <c r="C133" t="s">
        <v>737</v>
      </c>
      <c r="E133" t="s">
        <v>730</v>
      </c>
      <c r="F133" s="50">
        <f>2*PI()</f>
        <v>6.2831853071795862</v>
      </c>
      <c r="G133" s="51" t="b">
        <v>1</v>
      </c>
      <c r="H133" t="s">
        <v>731</v>
      </c>
      <c r="J133" t="s">
        <v>733</v>
      </c>
    </row>
    <row r="134" spans="1:11" x14ac:dyDescent="0.25">
      <c r="A134" t="s">
        <v>739</v>
      </c>
      <c r="B134" t="s">
        <v>740</v>
      </c>
      <c r="C134" t="s">
        <v>741</v>
      </c>
      <c r="E134" t="s">
        <v>742</v>
      </c>
      <c r="F134" s="50">
        <v>9.8066499999999994</v>
      </c>
      <c r="G134" s="52" t="b">
        <v>1</v>
      </c>
      <c r="H134" t="s">
        <v>743</v>
      </c>
      <c r="I134" t="s">
        <v>744</v>
      </c>
      <c r="J134" t="s">
        <v>745</v>
      </c>
    </row>
    <row r="135" spans="1:11" x14ac:dyDescent="0.25">
      <c r="A135" t="s">
        <v>746</v>
      </c>
      <c r="B135" t="s">
        <v>633</v>
      </c>
      <c r="C135" t="s">
        <v>747</v>
      </c>
      <c r="E135" t="s">
        <v>742</v>
      </c>
      <c r="F135" s="50">
        <v>0.01</v>
      </c>
      <c r="G135" s="52" t="b">
        <v>1</v>
      </c>
      <c r="H135" t="s">
        <v>743</v>
      </c>
      <c r="I135" t="s">
        <v>744</v>
      </c>
      <c r="J135" t="s">
        <v>745</v>
      </c>
    </row>
    <row r="136" spans="1:11" x14ac:dyDescent="0.25">
      <c r="A136" t="s">
        <v>748</v>
      </c>
      <c r="B136" t="s">
        <v>749</v>
      </c>
      <c r="C136" t="s">
        <v>623</v>
      </c>
      <c r="E136" t="s">
        <v>750</v>
      </c>
      <c r="F136" s="50">
        <f>F137/16</f>
        <v>0.27801385095378123</v>
      </c>
      <c r="G136" s="52" t="b">
        <v>1</v>
      </c>
      <c r="H136" t="s">
        <v>751</v>
      </c>
      <c r="I136" t="s">
        <v>752</v>
      </c>
      <c r="J136" t="s">
        <v>753</v>
      </c>
    </row>
    <row r="137" spans="1:11" x14ac:dyDescent="0.25">
      <c r="A137" t="s">
        <v>754</v>
      </c>
      <c r="B137" t="s">
        <v>755</v>
      </c>
      <c r="C137" t="s">
        <v>756</v>
      </c>
      <c r="E137" t="s">
        <v>750</v>
      </c>
      <c r="F137" s="50">
        <f>F134*F6</f>
        <v>4.4482216152604996</v>
      </c>
      <c r="G137" s="52" t="b">
        <v>1</v>
      </c>
      <c r="H137" t="s">
        <v>751</v>
      </c>
      <c r="I137" t="s">
        <v>752</v>
      </c>
      <c r="J137" t="s">
        <v>753</v>
      </c>
    </row>
    <row r="138" spans="1:11" x14ac:dyDescent="0.25">
      <c r="A138" t="s">
        <v>757</v>
      </c>
      <c r="B138" t="s">
        <v>758</v>
      </c>
      <c r="C138" t="s">
        <v>759</v>
      </c>
      <c r="E138" t="s">
        <v>750</v>
      </c>
      <c r="F138" s="50">
        <f>F137*1000</f>
        <v>4448.2216152604997</v>
      </c>
      <c r="G138" s="52" t="b">
        <v>1</v>
      </c>
      <c r="H138" t="s">
        <v>751</v>
      </c>
      <c r="I138" t="s">
        <v>752</v>
      </c>
      <c r="J138" t="s">
        <v>753</v>
      </c>
    </row>
    <row r="139" spans="1:11" x14ac:dyDescent="0.25">
      <c r="A139" t="s">
        <v>760</v>
      </c>
      <c r="B139" t="s">
        <v>761</v>
      </c>
      <c r="C139" t="s">
        <v>762</v>
      </c>
      <c r="E139" t="s">
        <v>750</v>
      </c>
      <c r="F139" s="50">
        <f>F137*2000</f>
        <v>8896.4432305209994</v>
      </c>
      <c r="G139" s="52" t="b">
        <v>1</v>
      </c>
      <c r="H139" t="s">
        <v>751</v>
      </c>
      <c r="I139" t="s">
        <v>752</v>
      </c>
      <c r="J139" t="s">
        <v>753</v>
      </c>
    </row>
    <row r="140" spans="1:11" x14ac:dyDescent="0.25">
      <c r="A140" t="s">
        <v>763</v>
      </c>
      <c r="B140" t="s">
        <v>764</v>
      </c>
      <c r="E140" t="s">
        <v>750</v>
      </c>
      <c r="F140" s="50">
        <v>1.0000000000000001E-5</v>
      </c>
      <c r="G140" s="52" t="b">
        <v>1</v>
      </c>
      <c r="H140" t="s">
        <v>751</v>
      </c>
      <c r="I140" t="s">
        <v>752</v>
      </c>
      <c r="J140" t="s">
        <v>753</v>
      </c>
    </row>
    <row r="141" spans="1:11" x14ac:dyDescent="0.25">
      <c r="A141" t="s">
        <v>765</v>
      </c>
      <c r="B141" t="s">
        <v>766</v>
      </c>
      <c r="E141" t="s">
        <v>750</v>
      </c>
      <c r="F141" s="50">
        <v>9.8066499999999994</v>
      </c>
      <c r="G141" s="52" t="b">
        <v>1</v>
      </c>
      <c r="H141" t="s">
        <v>751</v>
      </c>
      <c r="I141" t="s">
        <v>752</v>
      </c>
      <c r="J141" t="s">
        <v>753</v>
      </c>
    </row>
    <row r="142" spans="1:11" x14ac:dyDescent="0.25">
      <c r="A142" t="s">
        <v>767</v>
      </c>
      <c r="B142" t="s">
        <v>768</v>
      </c>
      <c r="E142" t="s">
        <v>750</v>
      </c>
      <c r="F142" s="50">
        <v>9.8066499999999994</v>
      </c>
      <c r="G142" s="52" t="b">
        <v>1</v>
      </c>
      <c r="H142" t="s">
        <v>751</v>
      </c>
      <c r="I142" t="s">
        <v>752</v>
      </c>
      <c r="J142" t="s">
        <v>753</v>
      </c>
    </row>
    <row r="143" spans="1:11" x14ac:dyDescent="0.25">
      <c r="A143" t="s">
        <v>769</v>
      </c>
      <c r="B143" t="s">
        <v>770</v>
      </c>
      <c r="E143" t="s">
        <v>750</v>
      </c>
      <c r="F143" s="50">
        <v>0.13825495437599999</v>
      </c>
      <c r="G143" s="52" t="b">
        <v>1</v>
      </c>
      <c r="H143" t="s">
        <v>751</v>
      </c>
      <c r="I143" t="s">
        <v>752</v>
      </c>
      <c r="J143" t="s">
        <v>753</v>
      </c>
    </row>
    <row r="144" spans="1:11" x14ac:dyDescent="0.25">
      <c r="A144" t="s">
        <v>750</v>
      </c>
      <c r="B144" t="s">
        <v>751</v>
      </c>
      <c r="E144" t="s">
        <v>750</v>
      </c>
      <c r="F144" s="50">
        <v>1</v>
      </c>
      <c r="G144" s="51" t="b">
        <v>1</v>
      </c>
      <c r="H144" t="s">
        <v>751</v>
      </c>
      <c r="I144" t="s">
        <v>752</v>
      </c>
      <c r="J144" t="s">
        <v>753</v>
      </c>
      <c r="K144" t="b">
        <v>1</v>
      </c>
    </row>
    <row r="145" spans="1:10" x14ac:dyDescent="0.25">
      <c r="A145" t="s">
        <v>771</v>
      </c>
      <c r="B145" t="s">
        <v>772</v>
      </c>
      <c r="E145" t="s">
        <v>773</v>
      </c>
      <c r="F145" s="50">
        <v>101325</v>
      </c>
      <c r="G145" s="52" t="b">
        <v>1</v>
      </c>
      <c r="H145" t="s">
        <v>774</v>
      </c>
      <c r="I145" t="s">
        <v>775</v>
      </c>
      <c r="J145" t="s">
        <v>776</v>
      </c>
    </row>
    <row r="146" spans="1:10" x14ac:dyDescent="0.25">
      <c r="A146" t="s">
        <v>777</v>
      </c>
      <c r="B146" t="s">
        <v>778</v>
      </c>
      <c r="E146" t="s">
        <v>773</v>
      </c>
      <c r="F146" s="50">
        <v>98066.5</v>
      </c>
      <c r="G146" s="52" t="b">
        <v>1</v>
      </c>
      <c r="H146" t="s">
        <v>774</v>
      </c>
      <c r="I146" t="s">
        <v>775</v>
      </c>
      <c r="J146" t="s">
        <v>776</v>
      </c>
    </row>
    <row r="147" spans="1:10" x14ac:dyDescent="0.25">
      <c r="A147" t="s">
        <v>779</v>
      </c>
      <c r="B147" t="s">
        <v>780</v>
      </c>
      <c r="E147" t="s">
        <v>773</v>
      </c>
      <c r="F147" s="50">
        <f>F150*2.54</f>
        <v>3386.3886403410002</v>
      </c>
      <c r="G147" s="52" t="b">
        <v>1</v>
      </c>
      <c r="H147" t="s">
        <v>774</v>
      </c>
      <c r="I147" t="s">
        <v>775</v>
      </c>
      <c r="J147" t="s">
        <v>776</v>
      </c>
    </row>
    <row r="148" spans="1:10" x14ac:dyDescent="0.25">
      <c r="A148" t="s">
        <v>781</v>
      </c>
      <c r="B148" t="s">
        <v>782</v>
      </c>
      <c r="E148" t="s">
        <v>773</v>
      </c>
      <c r="F148" s="50">
        <f>F147*12</f>
        <v>40636.663684092004</v>
      </c>
      <c r="G148" s="52" t="b">
        <v>1</v>
      </c>
      <c r="H148" t="s">
        <v>774</v>
      </c>
      <c r="I148" t="s">
        <v>775</v>
      </c>
      <c r="J148" t="s">
        <v>776</v>
      </c>
    </row>
    <row r="149" spans="1:10" x14ac:dyDescent="0.25">
      <c r="A149" t="s">
        <v>783</v>
      </c>
      <c r="B149" t="s">
        <v>784</v>
      </c>
      <c r="E149" t="s">
        <v>773</v>
      </c>
      <c r="F149" s="50">
        <v>133.32238741500001</v>
      </c>
      <c r="G149" s="52" t="b">
        <v>1</v>
      </c>
      <c r="H149" t="s">
        <v>774</v>
      </c>
      <c r="I149" t="s">
        <v>775</v>
      </c>
      <c r="J149" t="s">
        <v>776</v>
      </c>
    </row>
    <row r="150" spans="1:10" x14ac:dyDescent="0.25">
      <c r="A150" t="s">
        <v>785</v>
      </c>
      <c r="B150" t="s">
        <v>786</v>
      </c>
      <c r="E150" t="s">
        <v>773</v>
      </c>
      <c r="F150" s="50">
        <f>F149*10</f>
        <v>1333.22387415</v>
      </c>
      <c r="G150" s="52" t="b">
        <v>1</v>
      </c>
      <c r="H150" t="s">
        <v>774</v>
      </c>
      <c r="I150" t="s">
        <v>775</v>
      </c>
      <c r="J150" t="s">
        <v>776</v>
      </c>
    </row>
    <row r="151" spans="1:10" x14ac:dyDescent="0.25">
      <c r="A151" t="s">
        <v>787</v>
      </c>
      <c r="B151" t="s">
        <v>788</v>
      </c>
      <c r="E151" t="s">
        <v>773</v>
      </c>
      <c r="F151" s="50">
        <v>3376.85</v>
      </c>
      <c r="G151" s="52" t="b">
        <v>1</v>
      </c>
      <c r="H151" t="s">
        <v>774</v>
      </c>
      <c r="I151" t="s">
        <v>775</v>
      </c>
      <c r="J151" t="s">
        <v>776</v>
      </c>
    </row>
    <row r="152" spans="1:10" x14ac:dyDescent="0.25">
      <c r="A152" t="s">
        <v>789</v>
      </c>
      <c r="B152" t="s">
        <v>790</v>
      </c>
      <c r="E152" t="s">
        <v>773</v>
      </c>
      <c r="F152" s="50">
        <f>F153/10</f>
        <v>9.8066500000000012</v>
      </c>
      <c r="G152" s="52" t="b">
        <v>0</v>
      </c>
      <c r="H152" t="s">
        <v>774</v>
      </c>
      <c r="I152" t="s">
        <v>775</v>
      </c>
      <c r="J152" t="s">
        <v>791</v>
      </c>
    </row>
    <row r="153" spans="1:10" x14ac:dyDescent="0.25">
      <c r="A153" t="s">
        <v>792</v>
      </c>
      <c r="B153" t="s">
        <v>793</v>
      </c>
      <c r="E153" t="s">
        <v>773</v>
      </c>
      <c r="F153" s="50">
        <v>98.066500000000005</v>
      </c>
      <c r="G153" s="52" t="b">
        <v>0</v>
      </c>
      <c r="H153" t="s">
        <v>774</v>
      </c>
      <c r="I153" t="s">
        <v>775</v>
      </c>
      <c r="J153" t="s">
        <v>776</v>
      </c>
    </row>
    <row r="154" spans="1:10" x14ac:dyDescent="0.25">
      <c r="A154" t="s">
        <v>794</v>
      </c>
      <c r="B154" t="s">
        <v>795</v>
      </c>
      <c r="E154" t="s">
        <v>773</v>
      </c>
      <c r="F154" s="50">
        <f>F153*2.54</f>
        <v>249.08891000000003</v>
      </c>
      <c r="G154" s="52" t="b">
        <v>0</v>
      </c>
      <c r="H154" t="s">
        <v>774</v>
      </c>
      <c r="I154" t="s">
        <v>775</v>
      </c>
      <c r="J154" t="s">
        <v>776</v>
      </c>
    </row>
    <row r="155" spans="1:10" x14ac:dyDescent="0.25">
      <c r="A155" t="s">
        <v>796</v>
      </c>
      <c r="B155" t="s">
        <v>797</v>
      </c>
      <c r="E155" t="s">
        <v>773</v>
      </c>
      <c r="F155" s="50">
        <f>F154*12</f>
        <v>2989.0669200000002</v>
      </c>
      <c r="G155" s="52" t="b">
        <v>0</v>
      </c>
      <c r="H155" t="s">
        <v>774</v>
      </c>
      <c r="I155" t="s">
        <v>775</v>
      </c>
      <c r="J155" t="s">
        <v>776</v>
      </c>
    </row>
    <row r="156" spans="1:10" x14ac:dyDescent="0.25">
      <c r="A156" t="s">
        <v>798</v>
      </c>
      <c r="B156" t="s">
        <v>799</v>
      </c>
      <c r="E156" t="s">
        <v>773</v>
      </c>
      <c r="F156" s="50">
        <v>98.066500000000005</v>
      </c>
      <c r="G156" s="52" t="b">
        <v>1</v>
      </c>
      <c r="H156" t="s">
        <v>774</v>
      </c>
      <c r="I156" t="s">
        <v>775</v>
      </c>
      <c r="J156" t="s">
        <v>776</v>
      </c>
    </row>
    <row r="157" spans="1:10" x14ac:dyDescent="0.25">
      <c r="A157" t="s">
        <v>800</v>
      </c>
      <c r="B157" t="s">
        <v>801</v>
      </c>
      <c r="E157" t="s">
        <v>773</v>
      </c>
      <c r="F157" s="50">
        <v>248.84</v>
      </c>
      <c r="G157" s="52" t="b">
        <v>0</v>
      </c>
      <c r="H157" t="s">
        <v>774</v>
      </c>
      <c r="I157" t="s">
        <v>775</v>
      </c>
      <c r="J157" t="s">
        <v>776</v>
      </c>
    </row>
    <row r="158" spans="1:10" x14ac:dyDescent="0.25">
      <c r="A158" t="s">
        <v>802</v>
      </c>
      <c r="B158" t="s">
        <v>803</v>
      </c>
      <c r="C158" t="s">
        <v>804</v>
      </c>
      <c r="E158" t="s">
        <v>773</v>
      </c>
      <c r="F158" s="50">
        <f>F137/F46^2</f>
        <v>6894.7572931683608</v>
      </c>
      <c r="G158" s="52" t="b">
        <v>1</v>
      </c>
      <c r="H158" t="s">
        <v>774</v>
      </c>
      <c r="I158" t="s">
        <v>775</v>
      </c>
      <c r="J158" t="s">
        <v>776</v>
      </c>
    </row>
    <row r="159" spans="1:10" x14ac:dyDescent="0.25">
      <c r="A159" t="s">
        <v>805</v>
      </c>
      <c r="B159" t="s">
        <v>806</v>
      </c>
      <c r="C159" t="s">
        <v>807</v>
      </c>
      <c r="E159" t="s">
        <v>773</v>
      </c>
      <c r="F159" s="50">
        <f>F158*1000</f>
        <v>6894757.2931683604</v>
      </c>
      <c r="G159" s="52" t="b">
        <v>0</v>
      </c>
      <c r="H159" t="s">
        <v>774</v>
      </c>
      <c r="I159" t="s">
        <v>775</v>
      </c>
      <c r="J159" t="s">
        <v>776</v>
      </c>
    </row>
    <row r="160" spans="1:10" x14ac:dyDescent="0.25">
      <c r="A160" t="s">
        <v>808</v>
      </c>
      <c r="B160" t="s">
        <v>809</v>
      </c>
      <c r="C160" t="s">
        <v>810</v>
      </c>
      <c r="E160" t="s">
        <v>773</v>
      </c>
      <c r="F160" s="50">
        <f>F137/F47^2</f>
        <v>47.880258980335839</v>
      </c>
      <c r="G160" s="52" t="b">
        <v>0</v>
      </c>
      <c r="H160" t="s">
        <v>774</v>
      </c>
      <c r="I160" t="s">
        <v>775</v>
      </c>
      <c r="J160" t="s">
        <v>776</v>
      </c>
    </row>
    <row r="161" spans="1:11" x14ac:dyDescent="0.25">
      <c r="A161" t="s">
        <v>811</v>
      </c>
      <c r="B161" t="s">
        <v>812</v>
      </c>
      <c r="E161" t="s">
        <v>773</v>
      </c>
      <c r="F161" s="50">
        <f>F162/1000</f>
        <v>0.13332236842105263</v>
      </c>
      <c r="G161" s="56" t="b">
        <v>1</v>
      </c>
      <c r="H161" t="s">
        <v>774</v>
      </c>
      <c r="I161" t="s">
        <v>775</v>
      </c>
      <c r="J161" t="s">
        <v>776</v>
      </c>
    </row>
    <row r="162" spans="1:11" x14ac:dyDescent="0.25">
      <c r="A162" t="s">
        <v>813</v>
      </c>
      <c r="B162" t="s">
        <v>814</v>
      </c>
      <c r="E162" t="s">
        <v>773</v>
      </c>
      <c r="F162" s="50">
        <f>F145/760</f>
        <v>133.32236842105263</v>
      </c>
      <c r="G162" s="56" t="b">
        <v>1</v>
      </c>
      <c r="H162" t="s">
        <v>774</v>
      </c>
      <c r="I162" t="s">
        <v>775</v>
      </c>
      <c r="J162" t="s">
        <v>776</v>
      </c>
    </row>
    <row r="163" spans="1:11" x14ac:dyDescent="0.25">
      <c r="A163" t="s">
        <v>815</v>
      </c>
      <c r="B163" t="s">
        <v>815</v>
      </c>
      <c r="E163" t="s">
        <v>773</v>
      </c>
      <c r="F163" s="50">
        <v>100000</v>
      </c>
      <c r="G163" s="56" t="b">
        <v>1</v>
      </c>
      <c r="H163" t="s">
        <v>774</v>
      </c>
      <c r="I163" t="s">
        <v>775</v>
      </c>
      <c r="J163" t="s">
        <v>776</v>
      </c>
      <c r="K163" t="b">
        <v>1</v>
      </c>
    </row>
    <row r="164" spans="1:11" x14ac:dyDescent="0.25">
      <c r="A164" t="s">
        <v>816</v>
      </c>
      <c r="B164" t="s">
        <v>817</v>
      </c>
      <c r="E164" t="s">
        <v>773</v>
      </c>
      <c r="F164" s="50">
        <v>1</v>
      </c>
      <c r="G164" s="51" t="b">
        <v>1</v>
      </c>
      <c r="H164" t="s">
        <v>774</v>
      </c>
      <c r="I164" t="s">
        <v>775</v>
      </c>
      <c r="J164" t="s">
        <v>776</v>
      </c>
      <c r="K164" t="b">
        <v>1</v>
      </c>
    </row>
    <row r="165" spans="1:11" x14ac:dyDescent="0.25">
      <c r="A165" t="s">
        <v>818</v>
      </c>
      <c r="B165" t="s">
        <v>819</v>
      </c>
      <c r="C165" t="s">
        <v>820</v>
      </c>
      <c r="E165" t="s">
        <v>821</v>
      </c>
      <c r="F165" s="50">
        <v>1055.05585262</v>
      </c>
      <c r="G165" s="52" t="b">
        <v>1</v>
      </c>
      <c r="H165" t="s">
        <v>822</v>
      </c>
      <c r="I165" t="s">
        <v>823</v>
      </c>
      <c r="J165" t="s">
        <v>824</v>
      </c>
    </row>
    <row r="166" spans="1:11" x14ac:dyDescent="0.25">
      <c r="A166" t="s">
        <v>825</v>
      </c>
      <c r="B166" t="s">
        <v>826</v>
      </c>
      <c r="C166" t="s">
        <v>827</v>
      </c>
      <c r="E166" t="s">
        <v>821</v>
      </c>
      <c r="F166" s="50">
        <v>1054.35026444</v>
      </c>
      <c r="G166" s="52" t="b">
        <v>1</v>
      </c>
      <c r="H166" t="s">
        <v>822</v>
      </c>
      <c r="I166" t="s">
        <v>823</v>
      </c>
      <c r="J166" t="s">
        <v>824</v>
      </c>
    </row>
    <row r="167" spans="1:11" x14ac:dyDescent="0.25">
      <c r="A167" t="s">
        <v>828</v>
      </c>
      <c r="B167" t="s">
        <v>829</v>
      </c>
      <c r="C167" t="s">
        <v>830</v>
      </c>
      <c r="E167" t="s">
        <v>821</v>
      </c>
      <c r="F167" s="50">
        <v>1055.8699999999999</v>
      </c>
      <c r="G167" s="52" t="b">
        <v>1</v>
      </c>
      <c r="H167" t="s">
        <v>822</v>
      </c>
      <c r="I167" t="s">
        <v>823</v>
      </c>
      <c r="J167" t="s">
        <v>824</v>
      </c>
    </row>
    <row r="168" spans="1:11" x14ac:dyDescent="0.25">
      <c r="A168" t="s">
        <v>831</v>
      </c>
      <c r="B168" t="s">
        <v>832</v>
      </c>
      <c r="C168" t="s">
        <v>833</v>
      </c>
      <c r="E168" t="s">
        <v>821</v>
      </c>
      <c r="F168" s="50">
        <v>1059.67</v>
      </c>
      <c r="G168" s="52" t="b">
        <v>1</v>
      </c>
      <c r="H168" t="s">
        <v>822</v>
      </c>
      <c r="I168" t="s">
        <v>823</v>
      </c>
      <c r="J168" t="s">
        <v>824</v>
      </c>
    </row>
    <row r="169" spans="1:11" x14ac:dyDescent="0.25">
      <c r="A169" t="s">
        <v>834</v>
      </c>
      <c r="B169" t="s">
        <v>835</v>
      </c>
      <c r="C169" t="s">
        <v>836</v>
      </c>
      <c r="E169" t="s">
        <v>821</v>
      </c>
      <c r="F169" s="50">
        <v>1054.8040000000001</v>
      </c>
      <c r="G169" s="52" t="b">
        <v>1</v>
      </c>
      <c r="H169" t="s">
        <v>822</v>
      </c>
      <c r="I169" t="s">
        <v>823</v>
      </c>
      <c r="J169" t="s">
        <v>824</v>
      </c>
    </row>
    <row r="170" spans="1:11" x14ac:dyDescent="0.25">
      <c r="A170" t="s">
        <v>837</v>
      </c>
      <c r="B170" t="s">
        <v>838</v>
      </c>
      <c r="C170" t="s">
        <v>839</v>
      </c>
      <c r="E170" t="s">
        <v>821</v>
      </c>
      <c r="F170" s="50">
        <v>1054.68</v>
      </c>
      <c r="G170" s="52" t="b">
        <v>1</v>
      </c>
      <c r="H170" t="s">
        <v>822</v>
      </c>
      <c r="I170" t="s">
        <v>823</v>
      </c>
      <c r="J170" t="s">
        <v>824</v>
      </c>
    </row>
    <row r="171" spans="1:11" x14ac:dyDescent="0.25">
      <c r="A171" t="s">
        <v>840</v>
      </c>
      <c r="B171" t="s">
        <v>841</v>
      </c>
      <c r="E171" t="s">
        <v>821</v>
      </c>
      <c r="F171" s="50">
        <f>100000*F165</f>
        <v>105505585.26199999</v>
      </c>
      <c r="G171" s="52" t="b">
        <v>1</v>
      </c>
      <c r="H171" t="s">
        <v>822</v>
      </c>
      <c r="I171" t="s">
        <v>823</v>
      </c>
      <c r="J171" t="s">
        <v>824</v>
      </c>
    </row>
    <row r="172" spans="1:11" x14ac:dyDescent="0.25">
      <c r="A172" t="s">
        <v>842</v>
      </c>
      <c r="B172" t="s">
        <v>843</v>
      </c>
      <c r="E172" t="s">
        <v>821</v>
      </c>
      <c r="F172" s="50">
        <f>100000*F169</f>
        <v>105480400.00000001</v>
      </c>
      <c r="G172" s="52" t="b">
        <v>1</v>
      </c>
      <c r="H172" t="s">
        <v>822</v>
      </c>
      <c r="I172" t="s">
        <v>823</v>
      </c>
      <c r="J172" t="s">
        <v>824</v>
      </c>
    </row>
    <row r="173" spans="1:11" x14ac:dyDescent="0.25">
      <c r="A173" t="s">
        <v>844</v>
      </c>
      <c r="B173" t="s">
        <v>844</v>
      </c>
      <c r="E173" t="s">
        <v>821</v>
      </c>
      <c r="F173" s="50">
        <f>F165*10^15</f>
        <v>1.05505585262E+18</v>
      </c>
      <c r="G173" s="52" t="b">
        <v>1</v>
      </c>
      <c r="H173" t="s">
        <v>822</v>
      </c>
      <c r="I173" t="s">
        <v>823</v>
      </c>
      <c r="J173" t="s">
        <v>824</v>
      </c>
    </row>
    <row r="174" spans="1:11" x14ac:dyDescent="0.25">
      <c r="A174" t="s">
        <v>845</v>
      </c>
      <c r="B174" t="s">
        <v>846</v>
      </c>
      <c r="E174" t="s">
        <v>821</v>
      </c>
      <c r="F174" s="50">
        <f>F168*10^15</f>
        <v>1.0596700000000001E+18</v>
      </c>
      <c r="G174" s="52" t="b">
        <v>1</v>
      </c>
      <c r="H174" t="s">
        <v>822</v>
      </c>
      <c r="I174" t="s">
        <v>823</v>
      </c>
      <c r="J174" t="s">
        <v>847</v>
      </c>
    </row>
    <row r="175" spans="1:11" x14ac:dyDescent="0.25">
      <c r="A175" t="s">
        <v>848</v>
      </c>
      <c r="B175" t="s">
        <v>849</v>
      </c>
      <c r="E175" t="s">
        <v>821</v>
      </c>
      <c r="F175" s="50">
        <v>4.1867999999999999</v>
      </c>
      <c r="G175" s="52" t="b">
        <v>1</v>
      </c>
      <c r="H175" t="s">
        <v>822</v>
      </c>
      <c r="I175" t="s">
        <v>823</v>
      </c>
      <c r="J175" t="s">
        <v>824</v>
      </c>
    </row>
    <row r="176" spans="1:11" x14ac:dyDescent="0.25">
      <c r="A176" t="s">
        <v>850</v>
      </c>
      <c r="B176" t="s">
        <v>851</v>
      </c>
      <c r="E176" t="s">
        <v>821</v>
      </c>
      <c r="F176" s="50">
        <v>4.1840000000000002</v>
      </c>
      <c r="G176" s="52" t="b">
        <v>1</v>
      </c>
      <c r="H176" t="s">
        <v>822</v>
      </c>
      <c r="I176" t="s">
        <v>823</v>
      </c>
      <c r="J176" t="s">
        <v>824</v>
      </c>
    </row>
    <row r="177" spans="1:11" x14ac:dyDescent="0.25">
      <c r="A177" t="s">
        <v>852</v>
      </c>
      <c r="B177" t="s">
        <v>853</v>
      </c>
      <c r="E177" t="s">
        <v>821</v>
      </c>
      <c r="F177" s="50">
        <v>4.1900199999999996</v>
      </c>
      <c r="G177" s="52" t="b">
        <v>0</v>
      </c>
      <c r="H177" t="s">
        <v>822</v>
      </c>
      <c r="I177" t="s">
        <v>823</v>
      </c>
      <c r="J177" t="s">
        <v>824</v>
      </c>
    </row>
    <row r="178" spans="1:11" x14ac:dyDescent="0.25">
      <c r="A178" t="s">
        <v>854</v>
      </c>
      <c r="B178" t="s">
        <v>855</v>
      </c>
      <c r="E178" t="s">
        <v>821</v>
      </c>
      <c r="F178" s="50">
        <v>4.1858000000000004</v>
      </c>
      <c r="G178" s="52" t="b">
        <v>0</v>
      </c>
      <c r="H178" t="s">
        <v>822</v>
      </c>
      <c r="I178" t="s">
        <v>823</v>
      </c>
      <c r="J178" t="s">
        <v>824</v>
      </c>
    </row>
    <row r="179" spans="1:11" x14ac:dyDescent="0.25">
      <c r="A179" t="s">
        <v>856</v>
      </c>
      <c r="B179" t="s">
        <v>857</v>
      </c>
      <c r="E179" t="s">
        <v>821</v>
      </c>
      <c r="F179" s="50">
        <v>4.1818999999999997</v>
      </c>
      <c r="G179" s="52" t="b">
        <v>0</v>
      </c>
      <c r="H179" t="s">
        <v>822</v>
      </c>
      <c r="I179" t="s">
        <v>823</v>
      </c>
      <c r="J179" t="s">
        <v>824</v>
      </c>
    </row>
    <row r="180" spans="1:11" x14ac:dyDescent="0.25">
      <c r="A180" t="s">
        <v>858</v>
      </c>
      <c r="B180" t="s">
        <v>859</v>
      </c>
      <c r="E180" t="s">
        <v>821</v>
      </c>
      <c r="F180" s="50">
        <f>F175*1000</f>
        <v>4186.8</v>
      </c>
      <c r="G180" s="52" t="b">
        <v>1</v>
      </c>
      <c r="H180" t="s">
        <v>822</v>
      </c>
      <c r="I180" t="s">
        <v>823</v>
      </c>
      <c r="J180" t="s">
        <v>824</v>
      </c>
    </row>
    <row r="181" spans="1:11" x14ac:dyDescent="0.25">
      <c r="A181" t="s">
        <v>860</v>
      </c>
      <c r="B181" t="s">
        <v>861</v>
      </c>
      <c r="E181" t="s">
        <v>821</v>
      </c>
      <c r="F181" s="50">
        <f>F176*1000</f>
        <v>4184</v>
      </c>
      <c r="G181" s="52" t="b">
        <v>1</v>
      </c>
      <c r="H181" t="s">
        <v>822</v>
      </c>
      <c r="I181" t="s">
        <v>823</v>
      </c>
      <c r="J181" t="s">
        <v>824</v>
      </c>
    </row>
    <row r="182" spans="1:11" x14ac:dyDescent="0.25">
      <c r="A182" t="s">
        <v>862</v>
      </c>
      <c r="B182" t="s">
        <v>863</v>
      </c>
      <c r="E182" t="s">
        <v>821</v>
      </c>
      <c r="F182" s="50">
        <f>F177*1000</f>
        <v>4190.0199999999995</v>
      </c>
      <c r="G182" s="52" t="b">
        <v>1</v>
      </c>
      <c r="H182" t="s">
        <v>822</v>
      </c>
      <c r="I182" t="s">
        <v>823</v>
      </c>
      <c r="J182" t="s">
        <v>824</v>
      </c>
    </row>
    <row r="183" spans="1:11" x14ac:dyDescent="0.25">
      <c r="A183" t="s">
        <v>864</v>
      </c>
      <c r="B183" t="s">
        <v>865</v>
      </c>
      <c r="E183" t="s">
        <v>821</v>
      </c>
      <c r="F183" s="50">
        <v>1.602176565E-19</v>
      </c>
      <c r="G183" s="52" t="b">
        <v>1</v>
      </c>
      <c r="H183" t="s">
        <v>822</v>
      </c>
      <c r="I183" t="s">
        <v>823</v>
      </c>
      <c r="J183" t="s">
        <v>824</v>
      </c>
    </row>
    <row r="184" spans="1:11" x14ac:dyDescent="0.25">
      <c r="A184" t="s">
        <v>866</v>
      </c>
      <c r="B184" t="s">
        <v>866</v>
      </c>
      <c r="E184" t="s">
        <v>821</v>
      </c>
      <c r="F184" s="50">
        <v>9.9999999999999995E-8</v>
      </c>
      <c r="G184" s="52" t="b">
        <v>1</v>
      </c>
      <c r="H184" t="s">
        <v>822</v>
      </c>
      <c r="I184" t="s">
        <v>823</v>
      </c>
      <c r="J184" t="s">
        <v>824</v>
      </c>
    </row>
    <row r="185" spans="1:11" x14ac:dyDescent="0.25">
      <c r="A185" t="s">
        <v>867</v>
      </c>
      <c r="B185" t="s">
        <v>868</v>
      </c>
      <c r="E185" t="s">
        <v>821</v>
      </c>
      <c r="F185" s="50">
        <v>3600000</v>
      </c>
      <c r="G185" s="52" t="b">
        <v>1</v>
      </c>
      <c r="H185" t="s">
        <v>822</v>
      </c>
      <c r="I185" t="s">
        <v>823</v>
      </c>
      <c r="J185" t="s">
        <v>824</v>
      </c>
    </row>
    <row r="186" spans="1:11" x14ac:dyDescent="0.25">
      <c r="A186" t="s">
        <v>869</v>
      </c>
      <c r="B186" t="s">
        <v>870</v>
      </c>
      <c r="E186" t="s">
        <v>821</v>
      </c>
      <c r="F186" s="50">
        <v>4184000000</v>
      </c>
      <c r="G186" s="52" t="b">
        <v>1</v>
      </c>
      <c r="H186" t="s">
        <v>822</v>
      </c>
      <c r="I186" t="s">
        <v>823</v>
      </c>
      <c r="J186" t="s">
        <v>824</v>
      </c>
    </row>
    <row r="187" spans="1:11" x14ac:dyDescent="0.25">
      <c r="A187" t="s">
        <v>373</v>
      </c>
      <c r="B187" t="s">
        <v>822</v>
      </c>
      <c r="E187" t="s">
        <v>821</v>
      </c>
      <c r="F187" s="50">
        <v>1</v>
      </c>
      <c r="G187" s="51" t="b">
        <v>1</v>
      </c>
      <c r="H187" t="s">
        <v>822</v>
      </c>
      <c r="I187" t="s">
        <v>823</v>
      </c>
      <c r="J187" t="s">
        <v>824</v>
      </c>
    </row>
    <row r="188" spans="1:11" x14ac:dyDescent="0.25">
      <c r="A188" t="s">
        <v>871</v>
      </c>
      <c r="B188" t="s">
        <v>872</v>
      </c>
      <c r="E188" t="s">
        <v>873</v>
      </c>
      <c r="F188" s="50">
        <f>550*F47*F137/F20</f>
        <v>745.69987158227025</v>
      </c>
      <c r="G188" t="b">
        <v>1</v>
      </c>
      <c r="H188" t="s">
        <v>874</v>
      </c>
      <c r="I188" t="s">
        <v>875</v>
      </c>
      <c r="J188" t="s">
        <v>847</v>
      </c>
    </row>
    <row r="189" spans="1:11" x14ac:dyDescent="0.25">
      <c r="A189" t="s">
        <v>876</v>
      </c>
      <c r="B189" t="s">
        <v>874</v>
      </c>
      <c r="E189" t="s">
        <v>873</v>
      </c>
      <c r="F189" s="50">
        <v>1</v>
      </c>
      <c r="G189" s="57" t="b">
        <v>1</v>
      </c>
      <c r="H189" t="s">
        <v>874</v>
      </c>
      <c r="I189" t="s">
        <v>875</v>
      </c>
      <c r="J189" t="s">
        <v>847</v>
      </c>
      <c r="K189" t="b">
        <v>1</v>
      </c>
    </row>
    <row r="190" spans="1:11" x14ac:dyDescent="0.25">
      <c r="A190" t="s">
        <v>877</v>
      </c>
      <c r="B190" t="s">
        <v>878</v>
      </c>
      <c r="E190" t="s">
        <v>377</v>
      </c>
      <c r="F190" s="50">
        <v>1000000000</v>
      </c>
      <c r="G190" s="52" t="b">
        <v>0</v>
      </c>
      <c r="H190" t="s">
        <v>879</v>
      </c>
      <c r="I190" t="s">
        <v>880</v>
      </c>
      <c r="J190" t="s">
        <v>376</v>
      </c>
    </row>
    <row r="191" spans="1:11" x14ac:dyDescent="0.25">
      <c r="A191" t="s">
        <v>881</v>
      </c>
      <c r="B191" t="s">
        <v>882</v>
      </c>
      <c r="E191" t="s">
        <v>377</v>
      </c>
      <c r="F191" s="50">
        <v>1.1126499999999999E-12</v>
      </c>
      <c r="G191" s="52" t="b">
        <v>0</v>
      </c>
      <c r="H191" t="s">
        <v>879</v>
      </c>
      <c r="I191" t="s">
        <v>880</v>
      </c>
      <c r="J191" t="s">
        <v>376</v>
      </c>
    </row>
    <row r="192" spans="1:11" x14ac:dyDescent="0.25">
      <c r="A192" t="s">
        <v>883</v>
      </c>
      <c r="B192" t="s">
        <v>881</v>
      </c>
      <c r="E192" t="s">
        <v>377</v>
      </c>
      <c r="F192" s="50">
        <v>1.1126499999999999E-12</v>
      </c>
      <c r="G192" s="52" t="b">
        <v>0</v>
      </c>
      <c r="H192" t="s">
        <v>879</v>
      </c>
      <c r="I192" t="s">
        <v>880</v>
      </c>
      <c r="J192" t="s">
        <v>376</v>
      </c>
    </row>
    <row r="193" spans="1:10" x14ac:dyDescent="0.25">
      <c r="A193" t="s">
        <v>884</v>
      </c>
      <c r="B193" t="s">
        <v>885</v>
      </c>
      <c r="E193" t="s">
        <v>519</v>
      </c>
      <c r="F193" s="50">
        <v>10</v>
      </c>
      <c r="G193" s="52" t="b">
        <v>0</v>
      </c>
      <c r="H193" t="s">
        <v>886</v>
      </c>
      <c r="I193" t="s">
        <v>887</v>
      </c>
      <c r="J193" t="s">
        <v>888</v>
      </c>
    </row>
    <row r="194" spans="1:10" x14ac:dyDescent="0.25">
      <c r="A194" t="s">
        <v>889</v>
      </c>
      <c r="B194" t="s">
        <v>890</v>
      </c>
      <c r="E194" t="s">
        <v>519</v>
      </c>
      <c r="F194" s="50">
        <v>3600</v>
      </c>
      <c r="G194" s="52" t="b">
        <v>0</v>
      </c>
      <c r="H194" t="s">
        <v>886</v>
      </c>
      <c r="I194" t="s">
        <v>887</v>
      </c>
      <c r="J194" t="s">
        <v>888</v>
      </c>
    </row>
    <row r="195" spans="1:10" x14ac:dyDescent="0.25">
      <c r="A195" t="s">
        <v>891</v>
      </c>
      <c r="B195" t="s">
        <v>892</v>
      </c>
      <c r="E195" t="s">
        <v>519</v>
      </c>
      <c r="F195" s="50">
        <v>96485.34</v>
      </c>
      <c r="G195" s="52" t="b">
        <v>0</v>
      </c>
      <c r="H195" t="s">
        <v>886</v>
      </c>
      <c r="I195" t="s">
        <v>887</v>
      </c>
      <c r="J195" t="s">
        <v>888</v>
      </c>
    </row>
    <row r="196" spans="1:10" x14ac:dyDescent="0.25">
      <c r="A196" t="s">
        <v>893</v>
      </c>
      <c r="B196" t="s">
        <v>894</v>
      </c>
      <c r="E196" t="s">
        <v>519</v>
      </c>
      <c r="F196" s="50">
        <v>3.335641E-10</v>
      </c>
      <c r="G196" s="52" t="b">
        <v>0</v>
      </c>
      <c r="H196" t="s">
        <v>886</v>
      </c>
      <c r="I196" t="s">
        <v>887</v>
      </c>
      <c r="J196" t="s">
        <v>888</v>
      </c>
    </row>
    <row r="197" spans="1:10" x14ac:dyDescent="0.25">
      <c r="A197" t="s">
        <v>895</v>
      </c>
      <c r="B197" t="s">
        <v>896</v>
      </c>
      <c r="E197" t="s">
        <v>519</v>
      </c>
      <c r="F197" s="50">
        <v>3.335641E-10</v>
      </c>
      <c r="G197" s="52" t="b">
        <v>0</v>
      </c>
      <c r="H197" t="s">
        <v>886</v>
      </c>
      <c r="I197" t="s">
        <v>887</v>
      </c>
      <c r="J197" t="s">
        <v>888</v>
      </c>
    </row>
    <row r="198" spans="1:10" x14ac:dyDescent="0.25">
      <c r="A198" t="s">
        <v>897</v>
      </c>
      <c r="B198" t="s">
        <v>898</v>
      </c>
      <c r="E198" t="s">
        <v>372</v>
      </c>
      <c r="F198" s="50">
        <v>1000000000</v>
      </c>
      <c r="G198" s="52" t="b">
        <v>0</v>
      </c>
      <c r="H198" t="s">
        <v>899</v>
      </c>
      <c r="I198" t="s">
        <v>900</v>
      </c>
      <c r="J198" t="s">
        <v>704</v>
      </c>
    </row>
    <row r="199" spans="1:10" x14ac:dyDescent="0.25">
      <c r="A199" t="s">
        <v>901</v>
      </c>
      <c r="B199" t="s">
        <v>901</v>
      </c>
      <c r="E199" t="s">
        <v>372</v>
      </c>
      <c r="F199" s="50">
        <v>1</v>
      </c>
      <c r="G199" s="52" t="b">
        <v>0</v>
      </c>
      <c r="H199" t="s">
        <v>899</v>
      </c>
      <c r="I199" t="s">
        <v>900</v>
      </c>
      <c r="J199" t="s">
        <v>704</v>
      </c>
    </row>
    <row r="200" spans="1:10" x14ac:dyDescent="0.25">
      <c r="A200" t="s">
        <v>902</v>
      </c>
      <c r="B200" t="s">
        <v>903</v>
      </c>
      <c r="E200" t="s">
        <v>372</v>
      </c>
      <c r="F200" s="50">
        <v>1.1126499999999999E-12</v>
      </c>
      <c r="G200" s="52" t="b">
        <v>0</v>
      </c>
      <c r="H200" t="s">
        <v>899</v>
      </c>
      <c r="I200" t="s">
        <v>900</v>
      </c>
      <c r="J200" t="s">
        <v>704</v>
      </c>
    </row>
    <row r="201" spans="1:10" x14ac:dyDescent="0.25">
      <c r="A201" t="s">
        <v>904</v>
      </c>
      <c r="B201" t="s">
        <v>905</v>
      </c>
      <c r="E201" t="s">
        <v>370</v>
      </c>
      <c r="F201" s="50">
        <v>10</v>
      </c>
      <c r="G201" s="52" t="b">
        <v>0</v>
      </c>
      <c r="H201" t="s">
        <v>906</v>
      </c>
      <c r="I201" t="s">
        <v>907</v>
      </c>
      <c r="J201" t="s">
        <v>908</v>
      </c>
    </row>
    <row r="202" spans="1:10" x14ac:dyDescent="0.25">
      <c r="A202" t="s">
        <v>909</v>
      </c>
      <c r="B202" t="s">
        <v>909</v>
      </c>
      <c r="E202" t="s">
        <v>370</v>
      </c>
      <c r="F202" s="50">
        <v>10</v>
      </c>
      <c r="G202" s="52" t="b">
        <v>0</v>
      </c>
      <c r="H202" t="s">
        <v>906</v>
      </c>
      <c r="I202" t="s">
        <v>907</v>
      </c>
      <c r="J202" t="s">
        <v>908</v>
      </c>
    </row>
    <row r="203" spans="1:10" x14ac:dyDescent="0.25">
      <c r="A203" t="s">
        <v>910</v>
      </c>
      <c r="B203" t="s">
        <v>911</v>
      </c>
      <c r="E203" t="s">
        <v>370</v>
      </c>
      <c r="F203" s="50">
        <v>3.335641E-10</v>
      </c>
      <c r="G203" s="52" t="b">
        <v>0</v>
      </c>
      <c r="H203" t="s">
        <v>906</v>
      </c>
      <c r="I203" t="s">
        <v>907</v>
      </c>
      <c r="J203" t="s">
        <v>908</v>
      </c>
    </row>
    <row r="204" spans="1:10" x14ac:dyDescent="0.25">
      <c r="A204" t="s">
        <v>912</v>
      </c>
      <c r="B204" t="s">
        <v>913</v>
      </c>
      <c r="E204" t="s">
        <v>370</v>
      </c>
      <c r="F204" s="50">
        <v>0.79577469999999995</v>
      </c>
      <c r="G204" s="52" t="b">
        <v>0</v>
      </c>
      <c r="H204" t="s">
        <v>906</v>
      </c>
      <c r="I204" t="s">
        <v>907</v>
      </c>
      <c r="J204" t="s">
        <v>908</v>
      </c>
    </row>
    <row r="205" spans="1:10" x14ac:dyDescent="0.25">
      <c r="A205" t="s">
        <v>914</v>
      </c>
      <c r="B205" t="s">
        <v>910</v>
      </c>
      <c r="C205" t="s">
        <v>915</v>
      </c>
      <c r="E205" t="s">
        <v>370</v>
      </c>
      <c r="F205" s="50">
        <v>3.335641E-10</v>
      </c>
      <c r="G205" s="52" t="b">
        <v>0</v>
      </c>
      <c r="H205" t="s">
        <v>906</v>
      </c>
      <c r="I205" t="s">
        <v>907</v>
      </c>
      <c r="J205" t="s">
        <v>908</v>
      </c>
    </row>
    <row r="206" spans="1:10" x14ac:dyDescent="0.25">
      <c r="A206" t="s">
        <v>916</v>
      </c>
      <c r="B206" t="s">
        <v>917</v>
      </c>
      <c r="E206" t="s">
        <v>371</v>
      </c>
      <c r="F206" s="50">
        <v>1.0000000000000001E-9</v>
      </c>
      <c r="G206" s="52" t="b">
        <v>0</v>
      </c>
      <c r="H206" t="s">
        <v>918</v>
      </c>
      <c r="I206" t="s">
        <v>919</v>
      </c>
      <c r="J206" t="s">
        <v>920</v>
      </c>
    </row>
    <row r="207" spans="1:10" x14ac:dyDescent="0.25">
      <c r="A207" t="s">
        <v>921</v>
      </c>
      <c r="B207" t="s">
        <v>922</v>
      </c>
      <c r="E207" t="s">
        <v>371</v>
      </c>
      <c r="F207" s="50">
        <v>898755200000</v>
      </c>
      <c r="G207" s="52" t="b">
        <v>0</v>
      </c>
      <c r="H207" t="s">
        <v>918</v>
      </c>
      <c r="I207" t="s">
        <v>919</v>
      </c>
      <c r="J207" t="s">
        <v>923</v>
      </c>
    </row>
    <row r="208" spans="1:10" x14ac:dyDescent="0.25">
      <c r="A208" t="s">
        <v>924</v>
      </c>
      <c r="B208" t="s">
        <v>921</v>
      </c>
      <c r="E208" t="s">
        <v>371</v>
      </c>
      <c r="F208" s="50">
        <v>898755200000</v>
      </c>
      <c r="G208" s="52" t="b">
        <v>0</v>
      </c>
      <c r="H208" t="s">
        <v>918</v>
      </c>
      <c r="I208" t="s">
        <v>919</v>
      </c>
      <c r="J208" t="s">
        <v>923</v>
      </c>
    </row>
    <row r="209" spans="1:10" x14ac:dyDescent="0.25">
      <c r="A209" t="s">
        <v>925</v>
      </c>
      <c r="B209" t="s">
        <v>926</v>
      </c>
      <c r="E209" t="s">
        <v>927</v>
      </c>
      <c r="F209" s="50">
        <v>79.577470000000005</v>
      </c>
      <c r="G209" s="52" t="b">
        <v>0</v>
      </c>
      <c r="H209" t="s">
        <v>928</v>
      </c>
      <c r="I209" t="s">
        <v>929</v>
      </c>
      <c r="J209" t="s">
        <v>930</v>
      </c>
    </row>
    <row r="210" spans="1:10" x14ac:dyDescent="0.25">
      <c r="A210" t="s">
        <v>931</v>
      </c>
      <c r="B210" t="s">
        <v>932</v>
      </c>
      <c r="E210" t="s">
        <v>933</v>
      </c>
      <c r="F210" s="50">
        <v>1E-8</v>
      </c>
      <c r="G210" s="52" t="b">
        <v>0</v>
      </c>
      <c r="H210" t="s">
        <v>934</v>
      </c>
      <c r="I210" t="s">
        <v>935</v>
      </c>
      <c r="J210" t="s">
        <v>936</v>
      </c>
    </row>
    <row r="211" spans="1:10" x14ac:dyDescent="0.25">
      <c r="A211" t="s">
        <v>937</v>
      </c>
      <c r="B211" t="s">
        <v>937</v>
      </c>
      <c r="E211" t="s">
        <v>933</v>
      </c>
      <c r="F211" s="50">
        <v>1.256637E-7</v>
      </c>
      <c r="G211" s="52" t="b">
        <v>0</v>
      </c>
      <c r="H211" t="s">
        <v>934</v>
      </c>
      <c r="I211" t="s">
        <v>935</v>
      </c>
      <c r="J211" t="s">
        <v>936</v>
      </c>
    </row>
    <row r="212" spans="1:10" x14ac:dyDescent="0.25">
      <c r="A212" t="s">
        <v>938</v>
      </c>
      <c r="B212" t="s">
        <v>939</v>
      </c>
      <c r="E212" t="s">
        <v>374</v>
      </c>
      <c r="F212" s="50">
        <v>1.0000000000000001E-9</v>
      </c>
      <c r="G212" s="52" t="b">
        <v>0</v>
      </c>
      <c r="H212" t="s">
        <v>940</v>
      </c>
      <c r="I212" t="s">
        <v>941</v>
      </c>
      <c r="J212" t="s">
        <v>942</v>
      </c>
    </row>
    <row r="213" spans="1:10" x14ac:dyDescent="0.25">
      <c r="A213" t="s">
        <v>943</v>
      </c>
      <c r="B213" t="s">
        <v>944</v>
      </c>
      <c r="C213" t="s">
        <v>945</v>
      </c>
      <c r="E213" t="s">
        <v>374</v>
      </c>
      <c r="F213" s="50">
        <v>1E-4</v>
      </c>
      <c r="G213" s="52" t="b">
        <v>0</v>
      </c>
      <c r="H213" t="s">
        <v>940</v>
      </c>
      <c r="I213" t="s">
        <v>941</v>
      </c>
      <c r="J213" t="s">
        <v>942</v>
      </c>
    </row>
    <row r="214" spans="1:10" x14ac:dyDescent="0.25">
      <c r="A214" t="s">
        <v>946</v>
      </c>
      <c r="B214" t="s">
        <v>947</v>
      </c>
      <c r="E214" t="s">
        <v>948</v>
      </c>
      <c r="F214" s="50">
        <v>1E-8</v>
      </c>
      <c r="G214" s="52" t="b">
        <v>0</v>
      </c>
      <c r="H214" t="s">
        <v>949</v>
      </c>
      <c r="I214" t="s">
        <v>950</v>
      </c>
      <c r="J214" t="s">
        <v>951</v>
      </c>
    </row>
    <row r="215" spans="1:10" x14ac:dyDescent="0.25">
      <c r="A215" t="s">
        <v>952</v>
      </c>
      <c r="B215" t="s">
        <v>953</v>
      </c>
      <c r="E215" t="s">
        <v>948</v>
      </c>
      <c r="F215" s="50">
        <v>299.79250000000002</v>
      </c>
      <c r="G215" s="52" t="b">
        <v>0</v>
      </c>
      <c r="H215" t="s">
        <v>949</v>
      </c>
      <c r="I215" t="s">
        <v>950</v>
      </c>
      <c r="J215" t="s">
        <v>951</v>
      </c>
    </row>
    <row r="216" spans="1:10" x14ac:dyDescent="0.25">
      <c r="A216" t="s">
        <v>954</v>
      </c>
      <c r="B216" t="s">
        <v>955</v>
      </c>
      <c r="E216" t="s">
        <v>948</v>
      </c>
      <c r="F216" s="50">
        <v>299.79250000000002</v>
      </c>
      <c r="G216" s="52" t="b">
        <v>0</v>
      </c>
      <c r="H216" t="s">
        <v>949</v>
      </c>
      <c r="I216" t="s">
        <v>950</v>
      </c>
      <c r="J216" t="s">
        <v>951</v>
      </c>
    </row>
    <row r="217" spans="1:10" x14ac:dyDescent="0.25">
      <c r="A217" t="s">
        <v>956</v>
      </c>
      <c r="B217" t="s">
        <v>957</v>
      </c>
      <c r="E217" t="s">
        <v>958</v>
      </c>
      <c r="F217" s="50">
        <v>1.0000000000000001E-9</v>
      </c>
      <c r="G217" s="52" t="b">
        <v>0</v>
      </c>
      <c r="H217" t="s">
        <v>959</v>
      </c>
      <c r="I217" t="s">
        <v>960</v>
      </c>
      <c r="J217" t="s">
        <v>961</v>
      </c>
    </row>
    <row r="218" spans="1:10" x14ac:dyDescent="0.25">
      <c r="A218" t="s">
        <v>962</v>
      </c>
      <c r="B218" t="s">
        <v>963</v>
      </c>
      <c r="E218" t="s">
        <v>958</v>
      </c>
      <c r="F218" s="50">
        <v>898755200000</v>
      </c>
      <c r="G218" s="52" t="b">
        <v>0</v>
      </c>
      <c r="H218" t="s">
        <v>959</v>
      </c>
      <c r="I218" t="s">
        <v>960</v>
      </c>
      <c r="J218" t="s">
        <v>961</v>
      </c>
    </row>
    <row r="219" spans="1:10" x14ac:dyDescent="0.25">
      <c r="A219" t="s">
        <v>964</v>
      </c>
      <c r="B219" t="s">
        <v>962</v>
      </c>
      <c r="E219" t="s">
        <v>958</v>
      </c>
      <c r="F219" s="50">
        <v>898755200000</v>
      </c>
      <c r="G219" s="52" t="b">
        <v>0</v>
      </c>
      <c r="H219" t="s">
        <v>959</v>
      </c>
      <c r="I219" t="s">
        <v>960</v>
      </c>
      <c r="J219" t="s">
        <v>961</v>
      </c>
    </row>
    <row r="220" spans="1:10" x14ac:dyDescent="0.25">
      <c r="A220" t="s">
        <v>965</v>
      </c>
      <c r="B220" t="s">
        <v>966</v>
      </c>
      <c r="E220" t="s">
        <v>967</v>
      </c>
      <c r="F220" s="50">
        <v>15.5</v>
      </c>
      <c r="G220" s="52" t="b">
        <v>0</v>
      </c>
      <c r="H220" t="s">
        <v>968</v>
      </c>
      <c r="I220" t="s">
        <v>969</v>
      </c>
      <c r="J220" t="s">
        <v>970</v>
      </c>
    </row>
    <row r="221" spans="1:10" x14ac:dyDescent="0.25">
      <c r="A221" t="s">
        <v>971</v>
      </c>
      <c r="B221" t="s">
        <v>972</v>
      </c>
      <c r="E221" t="s">
        <v>973</v>
      </c>
      <c r="F221" s="50">
        <v>1550003000</v>
      </c>
      <c r="G221" s="52" t="b">
        <v>0</v>
      </c>
      <c r="H221" t="s">
        <v>974</v>
      </c>
      <c r="I221" t="s">
        <v>975</v>
      </c>
      <c r="J221" t="s">
        <v>976</v>
      </c>
    </row>
    <row r="222" spans="1:10" x14ac:dyDescent="0.25">
      <c r="A222" t="s">
        <v>977</v>
      </c>
      <c r="B222" t="s">
        <v>978</v>
      </c>
      <c r="E222" t="s">
        <v>979</v>
      </c>
      <c r="F222" s="50">
        <v>10.763909999999999</v>
      </c>
      <c r="G222" s="52" t="b">
        <v>0</v>
      </c>
      <c r="H222" t="s">
        <v>980</v>
      </c>
      <c r="I222" t="s">
        <v>975</v>
      </c>
    </row>
    <row r="223" spans="1:10" x14ac:dyDescent="0.25">
      <c r="A223" t="s">
        <v>546</v>
      </c>
      <c r="B223" t="s">
        <v>981</v>
      </c>
      <c r="E223" t="s">
        <v>973</v>
      </c>
      <c r="F223" s="50">
        <v>3426259</v>
      </c>
      <c r="G223" s="52" t="b">
        <v>0</v>
      </c>
      <c r="H223" t="s">
        <v>974</v>
      </c>
      <c r="I223" t="s">
        <v>975</v>
      </c>
      <c r="J223" t="s">
        <v>976</v>
      </c>
    </row>
    <row r="224" spans="1:10" ht="16.5" customHeight="1" x14ac:dyDescent="0.25">
      <c r="A224" t="s">
        <v>982</v>
      </c>
      <c r="B224" t="s">
        <v>983</v>
      </c>
      <c r="E224" t="s">
        <v>973</v>
      </c>
      <c r="F224" s="50">
        <v>3183099000</v>
      </c>
      <c r="G224" s="52" t="b">
        <v>0</v>
      </c>
      <c r="H224" t="s">
        <v>974</v>
      </c>
      <c r="I224" t="s">
        <v>975</v>
      </c>
      <c r="J224" t="s">
        <v>976</v>
      </c>
    </row>
    <row r="225" spans="1:11" x14ac:dyDescent="0.25">
      <c r="A225" t="s">
        <v>984</v>
      </c>
      <c r="B225" t="s">
        <v>985</v>
      </c>
      <c r="E225" t="s">
        <v>979</v>
      </c>
      <c r="F225" s="50">
        <v>10.763909999999999</v>
      </c>
      <c r="G225" s="52" t="b">
        <v>0</v>
      </c>
      <c r="H225" t="s">
        <v>980</v>
      </c>
      <c r="I225" t="s">
        <v>975</v>
      </c>
      <c r="J225" t="s">
        <v>976</v>
      </c>
    </row>
    <row r="226" spans="1:11" x14ac:dyDescent="0.25">
      <c r="A226" t="s">
        <v>986</v>
      </c>
      <c r="B226" t="s">
        <v>987</v>
      </c>
      <c r="E226" t="s">
        <v>979</v>
      </c>
      <c r="F226" s="50">
        <v>10000</v>
      </c>
      <c r="G226" s="52" t="b">
        <v>0</v>
      </c>
      <c r="H226" t="s">
        <v>980</v>
      </c>
      <c r="I226" t="s">
        <v>975</v>
      </c>
      <c r="J226" t="s">
        <v>976</v>
      </c>
    </row>
    <row r="227" spans="1:11" x14ac:dyDescent="0.25">
      <c r="A227" t="s">
        <v>988</v>
      </c>
      <c r="B227" t="s">
        <v>989</v>
      </c>
      <c r="E227" t="s">
        <v>990</v>
      </c>
      <c r="F227" s="50">
        <v>1E-3</v>
      </c>
      <c r="G227" s="52" t="b">
        <v>0</v>
      </c>
      <c r="H227" t="s">
        <v>991</v>
      </c>
      <c r="I227" t="s">
        <v>992</v>
      </c>
      <c r="J227" t="s">
        <v>993</v>
      </c>
    </row>
    <row r="228" spans="1:11" x14ac:dyDescent="0.25">
      <c r="A228" t="s">
        <v>378</v>
      </c>
      <c r="B228" t="s">
        <v>994</v>
      </c>
      <c r="E228" t="s">
        <v>990</v>
      </c>
      <c r="F228" s="50">
        <v>0.1</v>
      </c>
      <c r="G228" s="52" t="b">
        <v>0</v>
      </c>
      <c r="H228" t="s">
        <v>991</v>
      </c>
      <c r="I228" t="s">
        <v>992</v>
      </c>
      <c r="J228" t="s">
        <v>993</v>
      </c>
    </row>
    <row r="229" spans="1:11" x14ac:dyDescent="0.25">
      <c r="A229" t="s">
        <v>995</v>
      </c>
      <c r="B229" t="s">
        <v>996</v>
      </c>
      <c r="E229" t="s">
        <v>997</v>
      </c>
      <c r="F229" s="50">
        <v>10</v>
      </c>
      <c r="G229" s="52" t="b">
        <v>0</v>
      </c>
      <c r="H229" t="s">
        <v>998</v>
      </c>
      <c r="I229" t="s">
        <v>999</v>
      </c>
      <c r="J229" t="s">
        <v>1000</v>
      </c>
    </row>
    <row r="230" spans="1:11" x14ac:dyDescent="0.25">
      <c r="A230" t="s">
        <v>1001</v>
      </c>
      <c r="B230" t="s">
        <v>1002</v>
      </c>
      <c r="D230" s="58"/>
      <c r="E230" t="s">
        <v>1003</v>
      </c>
      <c r="F230" s="50">
        <v>1E-4</v>
      </c>
      <c r="G230" s="51" t="b">
        <v>1</v>
      </c>
      <c r="H230" t="s">
        <v>1004</v>
      </c>
      <c r="I230" t="s">
        <v>1005</v>
      </c>
      <c r="J230" t="s">
        <v>1006</v>
      </c>
      <c r="K230" t="b">
        <v>1</v>
      </c>
    </row>
    <row r="231" spans="1:11" x14ac:dyDescent="0.25">
      <c r="A231" t="s">
        <v>1007</v>
      </c>
      <c r="B231" t="s">
        <v>1008</v>
      </c>
      <c r="C231" t="s">
        <v>1009</v>
      </c>
      <c r="E231" t="s">
        <v>1010</v>
      </c>
      <c r="F231" s="50">
        <f>F92/F21</f>
        <v>6.309019639999999E-5</v>
      </c>
      <c r="G231" s="51" t="b">
        <v>1</v>
      </c>
      <c r="H231" t="s">
        <v>1011</v>
      </c>
      <c r="I231" t="s">
        <v>1012</v>
      </c>
      <c r="J231" t="s">
        <v>1013</v>
      </c>
    </row>
    <row r="232" spans="1:11" x14ac:dyDescent="0.25">
      <c r="A232" t="s">
        <v>1014</v>
      </c>
      <c r="B232" t="s">
        <v>1015</v>
      </c>
      <c r="C232" t="s">
        <v>1016</v>
      </c>
      <c r="E232" t="s">
        <v>1010</v>
      </c>
      <c r="F232" s="50">
        <f>F47^3/F21</f>
        <v>4.719474432000001E-4</v>
      </c>
      <c r="G232" s="51" t="b">
        <v>1</v>
      </c>
      <c r="H232" t="s">
        <v>1011</v>
      </c>
      <c r="I232" t="s">
        <v>1012</v>
      </c>
      <c r="J232" t="s">
        <v>1013</v>
      </c>
    </row>
    <row r="233" spans="1:11" x14ac:dyDescent="0.25">
      <c r="A233" t="s">
        <v>1017</v>
      </c>
      <c r="B233" t="s">
        <v>1018</v>
      </c>
      <c r="C233" t="s">
        <v>1019</v>
      </c>
      <c r="E233" t="s">
        <v>1010</v>
      </c>
      <c r="F233" s="50">
        <f>F119/F21</f>
        <v>1.6666666666666667E-5</v>
      </c>
      <c r="G233" s="51" t="b">
        <v>1</v>
      </c>
      <c r="H233" t="s">
        <v>1011</v>
      </c>
      <c r="I233" t="s">
        <v>1012</v>
      </c>
      <c r="J233" t="s">
        <v>1013</v>
      </c>
    </row>
  </sheetData>
  <conditionalFormatting sqref="A1:A1048576">
    <cfRule type="duplicateValues" dxfId="3" priority="1"/>
  </conditionalFormatting>
  <pageMargins left="0.7" right="0.7" top="0.75" bottom="0.75" header="0.3" footer="0.3"/>
  <pageSetup scale="36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7"/>
  <sheetViews>
    <sheetView tabSelected="1" topLeftCell="G1675" zoomScale="115" zoomScaleNormal="115" workbookViewId="0">
      <selection activeCell="O2" sqref="O2:O1707"/>
    </sheetView>
  </sheetViews>
  <sheetFormatPr defaultRowHeight="15" x14ac:dyDescent="0.25"/>
  <cols>
    <col min="1" max="1" width="9.140625" style="41"/>
    <col min="15" max="15" width="151.140625" bestFit="1" customWidth="1"/>
  </cols>
  <sheetData>
    <row r="1" spans="1:15" x14ac:dyDescent="0.25">
      <c r="O1" s="40" t="s">
        <v>1037</v>
      </c>
    </row>
    <row r="2" spans="1:15" x14ac:dyDescent="0.25">
      <c r="A2" s="41" t="s">
        <v>1039</v>
      </c>
      <c r="B2">
        <v>80</v>
      </c>
      <c r="D2" t="s">
        <v>1020</v>
      </c>
      <c r="E2" t="s">
        <v>1021</v>
      </c>
      <c r="F2">
        <v>5.0000000000000001E-4</v>
      </c>
      <c r="G2">
        <v>5.9499999999999997E-2</v>
      </c>
      <c r="H2">
        <v>0.06</v>
      </c>
      <c r="I2">
        <v>5.6300000000000003E-2</v>
      </c>
      <c r="J2">
        <v>5.1400000000000001E-2</v>
      </c>
      <c r="K2">
        <v>4.9599999999999998E-2</v>
      </c>
      <c r="L2">
        <v>4.4600000000000001E-2</v>
      </c>
      <c r="M2" t="s">
        <v>1022</v>
      </c>
      <c r="O2" t="str">
        <f>A2&amp;"|"&amp;B2&amp;"|"&amp;C2&amp;"|"&amp;D2&amp;"|"&amp;E2&amp;"|"&amp;F2&amp;"|"&amp;G2&amp;"|"&amp;H2&amp;"|"&amp;I2&amp;"|"&amp;J2&amp;"|"&amp;K2&amp;"|"&amp;L2&amp;"|"&amp;M2&amp;"|"&amp;N2</f>
        <v>0|80||UNF|2A|0.0005|0.0595|0.06|0.0563|0.0514|0.0496|0.0446|-|</v>
      </c>
    </row>
    <row r="3" spans="1:15" x14ac:dyDescent="0.25">
      <c r="A3" s="41" t="s">
        <v>1039</v>
      </c>
      <c r="B3">
        <v>80</v>
      </c>
      <c r="D3" t="s">
        <v>1020</v>
      </c>
      <c r="E3" t="s">
        <v>1023</v>
      </c>
      <c r="F3" t="s">
        <v>1022</v>
      </c>
      <c r="G3" t="s">
        <v>1022</v>
      </c>
      <c r="H3">
        <v>0.06</v>
      </c>
      <c r="I3">
        <v>0.06</v>
      </c>
      <c r="J3">
        <v>5.4199999999999998E-2</v>
      </c>
      <c r="K3">
        <v>5.1900000000000002E-2</v>
      </c>
      <c r="L3">
        <v>5.1400000000000001E-2</v>
      </c>
      <c r="M3">
        <v>4.65E-2</v>
      </c>
      <c r="O3" t="str">
        <f t="shared" ref="O3:O66" si="0">A3&amp;"|"&amp;B3&amp;"|"&amp;C3&amp;"|"&amp;D3&amp;"|"&amp;E3&amp;"|"&amp;F3&amp;"|"&amp;G3&amp;"|"&amp;H3&amp;"|"&amp;I3&amp;"|"&amp;J3&amp;"|"&amp;K3&amp;"|"&amp;L3&amp;"|"&amp;M3&amp;"|"&amp;N3</f>
        <v>0|80||UNF|2B|-|-|0.06|0.06|0.0542|0.0519|0.0514|0.0465|</v>
      </c>
    </row>
    <row r="4" spans="1:15" x14ac:dyDescent="0.25">
      <c r="A4" s="41" t="s">
        <v>1039</v>
      </c>
      <c r="B4">
        <v>80</v>
      </c>
      <c r="D4" t="s">
        <v>1020</v>
      </c>
      <c r="E4" t="s">
        <v>1024</v>
      </c>
      <c r="F4">
        <v>0</v>
      </c>
      <c r="G4">
        <v>0.06</v>
      </c>
      <c r="H4">
        <v>0.06</v>
      </c>
      <c r="I4">
        <v>5.6800000000000003E-2</v>
      </c>
      <c r="J4">
        <v>5.1900000000000002E-2</v>
      </c>
      <c r="K4">
        <v>5.0599999999999999E-2</v>
      </c>
      <c r="L4">
        <v>4.5100000000000001E-2</v>
      </c>
      <c r="M4" t="s">
        <v>1022</v>
      </c>
      <c r="O4" t="str">
        <f t="shared" si="0"/>
        <v>0|80||UNF|3A|0|0.06|0.06|0.0568|0.0519|0.0506|0.0451|-|</v>
      </c>
    </row>
    <row r="5" spans="1:15" x14ac:dyDescent="0.25">
      <c r="A5" s="41" t="s">
        <v>1039</v>
      </c>
      <c r="B5">
        <v>80</v>
      </c>
      <c r="D5" t="s">
        <v>1020</v>
      </c>
      <c r="E5" t="s">
        <v>1025</v>
      </c>
      <c r="F5" t="s">
        <v>1022</v>
      </c>
      <c r="G5" t="s">
        <v>1022</v>
      </c>
      <c r="H5">
        <v>0.06</v>
      </c>
      <c r="I5">
        <v>0.06</v>
      </c>
      <c r="J5">
        <v>5.3600000000000002E-2</v>
      </c>
      <c r="K5">
        <v>5.1900000000000002E-2</v>
      </c>
      <c r="L5">
        <v>5.1400000000000001E-2</v>
      </c>
      <c r="M5">
        <v>4.65E-2</v>
      </c>
      <c r="O5" t="str">
        <f t="shared" si="0"/>
        <v>0|80||UNF|3B|-|-|0.06|0.06|0.0536|0.0519|0.0514|0.0465|</v>
      </c>
    </row>
    <row r="6" spans="1:15" x14ac:dyDescent="0.25">
      <c r="A6" s="41" t="s">
        <v>1040</v>
      </c>
      <c r="B6">
        <v>64</v>
      </c>
      <c r="D6" t="s">
        <v>1026</v>
      </c>
      <c r="E6" t="s">
        <v>1021</v>
      </c>
      <c r="F6">
        <v>5.9999999999999995E-4</v>
      </c>
      <c r="G6">
        <v>7.2400000000000006E-2</v>
      </c>
      <c r="H6">
        <v>7.2999999999999995E-2</v>
      </c>
      <c r="I6">
        <v>6.8599999999999994E-2</v>
      </c>
      <c r="J6">
        <v>6.2300000000000001E-2</v>
      </c>
      <c r="K6">
        <v>6.0299999999999999E-2</v>
      </c>
      <c r="L6">
        <v>5.3800000000000001E-2</v>
      </c>
      <c r="M6" t="s">
        <v>1022</v>
      </c>
      <c r="O6" t="str">
        <f t="shared" si="0"/>
        <v>1|64||UNC|2A|0.0006|0.0724|0.073|0.0686|0.0623|0.0603|0.0538|-|</v>
      </c>
    </row>
    <row r="7" spans="1:15" x14ac:dyDescent="0.25">
      <c r="A7" s="41" t="s">
        <v>1040</v>
      </c>
      <c r="B7">
        <v>64</v>
      </c>
      <c r="D7" t="s">
        <v>1026</v>
      </c>
      <c r="E7" t="s">
        <v>1023</v>
      </c>
      <c r="F7" t="s">
        <v>1022</v>
      </c>
      <c r="G7" t="s">
        <v>1022</v>
      </c>
      <c r="H7">
        <v>7.2999999999999995E-2</v>
      </c>
      <c r="I7">
        <v>7.2999999999999995E-2</v>
      </c>
      <c r="J7">
        <v>6.5500000000000003E-2</v>
      </c>
      <c r="K7">
        <v>6.2899999999999998E-2</v>
      </c>
      <c r="L7">
        <v>6.2300000000000001E-2</v>
      </c>
      <c r="M7">
        <v>5.6099999999999997E-2</v>
      </c>
      <c r="O7" t="str">
        <f t="shared" si="0"/>
        <v>1|64||UNC|2B|-|-|0.073|0.073|0.0655|0.0629|0.0623|0.0561|</v>
      </c>
    </row>
    <row r="8" spans="1:15" x14ac:dyDescent="0.25">
      <c r="A8" s="41" t="s">
        <v>1040</v>
      </c>
      <c r="B8">
        <v>64</v>
      </c>
      <c r="D8" t="s">
        <v>1026</v>
      </c>
      <c r="E8" t="s">
        <v>1024</v>
      </c>
      <c r="F8">
        <v>0</v>
      </c>
      <c r="G8">
        <v>7.2999999999999995E-2</v>
      </c>
      <c r="H8">
        <v>7.2999999999999995E-2</v>
      </c>
      <c r="I8">
        <v>6.9199999999999998E-2</v>
      </c>
      <c r="J8">
        <v>6.2899999999999998E-2</v>
      </c>
      <c r="K8">
        <v>6.1400000000000003E-2</v>
      </c>
      <c r="L8">
        <v>5.4399999999999997E-2</v>
      </c>
      <c r="M8" t="s">
        <v>1022</v>
      </c>
      <c r="O8" t="str">
        <f t="shared" si="0"/>
        <v>1|64||UNC|3A|0|0.073|0.073|0.0692|0.0629|0.0614|0.0544|-|</v>
      </c>
    </row>
    <row r="9" spans="1:15" x14ac:dyDescent="0.25">
      <c r="A9" s="41" t="s">
        <v>1040</v>
      </c>
      <c r="B9">
        <v>64</v>
      </c>
      <c r="D9" t="s">
        <v>1026</v>
      </c>
      <c r="E9" t="s">
        <v>1025</v>
      </c>
      <c r="F9" t="s">
        <v>1022</v>
      </c>
      <c r="G9" t="s">
        <v>1022</v>
      </c>
      <c r="H9">
        <v>7.2999999999999995E-2</v>
      </c>
      <c r="I9">
        <v>7.2999999999999995E-2</v>
      </c>
      <c r="J9">
        <v>6.4799999999999996E-2</v>
      </c>
      <c r="K9">
        <v>6.2899999999999998E-2</v>
      </c>
      <c r="L9">
        <v>6.2300000000000001E-2</v>
      </c>
      <c r="M9">
        <v>5.6099999999999997E-2</v>
      </c>
      <c r="O9" t="str">
        <f t="shared" si="0"/>
        <v>1|64||UNC|3B|-|-|0.073|0.073|0.0648|0.0629|0.0623|0.0561|</v>
      </c>
    </row>
    <row r="10" spans="1:15" x14ac:dyDescent="0.25">
      <c r="A10" s="41" t="s">
        <v>1040</v>
      </c>
      <c r="B10">
        <v>72</v>
      </c>
      <c r="D10" t="s">
        <v>1020</v>
      </c>
      <c r="E10" t="s">
        <v>1021</v>
      </c>
      <c r="F10">
        <v>5.9999999999999995E-4</v>
      </c>
      <c r="G10">
        <v>7.2400000000000006E-2</v>
      </c>
      <c r="H10">
        <v>7.2999999999999995E-2</v>
      </c>
      <c r="I10">
        <v>6.8900000000000003E-2</v>
      </c>
      <c r="J10">
        <v>6.3399999999999998E-2</v>
      </c>
      <c r="K10">
        <v>6.1499999999999999E-2</v>
      </c>
      <c r="L10">
        <v>5.5899999999999998E-2</v>
      </c>
      <c r="M10" t="s">
        <v>1022</v>
      </c>
      <c r="O10" t="str">
        <f t="shared" si="0"/>
        <v>1|72||UNF|2A|0.0006|0.0724|0.073|0.0689|0.0634|0.0615|0.0559|-|</v>
      </c>
    </row>
    <row r="11" spans="1:15" x14ac:dyDescent="0.25">
      <c r="A11" s="41" t="s">
        <v>1040</v>
      </c>
      <c r="B11">
        <v>72</v>
      </c>
      <c r="D11" t="s">
        <v>1020</v>
      </c>
      <c r="E11" t="s">
        <v>1023</v>
      </c>
      <c r="F11" t="s">
        <v>1022</v>
      </c>
      <c r="G11" t="s">
        <v>1022</v>
      </c>
      <c r="H11">
        <v>7.2999999999999995E-2</v>
      </c>
      <c r="I11">
        <v>7.2999999999999995E-2</v>
      </c>
      <c r="J11">
        <v>6.6500000000000004E-2</v>
      </c>
      <c r="K11">
        <v>6.4000000000000001E-2</v>
      </c>
      <c r="L11">
        <v>6.3500000000000001E-2</v>
      </c>
      <c r="M11">
        <v>5.8000000000000003E-2</v>
      </c>
      <c r="O11" t="str">
        <f t="shared" si="0"/>
        <v>1|72||UNF|2B|-|-|0.073|0.073|0.0665|0.064|0.0635|0.058|</v>
      </c>
    </row>
    <row r="12" spans="1:15" x14ac:dyDescent="0.25">
      <c r="A12" s="41" t="s">
        <v>1040</v>
      </c>
      <c r="B12">
        <v>72</v>
      </c>
      <c r="D12" t="s">
        <v>1020</v>
      </c>
      <c r="E12" t="s">
        <v>1024</v>
      </c>
      <c r="F12">
        <v>0</v>
      </c>
      <c r="G12">
        <v>7.2999999999999995E-2</v>
      </c>
      <c r="H12">
        <v>7.2999999999999995E-2</v>
      </c>
      <c r="I12">
        <v>6.9500000000000006E-2</v>
      </c>
      <c r="J12">
        <v>6.4000000000000001E-2</v>
      </c>
      <c r="K12">
        <v>6.2600000000000003E-2</v>
      </c>
      <c r="L12">
        <v>5.6500000000000002E-2</v>
      </c>
      <c r="M12" t="s">
        <v>1022</v>
      </c>
      <c r="O12" t="str">
        <f t="shared" si="0"/>
        <v>1|72||UNF|3A|0|0.073|0.073|0.0695|0.064|0.0626|0.0565|-|</v>
      </c>
    </row>
    <row r="13" spans="1:15" x14ac:dyDescent="0.25">
      <c r="A13" s="41" t="s">
        <v>1040</v>
      </c>
      <c r="B13">
        <v>72</v>
      </c>
      <c r="D13" t="s">
        <v>1020</v>
      </c>
      <c r="E13" t="s">
        <v>1025</v>
      </c>
      <c r="F13" t="s">
        <v>1022</v>
      </c>
      <c r="G13" t="s">
        <v>1022</v>
      </c>
      <c r="H13">
        <v>7.2999999999999995E-2</v>
      </c>
      <c r="I13">
        <v>7.2999999999999995E-2</v>
      </c>
      <c r="J13">
        <v>6.59E-2</v>
      </c>
      <c r="K13">
        <v>6.4000000000000001E-2</v>
      </c>
      <c r="L13">
        <v>6.3500000000000001E-2</v>
      </c>
      <c r="M13">
        <v>5.8000000000000003E-2</v>
      </c>
      <c r="O13" t="str">
        <f t="shared" si="0"/>
        <v>1|72||UNF|3B|-|-|0.073|0.073|0.0659|0.064|0.0635|0.058|</v>
      </c>
    </row>
    <row r="14" spans="1:15" x14ac:dyDescent="0.25">
      <c r="A14" s="41" t="s">
        <v>1041</v>
      </c>
      <c r="B14">
        <v>56</v>
      </c>
      <c r="D14" t="s">
        <v>1026</v>
      </c>
      <c r="E14" t="s">
        <v>1021</v>
      </c>
      <c r="F14">
        <v>5.9999999999999995E-4</v>
      </c>
      <c r="G14">
        <v>8.5400000000000004E-2</v>
      </c>
      <c r="H14">
        <v>8.5999999999999993E-2</v>
      </c>
      <c r="I14">
        <v>8.1299999999999997E-2</v>
      </c>
      <c r="J14">
        <v>7.3800000000000004E-2</v>
      </c>
      <c r="K14">
        <v>7.17E-2</v>
      </c>
      <c r="L14">
        <v>6.4199999999999993E-2</v>
      </c>
      <c r="M14" t="s">
        <v>1022</v>
      </c>
      <c r="O14" t="str">
        <f t="shared" si="0"/>
        <v>2|56||UNC|2A|0.0006|0.0854|0.086|0.0813|0.0738|0.0717|0.0642|-|</v>
      </c>
    </row>
    <row r="15" spans="1:15" x14ac:dyDescent="0.25">
      <c r="A15" s="41" t="s">
        <v>1041</v>
      </c>
      <c r="B15">
        <v>56</v>
      </c>
      <c r="D15" t="s">
        <v>1026</v>
      </c>
      <c r="E15" t="s">
        <v>1023</v>
      </c>
      <c r="F15" t="s">
        <v>1022</v>
      </c>
      <c r="G15" t="s">
        <v>1022</v>
      </c>
      <c r="H15">
        <v>8.5999999999999993E-2</v>
      </c>
      <c r="I15">
        <v>8.5999999999999993E-2</v>
      </c>
      <c r="J15">
        <v>7.7200000000000005E-2</v>
      </c>
      <c r="K15">
        <v>7.4399999999999994E-2</v>
      </c>
      <c r="L15">
        <v>7.3700000000000002E-2</v>
      </c>
      <c r="M15">
        <v>6.6699999999999995E-2</v>
      </c>
      <c r="O15" t="str">
        <f t="shared" si="0"/>
        <v>2|56||UNC|2B|-|-|0.086|0.086|0.0772|0.0744|0.0737|0.0667|</v>
      </c>
    </row>
    <row r="16" spans="1:15" x14ac:dyDescent="0.25">
      <c r="A16" s="41" t="s">
        <v>1041</v>
      </c>
      <c r="B16">
        <v>56</v>
      </c>
      <c r="D16" t="s">
        <v>1026</v>
      </c>
      <c r="E16" t="s">
        <v>1024</v>
      </c>
      <c r="F16">
        <v>0</v>
      </c>
      <c r="G16">
        <v>8.5999999999999993E-2</v>
      </c>
      <c r="H16">
        <v>8.5999999999999993E-2</v>
      </c>
      <c r="I16">
        <v>8.1900000000000001E-2</v>
      </c>
      <c r="J16">
        <v>7.4399999999999994E-2</v>
      </c>
      <c r="K16">
        <v>7.2800000000000004E-2</v>
      </c>
      <c r="L16">
        <v>6.4799999999999996E-2</v>
      </c>
      <c r="M16" t="s">
        <v>1022</v>
      </c>
      <c r="O16" t="str">
        <f t="shared" si="0"/>
        <v>2|56||UNC|3A|0|0.086|0.086|0.0819|0.0744|0.0728|0.0648|-|</v>
      </c>
    </row>
    <row r="17" spans="1:15" x14ac:dyDescent="0.25">
      <c r="A17" s="41" t="s">
        <v>1041</v>
      </c>
      <c r="B17">
        <v>56</v>
      </c>
      <c r="D17" t="s">
        <v>1026</v>
      </c>
      <c r="E17" t="s">
        <v>1025</v>
      </c>
      <c r="F17" t="s">
        <v>1022</v>
      </c>
      <c r="G17" t="s">
        <v>1022</v>
      </c>
      <c r="H17">
        <v>8.5999999999999993E-2</v>
      </c>
      <c r="I17">
        <v>8.5999999999999993E-2</v>
      </c>
      <c r="J17">
        <v>7.6499999999999999E-2</v>
      </c>
      <c r="K17">
        <v>7.4399999999999994E-2</v>
      </c>
      <c r="L17">
        <v>7.3700000000000002E-2</v>
      </c>
      <c r="M17">
        <v>6.6699999999999995E-2</v>
      </c>
      <c r="O17" t="str">
        <f t="shared" si="0"/>
        <v>2|56||UNC|3B|-|-|0.086|0.086|0.0765|0.0744|0.0737|0.0667|</v>
      </c>
    </row>
    <row r="18" spans="1:15" x14ac:dyDescent="0.25">
      <c r="A18" s="41" t="s">
        <v>1041</v>
      </c>
      <c r="B18">
        <v>64</v>
      </c>
      <c r="D18" t="s">
        <v>1020</v>
      </c>
      <c r="E18" t="s">
        <v>1021</v>
      </c>
      <c r="F18">
        <v>5.9999999999999995E-4</v>
      </c>
      <c r="G18">
        <v>8.5400000000000004E-2</v>
      </c>
      <c r="H18">
        <v>8.5999999999999993E-2</v>
      </c>
      <c r="I18">
        <v>8.1600000000000006E-2</v>
      </c>
      <c r="J18">
        <v>7.5300000000000006E-2</v>
      </c>
      <c r="K18">
        <v>7.3300000000000004E-2</v>
      </c>
      <c r="L18">
        <v>6.6799999999999998E-2</v>
      </c>
      <c r="M18" t="s">
        <v>1022</v>
      </c>
      <c r="O18" t="str">
        <f t="shared" si="0"/>
        <v>2|64||UNF|2A|0.0006|0.0854|0.086|0.0816|0.0753|0.0733|0.0668|-|</v>
      </c>
    </row>
    <row r="19" spans="1:15" x14ac:dyDescent="0.25">
      <c r="A19" s="41" t="s">
        <v>1041</v>
      </c>
      <c r="B19">
        <v>64</v>
      </c>
      <c r="D19" t="s">
        <v>1020</v>
      </c>
      <c r="E19" t="s">
        <v>1023</v>
      </c>
      <c r="F19" t="s">
        <v>1022</v>
      </c>
      <c r="G19" t="s">
        <v>1022</v>
      </c>
      <c r="H19">
        <v>8.5999999999999993E-2</v>
      </c>
      <c r="I19">
        <v>8.5999999999999993E-2</v>
      </c>
      <c r="J19">
        <v>7.8600000000000003E-2</v>
      </c>
      <c r="K19">
        <v>7.5899999999999995E-2</v>
      </c>
      <c r="L19">
        <v>7.5300000000000006E-2</v>
      </c>
      <c r="M19">
        <v>6.9099999999999995E-2</v>
      </c>
      <c r="O19" t="str">
        <f t="shared" si="0"/>
        <v>2|64||UNF|2B|-|-|0.086|0.086|0.0786|0.0759|0.0753|0.0691|</v>
      </c>
    </row>
    <row r="20" spans="1:15" x14ac:dyDescent="0.25">
      <c r="A20" s="41" t="s">
        <v>1041</v>
      </c>
      <c r="B20">
        <v>64</v>
      </c>
      <c r="D20" t="s">
        <v>1020</v>
      </c>
      <c r="E20" t="s">
        <v>1024</v>
      </c>
      <c r="F20">
        <v>0</v>
      </c>
      <c r="G20">
        <v>8.5999999999999993E-2</v>
      </c>
      <c r="H20">
        <v>8.5999999999999993E-2</v>
      </c>
      <c r="I20">
        <v>8.2199999999999995E-2</v>
      </c>
      <c r="J20">
        <v>7.5899999999999995E-2</v>
      </c>
      <c r="K20">
        <v>7.4399999999999994E-2</v>
      </c>
      <c r="L20">
        <v>6.7400000000000002E-2</v>
      </c>
      <c r="M20" t="s">
        <v>1022</v>
      </c>
      <c r="O20" t="str">
        <f t="shared" si="0"/>
        <v>2|64||UNF|3A|0|0.086|0.086|0.0822|0.0759|0.0744|0.0674|-|</v>
      </c>
    </row>
    <row r="21" spans="1:15" x14ac:dyDescent="0.25">
      <c r="A21" s="41" t="s">
        <v>1041</v>
      </c>
      <c r="B21">
        <v>64</v>
      </c>
      <c r="D21" t="s">
        <v>1020</v>
      </c>
      <c r="E21" t="s">
        <v>1025</v>
      </c>
      <c r="F21" t="s">
        <v>1022</v>
      </c>
      <c r="G21" t="s">
        <v>1022</v>
      </c>
      <c r="H21">
        <v>8.5999999999999993E-2</v>
      </c>
      <c r="I21">
        <v>8.5999999999999993E-2</v>
      </c>
      <c r="J21">
        <v>7.7899999999999997E-2</v>
      </c>
      <c r="K21">
        <v>7.5899999999999995E-2</v>
      </c>
      <c r="L21">
        <v>7.5300000000000006E-2</v>
      </c>
      <c r="M21">
        <v>6.9099999999999995E-2</v>
      </c>
      <c r="O21" t="str">
        <f t="shared" si="0"/>
        <v>2|64||UNF|3B|-|-|0.086|0.086|0.0779|0.0759|0.0753|0.0691|</v>
      </c>
    </row>
    <row r="22" spans="1:15" x14ac:dyDescent="0.25">
      <c r="A22" s="41" t="s">
        <v>1042</v>
      </c>
      <c r="B22">
        <v>48</v>
      </c>
      <c r="D22" t="s">
        <v>1026</v>
      </c>
      <c r="E22" t="s">
        <v>1021</v>
      </c>
      <c r="F22">
        <v>6.9999999999999999E-4</v>
      </c>
      <c r="G22">
        <v>9.8299999999999998E-2</v>
      </c>
      <c r="H22">
        <v>9.9000000000000005E-2</v>
      </c>
      <c r="I22">
        <v>9.3799999999999994E-2</v>
      </c>
      <c r="J22">
        <v>8.48E-2</v>
      </c>
      <c r="K22">
        <v>8.2500000000000004E-2</v>
      </c>
      <c r="L22">
        <v>7.3400000000000007E-2</v>
      </c>
      <c r="M22" t="s">
        <v>1022</v>
      </c>
      <c r="O22" t="str">
        <f t="shared" si="0"/>
        <v>3|48||UNC|2A|0.0007|0.0983|0.099|0.0938|0.0848|0.0825|0.0734|-|</v>
      </c>
    </row>
    <row r="23" spans="1:15" x14ac:dyDescent="0.25">
      <c r="A23" s="41" t="s">
        <v>1042</v>
      </c>
      <c r="B23">
        <v>48</v>
      </c>
      <c r="D23" t="s">
        <v>1026</v>
      </c>
      <c r="E23" t="s">
        <v>1023</v>
      </c>
      <c r="F23" t="s">
        <v>1022</v>
      </c>
      <c r="G23" t="s">
        <v>1022</v>
      </c>
      <c r="H23">
        <v>9.9000000000000005E-2</v>
      </c>
      <c r="I23">
        <v>9.9000000000000005E-2</v>
      </c>
      <c r="J23">
        <v>8.8499999999999995E-2</v>
      </c>
      <c r="K23">
        <v>8.5500000000000007E-2</v>
      </c>
      <c r="L23">
        <v>8.4500000000000006E-2</v>
      </c>
      <c r="M23">
        <v>7.6399999999999996E-2</v>
      </c>
      <c r="O23" t="str">
        <f t="shared" si="0"/>
        <v>3|48||UNC|2B|-|-|0.099|0.099|0.0885|0.0855|0.0845|0.0764|</v>
      </c>
    </row>
    <row r="24" spans="1:15" x14ac:dyDescent="0.25">
      <c r="A24" s="41" t="s">
        <v>1042</v>
      </c>
      <c r="B24">
        <v>48</v>
      </c>
      <c r="D24" t="s">
        <v>1026</v>
      </c>
      <c r="E24" t="s">
        <v>1024</v>
      </c>
      <c r="F24">
        <v>0</v>
      </c>
      <c r="G24">
        <v>9.9000000000000005E-2</v>
      </c>
      <c r="H24">
        <v>9.9000000000000005E-2</v>
      </c>
      <c r="I24">
        <v>9.4500000000000001E-2</v>
      </c>
      <c r="J24">
        <v>8.5500000000000007E-2</v>
      </c>
      <c r="K24">
        <v>8.3799999999999999E-2</v>
      </c>
      <c r="L24">
        <v>7.4099999999999999E-2</v>
      </c>
      <c r="M24" t="s">
        <v>1022</v>
      </c>
      <c r="O24" t="str">
        <f t="shared" si="0"/>
        <v>3|48||UNC|3A|0|0.099|0.099|0.0945|0.0855|0.0838|0.0741|-|</v>
      </c>
    </row>
    <row r="25" spans="1:15" x14ac:dyDescent="0.25">
      <c r="A25" s="41" t="s">
        <v>1042</v>
      </c>
      <c r="B25">
        <v>48</v>
      </c>
      <c r="D25" t="s">
        <v>1026</v>
      </c>
      <c r="E25" t="s">
        <v>1025</v>
      </c>
      <c r="F25" t="s">
        <v>1022</v>
      </c>
      <c r="G25" t="s">
        <v>1022</v>
      </c>
      <c r="H25">
        <v>9.9000000000000005E-2</v>
      </c>
      <c r="I25">
        <v>9.9000000000000005E-2</v>
      </c>
      <c r="J25">
        <v>8.77E-2</v>
      </c>
      <c r="K25">
        <v>8.5500000000000007E-2</v>
      </c>
      <c r="L25">
        <v>8.4500000000000006E-2</v>
      </c>
      <c r="M25">
        <v>7.6399999999999996E-2</v>
      </c>
      <c r="O25" t="str">
        <f t="shared" si="0"/>
        <v>3|48||UNC|3B|-|-|0.099|0.099|0.0877|0.0855|0.0845|0.0764|</v>
      </c>
    </row>
    <row r="26" spans="1:15" x14ac:dyDescent="0.25">
      <c r="A26" s="41" t="s">
        <v>1042</v>
      </c>
      <c r="B26">
        <v>56</v>
      </c>
      <c r="D26" t="s">
        <v>1020</v>
      </c>
      <c r="E26" t="s">
        <v>1021</v>
      </c>
      <c r="F26">
        <v>6.9999999999999999E-4</v>
      </c>
      <c r="G26">
        <v>9.8299999999999998E-2</v>
      </c>
      <c r="H26">
        <v>9.9000000000000005E-2</v>
      </c>
      <c r="I26">
        <v>9.4200000000000006E-2</v>
      </c>
      <c r="J26">
        <v>8.6699999999999999E-2</v>
      </c>
      <c r="K26">
        <v>8.4500000000000006E-2</v>
      </c>
      <c r="L26">
        <v>7.7100000000000002E-2</v>
      </c>
      <c r="M26" t="s">
        <v>1022</v>
      </c>
      <c r="O26" t="str">
        <f t="shared" si="0"/>
        <v>3|56||UNF|2A|0.0007|0.0983|0.099|0.0942|0.0867|0.0845|0.0771|-|</v>
      </c>
    </row>
    <row r="27" spans="1:15" x14ac:dyDescent="0.25">
      <c r="A27" s="41" t="s">
        <v>1042</v>
      </c>
      <c r="B27">
        <v>56</v>
      </c>
      <c r="D27" t="s">
        <v>1020</v>
      </c>
      <c r="E27" t="s">
        <v>1023</v>
      </c>
      <c r="F27" t="s">
        <v>1022</v>
      </c>
      <c r="G27" t="s">
        <v>1022</v>
      </c>
      <c r="H27">
        <v>9.9000000000000005E-2</v>
      </c>
      <c r="I27">
        <v>9.9000000000000005E-2</v>
      </c>
      <c r="J27">
        <v>9.0200000000000002E-2</v>
      </c>
      <c r="K27">
        <v>8.7400000000000005E-2</v>
      </c>
      <c r="L27">
        <v>8.6499999999999994E-2</v>
      </c>
      <c r="M27">
        <v>7.9699999999999993E-2</v>
      </c>
      <c r="O27" t="str">
        <f t="shared" si="0"/>
        <v>3|56||UNF|2B|-|-|0.099|0.099|0.0902|0.0874|0.0865|0.0797|</v>
      </c>
    </row>
    <row r="28" spans="1:15" x14ac:dyDescent="0.25">
      <c r="A28" s="41" t="s">
        <v>1042</v>
      </c>
      <c r="B28">
        <v>56</v>
      </c>
      <c r="D28" t="s">
        <v>1020</v>
      </c>
      <c r="E28" t="s">
        <v>1024</v>
      </c>
      <c r="F28">
        <v>0</v>
      </c>
      <c r="G28">
        <v>9.9000000000000005E-2</v>
      </c>
      <c r="H28">
        <v>9.9000000000000005E-2</v>
      </c>
      <c r="I28">
        <v>9.4899999999999998E-2</v>
      </c>
      <c r="J28">
        <v>8.7400000000000005E-2</v>
      </c>
      <c r="K28">
        <v>8.5800000000000001E-2</v>
      </c>
      <c r="L28">
        <v>7.7799999999999994E-2</v>
      </c>
      <c r="M28" t="s">
        <v>1022</v>
      </c>
      <c r="O28" t="str">
        <f t="shared" si="0"/>
        <v>3|56||UNF|3A|0|0.099|0.099|0.0949|0.0874|0.0858|0.0778|-|</v>
      </c>
    </row>
    <row r="29" spans="1:15" x14ac:dyDescent="0.25">
      <c r="A29" s="41" t="s">
        <v>1042</v>
      </c>
      <c r="B29">
        <v>56</v>
      </c>
      <c r="D29" t="s">
        <v>1020</v>
      </c>
      <c r="E29" t="s">
        <v>1025</v>
      </c>
      <c r="F29" t="s">
        <v>1022</v>
      </c>
      <c r="G29" t="s">
        <v>1022</v>
      </c>
      <c r="H29">
        <v>9.9000000000000005E-2</v>
      </c>
      <c r="I29">
        <v>9.9000000000000005E-2</v>
      </c>
      <c r="J29">
        <v>8.9499999999999996E-2</v>
      </c>
      <c r="K29">
        <v>8.7400000000000005E-2</v>
      </c>
      <c r="L29">
        <v>8.6499999999999994E-2</v>
      </c>
      <c r="M29">
        <v>7.9699999999999993E-2</v>
      </c>
      <c r="O29" t="str">
        <f t="shared" si="0"/>
        <v>3|56||UNF|3B|-|-|0.099|0.099|0.0895|0.0874|0.0865|0.0797|</v>
      </c>
    </row>
    <row r="30" spans="1:15" x14ac:dyDescent="0.25">
      <c r="A30" s="41" t="s">
        <v>1043</v>
      </c>
      <c r="B30">
        <v>40</v>
      </c>
      <c r="D30" t="s">
        <v>1026</v>
      </c>
      <c r="E30" t="s">
        <v>1021</v>
      </c>
      <c r="F30">
        <v>8.0000000000000004E-4</v>
      </c>
      <c r="G30">
        <v>0.11119999999999999</v>
      </c>
      <c r="H30">
        <v>0.112</v>
      </c>
      <c r="I30">
        <v>0.1061</v>
      </c>
      <c r="J30">
        <v>9.5000000000000001E-2</v>
      </c>
      <c r="K30">
        <v>9.2499999999999999E-2</v>
      </c>
      <c r="L30">
        <v>8.14E-2</v>
      </c>
      <c r="M30" t="s">
        <v>1022</v>
      </c>
      <c r="O30" t="str">
        <f t="shared" si="0"/>
        <v>4|40||UNC|2A|0.0008|0.1112|0.112|0.1061|0.095|0.0925|0.0814|-|</v>
      </c>
    </row>
    <row r="31" spans="1:15" x14ac:dyDescent="0.25">
      <c r="A31" s="41" t="s">
        <v>1043</v>
      </c>
      <c r="B31">
        <v>40</v>
      </c>
      <c r="D31" t="s">
        <v>1026</v>
      </c>
      <c r="E31" t="s">
        <v>1023</v>
      </c>
      <c r="F31" t="s">
        <v>1022</v>
      </c>
      <c r="G31" t="s">
        <v>1022</v>
      </c>
      <c r="H31">
        <v>0.112</v>
      </c>
      <c r="I31">
        <v>0.112</v>
      </c>
      <c r="J31">
        <v>9.9099999999999994E-2</v>
      </c>
      <c r="K31">
        <v>9.5799999999999996E-2</v>
      </c>
      <c r="L31">
        <v>9.3899999999999997E-2</v>
      </c>
      <c r="M31">
        <v>8.4900000000000003E-2</v>
      </c>
      <c r="O31" t="str">
        <f t="shared" si="0"/>
        <v>4|40||UNC|2B|-|-|0.112|0.112|0.0991|0.0958|0.0939|0.0849|</v>
      </c>
    </row>
    <row r="32" spans="1:15" x14ac:dyDescent="0.25">
      <c r="A32" s="41" t="s">
        <v>1043</v>
      </c>
      <c r="B32">
        <v>40</v>
      </c>
      <c r="D32" t="s">
        <v>1026</v>
      </c>
      <c r="E32" t="s">
        <v>1024</v>
      </c>
      <c r="F32">
        <v>0</v>
      </c>
      <c r="G32">
        <v>0.112</v>
      </c>
      <c r="H32">
        <v>0.112</v>
      </c>
      <c r="I32">
        <v>0.1069</v>
      </c>
      <c r="J32">
        <v>9.5799999999999996E-2</v>
      </c>
      <c r="K32">
        <v>9.3899999999999997E-2</v>
      </c>
      <c r="L32">
        <v>8.2199999999999995E-2</v>
      </c>
      <c r="M32" t="s">
        <v>1022</v>
      </c>
      <c r="O32" t="str">
        <f t="shared" si="0"/>
        <v>4|40||UNC|3A|0|0.112|0.112|0.1069|0.0958|0.0939|0.0822|-|</v>
      </c>
    </row>
    <row r="33" spans="1:15" x14ac:dyDescent="0.25">
      <c r="A33" s="41" t="s">
        <v>1043</v>
      </c>
      <c r="B33">
        <v>40</v>
      </c>
      <c r="D33" t="s">
        <v>1026</v>
      </c>
      <c r="E33" t="s">
        <v>1025</v>
      </c>
      <c r="F33" t="s">
        <v>1022</v>
      </c>
      <c r="G33" t="s">
        <v>1022</v>
      </c>
      <c r="H33">
        <v>0.112</v>
      </c>
      <c r="I33">
        <v>0.112</v>
      </c>
      <c r="J33">
        <v>9.8199999999999996E-2</v>
      </c>
      <c r="K33">
        <v>9.5799999999999996E-2</v>
      </c>
      <c r="L33">
        <v>9.3899999999999997E-2</v>
      </c>
      <c r="M33">
        <v>8.4900000000000003E-2</v>
      </c>
      <c r="O33" t="str">
        <f t="shared" si="0"/>
        <v>4|40||UNC|3B|-|-|0.112|0.112|0.0982|0.0958|0.0939|0.0849|</v>
      </c>
    </row>
    <row r="34" spans="1:15" x14ac:dyDescent="0.25">
      <c r="A34" s="41" t="s">
        <v>1043</v>
      </c>
      <c r="B34">
        <v>48</v>
      </c>
      <c r="D34" t="s">
        <v>1020</v>
      </c>
      <c r="E34" t="s">
        <v>1021</v>
      </c>
      <c r="F34">
        <v>6.9999999999999999E-4</v>
      </c>
      <c r="G34">
        <v>0.1113</v>
      </c>
      <c r="H34">
        <v>0.112</v>
      </c>
      <c r="I34">
        <v>0.10680000000000001</v>
      </c>
      <c r="J34">
        <v>9.7799999999999998E-2</v>
      </c>
      <c r="K34">
        <v>9.5399999999999999E-2</v>
      </c>
      <c r="L34">
        <v>8.6400000000000005E-2</v>
      </c>
      <c r="M34" t="s">
        <v>1022</v>
      </c>
      <c r="O34" t="str">
        <f t="shared" si="0"/>
        <v>4|48||UNF|2A|0.0007|0.1113|0.112|0.1068|0.0978|0.0954|0.0864|-|</v>
      </c>
    </row>
    <row r="35" spans="1:15" x14ac:dyDescent="0.25">
      <c r="A35" s="41" t="s">
        <v>1043</v>
      </c>
      <c r="B35">
        <v>48</v>
      </c>
      <c r="D35" t="s">
        <v>1020</v>
      </c>
      <c r="E35" t="s">
        <v>1023</v>
      </c>
      <c r="F35" t="s">
        <v>1022</v>
      </c>
      <c r="G35" t="s">
        <v>1022</v>
      </c>
      <c r="H35">
        <v>0.112</v>
      </c>
      <c r="I35">
        <v>0.112</v>
      </c>
      <c r="J35">
        <v>0.1016</v>
      </c>
      <c r="K35">
        <v>9.8500000000000004E-2</v>
      </c>
      <c r="L35">
        <v>9.6799999999999997E-2</v>
      </c>
      <c r="M35">
        <v>8.9399999999999993E-2</v>
      </c>
      <c r="O35" t="str">
        <f t="shared" si="0"/>
        <v>4|48||UNF|2B|-|-|0.112|0.112|0.1016|0.0985|0.0968|0.0894|</v>
      </c>
    </row>
    <row r="36" spans="1:15" x14ac:dyDescent="0.25">
      <c r="A36" s="41" t="s">
        <v>1043</v>
      </c>
      <c r="B36">
        <v>48</v>
      </c>
      <c r="D36" t="s">
        <v>1020</v>
      </c>
      <c r="E36" t="s">
        <v>1024</v>
      </c>
      <c r="F36">
        <v>0</v>
      </c>
      <c r="G36">
        <v>0.112</v>
      </c>
      <c r="H36">
        <v>0.112</v>
      </c>
      <c r="I36">
        <v>0.1075</v>
      </c>
      <c r="J36">
        <v>9.8500000000000004E-2</v>
      </c>
      <c r="K36">
        <v>9.6699999999999994E-2</v>
      </c>
      <c r="L36">
        <v>8.7099999999999997E-2</v>
      </c>
      <c r="M36" t="s">
        <v>1022</v>
      </c>
      <c r="O36" t="str">
        <f t="shared" si="0"/>
        <v>4|48||UNF|3A|0|0.112|0.112|0.1075|0.0985|0.0967|0.0871|-|</v>
      </c>
    </row>
    <row r="37" spans="1:15" x14ac:dyDescent="0.25">
      <c r="A37" s="41" t="s">
        <v>1043</v>
      </c>
      <c r="B37">
        <v>48</v>
      </c>
      <c r="D37" t="s">
        <v>1020</v>
      </c>
      <c r="E37" t="s">
        <v>1025</v>
      </c>
      <c r="F37" t="s">
        <v>1022</v>
      </c>
      <c r="G37" t="s">
        <v>1022</v>
      </c>
      <c r="H37">
        <v>0.112</v>
      </c>
      <c r="I37">
        <v>0.112</v>
      </c>
      <c r="J37">
        <v>0.1008</v>
      </c>
      <c r="K37">
        <v>9.8500000000000004E-2</v>
      </c>
      <c r="L37">
        <v>9.6799999999999997E-2</v>
      </c>
      <c r="M37">
        <v>8.9399999999999993E-2</v>
      </c>
      <c r="O37" t="str">
        <f t="shared" si="0"/>
        <v>4|48||UNF|3B|-|-|0.112|0.112|0.1008|0.0985|0.0968|0.0894|</v>
      </c>
    </row>
    <row r="38" spans="1:15" x14ac:dyDescent="0.25">
      <c r="A38" s="41" t="s">
        <v>1044</v>
      </c>
      <c r="B38">
        <v>40</v>
      </c>
      <c r="D38" t="s">
        <v>1026</v>
      </c>
      <c r="E38" t="s">
        <v>1021</v>
      </c>
      <c r="F38">
        <v>8.0000000000000004E-4</v>
      </c>
      <c r="G38">
        <v>0.1242</v>
      </c>
      <c r="H38">
        <v>0.125</v>
      </c>
      <c r="I38">
        <v>0.1191</v>
      </c>
      <c r="J38">
        <v>0.108</v>
      </c>
      <c r="K38">
        <v>0.10539999999999999</v>
      </c>
      <c r="L38">
        <v>9.4399999999999998E-2</v>
      </c>
      <c r="M38" t="s">
        <v>1022</v>
      </c>
      <c r="O38" t="str">
        <f t="shared" si="0"/>
        <v>5|40||UNC|2A|0.0008|0.1242|0.125|0.1191|0.108|0.1054|0.0944|-|</v>
      </c>
    </row>
    <row r="39" spans="1:15" x14ac:dyDescent="0.25">
      <c r="A39" s="41" t="s">
        <v>1044</v>
      </c>
      <c r="B39">
        <v>40</v>
      </c>
      <c r="D39" t="s">
        <v>1026</v>
      </c>
      <c r="E39" t="s">
        <v>1023</v>
      </c>
      <c r="F39" t="s">
        <v>1022</v>
      </c>
      <c r="G39" t="s">
        <v>1022</v>
      </c>
      <c r="H39">
        <v>0.125</v>
      </c>
      <c r="I39">
        <v>0.125</v>
      </c>
      <c r="J39">
        <v>0.11210000000000001</v>
      </c>
      <c r="K39">
        <v>0.10879999999999999</v>
      </c>
      <c r="L39">
        <v>0.1062</v>
      </c>
      <c r="M39">
        <v>9.7900000000000001E-2</v>
      </c>
      <c r="O39" t="str">
        <f t="shared" si="0"/>
        <v>5|40||UNC|2B|-|-|0.125|0.125|0.1121|0.1088|0.1062|0.0979|</v>
      </c>
    </row>
    <row r="40" spans="1:15" x14ac:dyDescent="0.25">
      <c r="A40" s="41" t="s">
        <v>1044</v>
      </c>
      <c r="B40">
        <v>40</v>
      </c>
      <c r="D40" t="s">
        <v>1026</v>
      </c>
      <c r="E40" t="s">
        <v>1024</v>
      </c>
      <c r="F40">
        <v>0</v>
      </c>
      <c r="G40">
        <v>0.125</v>
      </c>
      <c r="H40">
        <v>0.125</v>
      </c>
      <c r="I40">
        <v>0.11990000000000001</v>
      </c>
      <c r="J40">
        <v>0.10879999999999999</v>
      </c>
      <c r="K40">
        <v>0.1069</v>
      </c>
      <c r="L40">
        <v>9.5200000000000007E-2</v>
      </c>
      <c r="M40" t="s">
        <v>1022</v>
      </c>
      <c r="O40" t="str">
        <f t="shared" si="0"/>
        <v>5|40||UNC|3A|0|0.125|0.125|0.1199|0.1088|0.1069|0.0952|-|</v>
      </c>
    </row>
    <row r="41" spans="1:15" x14ac:dyDescent="0.25">
      <c r="A41" s="41" t="s">
        <v>1044</v>
      </c>
      <c r="B41">
        <v>40</v>
      </c>
      <c r="D41" t="s">
        <v>1026</v>
      </c>
      <c r="E41" t="s">
        <v>1025</v>
      </c>
      <c r="F41" t="s">
        <v>1022</v>
      </c>
      <c r="G41" t="s">
        <v>1022</v>
      </c>
      <c r="H41">
        <v>0.125</v>
      </c>
      <c r="I41">
        <v>0.125</v>
      </c>
      <c r="J41">
        <v>0.1113</v>
      </c>
      <c r="K41">
        <v>0.10879999999999999</v>
      </c>
      <c r="L41">
        <v>0.1062</v>
      </c>
      <c r="M41">
        <v>9.7900000000000001E-2</v>
      </c>
      <c r="O41" t="str">
        <f t="shared" si="0"/>
        <v>5|40||UNC|3B|-|-|0.125|0.125|0.1113|0.1088|0.1062|0.0979|</v>
      </c>
    </row>
    <row r="42" spans="1:15" x14ac:dyDescent="0.25">
      <c r="A42" s="41" t="s">
        <v>1044</v>
      </c>
      <c r="B42">
        <v>44</v>
      </c>
      <c r="D42" t="s">
        <v>1020</v>
      </c>
      <c r="E42" t="s">
        <v>1021</v>
      </c>
      <c r="F42">
        <v>6.9999999999999999E-4</v>
      </c>
      <c r="G42">
        <v>0.12429999999999999</v>
      </c>
      <c r="H42">
        <v>0.125</v>
      </c>
      <c r="I42">
        <v>0.1195</v>
      </c>
      <c r="J42">
        <v>0.1095</v>
      </c>
      <c r="K42">
        <v>0.107</v>
      </c>
      <c r="L42">
        <v>9.7199999999999995E-2</v>
      </c>
      <c r="M42" t="s">
        <v>1022</v>
      </c>
      <c r="O42" t="str">
        <f t="shared" si="0"/>
        <v>5|44||UNF|2A|0.0007|0.1243|0.125|0.1195|0.1095|0.107|0.0972|-|</v>
      </c>
    </row>
    <row r="43" spans="1:15" x14ac:dyDescent="0.25">
      <c r="A43" s="41" t="s">
        <v>1044</v>
      </c>
      <c r="B43">
        <v>44</v>
      </c>
      <c r="D43" t="s">
        <v>1020</v>
      </c>
      <c r="E43" t="s">
        <v>1023</v>
      </c>
      <c r="F43" t="s">
        <v>1022</v>
      </c>
      <c r="G43" t="s">
        <v>1022</v>
      </c>
      <c r="H43">
        <v>0.125</v>
      </c>
      <c r="I43">
        <v>0.125</v>
      </c>
      <c r="J43">
        <v>0.1134</v>
      </c>
      <c r="K43">
        <v>0.11020000000000001</v>
      </c>
      <c r="L43">
        <v>0.1079</v>
      </c>
      <c r="M43">
        <v>0.1004</v>
      </c>
      <c r="O43" t="str">
        <f t="shared" si="0"/>
        <v>5|44||UNF|2B|-|-|0.125|0.125|0.1134|0.1102|0.1079|0.1004|</v>
      </c>
    </row>
    <row r="44" spans="1:15" x14ac:dyDescent="0.25">
      <c r="A44" s="41" t="s">
        <v>1044</v>
      </c>
      <c r="B44">
        <v>44</v>
      </c>
      <c r="D44" t="s">
        <v>1020</v>
      </c>
      <c r="E44" t="s">
        <v>1024</v>
      </c>
      <c r="F44">
        <v>0</v>
      </c>
      <c r="G44">
        <v>0.125</v>
      </c>
      <c r="H44">
        <v>0.125</v>
      </c>
      <c r="I44">
        <v>0.1202</v>
      </c>
      <c r="J44">
        <v>0.11020000000000001</v>
      </c>
      <c r="K44">
        <v>0.10829999999999999</v>
      </c>
      <c r="L44">
        <v>9.7900000000000001E-2</v>
      </c>
      <c r="M44" t="s">
        <v>1022</v>
      </c>
      <c r="O44" t="str">
        <f t="shared" si="0"/>
        <v>5|44||UNF|3A|0|0.125|0.125|0.1202|0.1102|0.1083|0.0979|-|</v>
      </c>
    </row>
    <row r="45" spans="1:15" x14ac:dyDescent="0.25">
      <c r="A45" s="41" t="s">
        <v>1044</v>
      </c>
      <c r="B45">
        <v>44</v>
      </c>
      <c r="D45" t="s">
        <v>1020</v>
      </c>
      <c r="E45" t="s">
        <v>1025</v>
      </c>
      <c r="F45" t="s">
        <v>1022</v>
      </c>
      <c r="G45" t="s">
        <v>1022</v>
      </c>
      <c r="H45">
        <v>0.125</v>
      </c>
      <c r="I45">
        <v>0.125</v>
      </c>
      <c r="J45">
        <v>0.11260000000000001</v>
      </c>
      <c r="K45">
        <v>0.11020000000000001</v>
      </c>
      <c r="L45">
        <v>0.1079</v>
      </c>
      <c r="M45">
        <v>0.1004</v>
      </c>
      <c r="O45" t="str">
        <f t="shared" si="0"/>
        <v>5|44||UNF|3B|-|-|0.125|0.125|0.1126|0.1102|0.1079|0.1004|</v>
      </c>
    </row>
    <row r="46" spans="1:15" x14ac:dyDescent="0.25">
      <c r="A46" s="41" t="s">
        <v>1045</v>
      </c>
      <c r="B46">
        <v>32</v>
      </c>
      <c r="D46" t="s">
        <v>1026</v>
      </c>
      <c r="E46" t="s">
        <v>1021</v>
      </c>
      <c r="F46">
        <v>8.0000000000000004E-4</v>
      </c>
      <c r="G46">
        <v>0.13719999999999999</v>
      </c>
      <c r="H46">
        <v>0.13800000000000001</v>
      </c>
      <c r="I46">
        <v>0.13120000000000001</v>
      </c>
      <c r="J46">
        <v>0.1169</v>
      </c>
      <c r="K46">
        <v>0.11409999999999999</v>
      </c>
      <c r="L46">
        <v>0.1</v>
      </c>
      <c r="M46" t="s">
        <v>1022</v>
      </c>
      <c r="O46" t="str">
        <f t="shared" si="0"/>
        <v>6|32||UNC|2A|0.0008|0.1372|0.138|0.1312|0.1169|0.1141|0.1|-|</v>
      </c>
    </row>
    <row r="47" spans="1:15" x14ac:dyDescent="0.25">
      <c r="A47" s="41" t="s">
        <v>1045</v>
      </c>
      <c r="B47">
        <v>32</v>
      </c>
      <c r="D47" t="s">
        <v>1026</v>
      </c>
      <c r="E47" t="s">
        <v>1023</v>
      </c>
      <c r="F47" t="s">
        <v>1022</v>
      </c>
      <c r="G47" t="s">
        <v>1022</v>
      </c>
      <c r="H47">
        <v>0.13800000000000001</v>
      </c>
      <c r="I47">
        <v>0.13800000000000001</v>
      </c>
      <c r="J47">
        <v>0.12139999999999999</v>
      </c>
      <c r="K47">
        <v>0.1177</v>
      </c>
      <c r="L47">
        <v>0.114</v>
      </c>
      <c r="M47">
        <v>0.104</v>
      </c>
      <c r="O47" t="str">
        <f t="shared" si="0"/>
        <v>6|32||UNC|2B|-|-|0.138|0.138|0.1214|0.1177|0.114|0.104|</v>
      </c>
    </row>
    <row r="48" spans="1:15" x14ac:dyDescent="0.25">
      <c r="A48" s="41" t="s">
        <v>1045</v>
      </c>
      <c r="B48">
        <v>32</v>
      </c>
      <c r="D48" t="s">
        <v>1026</v>
      </c>
      <c r="E48" t="s">
        <v>1024</v>
      </c>
      <c r="F48">
        <v>0</v>
      </c>
      <c r="G48">
        <v>0.13800000000000001</v>
      </c>
      <c r="H48">
        <v>0.13800000000000001</v>
      </c>
      <c r="I48">
        <v>0.13200000000000001</v>
      </c>
      <c r="J48">
        <v>0.1177</v>
      </c>
      <c r="K48">
        <v>0.11559999999999999</v>
      </c>
      <c r="L48">
        <v>0.1008</v>
      </c>
      <c r="M48" t="s">
        <v>1022</v>
      </c>
      <c r="O48" t="str">
        <f t="shared" si="0"/>
        <v>6|32||UNC|3A|0|0.138|0.138|0.132|0.1177|0.1156|0.1008|-|</v>
      </c>
    </row>
    <row r="49" spans="1:15" x14ac:dyDescent="0.25">
      <c r="A49" s="41" t="s">
        <v>1045</v>
      </c>
      <c r="B49">
        <v>32</v>
      </c>
      <c r="D49" t="s">
        <v>1026</v>
      </c>
      <c r="E49" t="s">
        <v>1025</v>
      </c>
      <c r="F49" t="s">
        <v>1022</v>
      </c>
      <c r="G49" t="s">
        <v>1022</v>
      </c>
      <c r="H49">
        <v>0.13800000000000001</v>
      </c>
      <c r="I49">
        <v>0.13800000000000001</v>
      </c>
      <c r="J49">
        <v>0.12039999999999999</v>
      </c>
      <c r="K49">
        <v>0.1177</v>
      </c>
      <c r="L49">
        <v>0.114</v>
      </c>
      <c r="M49">
        <v>0.104</v>
      </c>
      <c r="O49" t="str">
        <f t="shared" si="0"/>
        <v>6|32||UNC|3B|-|-|0.138|0.138|0.1204|0.1177|0.114|0.104|</v>
      </c>
    </row>
    <row r="50" spans="1:15" x14ac:dyDescent="0.25">
      <c r="A50" s="41" t="s">
        <v>1045</v>
      </c>
      <c r="B50">
        <v>40</v>
      </c>
      <c r="D50" t="s">
        <v>1020</v>
      </c>
      <c r="E50" t="s">
        <v>1021</v>
      </c>
      <c r="F50">
        <v>8.0000000000000004E-4</v>
      </c>
      <c r="G50">
        <v>0.13719999999999999</v>
      </c>
      <c r="H50">
        <v>0.13800000000000001</v>
      </c>
      <c r="I50">
        <v>0.1321</v>
      </c>
      <c r="J50">
        <v>0.121</v>
      </c>
      <c r="K50">
        <v>0.11840000000000001</v>
      </c>
      <c r="L50">
        <v>0.1074</v>
      </c>
      <c r="M50" t="s">
        <v>1022</v>
      </c>
      <c r="O50" t="str">
        <f t="shared" si="0"/>
        <v>6|40||UNF|2A|0.0008|0.1372|0.138|0.1321|0.121|0.1184|0.1074|-|</v>
      </c>
    </row>
    <row r="51" spans="1:15" x14ac:dyDescent="0.25">
      <c r="A51" s="41" t="s">
        <v>1045</v>
      </c>
      <c r="B51">
        <v>40</v>
      </c>
      <c r="D51" t="s">
        <v>1020</v>
      </c>
      <c r="E51" t="s">
        <v>1023</v>
      </c>
      <c r="F51" t="s">
        <v>1022</v>
      </c>
      <c r="G51" t="s">
        <v>1022</v>
      </c>
      <c r="H51">
        <v>0.13800000000000001</v>
      </c>
      <c r="I51">
        <v>0.13800000000000001</v>
      </c>
      <c r="J51">
        <v>0.12520000000000001</v>
      </c>
      <c r="K51">
        <v>0.12180000000000001</v>
      </c>
      <c r="L51">
        <v>0.11899999999999999</v>
      </c>
      <c r="M51">
        <v>0.111</v>
      </c>
      <c r="O51" t="str">
        <f t="shared" si="0"/>
        <v>6|40||UNF|2B|-|-|0.138|0.138|0.1252|0.1218|0.119|0.111|</v>
      </c>
    </row>
    <row r="52" spans="1:15" x14ac:dyDescent="0.25">
      <c r="A52" s="41" t="s">
        <v>1045</v>
      </c>
      <c r="B52">
        <v>40</v>
      </c>
      <c r="D52" t="s">
        <v>1020</v>
      </c>
      <c r="E52" t="s">
        <v>1024</v>
      </c>
      <c r="F52">
        <v>0</v>
      </c>
      <c r="G52">
        <v>0.13800000000000001</v>
      </c>
      <c r="H52">
        <v>0.13800000000000001</v>
      </c>
      <c r="I52">
        <v>0.13289999999999999</v>
      </c>
      <c r="J52">
        <v>0.12180000000000001</v>
      </c>
      <c r="K52">
        <v>0.1198</v>
      </c>
      <c r="L52">
        <v>0.1082</v>
      </c>
      <c r="M52" t="s">
        <v>1022</v>
      </c>
      <c r="O52" t="str">
        <f t="shared" si="0"/>
        <v>6|40||UNF|3A|0|0.138|0.138|0.1329|0.1218|0.1198|0.1082|-|</v>
      </c>
    </row>
    <row r="53" spans="1:15" x14ac:dyDescent="0.25">
      <c r="A53" s="41" t="s">
        <v>1045</v>
      </c>
      <c r="B53">
        <v>40</v>
      </c>
      <c r="D53" t="s">
        <v>1020</v>
      </c>
      <c r="E53" t="s">
        <v>1025</v>
      </c>
      <c r="F53" t="s">
        <v>1022</v>
      </c>
      <c r="G53" t="s">
        <v>1022</v>
      </c>
      <c r="H53">
        <v>0.13800000000000001</v>
      </c>
      <c r="I53">
        <v>0.13800000000000001</v>
      </c>
      <c r="J53">
        <v>0.12429999999999999</v>
      </c>
      <c r="K53">
        <v>0.12180000000000001</v>
      </c>
      <c r="L53">
        <v>0.1186</v>
      </c>
      <c r="M53">
        <v>0.111</v>
      </c>
      <c r="O53" t="str">
        <f t="shared" si="0"/>
        <v>6|40||UNF|3B|-|-|0.138|0.138|0.1243|0.1218|0.1186|0.111|</v>
      </c>
    </row>
    <row r="54" spans="1:15" x14ac:dyDescent="0.25">
      <c r="A54" s="41" t="s">
        <v>1046</v>
      </c>
      <c r="B54">
        <v>32</v>
      </c>
      <c r="D54" t="s">
        <v>1026</v>
      </c>
      <c r="E54" t="s">
        <v>1021</v>
      </c>
      <c r="F54">
        <v>8.9999999999999998E-4</v>
      </c>
      <c r="G54">
        <v>0.16309999999999999</v>
      </c>
      <c r="H54">
        <v>0.16400000000000001</v>
      </c>
      <c r="I54">
        <v>0.15709999999999999</v>
      </c>
      <c r="J54">
        <v>0.14280000000000001</v>
      </c>
      <c r="K54">
        <v>0.1399</v>
      </c>
      <c r="L54">
        <v>0.12590000000000001</v>
      </c>
      <c r="M54" t="s">
        <v>1022</v>
      </c>
      <c r="O54" t="str">
        <f t="shared" si="0"/>
        <v>8|32||UNC|2A|0.0009|0.1631|0.164|0.1571|0.1428|0.1399|0.1259|-|</v>
      </c>
    </row>
    <row r="55" spans="1:15" x14ac:dyDescent="0.25">
      <c r="A55" s="41" t="s">
        <v>1046</v>
      </c>
      <c r="B55">
        <v>32</v>
      </c>
      <c r="D55" t="s">
        <v>1026</v>
      </c>
      <c r="E55" t="s">
        <v>1023</v>
      </c>
      <c r="F55" t="s">
        <v>1022</v>
      </c>
      <c r="G55" t="s">
        <v>1022</v>
      </c>
      <c r="H55">
        <v>0.16400000000000001</v>
      </c>
      <c r="I55">
        <v>0.16400000000000001</v>
      </c>
      <c r="J55">
        <v>0.14749999999999999</v>
      </c>
      <c r="K55">
        <v>0.14369999999999999</v>
      </c>
      <c r="L55">
        <v>0.13900000000000001</v>
      </c>
      <c r="M55">
        <v>0.13</v>
      </c>
      <c r="O55" t="str">
        <f t="shared" si="0"/>
        <v>8|32||UNC|2B|-|-|0.164|0.164|0.1475|0.1437|0.139|0.13|</v>
      </c>
    </row>
    <row r="56" spans="1:15" x14ac:dyDescent="0.25">
      <c r="A56" s="41" t="s">
        <v>1046</v>
      </c>
      <c r="B56">
        <v>32</v>
      </c>
      <c r="D56" t="s">
        <v>1026</v>
      </c>
      <c r="E56" t="s">
        <v>1024</v>
      </c>
      <c r="F56">
        <v>0</v>
      </c>
      <c r="G56">
        <v>0.16400000000000001</v>
      </c>
      <c r="H56">
        <v>0.16400000000000001</v>
      </c>
      <c r="I56">
        <v>0.158</v>
      </c>
      <c r="J56">
        <v>0.14369999999999999</v>
      </c>
      <c r="K56">
        <v>0.14149999999999999</v>
      </c>
      <c r="L56">
        <v>0.1268</v>
      </c>
      <c r="M56" t="s">
        <v>1022</v>
      </c>
      <c r="O56" t="str">
        <f t="shared" si="0"/>
        <v>8|32||UNC|3A|0|0.164|0.164|0.158|0.1437|0.1415|0.1268|-|</v>
      </c>
    </row>
    <row r="57" spans="1:15" x14ac:dyDescent="0.25">
      <c r="A57" s="41" t="s">
        <v>1046</v>
      </c>
      <c r="B57">
        <v>32</v>
      </c>
      <c r="D57" t="s">
        <v>1026</v>
      </c>
      <c r="E57" t="s">
        <v>1025</v>
      </c>
      <c r="F57" t="s">
        <v>1022</v>
      </c>
      <c r="G57" t="s">
        <v>1022</v>
      </c>
      <c r="H57">
        <v>0.16400000000000001</v>
      </c>
      <c r="I57">
        <v>0.16400000000000001</v>
      </c>
      <c r="J57">
        <v>0.14649999999999999</v>
      </c>
      <c r="K57">
        <v>0.14369999999999999</v>
      </c>
      <c r="L57">
        <v>0.1389</v>
      </c>
      <c r="M57">
        <v>0.13</v>
      </c>
      <c r="O57" t="str">
        <f t="shared" si="0"/>
        <v>8|32||UNC|3B|-|-|0.164|0.164|0.1465|0.1437|0.1389|0.13|</v>
      </c>
    </row>
    <row r="58" spans="1:15" x14ac:dyDescent="0.25">
      <c r="A58" s="41" t="s">
        <v>1046</v>
      </c>
      <c r="B58">
        <v>36</v>
      </c>
      <c r="D58" t="s">
        <v>1020</v>
      </c>
      <c r="E58" t="s">
        <v>1021</v>
      </c>
      <c r="F58">
        <v>8.0000000000000004E-4</v>
      </c>
      <c r="G58">
        <v>0.16320000000000001</v>
      </c>
      <c r="H58">
        <v>0.16400000000000001</v>
      </c>
      <c r="I58">
        <v>0.15770000000000001</v>
      </c>
      <c r="J58">
        <v>0.1452</v>
      </c>
      <c r="K58">
        <v>0.1424</v>
      </c>
      <c r="L58">
        <v>0.13009999999999999</v>
      </c>
      <c r="M58" t="s">
        <v>1022</v>
      </c>
      <c r="O58" t="str">
        <f t="shared" si="0"/>
        <v>8|36||UNF|2A|0.0008|0.1632|0.164|0.1577|0.1452|0.1424|0.1301|-|</v>
      </c>
    </row>
    <row r="59" spans="1:15" x14ac:dyDescent="0.25">
      <c r="A59" s="41" t="s">
        <v>1046</v>
      </c>
      <c r="B59">
        <v>36</v>
      </c>
      <c r="D59" t="s">
        <v>1020</v>
      </c>
      <c r="E59" t="s">
        <v>1023</v>
      </c>
      <c r="F59" t="s">
        <v>1022</v>
      </c>
      <c r="G59" t="s">
        <v>1022</v>
      </c>
      <c r="H59">
        <v>0.16400000000000001</v>
      </c>
      <c r="I59">
        <v>0.16400000000000001</v>
      </c>
      <c r="J59">
        <v>0.14960000000000001</v>
      </c>
      <c r="K59">
        <v>0.14599999999999999</v>
      </c>
      <c r="L59">
        <v>0.14199999999999999</v>
      </c>
      <c r="M59">
        <v>0.13400000000000001</v>
      </c>
      <c r="O59" t="str">
        <f t="shared" si="0"/>
        <v>8|36||UNF|2B|-|-|0.164|0.164|0.1496|0.146|0.142|0.134|</v>
      </c>
    </row>
    <row r="60" spans="1:15" x14ac:dyDescent="0.25">
      <c r="A60" s="41" t="s">
        <v>1046</v>
      </c>
      <c r="B60">
        <v>36</v>
      </c>
      <c r="D60" t="s">
        <v>1020</v>
      </c>
      <c r="E60" t="s">
        <v>1024</v>
      </c>
      <c r="F60">
        <v>0</v>
      </c>
      <c r="G60">
        <v>0.16400000000000001</v>
      </c>
      <c r="H60">
        <v>0.16400000000000001</v>
      </c>
      <c r="I60">
        <v>0.1585</v>
      </c>
      <c r="J60">
        <v>0.14599999999999999</v>
      </c>
      <c r="K60">
        <v>0.1439</v>
      </c>
      <c r="L60">
        <v>0.13089999999999999</v>
      </c>
      <c r="M60" t="s">
        <v>1022</v>
      </c>
      <c r="O60" t="str">
        <f t="shared" si="0"/>
        <v>8|36||UNF|3A|0|0.164|0.164|0.1585|0.146|0.1439|0.1309|-|</v>
      </c>
    </row>
    <row r="61" spans="1:15" x14ac:dyDescent="0.25">
      <c r="A61" s="41" t="s">
        <v>1046</v>
      </c>
      <c r="B61">
        <v>36</v>
      </c>
      <c r="D61" t="s">
        <v>1020</v>
      </c>
      <c r="E61" t="s">
        <v>1025</v>
      </c>
      <c r="F61" t="s">
        <v>1022</v>
      </c>
      <c r="G61" t="s">
        <v>1022</v>
      </c>
      <c r="H61">
        <v>0.16400000000000001</v>
      </c>
      <c r="I61">
        <v>0.16400000000000001</v>
      </c>
      <c r="J61">
        <v>0.1487</v>
      </c>
      <c r="K61">
        <v>0.14599999999999999</v>
      </c>
      <c r="L61">
        <v>0.1416</v>
      </c>
      <c r="M61">
        <v>0.13400000000000001</v>
      </c>
      <c r="O61" t="str">
        <f t="shared" si="0"/>
        <v>8|36||UNF|3B|-|-|0.164|0.164|0.1487|0.146|0.1416|0.134|</v>
      </c>
    </row>
    <row r="62" spans="1:15" x14ac:dyDescent="0.25">
      <c r="A62" s="41" t="s">
        <v>1047</v>
      </c>
      <c r="B62">
        <v>24</v>
      </c>
      <c r="D62" t="s">
        <v>1026</v>
      </c>
      <c r="E62" t="s">
        <v>1021</v>
      </c>
      <c r="F62">
        <v>1E-3</v>
      </c>
      <c r="G62">
        <v>0.189</v>
      </c>
      <c r="H62">
        <v>0.19</v>
      </c>
      <c r="I62">
        <v>0.18179999999999999</v>
      </c>
      <c r="J62">
        <v>0.16189999999999999</v>
      </c>
      <c r="K62">
        <v>0.15859999999999999</v>
      </c>
      <c r="L62">
        <v>0.1394</v>
      </c>
      <c r="M62" t="s">
        <v>1022</v>
      </c>
      <c r="O62" t="str">
        <f t="shared" si="0"/>
        <v>10|24||UNC|2A|0.001|0.189|0.19|0.1818|0.1619|0.1586|0.1394|-|</v>
      </c>
    </row>
    <row r="63" spans="1:15" x14ac:dyDescent="0.25">
      <c r="A63" s="41" t="s">
        <v>1047</v>
      </c>
      <c r="B63">
        <v>24</v>
      </c>
      <c r="D63" t="s">
        <v>1026</v>
      </c>
      <c r="E63" t="s">
        <v>1023</v>
      </c>
      <c r="F63" t="s">
        <v>1022</v>
      </c>
      <c r="G63" t="s">
        <v>1022</v>
      </c>
      <c r="H63">
        <v>0.19</v>
      </c>
      <c r="I63">
        <v>0.19</v>
      </c>
      <c r="J63">
        <v>0.16719999999999999</v>
      </c>
      <c r="K63">
        <v>0.16289999999999999</v>
      </c>
      <c r="L63">
        <v>0.156</v>
      </c>
      <c r="M63">
        <v>0.14499999999999999</v>
      </c>
      <c r="O63" t="str">
        <f t="shared" si="0"/>
        <v>10|24||UNC|2B|-|-|0.19|0.19|0.1672|0.1629|0.156|0.145|</v>
      </c>
    </row>
    <row r="64" spans="1:15" x14ac:dyDescent="0.25">
      <c r="A64" s="41" t="s">
        <v>1047</v>
      </c>
      <c r="B64">
        <v>24</v>
      </c>
      <c r="D64" t="s">
        <v>1026</v>
      </c>
      <c r="E64" t="s">
        <v>1024</v>
      </c>
      <c r="F64">
        <v>0</v>
      </c>
      <c r="G64">
        <v>0.19</v>
      </c>
      <c r="H64">
        <v>0.19</v>
      </c>
      <c r="I64">
        <v>0.18279999999999999</v>
      </c>
      <c r="J64">
        <v>0.16289999999999999</v>
      </c>
      <c r="K64">
        <v>0.16039999999999999</v>
      </c>
      <c r="L64">
        <v>0.1404</v>
      </c>
      <c r="M64" t="s">
        <v>1022</v>
      </c>
      <c r="O64" t="str">
        <f t="shared" si="0"/>
        <v>10|24||UNC|3A|0|0.19|0.19|0.1828|0.1629|0.1604|0.1404|-|</v>
      </c>
    </row>
    <row r="65" spans="1:15" x14ac:dyDescent="0.25">
      <c r="A65" s="41" t="s">
        <v>1047</v>
      </c>
      <c r="B65">
        <v>24</v>
      </c>
      <c r="D65" t="s">
        <v>1026</v>
      </c>
      <c r="E65" t="s">
        <v>1025</v>
      </c>
      <c r="F65" t="s">
        <v>1022</v>
      </c>
      <c r="G65" t="s">
        <v>1022</v>
      </c>
      <c r="H65">
        <v>0.19</v>
      </c>
      <c r="I65">
        <v>0.19</v>
      </c>
      <c r="J65">
        <v>0.1661</v>
      </c>
      <c r="K65">
        <v>0.16289999999999999</v>
      </c>
      <c r="L65">
        <v>0.1555</v>
      </c>
      <c r="M65">
        <v>0.14499999999999999</v>
      </c>
      <c r="O65" t="str">
        <f t="shared" si="0"/>
        <v>10|24||UNC|3B|-|-|0.19|0.19|0.1661|0.1629|0.1555|0.145|</v>
      </c>
    </row>
    <row r="66" spans="1:15" x14ac:dyDescent="0.25">
      <c r="A66" s="41" t="s">
        <v>1047</v>
      </c>
      <c r="B66">
        <v>28</v>
      </c>
      <c r="D66" t="s">
        <v>1027</v>
      </c>
      <c r="E66" t="s">
        <v>1021</v>
      </c>
      <c r="F66">
        <v>1E-3</v>
      </c>
      <c r="G66">
        <v>0.189</v>
      </c>
      <c r="H66">
        <v>0.19</v>
      </c>
      <c r="I66">
        <v>0.1825</v>
      </c>
      <c r="J66">
        <v>0.1658</v>
      </c>
      <c r="K66">
        <v>0.16250000000000001</v>
      </c>
      <c r="L66">
        <v>0.1464</v>
      </c>
      <c r="M66" t="s">
        <v>1022</v>
      </c>
      <c r="O66" t="str">
        <f t="shared" si="0"/>
        <v>10|28||UNS|2A|0.001|0.189|0.19|0.1825|0.1658|0.1625|0.1464|-|</v>
      </c>
    </row>
    <row r="67" spans="1:15" x14ac:dyDescent="0.25">
      <c r="A67" s="41" t="s">
        <v>1047</v>
      </c>
      <c r="B67">
        <v>28</v>
      </c>
      <c r="D67" t="s">
        <v>1027</v>
      </c>
      <c r="E67" t="s">
        <v>1023</v>
      </c>
      <c r="F67" t="s">
        <v>1022</v>
      </c>
      <c r="G67" t="s">
        <v>1022</v>
      </c>
      <c r="H67">
        <v>0.19</v>
      </c>
      <c r="I67">
        <v>0.19</v>
      </c>
      <c r="J67">
        <v>0.1711</v>
      </c>
      <c r="K67">
        <v>0.1668</v>
      </c>
      <c r="L67">
        <v>0.16</v>
      </c>
      <c r="M67">
        <v>0.151</v>
      </c>
      <c r="O67" t="str">
        <f t="shared" ref="O67:O130" si="1">A67&amp;"|"&amp;B67&amp;"|"&amp;C67&amp;"|"&amp;D67&amp;"|"&amp;E67&amp;"|"&amp;F67&amp;"|"&amp;G67&amp;"|"&amp;H67&amp;"|"&amp;I67&amp;"|"&amp;J67&amp;"|"&amp;K67&amp;"|"&amp;L67&amp;"|"&amp;M67&amp;"|"&amp;N67</f>
        <v>10|28||UNS|2B|-|-|0.19|0.19|0.1711|0.1668|0.16|0.151|</v>
      </c>
    </row>
    <row r="68" spans="1:15" x14ac:dyDescent="0.25">
      <c r="A68" s="41" t="s">
        <v>1047</v>
      </c>
      <c r="B68">
        <v>32</v>
      </c>
      <c r="D68" t="s">
        <v>1020</v>
      </c>
      <c r="E68" t="s">
        <v>1021</v>
      </c>
      <c r="F68">
        <v>8.9999999999999998E-4</v>
      </c>
      <c r="G68">
        <v>0.18909999999999999</v>
      </c>
      <c r="H68">
        <v>0.19</v>
      </c>
      <c r="I68">
        <v>0.18310000000000001</v>
      </c>
      <c r="J68">
        <v>0.16880000000000001</v>
      </c>
      <c r="K68">
        <v>0.1658</v>
      </c>
      <c r="L68">
        <v>0.15190000000000001</v>
      </c>
      <c r="M68" t="s">
        <v>1022</v>
      </c>
      <c r="O68" t="str">
        <f t="shared" si="1"/>
        <v>10|32||UNF|2A|0.0009|0.1891|0.19|0.1831|0.1688|0.1658|0.1519|-|</v>
      </c>
    </row>
    <row r="69" spans="1:15" x14ac:dyDescent="0.25">
      <c r="A69" s="41" t="s">
        <v>1047</v>
      </c>
      <c r="B69">
        <v>32</v>
      </c>
      <c r="D69" t="s">
        <v>1020</v>
      </c>
      <c r="E69" t="s">
        <v>1023</v>
      </c>
      <c r="F69" t="s">
        <v>1022</v>
      </c>
      <c r="G69" t="s">
        <v>1022</v>
      </c>
      <c r="H69">
        <v>0.19</v>
      </c>
      <c r="I69">
        <v>0.19</v>
      </c>
      <c r="J69">
        <v>0.1736</v>
      </c>
      <c r="K69">
        <v>0.16969999999999999</v>
      </c>
      <c r="L69">
        <v>0.16400000000000001</v>
      </c>
      <c r="M69">
        <v>0.156</v>
      </c>
      <c r="O69" t="str">
        <f t="shared" si="1"/>
        <v>10|32||UNF|2B|-|-|0.19|0.19|0.1736|0.1697|0.164|0.156|</v>
      </c>
    </row>
    <row r="70" spans="1:15" x14ac:dyDescent="0.25">
      <c r="A70" s="41" t="s">
        <v>1047</v>
      </c>
      <c r="B70">
        <v>32</v>
      </c>
      <c r="D70" t="s">
        <v>1020</v>
      </c>
      <c r="E70" t="s">
        <v>1024</v>
      </c>
      <c r="F70">
        <v>0</v>
      </c>
      <c r="G70">
        <v>0.19</v>
      </c>
      <c r="H70">
        <v>0.19</v>
      </c>
      <c r="I70">
        <v>0.184</v>
      </c>
      <c r="J70">
        <v>0.16969999999999999</v>
      </c>
      <c r="K70">
        <v>0.16739999999999999</v>
      </c>
      <c r="L70">
        <v>0.15279999999999999</v>
      </c>
      <c r="M70" t="s">
        <v>1022</v>
      </c>
      <c r="O70" t="str">
        <f t="shared" si="1"/>
        <v>10|32||UNF|3A|0|0.19|0.19|0.184|0.1697|0.1674|0.1528|-|</v>
      </c>
    </row>
    <row r="71" spans="1:15" x14ac:dyDescent="0.25">
      <c r="A71" s="41" t="s">
        <v>1047</v>
      </c>
      <c r="B71">
        <v>32</v>
      </c>
      <c r="D71" t="s">
        <v>1020</v>
      </c>
      <c r="E71" t="s">
        <v>1025</v>
      </c>
      <c r="F71" t="s">
        <v>1022</v>
      </c>
      <c r="G71" t="s">
        <v>1022</v>
      </c>
      <c r="H71">
        <v>0.19</v>
      </c>
      <c r="I71">
        <v>0.19</v>
      </c>
      <c r="J71">
        <v>0.1726</v>
      </c>
      <c r="K71">
        <v>0.16969999999999999</v>
      </c>
      <c r="L71">
        <v>0.1641</v>
      </c>
      <c r="M71">
        <v>0.156</v>
      </c>
      <c r="O71" t="str">
        <f t="shared" si="1"/>
        <v>10|32||UNF|3B|-|-|0.19|0.19|0.1726|0.1697|0.1641|0.156|</v>
      </c>
    </row>
    <row r="72" spans="1:15" x14ac:dyDescent="0.25">
      <c r="A72" s="41" t="s">
        <v>1047</v>
      </c>
      <c r="B72">
        <v>36</v>
      </c>
      <c r="D72" t="s">
        <v>1027</v>
      </c>
      <c r="E72" t="s">
        <v>1021</v>
      </c>
      <c r="F72">
        <v>8.9999999999999998E-4</v>
      </c>
      <c r="G72">
        <v>0.18909999999999999</v>
      </c>
      <c r="H72">
        <v>0.19</v>
      </c>
      <c r="I72">
        <v>0.18360000000000001</v>
      </c>
      <c r="J72">
        <v>0.1711</v>
      </c>
      <c r="K72">
        <v>0.1681</v>
      </c>
      <c r="L72">
        <v>0.156</v>
      </c>
      <c r="M72" t="s">
        <v>1022</v>
      </c>
      <c r="O72" t="str">
        <f t="shared" si="1"/>
        <v>10|36||UNS|2A|0.0009|0.1891|0.19|0.1836|0.1711|0.1681|0.156|-|</v>
      </c>
    </row>
    <row r="73" spans="1:15" x14ac:dyDescent="0.25">
      <c r="A73" s="41" t="s">
        <v>1047</v>
      </c>
      <c r="B73">
        <v>36</v>
      </c>
      <c r="D73" t="s">
        <v>1027</v>
      </c>
      <c r="E73" t="s">
        <v>1023</v>
      </c>
      <c r="F73" t="s">
        <v>1022</v>
      </c>
      <c r="G73" t="s">
        <v>1022</v>
      </c>
      <c r="H73">
        <v>0.19</v>
      </c>
      <c r="I73">
        <v>0.19</v>
      </c>
      <c r="J73">
        <v>0.1759</v>
      </c>
      <c r="K73">
        <v>0.17199999999999999</v>
      </c>
      <c r="L73">
        <v>0.16600000000000001</v>
      </c>
      <c r="M73">
        <v>0.16</v>
      </c>
      <c r="O73" t="str">
        <f t="shared" si="1"/>
        <v>10|36||UNS|2B|-|-|0.19|0.19|0.1759|0.172|0.166|0.16|</v>
      </c>
    </row>
    <row r="74" spans="1:15" x14ac:dyDescent="0.25">
      <c r="A74" s="41" t="s">
        <v>1047</v>
      </c>
      <c r="B74">
        <v>40</v>
      </c>
      <c r="D74" t="s">
        <v>1027</v>
      </c>
      <c r="E74" t="s">
        <v>1021</v>
      </c>
      <c r="F74">
        <v>8.9999999999999998E-4</v>
      </c>
      <c r="G74">
        <v>0.18909999999999999</v>
      </c>
      <c r="H74">
        <v>0.19</v>
      </c>
      <c r="I74">
        <v>0.184</v>
      </c>
      <c r="J74">
        <v>0.1729</v>
      </c>
      <c r="K74">
        <v>0.17</v>
      </c>
      <c r="L74">
        <v>0.15920000000000001</v>
      </c>
      <c r="M74" t="s">
        <v>1022</v>
      </c>
      <c r="O74" t="str">
        <f t="shared" si="1"/>
        <v>10|40||UNS|2A|0.0009|0.1891|0.19|0.184|0.1729|0.17|0.1592|-|</v>
      </c>
    </row>
    <row r="75" spans="1:15" x14ac:dyDescent="0.25">
      <c r="A75" s="41" t="s">
        <v>1047</v>
      </c>
      <c r="B75">
        <v>40</v>
      </c>
      <c r="D75" t="s">
        <v>1027</v>
      </c>
      <c r="E75" t="s">
        <v>1023</v>
      </c>
      <c r="F75" t="s">
        <v>1022</v>
      </c>
      <c r="G75" t="s">
        <v>1022</v>
      </c>
      <c r="H75">
        <v>0.19</v>
      </c>
      <c r="I75">
        <v>0.19</v>
      </c>
      <c r="J75">
        <v>0.17749999999999999</v>
      </c>
      <c r="K75">
        <v>0.17380000000000001</v>
      </c>
      <c r="L75">
        <v>0.16900000000000001</v>
      </c>
      <c r="M75">
        <v>0.16300000000000001</v>
      </c>
      <c r="O75" t="str">
        <f t="shared" si="1"/>
        <v>10|40||UNS|2B|-|-|0.19|0.19|0.1775|0.1738|0.169|0.163|</v>
      </c>
    </row>
    <row r="76" spans="1:15" x14ac:dyDescent="0.25">
      <c r="A76" s="41" t="s">
        <v>1047</v>
      </c>
      <c r="B76">
        <v>48</v>
      </c>
      <c r="D76" t="s">
        <v>1027</v>
      </c>
      <c r="E76" t="s">
        <v>1021</v>
      </c>
      <c r="F76">
        <v>8.0000000000000004E-4</v>
      </c>
      <c r="G76">
        <v>0.18920000000000001</v>
      </c>
      <c r="H76">
        <v>0.19</v>
      </c>
      <c r="I76">
        <v>0.1847</v>
      </c>
      <c r="J76">
        <v>0.1757</v>
      </c>
      <c r="K76">
        <v>0.1731</v>
      </c>
      <c r="L76">
        <v>0.16439999999999999</v>
      </c>
      <c r="M76" t="s">
        <v>1022</v>
      </c>
      <c r="O76" t="str">
        <f t="shared" si="1"/>
        <v>10|48||UNS|2A|0.0008|0.1892|0.19|0.1847|0.1757|0.1731|0.1644|-|</v>
      </c>
    </row>
    <row r="77" spans="1:15" x14ac:dyDescent="0.25">
      <c r="A77" s="41" t="s">
        <v>1047</v>
      </c>
      <c r="B77">
        <v>48</v>
      </c>
      <c r="D77" t="s">
        <v>1027</v>
      </c>
      <c r="E77" t="s">
        <v>1023</v>
      </c>
      <c r="F77" t="s">
        <v>1022</v>
      </c>
      <c r="G77" t="s">
        <v>1022</v>
      </c>
      <c r="H77">
        <v>0.19</v>
      </c>
      <c r="I77">
        <v>0.19</v>
      </c>
      <c r="J77">
        <v>0.1799</v>
      </c>
      <c r="K77">
        <v>0.17649999999999999</v>
      </c>
      <c r="L77">
        <v>0.17199999999999999</v>
      </c>
      <c r="M77">
        <v>0.16700000000000001</v>
      </c>
      <c r="O77" t="str">
        <f t="shared" si="1"/>
        <v>10|48||UNS|2B|-|-|0.19|0.19|0.1799|0.1765|0.172|0.167|</v>
      </c>
    </row>
    <row r="78" spans="1:15" x14ac:dyDescent="0.25">
      <c r="A78" s="41" t="s">
        <v>1047</v>
      </c>
      <c r="B78">
        <v>56</v>
      </c>
      <c r="D78" t="s">
        <v>1027</v>
      </c>
      <c r="E78" t="s">
        <v>1021</v>
      </c>
      <c r="F78">
        <v>6.9999999999999999E-4</v>
      </c>
      <c r="G78">
        <v>0.1893</v>
      </c>
      <c r="H78">
        <v>0.19</v>
      </c>
      <c r="I78">
        <v>0.1852</v>
      </c>
      <c r="J78">
        <v>0.1777</v>
      </c>
      <c r="K78">
        <v>0.17519999999999999</v>
      </c>
      <c r="L78">
        <v>0.1681</v>
      </c>
      <c r="M78" t="s">
        <v>1022</v>
      </c>
      <c r="O78" t="str">
        <f t="shared" si="1"/>
        <v>10|56||UNS|2A|0.0007|0.1893|0.19|0.1852|0.1777|0.1752|0.1681|-|</v>
      </c>
    </row>
    <row r="79" spans="1:15" x14ac:dyDescent="0.25">
      <c r="A79" s="41" t="s">
        <v>1047</v>
      </c>
      <c r="B79">
        <v>56</v>
      </c>
      <c r="D79" t="s">
        <v>1027</v>
      </c>
      <c r="E79" t="s">
        <v>1023</v>
      </c>
      <c r="F79" t="s">
        <v>1022</v>
      </c>
      <c r="G79" t="s">
        <v>1022</v>
      </c>
      <c r="H79">
        <v>0.19</v>
      </c>
      <c r="I79">
        <v>0.19</v>
      </c>
      <c r="J79">
        <v>0.18160000000000001</v>
      </c>
      <c r="K79">
        <v>0.1784</v>
      </c>
      <c r="L79">
        <v>0.17499999999999999</v>
      </c>
      <c r="M79">
        <v>0.17100000000000001</v>
      </c>
      <c r="O79" t="str">
        <f t="shared" si="1"/>
        <v>10|56||UNS|2B|-|-|0.19|0.19|0.1816|0.1784|0.175|0.171|</v>
      </c>
    </row>
    <row r="80" spans="1:15" x14ac:dyDescent="0.25">
      <c r="A80" s="41" t="s">
        <v>1048</v>
      </c>
      <c r="B80">
        <v>24</v>
      </c>
      <c r="D80" t="s">
        <v>1026</v>
      </c>
      <c r="E80" t="s">
        <v>1021</v>
      </c>
      <c r="F80">
        <v>1E-3</v>
      </c>
      <c r="G80">
        <v>0.215</v>
      </c>
      <c r="H80">
        <v>0.216</v>
      </c>
      <c r="I80">
        <v>0.20780000000000001</v>
      </c>
      <c r="J80">
        <v>0.18790000000000001</v>
      </c>
      <c r="K80">
        <v>0.1845</v>
      </c>
      <c r="L80">
        <v>0.16539999999999999</v>
      </c>
      <c r="M80" t="s">
        <v>1022</v>
      </c>
      <c r="O80" t="str">
        <f t="shared" si="1"/>
        <v>12|24||UNC|2A|0.001|0.215|0.216|0.2078|0.1879|0.1845|0.1654|-|</v>
      </c>
    </row>
    <row r="81" spans="1:15" x14ac:dyDescent="0.25">
      <c r="A81" s="41" t="s">
        <v>1048</v>
      </c>
      <c r="B81">
        <v>24</v>
      </c>
      <c r="D81" t="s">
        <v>1026</v>
      </c>
      <c r="E81" t="s">
        <v>1023</v>
      </c>
      <c r="F81" t="s">
        <v>1022</v>
      </c>
      <c r="G81" t="s">
        <v>1022</v>
      </c>
      <c r="H81">
        <v>0.216</v>
      </c>
      <c r="I81">
        <v>0.216</v>
      </c>
      <c r="J81">
        <v>0.1933</v>
      </c>
      <c r="K81">
        <v>0.18890000000000001</v>
      </c>
      <c r="L81">
        <v>0.18099999999999999</v>
      </c>
      <c r="M81">
        <v>0.17100000000000001</v>
      </c>
      <c r="O81" t="str">
        <f t="shared" si="1"/>
        <v>12|24||UNC|2B|-|-|0.216|0.216|0.1933|0.1889|0.181|0.171|</v>
      </c>
    </row>
    <row r="82" spans="1:15" x14ac:dyDescent="0.25">
      <c r="A82" s="41" t="s">
        <v>1048</v>
      </c>
      <c r="B82">
        <v>24</v>
      </c>
      <c r="D82" t="s">
        <v>1026</v>
      </c>
      <c r="E82" t="s">
        <v>1024</v>
      </c>
      <c r="F82">
        <v>0</v>
      </c>
      <c r="G82">
        <v>0.216</v>
      </c>
      <c r="H82">
        <v>0.216</v>
      </c>
      <c r="I82">
        <v>0.20880000000000001</v>
      </c>
      <c r="J82">
        <v>0.18890000000000001</v>
      </c>
      <c r="K82">
        <v>0.18629999999999999</v>
      </c>
      <c r="L82">
        <v>0.16639999999999999</v>
      </c>
      <c r="M82" t="s">
        <v>1022</v>
      </c>
      <c r="O82" t="str">
        <f t="shared" si="1"/>
        <v>12|24||UNC|3A|0|0.216|0.216|0.2088|0.1889|0.1863|0.1664|-|</v>
      </c>
    </row>
    <row r="83" spans="1:15" x14ac:dyDescent="0.25">
      <c r="A83" s="41" t="s">
        <v>1048</v>
      </c>
      <c r="B83">
        <v>24</v>
      </c>
      <c r="D83" t="s">
        <v>1026</v>
      </c>
      <c r="E83" t="s">
        <v>1025</v>
      </c>
      <c r="F83" t="s">
        <v>1022</v>
      </c>
      <c r="G83" t="s">
        <v>1022</v>
      </c>
      <c r="H83">
        <v>0.216</v>
      </c>
      <c r="I83">
        <v>0.216</v>
      </c>
      <c r="J83">
        <v>0.19220000000000001</v>
      </c>
      <c r="K83">
        <v>0.18890000000000001</v>
      </c>
      <c r="L83">
        <v>0.1807</v>
      </c>
      <c r="M83">
        <v>0.17100000000000001</v>
      </c>
      <c r="O83" t="str">
        <f t="shared" si="1"/>
        <v>12|24||UNC|3B|-|-|0.216|0.216|0.1922|0.1889|0.1807|0.171|</v>
      </c>
    </row>
    <row r="84" spans="1:15" x14ac:dyDescent="0.25">
      <c r="A84" s="41" t="s">
        <v>1048</v>
      </c>
      <c r="B84">
        <v>28</v>
      </c>
      <c r="D84" t="s">
        <v>1020</v>
      </c>
      <c r="E84" t="s">
        <v>1021</v>
      </c>
      <c r="F84">
        <v>1E-3</v>
      </c>
      <c r="G84">
        <v>0.215</v>
      </c>
      <c r="H84">
        <v>0.216</v>
      </c>
      <c r="I84">
        <v>0.20849999999999999</v>
      </c>
      <c r="J84">
        <v>0.1918</v>
      </c>
      <c r="K84">
        <v>0.18859999999999999</v>
      </c>
      <c r="L84">
        <v>0.1724</v>
      </c>
      <c r="M84" t="s">
        <v>1022</v>
      </c>
      <c r="O84" t="str">
        <f t="shared" si="1"/>
        <v>12|28||UNF|2A|0.001|0.215|0.216|0.2085|0.1918|0.1886|0.1724|-|</v>
      </c>
    </row>
    <row r="85" spans="1:15" x14ac:dyDescent="0.25">
      <c r="A85" s="41" t="s">
        <v>1048</v>
      </c>
      <c r="B85">
        <v>28</v>
      </c>
      <c r="D85" t="s">
        <v>1020</v>
      </c>
      <c r="E85" t="s">
        <v>1023</v>
      </c>
      <c r="F85" t="s">
        <v>1022</v>
      </c>
      <c r="G85" t="s">
        <v>1022</v>
      </c>
      <c r="H85">
        <v>0.216</v>
      </c>
      <c r="I85">
        <v>0.216</v>
      </c>
      <c r="J85">
        <v>0.19700000000000001</v>
      </c>
      <c r="K85">
        <v>0.1928</v>
      </c>
      <c r="L85">
        <v>0.186</v>
      </c>
      <c r="M85">
        <v>0.17699999999999999</v>
      </c>
      <c r="O85" t="str">
        <f t="shared" si="1"/>
        <v>12|28||UNF|2B|-|-|0.216|0.216|0.197|0.1928|0.186|0.177|</v>
      </c>
    </row>
    <row r="86" spans="1:15" x14ac:dyDescent="0.25">
      <c r="A86" s="41" t="s">
        <v>1048</v>
      </c>
      <c r="B86">
        <v>28</v>
      </c>
      <c r="D86" t="s">
        <v>1020</v>
      </c>
      <c r="E86" t="s">
        <v>1024</v>
      </c>
      <c r="F86">
        <v>0</v>
      </c>
      <c r="G86">
        <v>0.216</v>
      </c>
      <c r="H86">
        <v>0.216</v>
      </c>
      <c r="I86">
        <v>0.20949999999999999</v>
      </c>
      <c r="J86">
        <v>0.1928</v>
      </c>
      <c r="K86">
        <v>0.19040000000000001</v>
      </c>
      <c r="L86">
        <v>0.1734</v>
      </c>
      <c r="M86" t="s">
        <v>1022</v>
      </c>
      <c r="O86" t="str">
        <f t="shared" si="1"/>
        <v>12|28||UNF|3A|0|0.216|0.216|0.2095|0.1928|0.1904|0.1734|-|</v>
      </c>
    </row>
    <row r="87" spans="1:15" x14ac:dyDescent="0.25">
      <c r="A87" s="41" t="s">
        <v>1048</v>
      </c>
      <c r="B87">
        <v>28</v>
      </c>
      <c r="D87" t="s">
        <v>1020</v>
      </c>
      <c r="E87" t="s">
        <v>1025</v>
      </c>
      <c r="F87" t="s">
        <v>1022</v>
      </c>
      <c r="G87" t="s">
        <v>1022</v>
      </c>
      <c r="H87">
        <v>0.216</v>
      </c>
      <c r="I87">
        <v>0.216</v>
      </c>
      <c r="J87">
        <v>0.19589999999999999</v>
      </c>
      <c r="K87">
        <v>0.1928</v>
      </c>
      <c r="L87">
        <v>0.1857</v>
      </c>
      <c r="M87">
        <v>0.17699999999999999</v>
      </c>
      <c r="O87" t="str">
        <f t="shared" si="1"/>
        <v>12|28||UNF|3B|-|-|0.216|0.216|0.1959|0.1928|0.1857|0.177|</v>
      </c>
    </row>
    <row r="88" spans="1:15" x14ac:dyDescent="0.25">
      <c r="A88" s="41" t="s">
        <v>1048</v>
      </c>
      <c r="B88">
        <v>32</v>
      </c>
      <c r="D88" t="s">
        <v>1028</v>
      </c>
      <c r="E88" t="s">
        <v>1021</v>
      </c>
      <c r="F88">
        <v>8.9999999999999998E-4</v>
      </c>
      <c r="G88">
        <v>0.21510000000000001</v>
      </c>
      <c r="H88">
        <v>0.216</v>
      </c>
      <c r="I88">
        <v>0.20910000000000001</v>
      </c>
      <c r="J88">
        <v>0.1948</v>
      </c>
      <c r="K88">
        <v>0.19170000000000001</v>
      </c>
      <c r="L88">
        <v>0.1779</v>
      </c>
      <c r="M88" t="s">
        <v>1022</v>
      </c>
      <c r="O88" t="str">
        <f t="shared" si="1"/>
        <v>12|32||UNEF|2A|0.0009|0.2151|0.216|0.2091|0.1948|0.1917|0.1779|-|</v>
      </c>
    </row>
    <row r="89" spans="1:15" x14ac:dyDescent="0.25">
      <c r="A89" s="41" t="s">
        <v>1048</v>
      </c>
      <c r="B89">
        <v>32</v>
      </c>
      <c r="D89" t="s">
        <v>1028</v>
      </c>
      <c r="E89" t="s">
        <v>1023</v>
      </c>
      <c r="F89" t="s">
        <v>1022</v>
      </c>
      <c r="G89" t="s">
        <v>1022</v>
      </c>
      <c r="H89">
        <v>0.216</v>
      </c>
      <c r="I89">
        <v>0.216</v>
      </c>
      <c r="J89">
        <v>0.19980000000000001</v>
      </c>
      <c r="K89">
        <v>0.19570000000000001</v>
      </c>
      <c r="L89">
        <v>0.19</v>
      </c>
      <c r="M89">
        <v>0.182</v>
      </c>
      <c r="O89" t="str">
        <f t="shared" si="1"/>
        <v>12|32||UNEF|2B|-|-|0.216|0.216|0.1998|0.1957|0.19|0.182|</v>
      </c>
    </row>
    <row r="90" spans="1:15" x14ac:dyDescent="0.25">
      <c r="A90" s="41" t="s">
        <v>1048</v>
      </c>
      <c r="B90">
        <v>32</v>
      </c>
      <c r="D90" t="s">
        <v>1028</v>
      </c>
      <c r="E90" t="s">
        <v>1024</v>
      </c>
      <c r="F90">
        <v>0</v>
      </c>
      <c r="G90">
        <v>0.216</v>
      </c>
      <c r="H90">
        <v>0.216</v>
      </c>
      <c r="I90">
        <v>0.21</v>
      </c>
      <c r="J90">
        <v>0.19570000000000001</v>
      </c>
      <c r="K90">
        <v>0.1933</v>
      </c>
      <c r="L90">
        <v>0.17879999999999999</v>
      </c>
      <c r="M90" t="s">
        <v>1022</v>
      </c>
      <c r="O90" t="str">
        <f t="shared" si="1"/>
        <v>12|32||UNEF|3A|0|0.216|0.216|0.21|0.1957|0.1933|0.1788|-|</v>
      </c>
    </row>
    <row r="91" spans="1:15" x14ac:dyDescent="0.25">
      <c r="A91" s="41" t="s">
        <v>1048</v>
      </c>
      <c r="B91">
        <v>32</v>
      </c>
      <c r="D91" t="s">
        <v>1028</v>
      </c>
      <c r="E91" t="s">
        <v>1025</v>
      </c>
      <c r="F91" t="s">
        <v>1022</v>
      </c>
      <c r="G91" t="s">
        <v>1022</v>
      </c>
      <c r="H91">
        <v>0.216</v>
      </c>
      <c r="I91">
        <v>0.216</v>
      </c>
      <c r="J91">
        <v>0.1988</v>
      </c>
      <c r="K91">
        <v>0.19570000000000001</v>
      </c>
      <c r="L91">
        <v>0.1895</v>
      </c>
      <c r="M91">
        <v>0.182</v>
      </c>
      <c r="O91" t="str">
        <f t="shared" si="1"/>
        <v>12|32||UNEF|3B|-|-|0.216|0.216|0.1988|0.1957|0.1895|0.182|</v>
      </c>
    </row>
    <row r="92" spans="1:15" x14ac:dyDescent="0.25">
      <c r="A92" s="41" t="s">
        <v>1048</v>
      </c>
      <c r="B92">
        <v>36</v>
      </c>
      <c r="D92" t="s">
        <v>1027</v>
      </c>
      <c r="E92" t="s">
        <v>1021</v>
      </c>
      <c r="F92">
        <v>8.9999999999999998E-4</v>
      </c>
      <c r="G92">
        <v>0.21510000000000001</v>
      </c>
      <c r="H92">
        <v>0.216</v>
      </c>
      <c r="I92">
        <v>0.20960000000000001</v>
      </c>
      <c r="J92">
        <v>0.1971</v>
      </c>
      <c r="K92">
        <v>0.19409999999999999</v>
      </c>
      <c r="L92">
        <v>0.18210000000000001</v>
      </c>
      <c r="M92" t="s">
        <v>1022</v>
      </c>
      <c r="O92" t="str">
        <f t="shared" si="1"/>
        <v>12|36||UNS|2A|0.0009|0.2151|0.216|0.2096|0.1971|0.1941|0.1821|-|</v>
      </c>
    </row>
    <row r="93" spans="1:15" x14ac:dyDescent="0.25">
      <c r="A93" s="41" t="s">
        <v>1048</v>
      </c>
      <c r="B93">
        <v>36</v>
      </c>
      <c r="D93" t="s">
        <v>1027</v>
      </c>
      <c r="E93" t="s">
        <v>1023</v>
      </c>
      <c r="F93" t="s">
        <v>1022</v>
      </c>
      <c r="G93" t="s">
        <v>1022</v>
      </c>
      <c r="H93">
        <v>0.216</v>
      </c>
      <c r="I93">
        <v>0.216</v>
      </c>
      <c r="J93">
        <v>0.2019</v>
      </c>
      <c r="K93">
        <v>0.19800000000000001</v>
      </c>
      <c r="L93">
        <v>0.192</v>
      </c>
      <c r="M93">
        <v>0.186</v>
      </c>
      <c r="O93" t="str">
        <f t="shared" si="1"/>
        <v>12|36||UNS|2B|-|-|0.216|0.216|0.2019|0.198|0.192|0.186|</v>
      </c>
    </row>
    <row r="94" spans="1:15" x14ac:dyDescent="0.25">
      <c r="A94" s="41" t="s">
        <v>1048</v>
      </c>
      <c r="B94">
        <v>40</v>
      </c>
      <c r="D94" t="s">
        <v>1027</v>
      </c>
      <c r="E94" t="s">
        <v>1021</v>
      </c>
      <c r="F94">
        <v>8.9999999999999998E-4</v>
      </c>
      <c r="G94">
        <v>0.21510000000000001</v>
      </c>
      <c r="H94">
        <v>0.216</v>
      </c>
      <c r="I94">
        <v>0.21</v>
      </c>
      <c r="J94">
        <v>0.19889999999999999</v>
      </c>
      <c r="K94">
        <v>0.19600000000000001</v>
      </c>
      <c r="L94">
        <v>0.1835</v>
      </c>
      <c r="M94" t="s">
        <v>1022</v>
      </c>
      <c r="O94" t="str">
        <f t="shared" si="1"/>
        <v>12|40||UNS|2A|0.0009|0.2151|0.216|0.21|0.1989|0.196|0.1835|-|</v>
      </c>
    </row>
    <row r="95" spans="1:15" x14ac:dyDescent="0.25">
      <c r="A95" s="41" t="s">
        <v>1048</v>
      </c>
      <c r="B95">
        <v>40</v>
      </c>
      <c r="D95" t="s">
        <v>1027</v>
      </c>
      <c r="E95" t="s">
        <v>1023</v>
      </c>
      <c r="F95" t="s">
        <v>1022</v>
      </c>
      <c r="G95" t="s">
        <v>1022</v>
      </c>
      <c r="H95">
        <v>0.216</v>
      </c>
      <c r="I95">
        <v>0.216</v>
      </c>
      <c r="J95">
        <v>0.20349999999999999</v>
      </c>
      <c r="K95">
        <v>0.19980000000000001</v>
      </c>
      <c r="L95">
        <v>0.19500000000000001</v>
      </c>
      <c r="M95">
        <v>0.189</v>
      </c>
      <c r="O95" t="str">
        <f t="shared" si="1"/>
        <v>12|40||UNS|2B|-|-|0.216|0.216|0.2035|0.1998|0.195|0.189|</v>
      </c>
    </row>
    <row r="96" spans="1:15" x14ac:dyDescent="0.25">
      <c r="A96" s="41" t="s">
        <v>1048</v>
      </c>
      <c r="B96">
        <v>48</v>
      </c>
      <c r="D96" t="s">
        <v>1027</v>
      </c>
      <c r="E96" t="s">
        <v>1021</v>
      </c>
      <c r="F96">
        <v>8.0000000000000004E-4</v>
      </c>
      <c r="G96">
        <v>0.2152</v>
      </c>
      <c r="H96">
        <v>0.216</v>
      </c>
      <c r="I96">
        <v>0.2107</v>
      </c>
      <c r="J96">
        <v>0.20169999999999999</v>
      </c>
      <c r="K96">
        <v>0.1991</v>
      </c>
      <c r="L96">
        <v>0.19040000000000001</v>
      </c>
      <c r="M96" t="s">
        <v>1022</v>
      </c>
      <c r="O96" t="str">
        <f t="shared" si="1"/>
        <v>12|48||UNS|2A|0.0008|0.2152|0.216|0.2107|0.2017|0.1991|0.1904|-|</v>
      </c>
    </row>
    <row r="97" spans="1:15" x14ac:dyDescent="0.25">
      <c r="A97" s="41" t="s">
        <v>1048</v>
      </c>
      <c r="B97">
        <v>48</v>
      </c>
      <c r="D97" t="s">
        <v>1027</v>
      </c>
      <c r="E97" t="s">
        <v>1023</v>
      </c>
      <c r="F97" t="s">
        <v>1022</v>
      </c>
      <c r="G97" t="s">
        <v>1022</v>
      </c>
      <c r="H97">
        <v>0.216</v>
      </c>
      <c r="I97">
        <v>0.216</v>
      </c>
      <c r="J97">
        <v>0.2059</v>
      </c>
      <c r="K97">
        <v>0.20250000000000001</v>
      </c>
      <c r="L97">
        <v>0.19800000000000001</v>
      </c>
      <c r="M97">
        <v>0.193</v>
      </c>
      <c r="O97" t="str">
        <f t="shared" si="1"/>
        <v>12|48||UNS|2B|-|-|0.216|0.216|0.2059|0.2025|0.198|0.193|</v>
      </c>
    </row>
    <row r="98" spans="1:15" x14ac:dyDescent="0.25">
      <c r="A98" s="41" t="s">
        <v>1048</v>
      </c>
      <c r="B98">
        <v>56</v>
      </c>
      <c r="D98" t="s">
        <v>1027</v>
      </c>
      <c r="E98" t="s">
        <v>1021</v>
      </c>
      <c r="F98">
        <v>6.9999999999999999E-4</v>
      </c>
      <c r="G98">
        <v>0.21529999999999999</v>
      </c>
      <c r="H98">
        <v>0.216</v>
      </c>
      <c r="I98">
        <v>0.2112</v>
      </c>
      <c r="J98">
        <v>0.20369999999999999</v>
      </c>
      <c r="K98">
        <v>0.20119999999999999</v>
      </c>
      <c r="L98">
        <v>0.19409999999999999</v>
      </c>
      <c r="M98" t="s">
        <v>1022</v>
      </c>
      <c r="O98" t="str">
        <f t="shared" si="1"/>
        <v>12|56||UNS|2A|0.0007|0.2153|0.216|0.2112|0.2037|0.2012|0.1941|-|</v>
      </c>
    </row>
    <row r="99" spans="1:15" x14ac:dyDescent="0.25">
      <c r="A99" s="41" t="s">
        <v>1048</v>
      </c>
      <c r="B99">
        <v>56</v>
      </c>
      <c r="D99" t="s">
        <v>1027</v>
      </c>
      <c r="E99" t="s">
        <v>1023</v>
      </c>
      <c r="F99" t="s">
        <v>1022</v>
      </c>
      <c r="G99" t="s">
        <v>1022</v>
      </c>
      <c r="H99">
        <v>0.216</v>
      </c>
      <c r="I99">
        <v>0.216</v>
      </c>
      <c r="J99">
        <v>0.20760000000000001</v>
      </c>
      <c r="K99">
        <v>0.2044</v>
      </c>
      <c r="L99">
        <v>0.20100000000000001</v>
      </c>
      <c r="M99">
        <v>0.19700000000000001</v>
      </c>
      <c r="O99" t="str">
        <f t="shared" si="1"/>
        <v>12|56||UNS|2B|-|-|0.216|0.216|0.2076|0.2044|0.201|0.197|</v>
      </c>
    </row>
    <row r="100" spans="1:15" x14ac:dyDescent="0.25">
      <c r="A100" s="59" t="s">
        <v>1038</v>
      </c>
      <c r="B100">
        <v>20</v>
      </c>
      <c r="D100" t="s">
        <v>1026</v>
      </c>
      <c r="E100" t="s">
        <v>1029</v>
      </c>
      <c r="F100">
        <v>1.1000000000000001E-3</v>
      </c>
      <c r="G100">
        <v>0.24890000000000001</v>
      </c>
      <c r="H100">
        <v>0.25</v>
      </c>
      <c r="I100">
        <v>0.23669999999999999</v>
      </c>
      <c r="J100">
        <v>0.21640000000000001</v>
      </c>
      <c r="K100">
        <v>0.21079999999999999</v>
      </c>
      <c r="L100">
        <v>0.18940000000000001</v>
      </c>
      <c r="M100" t="s">
        <v>1022</v>
      </c>
      <c r="O100" t="str">
        <f t="shared" si="1"/>
        <v>1/4|20||UNC|1A|0.0011|0.2489|0.25|0.2367|0.2164|0.2108|0.1894|-|</v>
      </c>
    </row>
    <row r="101" spans="1:15" x14ac:dyDescent="0.25">
      <c r="A101" s="59" t="s">
        <v>1038</v>
      </c>
      <c r="B101">
        <v>20</v>
      </c>
      <c r="D101" t="s">
        <v>1026</v>
      </c>
      <c r="E101" t="s">
        <v>1030</v>
      </c>
      <c r="F101" t="s">
        <v>1022</v>
      </c>
      <c r="G101" t="s">
        <v>1022</v>
      </c>
      <c r="H101">
        <v>0.25</v>
      </c>
      <c r="I101">
        <v>0.25</v>
      </c>
      <c r="J101">
        <v>0.2248</v>
      </c>
      <c r="K101">
        <v>0.2175</v>
      </c>
      <c r="L101">
        <v>0.20699999999999999</v>
      </c>
      <c r="M101">
        <v>0.19600000000000001</v>
      </c>
      <c r="O101" t="str">
        <f t="shared" si="1"/>
        <v>1/4|20||UNC|1B|-|-|0.25|0.25|0.2248|0.2175|0.207|0.196|</v>
      </c>
    </row>
    <row r="102" spans="1:15" x14ac:dyDescent="0.25">
      <c r="A102" s="59" t="s">
        <v>1038</v>
      </c>
      <c r="B102">
        <v>20</v>
      </c>
      <c r="D102" t="s">
        <v>1026</v>
      </c>
      <c r="E102" t="s">
        <v>1021</v>
      </c>
      <c r="F102">
        <v>1.1000000000000001E-3</v>
      </c>
      <c r="G102">
        <v>0.24890000000000001</v>
      </c>
      <c r="H102">
        <v>0.25</v>
      </c>
      <c r="I102">
        <v>0.24079999999999999</v>
      </c>
      <c r="J102">
        <v>0.21640000000000001</v>
      </c>
      <c r="K102">
        <v>0.2127</v>
      </c>
      <c r="L102">
        <v>0.18940000000000001</v>
      </c>
      <c r="M102" t="s">
        <v>1022</v>
      </c>
      <c r="O102" t="str">
        <f t="shared" si="1"/>
        <v>1/4|20||UNC|2A|0.0011|0.2489|0.25|0.2408|0.2164|0.2127|0.1894|-|</v>
      </c>
    </row>
    <row r="103" spans="1:15" x14ac:dyDescent="0.25">
      <c r="A103" s="59" t="s">
        <v>1038</v>
      </c>
      <c r="B103">
        <v>20</v>
      </c>
      <c r="D103" t="s">
        <v>1026</v>
      </c>
      <c r="E103" t="s">
        <v>1023</v>
      </c>
      <c r="F103" t="s">
        <v>1022</v>
      </c>
      <c r="G103" t="s">
        <v>1022</v>
      </c>
      <c r="H103">
        <v>0.25</v>
      </c>
      <c r="I103">
        <v>0.25</v>
      </c>
      <c r="J103">
        <v>0.22239999999999999</v>
      </c>
      <c r="K103">
        <v>0.2175</v>
      </c>
      <c r="L103">
        <v>0.20699999999999999</v>
      </c>
      <c r="M103">
        <v>0.19600000000000001</v>
      </c>
      <c r="O103" t="str">
        <f t="shared" si="1"/>
        <v>1/4|20||UNC|2B|-|-|0.25|0.25|0.2224|0.2175|0.207|0.196|</v>
      </c>
    </row>
    <row r="104" spans="1:15" x14ac:dyDescent="0.25">
      <c r="A104" s="59" t="s">
        <v>1038</v>
      </c>
      <c r="B104">
        <v>20</v>
      </c>
      <c r="D104" t="s">
        <v>1026</v>
      </c>
      <c r="E104" t="s">
        <v>1024</v>
      </c>
      <c r="F104">
        <v>0</v>
      </c>
      <c r="G104">
        <v>0.25</v>
      </c>
      <c r="H104">
        <v>0.25</v>
      </c>
      <c r="I104">
        <v>0.2419</v>
      </c>
      <c r="J104">
        <v>0.2175</v>
      </c>
      <c r="K104">
        <v>0.2147</v>
      </c>
      <c r="L104">
        <v>0.1905</v>
      </c>
      <c r="M104" t="s">
        <v>1022</v>
      </c>
      <c r="O104" t="str">
        <f t="shared" si="1"/>
        <v>1/4|20||UNC|3A|0|0.25|0.25|0.2419|0.2175|0.2147|0.1905|-|</v>
      </c>
    </row>
    <row r="105" spans="1:15" x14ac:dyDescent="0.25">
      <c r="A105" s="59" t="s">
        <v>1038</v>
      </c>
      <c r="B105">
        <v>20</v>
      </c>
      <c r="D105" t="s">
        <v>1026</v>
      </c>
      <c r="E105" t="s">
        <v>1025</v>
      </c>
      <c r="F105" t="s">
        <v>1022</v>
      </c>
      <c r="G105" t="s">
        <v>1022</v>
      </c>
      <c r="H105">
        <v>0.25</v>
      </c>
      <c r="I105">
        <v>0.25</v>
      </c>
      <c r="J105">
        <v>0.22109999999999999</v>
      </c>
      <c r="K105">
        <v>0.2175</v>
      </c>
      <c r="L105">
        <v>0.20669999999999999</v>
      </c>
      <c r="M105">
        <v>0.19600000000000001</v>
      </c>
      <c r="O105" t="str">
        <f t="shared" si="1"/>
        <v>1/4|20||UNC|3B|-|-|0.25|0.25|0.2211|0.2175|0.2067|0.196|</v>
      </c>
    </row>
    <row r="106" spans="1:15" x14ac:dyDescent="0.25">
      <c r="A106" s="59" t="s">
        <v>1038</v>
      </c>
      <c r="B106">
        <v>24</v>
      </c>
      <c r="D106" t="s">
        <v>1027</v>
      </c>
      <c r="E106" t="s">
        <v>1021</v>
      </c>
      <c r="F106">
        <v>1.1000000000000001E-3</v>
      </c>
      <c r="G106">
        <v>0.24890000000000001</v>
      </c>
      <c r="H106">
        <v>0.25</v>
      </c>
      <c r="I106">
        <v>0.2417</v>
      </c>
      <c r="J106">
        <v>0.2218</v>
      </c>
      <c r="K106">
        <v>0.21809999999999999</v>
      </c>
      <c r="L106">
        <v>0.1993</v>
      </c>
      <c r="M106" t="s">
        <v>1022</v>
      </c>
      <c r="O106" t="str">
        <f t="shared" si="1"/>
        <v>1/4|24||UNS|2A|0.0011|0.2489|0.25|0.2417|0.2218|0.2181|0.1993|-|</v>
      </c>
    </row>
    <row r="107" spans="1:15" x14ac:dyDescent="0.25">
      <c r="A107" s="59" t="s">
        <v>1038</v>
      </c>
      <c r="B107">
        <v>24</v>
      </c>
      <c r="D107" t="s">
        <v>1027</v>
      </c>
      <c r="E107" t="s">
        <v>1023</v>
      </c>
      <c r="F107" t="s">
        <v>1022</v>
      </c>
      <c r="G107" t="s">
        <v>1022</v>
      </c>
      <c r="H107">
        <v>0.25</v>
      </c>
      <c r="I107">
        <v>0.25</v>
      </c>
      <c r="J107">
        <v>0.22770000000000001</v>
      </c>
      <c r="K107">
        <v>0.22289999999999999</v>
      </c>
      <c r="L107">
        <v>0.215</v>
      </c>
      <c r="M107">
        <v>0.20499999999999999</v>
      </c>
      <c r="O107" t="str">
        <f t="shared" si="1"/>
        <v>1/4|24||UNS|2B|-|-|0.25|0.25|0.2277|0.2229|0.215|0.205|</v>
      </c>
    </row>
    <row r="108" spans="1:15" x14ac:dyDescent="0.25">
      <c r="A108" s="59" t="s">
        <v>1038</v>
      </c>
      <c r="B108">
        <v>27</v>
      </c>
      <c r="D108" t="s">
        <v>1027</v>
      </c>
      <c r="E108" t="s">
        <v>1021</v>
      </c>
      <c r="F108">
        <v>1E-3</v>
      </c>
      <c r="G108">
        <v>0.249</v>
      </c>
      <c r="H108">
        <v>0.25</v>
      </c>
      <c r="I108">
        <v>0.24229999999999999</v>
      </c>
      <c r="J108">
        <v>0.22489999999999999</v>
      </c>
      <c r="K108">
        <v>0.22140000000000001</v>
      </c>
      <c r="L108">
        <v>0.2049</v>
      </c>
      <c r="M108" t="s">
        <v>1022</v>
      </c>
      <c r="O108" t="str">
        <f t="shared" si="1"/>
        <v>1/4|27||UNS|2A|0.001|0.249|0.25|0.2423|0.2249|0.2214|0.2049|-|</v>
      </c>
    </row>
    <row r="109" spans="1:15" x14ac:dyDescent="0.25">
      <c r="A109" s="59" t="s">
        <v>1038</v>
      </c>
      <c r="B109">
        <v>27</v>
      </c>
      <c r="D109" t="s">
        <v>1027</v>
      </c>
      <c r="E109" t="s">
        <v>1023</v>
      </c>
      <c r="F109" t="s">
        <v>1022</v>
      </c>
      <c r="G109" t="s">
        <v>1022</v>
      </c>
      <c r="H109">
        <v>0.25</v>
      </c>
      <c r="I109">
        <v>0.25</v>
      </c>
      <c r="J109">
        <v>0.23039999999999999</v>
      </c>
      <c r="K109">
        <v>0.22589999999999999</v>
      </c>
      <c r="L109">
        <v>0.219</v>
      </c>
      <c r="M109">
        <v>0.21</v>
      </c>
      <c r="O109" t="str">
        <f t="shared" si="1"/>
        <v>1/4|27||UNS|2B|-|-|0.25|0.25|0.2304|0.2259|0.219|0.21|</v>
      </c>
    </row>
    <row r="110" spans="1:15" x14ac:dyDescent="0.25">
      <c r="A110" s="59" t="s">
        <v>1038</v>
      </c>
      <c r="B110">
        <v>28</v>
      </c>
      <c r="D110" t="s">
        <v>1020</v>
      </c>
      <c r="E110" t="s">
        <v>1029</v>
      </c>
      <c r="F110">
        <v>1E-3</v>
      </c>
      <c r="G110">
        <v>0.249</v>
      </c>
      <c r="H110">
        <v>0.25</v>
      </c>
      <c r="I110">
        <v>0.2392</v>
      </c>
      <c r="J110">
        <v>0.2258</v>
      </c>
      <c r="K110">
        <v>0.2208</v>
      </c>
      <c r="L110">
        <v>0.2064</v>
      </c>
      <c r="M110" t="s">
        <v>1022</v>
      </c>
      <c r="O110" t="str">
        <f t="shared" si="1"/>
        <v>1/4|28||UNF|1A|0.001|0.249|0.25|0.2392|0.2258|0.2208|0.2064|-|</v>
      </c>
    </row>
    <row r="111" spans="1:15" x14ac:dyDescent="0.25">
      <c r="A111" s="59" t="s">
        <v>1038</v>
      </c>
      <c r="B111">
        <v>28</v>
      </c>
      <c r="D111" t="s">
        <v>1020</v>
      </c>
      <c r="E111" t="s">
        <v>1030</v>
      </c>
      <c r="F111" t="s">
        <v>1022</v>
      </c>
      <c r="G111" t="s">
        <v>1022</v>
      </c>
      <c r="H111">
        <v>0.25</v>
      </c>
      <c r="I111">
        <v>0.25</v>
      </c>
      <c r="J111">
        <v>0.23330000000000001</v>
      </c>
      <c r="K111">
        <v>0.2268</v>
      </c>
      <c r="L111">
        <v>0.22</v>
      </c>
      <c r="M111">
        <v>0.21099999999999999</v>
      </c>
      <c r="O111" t="str">
        <f t="shared" si="1"/>
        <v>1/4|28||UNF|1B|-|-|0.25|0.25|0.2333|0.2268|0.22|0.211|</v>
      </c>
    </row>
    <row r="112" spans="1:15" x14ac:dyDescent="0.25">
      <c r="A112" s="59" t="s">
        <v>1038</v>
      </c>
      <c r="B112">
        <v>28</v>
      </c>
      <c r="D112" t="s">
        <v>1020</v>
      </c>
      <c r="E112" t="s">
        <v>1021</v>
      </c>
      <c r="F112">
        <v>1E-3</v>
      </c>
      <c r="G112">
        <v>0.249</v>
      </c>
      <c r="H112">
        <v>0.25</v>
      </c>
      <c r="I112">
        <v>0.24249999999999999</v>
      </c>
      <c r="J112">
        <v>0.2258</v>
      </c>
      <c r="K112">
        <v>0.2225</v>
      </c>
      <c r="L112">
        <v>0.2064</v>
      </c>
      <c r="M112" t="s">
        <v>1022</v>
      </c>
      <c r="O112" t="str">
        <f t="shared" si="1"/>
        <v>1/4|28||UNF|2A|0.001|0.249|0.25|0.2425|0.2258|0.2225|0.2064|-|</v>
      </c>
    </row>
    <row r="113" spans="1:15" x14ac:dyDescent="0.25">
      <c r="A113" s="59" t="s">
        <v>1038</v>
      </c>
      <c r="B113">
        <v>28</v>
      </c>
      <c r="D113" t="s">
        <v>1020</v>
      </c>
      <c r="E113" t="s">
        <v>1023</v>
      </c>
      <c r="F113" t="s">
        <v>1022</v>
      </c>
      <c r="G113" t="s">
        <v>1022</v>
      </c>
      <c r="H113">
        <v>0.25</v>
      </c>
      <c r="I113">
        <v>0.25</v>
      </c>
      <c r="J113">
        <v>0.2311</v>
      </c>
      <c r="K113">
        <v>0.2268</v>
      </c>
      <c r="L113">
        <v>0.22</v>
      </c>
      <c r="M113">
        <v>0.21099999999999999</v>
      </c>
      <c r="O113" t="str">
        <f t="shared" si="1"/>
        <v>1/4|28||UNF|2B|-|-|0.25|0.25|0.2311|0.2268|0.22|0.211|</v>
      </c>
    </row>
    <row r="114" spans="1:15" x14ac:dyDescent="0.25">
      <c r="A114" s="59" t="s">
        <v>1038</v>
      </c>
      <c r="B114">
        <v>28</v>
      </c>
      <c r="D114" t="s">
        <v>1020</v>
      </c>
      <c r="E114" t="s">
        <v>1024</v>
      </c>
      <c r="F114">
        <v>0</v>
      </c>
      <c r="G114">
        <v>0.25</v>
      </c>
      <c r="H114">
        <v>0.25</v>
      </c>
      <c r="I114">
        <v>0.24349999999999999</v>
      </c>
      <c r="J114">
        <v>0.2268</v>
      </c>
      <c r="K114">
        <v>0.2243</v>
      </c>
      <c r="L114">
        <v>0.2074</v>
      </c>
      <c r="M114" t="s">
        <v>1022</v>
      </c>
      <c r="O114" t="str">
        <f t="shared" si="1"/>
        <v>1/4|28||UNF|3A|0|0.25|0.25|0.2435|0.2268|0.2243|0.2074|-|</v>
      </c>
    </row>
    <row r="115" spans="1:15" x14ac:dyDescent="0.25">
      <c r="A115" s="59" t="s">
        <v>1038</v>
      </c>
      <c r="B115">
        <v>28</v>
      </c>
      <c r="D115" t="s">
        <v>1020</v>
      </c>
      <c r="E115" t="s">
        <v>1025</v>
      </c>
      <c r="F115" t="s">
        <v>1022</v>
      </c>
      <c r="G115" t="s">
        <v>1022</v>
      </c>
      <c r="H115">
        <v>0.25</v>
      </c>
      <c r="I115">
        <v>0.25</v>
      </c>
      <c r="J115">
        <v>0.23</v>
      </c>
      <c r="K115">
        <v>0.2268</v>
      </c>
      <c r="L115">
        <v>0.219</v>
      </c>
      <c r="M115">
        <v>0.21099999999999999</v>
      </c>
      <c r="O115" t="str">
        <f t="shared" si="1"/>
        <v>1/4|28||UNF|3B|-|-|0.25|0.25|0.23|0.2268|0.219|0.211|</v>
      </c>
    </row>
    <row r="116" spans="1:15" x14ac:dyDescent="0.25">
      <c r="A116" s="59" t="s">
        <v>1038</v>
      </c>
      <c r="B116">
        <v>32</v>
      </c>
      <c r="D116" t="s">
        <v>1028</v>
      </c>
      <c r="E116" t="s">
        <v>1021</v>
      </c>
      <c r="F116">
        <v>1E-3</v>
      </c>
      <c r="G116">
        <v>0.249</v>
      </c>
      <c r="H116">
        <v>0.25</v>
      </c>
      <c r="I116">
        <v>0.24299999999999999</v>
      </c>
      <c r="J116">
        <v>0.22869999999999999</v>
      </c>
      <c r="K116">
        <v>0.22550000000000001</v>
      </c>
      <c r="L116">
        <v>0.21179999999999999</v>
      </c>
      <c r="M116" t="s">
        <v>1022</v>
      </c>
      <c r="O116" t="str">
        <f t="shared" si="1"/>
        <v>1/4|32||UNEF|2A|0.001|0.249|0.25|0.243|0.2287|0.2255|0.2118|-|</v>
      </c>
    </row>
    <row r="117" spans="1:15" x14ac:dyDescent="0.25">
      <c r="A117" s="59" t="s">
        <v>1038</v>
      </c>
      <c r="B117">
        <v>32</v>
      </c>
      <c r="D117" t="s">
        <v>1028</v>
      </c>
      <c r="E117" t="s">
        <v>1023</v>
      </c>
      <c r="F117" t="s">
        <v>1022</v>
      </c>
      <c r="G117" t="s">
        <v>1022</v>
      </c>
      <c r="H117">
        <v>0.25</v>
      </c>
      <c r="I117">
        <v>0.25</v>
      </c>
      <c r="J117">
        <v>0.2339</v>
      </c>
      <c r="K117">
        <v>0.22969999999999999</v>
      </c>
      <c r="L117">
        <v>0.224</v>
      </c>
      <c r="M117">
        <v>0.216</v>
      </c>
      <c r="O117" t="str">
        <f t="shared" si="1"/>
        <v>1/4|32||UNEF|2B|-|-|0.25|0.25|0.2339|0.2297|0.224|0.216|</v>
      </c>
    </row>
    <row r="118" spans="1:15" x14ac:dyDescent="0.25">
      <c r="A118" s="59" t="s">
        <v>1038</v>
      </c>
      <c r="B118">
        <v>32</v>
      </c>
      <c r="D118" t="s">
        <v>1028</v>
      </c>
      <c r="E118" t="s">
        <v>1024</v>
      </c>
      <c r="F118">
        <v>0</v>
      </c>
      <c r="G118">
        <v>0.25</v>
      </c>
      <c r="H118">
        <v>0.25</v>
      </c>
      <c r="I118">
        <v>0.24399999999999999</v>
      </c>
      <c r="J118">
        <v>0.22969999999999999</v>
      </c>
      <c r="K118">
        <v>0.2273</v>
      </c>
      <c r="L118">
        <v>0.21279999999999999</v>
      </c>
      <c r="M118" t="s">
        <v>1022</v>
      </c>
      <c r="O118" t="str">
        <f t="shared" si="1"/>
        <v>1/4|32||UNEF|3A|0|0.25|0.25|0.244|0.2297|0.2273|0.2128|-|</v>
      </c>
    </row>
    <row r="119" spans="1:15" x14ac:dyDescent="0.25">
      <c r="A119" s="59" t="s">
        <v>1038</v>
      </c>
      <c r="B119">
        <v>32</v>
      </c>
      <c r="D119" t="s">
        <v>1028</v>
      </c>
      <c r="E119" t="s">
        <v>1025</v>
      </c>
      <c r="F119" t="s">
        <v>1022</v>
      </c>
      <c r="G119" t="s">
        <v>1022</v>
      </c>
      <c r="H119">
        <v>0.25</v>
      </c>
      <c r="I119">
        <v>0.25</v>
      </c>
      <c r="J119">
        <v>0.23280000000000001</v>
      </c>
      <c r="K119">
        <v>0.22969999999999999</v>
      </c>
      <c r="L119">
        <v>0.22289999999999999</v>
      </c>
      <c r="M119">
        <v>0.216</v>
      </c>
      <c r="O119" t="str">
        <f t="shared" si="1"/>
        <v>1/4|32||UNEF|3B|-|-|0.25|0.25|0.2328|0.2297|0.2229|0.216|</v>
      </c>
    </row>
    <row r="120" spans="1:15" x14ac:dyDescent="0.25">
      <c r="A120" s="59" t="s">
        <v>1038</v>
      </c>
      <c r="B120">
        <v>36</v>
      </c>
      <c r="D120" t="s">
        <v>1027</v>
      </c>
      <c r="E120" t="s">
        <v>1021</v>
      </c>
      <c r="F120">
        <v>8.9999999999999998E-4</v>
      </c>
      <c r="G120">
        <v>0.24909999999999999</v>
      </c>
      <c r="H120">
        <v>0.25</v>
      </c>
      <c r="I120">
        <v>0.24360000000000001</v>
      </c>
      <c r="J120">
        <v>0.2311</v>
      </c>
      <c r="K120">
        <v>0.22800000000000001</v>
      </c>
      <c r="L120">
        <v>0.21609999999999999</v>
      </c>
      <c r="M120" t="s">
        <v>1022</v>
      </c>
      <c r="O120" t="str">
        <f t="shared" si="1"/>
        <v>1/4|36||UNS|2A|0.0009|0.2491|0.25|0.2436|0.2311|0.228|0.2161|-|</v>
      </c>
    </row>
    <row r="121" spans="1:15" x14ac:dyDescent="0.25">
      <c r="A121" s="59" t="s">
        <v>1038</v>
      </c>
      <c r="B121">
        <v>36</v>
      </c>
      <c r="D121" t="s">
        <v>1027</v>
      </c>
      <c r="E121" t="s">
        <v>1023</v>
      </c>
      <c r="F121" t="s">
        <v>1022</v>
      </c>
      <c r="G121" t="s">
        <v>1022</v>
      </c>
      <c r="H121">
        <v>0.25</v>
      </c>
      <c r="I121">
        <v>0.25</v>
      </c>
      <c r="J121">
        <v>0.23599999999999999</v>
      </c>
      <c r="K121">
        <v>0.23200000000000001</v>
      </c>
      <c r="L121">
        <v>0.22600000000000001</v>
      </c>
      <c r="M121">
        <v>0.22</v>
      </c>
      <c r="O121" t="str">
        <f t="shared" si="1"/>
        <v>1/4|36||UNS|2B|-|-|0.25|0.25|0.236|0.232|0.226|0.22|</v>
      </c>
    </row>
    <row r="122" spans="1:15" x14ac:dyDescent="0.25">
      <c r="A122" s="59" t="s">
        <v>1038</v>
      </c>
      <c r="B122">
        <v>40</v>
      </c>
      <c r="D122" t="s">
        <v>1027</v>
      </c>
      <c r="E122" t="s">
        <v>1021</v>
      </c>
      <c r="F122">
        <v>8.9999999999999998E-4</v>
      </c>
      <c r="G122">
        <v>0.24909999999999999</v>
      </c>
      <c r="H122">
        <v>0.25</v>
      </c>
      <c r="I122">
        <v>0.24399999999999999</v>
      </c>
      <c r="J122">
        <v>0.2329</v>
      </c>
      <c r="K122">
        <v>0.23</v>
      </c>
      <c r="L122">
        <v>0.21929999999999999</v>
      </c>
      <c r="M122" t="s">
        <v>1022</v>
      </c>
      <c r="O122" t="str">
        <f t="shared" si="1"/>
        <v>1/4|40||UNS|2A|0.0009|0.2491|0.25|0.244|0.2329|0.23|0.2193|-|</v>
      </c>
    </row>
    <row r="123" spans="1:15" x14ac:dyDescent="0.25">
      <c r="A123" s="59" t="s">
        <v>1038</v>
      </c>
      <c r="B123">
        <v>40</v>
      </c>
      <c r="D123" t="s">
        <v>1027</v>
      </c>
      <c r="E123" t="s">
        <v>1023</v>
      </c>
      <c r="F123" t="s">
        <v>1022</v>
      </c>
      <c r="G123" t="s">
        <v>1022</v>
      </c>
      <c r="H123">
        <v>0.25</v>
      </c>
      <c r="I123">
        <v>0.25</v>
      </c>
      <c r="J123">
        <v>0.23760000000000001</v>
      </c>
      <c r="K123">
        <v>0.23380000000000001</v>
      </c>
      <c r="L123">
        <v>0.22900000000000001</v>
      </c>
      <c r="M123">
        <v>0.223</v>
      </c>
      <c r="O123" t="str">
        <f t="shared" si="1"/>
        <v>1/4|40||UNS|2B|-|-|0.25|0.25|0.2376|0.2338|0.229|0.223|</v>
      </c>
    </row>
    <row r="124" spans="1:15" x14ac:dyDescent="0.25">
      <c r="A124" s="59" t="s">
        <v>1038</v>
      </c>
      <c r="B124">
        <v>48</v>
      </c>
      <c r="D124" t="s">
        <v>1027</v>
      </c>
      <c r="E124" t="s">
        <v>1021</v>
      </c>
      <c r="F124">
        <v>8.0000000000000004E-4</v>
      </c>
      <c r="G124">
        <v>0.2492</v>
      </c>
      <c r="H124">
        <v>0.25</v>
      </c>
      <c r="I124">
        <v>0.2447</v>
      </c>
      <c r="J124">
        <v>0.23569999999999999</v>
      </c>
      <c r="K124">
        <v>0.23300000000000001</v>
      </c>
      <c r="L124">
        <v>0.2243</v>
      </c>
      <c r="M124" t="s">
        <v>1022</v>
      </c>
      <c r="O124" t="str">
        <f t="shared" si="1"/>
        <v>1/4|48||UNS|2A|0.0008|0.2492|0.25|0.2447|0.2357|0.233|0.2243|-|</v>
      </c>
    </row>
    <row r="125" spans="1:15" x14ac:dyDescent="0.25">
      <c r="A125" s="59" t="s">
        <v>1038</v>
      </c>
      <c r="B125">
        <v>48</v>
      </c>
      <c r="D125" t="s">
        <v>1027</v>
      </c>
      <c r="E125" t="s">
        <v>1023</v>
      </c>
      <c r="F125" t="s">
        <v>1022</v>
      </c>
      <c r="G125" t="s">
        <v>1022</v>
      </c>
      <c r="H125">
        <v>0.25</v>
      </c>
      <c r="I125">
        <v>0.25</v>
      </c>
      <c r="J125">
        <v>0.24010000000000001</v>
      </c>
      <c r="K125">
        <v>0.23649999999999999</v>
      </c>
      <c r="L125">
        <v>0.23200000000000001</v>
      </c>
      <c r="M125">
        <v>0.22700000000000001</v>
      </c>
      <c r="O125" t="str">
        <f t="shared" si="1"/>
        <v>1/4|48||UNS|2B|-|-|0.25|0.25|0.2401|0.2365|0.232|0.227|</v>
      </c>
    </row>
    <row r="126" spans="1:15" x14ac:dyDescent="0.25">
      <c r="A126" s="59" t="s">
        <v>1038</v>
      </c>
      <c r="B126">
        <v>56</v>
      </c>
      <c r="D126" t="s">
        <v>1027</v>
      </c>
      <c r="E126" t="s">
        <v>1021</v>
      </c>
      <c r="F126">
        <v>8.0000000000000004E-4</v>
      </c>
      <c r="G126">
        <v>0.2492</v>
      </c>
      <c r="H126">
        <v>0.25</v>
      </c>
      <c r="I126">
        <v>0.24510000000000001</v>
      </c>
      <c r="J126">
        <v>0.23760000000000001</v>
      </c>
      <c r="K126">
        <v>0.23499999999999999</v>
      </c>
      <c r="L126">
        <v>0.22800000000000001</v>
      </c>
      <c r="M126" t="s">
        <v>1022</v>
      </c>
      <c r="O126" t="str">
        <f t="shared" si="1"/>
        <v>1/4|56||UNS|2A|0.0008|0.2492|0.25|0.2451|0.2376|0.235|0.228|-|</v>
      </c>
    </row>
    <row r="127" spans="1:15" x14ac:dyDescent="0.25">
      <c r="A127" s="59" t="s">
        <v>1038</v>
      </c>
      <c r="B127">
        <v>56</v>
      </c>
      <c r="D127" t="s">
        <v>1027</v>
      </c>
      <c r="E127" t="s">
        <v>1023</v>
      </c>
      <c r="F127" t="s">
        <v>1022</v>
      </c>
      <c r="G127" t="s">
        <v>1022</v>
      </c>
      <c r="H127">
        <v>0.25</v>
      </c>
      <c r="I127">
        <v>0.25</v>
      </c>
      <c r="J127">
        <v>0.2417</v>
      </c>
      <c r="K127">
        <v>0.2384</v>
      </c>
      <c r="L127">
        <v>0.23499999999999999</v>
      </c>
      <c r="M127">
        <v>0.23100000000000001</v>
      </c>
      <c r="O127" t="str">
        <f t="shared" si="1"/>
        <v>1/4|56||UNS|2B|-|-|0.25|0.25|0.2417|0.2384|0.235|0.231|</v>
      </c>
    </row>
    <row r="128" spans="1:15" x14ac:dyDescent="0.25">
      <c r="A128" s="41" t="s">
        <v>1049</v>
      </c>
      <c r="B128">
        <v>18</v>
      </c>
      <c r="D128" t="s">
        <v>1026</v>
      </c>
      <c r="E128" t="s">
        <v>1029</v>
      </c>
      <c r="F128">
        <v>1.1999999999999999E-3</v>
      </c>
      <c r="G128">
        <v>0.31130000000000002</v>
      </c>
      <c r="H128">
        <v>0.3125</v>
      </c>
      <c r="I128">
        <v>0.29820000000000002</v>
      </c>
      <c r="J128">
        <v>0.2752</v>
      </c>
      <c r="K128">
        <v>0.26910000000000001</v>
      </c>
      <c r="L128">
        <v>0.2452</v>
      </c>
      <c r="M128" t="s">
        <v>1022</v>
      </c>
      <c r="O128" t="str">
        <f t="shared" si="1"/>
        <v>5/16|18||UNC|1A|0.0012|0.3113|0.3125|0.2982|0.2752|0.2691|0.2452|-|</v>
      </c>
    </row>
    <row r="129" spans="1:15" x14ac:dyDescent="0.25">
      <c r="A129" s="41" t="s">
        <v>1049</v>
      </c>
      <c r="B129">
        <v>18</v>
      </c>
      <c r="D129" t="s">
        <v>1026</v>
      </c>
      <c r="E129" t="s">
        <v>1030</v>
      </c>
      <c r="F129" t="s">
        <v>1022</v>
      </c>
      <c r="G129" t="s">
        <v>1022</v>
      </c>
      <c r="H129">
        <v>0.3125</v>
      </c>
      <c r="I129">
        <v>0.3125</v>
      </c>
      <c r="J129">
        <v>0.2843</v>
      </c>
      <c r="K129">
        <v>0.27639999999999998</v>
      </c>
      <c r="L129">
        <v>0.26500000000000001</v>
      </c>
      <c r="M129">
        <v>0.252</v>
      </c>
      <c r="O129" t="str">
        <f t="shared" si="1"/>
        <v>5/16|18||UNC|1B|-|-|0.3125|0.3125|0.2843|0.2764|0.265|0.252|</v>
      </c>
    </row>
    <row r="130" spans="1:15" x14ac:dyDescent="0.25">
      <c r="A130" s="41" t="s">
        <v>1049</v>
      </c>
      <c r="B130">
        <v>18</v>
      </c>
      <c r="D130" t="s">
        <v>1026</v>
      </c>
      <c r="E130" t="s">
        <v>1021</v>
      </c>
      <c r="F130">
        <v>1.1999999999999999E-3</v>
      </c>
      <c r="G130">
        <v>0.31130000000000002</v>
      </c>
      <c r="H130">
        <v>0.3125</v>
      </c>
      <c r="I130">
        <v>0.30259999999999998</v>
      </c>
      <c r="J130">
        <v>0.2752</v>
      </c>
      <c r="K130">
        <v>0.2712</v>
      </c>
      <c r="L130">
        <v>0.2452</v>
      </c>
      <c r="M130" t="s">
        <v>1022</v>
      </c>
      <c r="O130" t="str">
        <f t="shared" si="1"/>
        <v>5/16|18||UNC|2A|0.0012|0.3113|0.3125|0.3026|0.2752|0.2712|0.2452|-|</v>
      </c>
    </row>
    <row r="131" spans="1:15" x14ac:dyDescent="0.25">
      <c r="A131" s="41" t="s">
        <v>1049</v>
      </c>
      <c r="B131">
        <v>18</v>
      </c>
      <c r="D131" t="s">
        <v>1026</v>
      </c>
      <c r="E131" t="s">
        <v>1023</v>
      </c>
      <c r="F131" t="s">
        <v>1022</v>
      </c>
      <c r="G131" t="s">
        <v>1022</v>
      </c>
      <c r="H131">
        <v>0.3125</v>
      </c>
      <c r="I131">
        <v>0.3125</v>
      </c>
      <c r="J131">
        <v>0.28170000000000001</v>
      </c>
      <c r="K131">
        <v>0.27639999999999998</v>
      </c>
      <c r="L131">
        <v>0.26500000000000001</v>
      </c>
      <c r="M131">
        <v>0.252</v>
      </c>
      <c r="O131" t="str">
        <f t="shared" ref="O131:O194" si="2">A131&amp;"|"&amp;B131&amp;"|"&amp;C131&amp;"|"&amp;D131&amp;"|"&amp;E131&amp;"|"&amp;F131&amp;"|"&amp;G131&amp;"|"&amp;H131&amp;"|"&amp;I131&amp;"|"&amp;J131&amp;"|"&amp;K131&amp;"|"&amp;L131&amp;"|"&amp;M131&amp;"|"&amp;N131</f>
        <v>5/16|18||UNC|2B|-|-|0.3125|0.3125|0.2817|0.2764|0.265|0.252|</v>
      </c>
    </row>
    <row r="132" spans="1:15" x14ac:dyDescent="0.25">
      <c r="A132" s="41" t="s">
        <v>1049</v>
      </c>
      <c r="B132">
        <v>18</v>
      </c>
      <c r="D132" t="s">
        <v>1026</v>
      </c>
      <c r="E132" t="s">
        <v>1024</v>
      </c>
      <c r="F132">
        <v>0</v>
      </c>
      <c r="G132">
        <v>0.3125</v>
      </c>
      <c r="H132">
        <v>0.3125</v>
      </c>
      <c r="I132">
        <v>0.30380000000000001</v>
      </c>
      <c r="J132">
        <v>0.27639999999999998</v>
      </c>
      <c r="K132">
        <v>0.27339999999999998</v>
      </c>
      <c r="L132">
        <v>0.24640000000000001</v>
      </c>
      <c r="M132" t="s">
        <v>1022</v>
      </c>
      <c r="O132" t="str">
        <f t="shared" si="2"/>
        <v>5/16|18||UNC|3A|0|0.3125|0.3125|0.3038|0.2764|0.2734|0.2464|-|</v>
      </c>
    </row>
    <row r="133" spans="1:15" x14ac:dyDescent="0.25">
      <c r="A133" s="41" t="s">
        <v>1049</v>
      </c>
      <c r="B133">
        <v>18</v>
      </c>
      <c r="D133" t="s">
        <v>1026</v>
      </c>
      <c r="E133" t="s">
        <v>1025</v>
      </c>
      <c r="F133" t="s">
        <v>1022</v>
      </c>
      <c r="G133" t="s">
        <v>1022</v>
      </c>
      <c r="H133">
        <v>0.3125</v>
      </c>
      <c r="I133">
        <v>0.3125</v>
      </c>
      <c r="J133">
        <v>0.28029999999999999</v>
      </c>
      <c r="K133">
        <v>0.27639999999999998</v>
      </c>
      <c r="L133">
        <v>0.26300000000000001</v>
      </c>
      <c r="M133">
        <v>0.252</v>
      </c>
      <c r="O133" t="str">
        <f t="shared" si="2"/>
        <v>5/16|18||UNC|3B|-|-|0.3125|0.3125|0.2803|0.2764|0.263|0.252|</v>
      </c>
    </row>
    <row r="134" spans="1:15" x14ac:dyDescent="0.25">
      <c r="A134" s="41" t="s">
        <v>1049</v>
      </c>
      <c r="B134">
        <v>20</v>
      </c>
      <c r="D134" t="s">
        <v>1031</v>
      </c>
      <c r="E134" t="s">
        <v>1021</v>
      </c>
      <c r="F134">
        <v>1.1999999999999999E-3</v>
      </c>
      <c r="G134">
        <v>0.31130000000000002</v>
      </c>
      <c r="H134">
        <v>0.3125</v>
      </c>
      <c r="I134">
        <v>0.30320000000000003</v>
      </c>
      <c r="J134">
        <v>0.27879999999999999</v>
      </c>
      <c r="K134">
        <v>0.27479999999999999</v>
      </c>
      <c r="L134">
        <v>0.25180000000000002</v>
      </c>
      <c r="M134" t="s">
        <v>1022</v>
      </c>
      <c r="O134" t="str">
        <f t="shared" si="2"/>
        <v>5/16|20||UN|2A|0.0012|0.3113|0.3125|0.3032|0.2788|0.2748|0.2518|-|</v>
      </c>
    </row>
    <row r="135" spans="1:15" x14ac:dyDescent="0.25">
      <c r="A135" s="41" t="s">
        <v>1049</v>
      </c>
      <c r="B135">
        <v>20</v>
      </c>
      <c r="D135" t="s">
        <v>1031</v>
      </c>
      <c r="E135" t="s">
        <v>1023</v>
      </c>
      <c r="F135" t="s">
        <v>1022</v>
      </c>
      <c r="G135" t="s">
        <v>1022</v>
      </c>
      <c r="H135">
        <v>0.3125</v>
      </c>
      <c r="I135">
        <v>0.3125</v>
      </c>
      <c r="J135">
        <v>0.28520000000000001</v>
      </c>
      <c r="K135">
        <v>0.28000000000000003</v>
      </c>
      <c r="L135">
        <v>0.27</v>
      </c>
      <c r="M135">
        <v>0.25800000000000001</v>
      </c>
      <c r="O135" t="str">
        <f t="shared" si="2"/>
        <v>5/16|20||UN|2B|-|-|0.3125|0.3125|0.2852|0.28|0.27|0.258|</v>
      </c>
    </row>
    <row r="136" spans="1:15" x14ac:dyDescent="0.25">
      <c r="A136" s="41" t="s">
        <v>1049</v>
      </c>
      <c r="B136">
        <v>20</v>
      </c>
      <c r="D136" t="s">
        <v>1031</v>
      </c>
      <c r="E136" t="s">
        <v>1024</v>
      </c>
      <c r="F136">
        <v>0</v>
      </c>
      <c r="G136">
        <v>0.3125</v>
      </c>
      <c r="H136">
        <v>0.3125</v>
      </c>
      <c r="I136">
        <v>0.3044</v>
      </c>
      <c r="J136">
        <v>0.28000000000000003</v>
      </c>
      <c r="K136">
        <v>0.27700000000000002</v>
      </c>
      <c r="L136">
        <v>0.253</v>
      </c>
      <c r="M136" t="s">
        <v>1022</v>
      </c>
      <c r="O136" t="str">
        <f t="shared" si="2"/>
        <v>5/16|20||UN|3A|0|0.3125|0.3125|0.3044|0.28|0.277|0.253|-|</v>
      </c>
    </row>
    <row r="137" spans="1:15" x14ac:dyDescent="0.25">
      <c r="A137" s="41" t="s">
        <v>1049</v>
      </c>
      <c r="B137">
        <v>20</v>
      </c>
      <c r="D137" t="s">
        <v>1031</v>
      </c>
      <c r="E137" t="s">
        <v>1025</v>
      </c>
      <c r="F137" t="s">
        <v>1022</v>
      </c>
      <c r="G137" t="s">
        <v>1022</v>
      </c>
      <c r="H137">
        <v>0.3125</v>
      </c>
      <c r="I137">
        <v>0.3125</v>
      </c>
      <c r="J137">
        <v>0.28389999999999999</v>
      </c>
      <c r="K137">
        <v>0.28000000000000003</v>
      </c>
      <c r="L137">
        <v>0.26800000000000002</v>
      </c>
      <c r="M137">
        <v>0.25800000000000001</v>
      </c>
      <c r="O137" t="str">
        <f t="shared" si="2"/>
        <v>5/16|20||UN|3B|-|-|0.3125|0.3125|0.2839|0.28|0.268|0.258|</v>
      </c>
    </row>
    <row r="138" spans="1:15" x14ac:dyDescent="0.25">
      <c r="A138" s="41" t="s">
        <v>1049</v>
      </c>
      <c r="B138">
        <v>24</v>
      </c>
      <c r="D138" t="s">
        <v>1020</v>
      </c>
      <c r="E138" t="s">
        <v>1029</v>
      </c>
      <c r="F138">
        <v>1.1000000000000001E-3</v>
      </c>
      <c r="G138">
        <v>0.31140000000000001</v>
      </c>
      <c r="H138">
        <v>0.3125</v>
      </c>
      <c r="I138">
        <v>0.30059999999999998</v>
      </c>
      <c r="J138">
        <v>0.2843</v>
      </c>
      <c r="K138">
        <v>0.27879999999999999</v>
      </c>
      <c r="L138">
        <v>0.26179999999999998</v>
      </c>
      <c r="M138" t="s">
        <v>1022</v>
      </c>
      <c r="O138" t="str">
        <f t="shared" si="2"/>
        <v>5/16|24||UNF|1A|0.0011|0.3114|0.3125|0.3006|0.2843|0.2788|0.2618|-|</v>
      </c>
    </row>
    <row r="139" spans="1:15" x14ac:dyDescent="0.25">
      <c r="A139" s="41" t="s">
        <v>1049</v>
      </c>
      <c r="B139">
        <v>24</v>
      </c>
      <c r="D139" t="s">
        <v>1020</v>
      </c>
      <c r="E139" t="s">
        <v>1030</v>
      </c>
      <c r="F139" t="s">
        <v>1022</v>
      </c>
      <c r="G139" t="s">
        <v>1022</v>
      </c>
      <c r="H139">
        <v>0.3125</v>
      </c>
      <c r="I139">
        <v>0.3125</v>
      </c>
      <c r="J139">
        <v>0.29249999999999998</v>
      </c>
      <c r="K139">
        <v>0.28539999999999999</v>
      </c>
      <c r="L139">
        <v>0.27700000000000002</v>
      </c>
      <c r="M139">
        <v>0.26700000000000002</v>
      </c>
      <c r="O139" t="str">
        <f t="shared" si="2"/>
        <v>5/16|24||UNF|1B|-|-|0.3125|0.3125|0.2925|0.2854|0.277|0.267|</v>
      </c>
    </row>
    <row r="140" spans="1:15" x14ac:dyDescent="0.25">
      <c r="A140" s="41" t="s">
        <v>1049</v>
      </c>
      <c r="B140">
        <v>24</v>
      </c>
      <c r="D140" t="s">
        <v>1020</v>
      </c>
      <c r="E140" t="s">
        <v>1021</v>
      </c>
      <c r="F140">
        <v>1.1000000000000001E-3</v>
      </c>
      <c r="G140">
        <v>0.31140000000000001</v>
      </c>
      <c r="H140">
        <v>0.3125</v>
      </c>
      <c r="I140">
        <v>0.30420000000000003</v>
      </c>
      <c r="J140">
        <v>0.2843</v>
      </c>
      <c r="K140">
        <v>0.28060000000000002</v>
      </c>
      <c r="L140">
        <v>0.26179999999999998</v>
      </c>
      <c r="M140" t="s">
        <v>1022</v>
      </c>
      <c r="O140" t="str">
        <f t="shared" si="2"/>
        <v>5/16|24||UNF|2A|0.0011|0.3114|0.3125|0.3042|0.2843|0.2806|0.2618|-|</v>
      </c>
    </row>
    <row r="141" spans="1:15" x14ac:dyDescent="0.25">
      <c r="A141" s="41" t="s">
        <v>1049</v>
      </c>
      <c r="B141">
        <v>24</v>
      </c>
      <c r="D141" t="s">
        <v>1020</v>
      </c>
      <c r="E141" t="s">
        <v>1023</v>
      </c>
      <c r="F141" t="s">
        <v>1022</v>
      </c>
      <c r="G141" t="s">
        <v>1022</v>
      </c>
      <c r="H141">
        <v>0.3125</v>
      </c>
      <c r="I141">
        <v>0.3125</v>
      </c>
      <c r="J141">
        <v>0.29020000000000001</v>
      </c>
      <c r="K141">
        <v>0.28539999999999999</v>
      </c>
      <c r="L141">
        <v>0.27700000000000002</v>
      </c>
      <c r="M141">
        <v>0.26700000000000002</v>
      </c>
      <c r="O141" t="str">
        <f t="shared" si="2"/>
        <v>5/16|24||UNF|2B|-|-|0.3125|0.3125|0.2902|0.2854|0.277|0.267|</v>
      </c>
    </row>
    <row r="142" spans="1:15" x14ac:dyDescent="0.25">
      <c r="A142" s="41" t="s">
        <v>1049</v>
      </c>
      <c r="B142">
        <v>24</v>
      </c>
      <c r="D142" t="s">
        <v>1020</v>
      </c>
      <c r="E142" t="s">
        <v>1024</v>
      </c>
      <c r="F142">
        <v>0</v>
      </c>
      <c r="G142">
        <v>0.3125</v>
      </c>
      <c r="H142">
        <v>0.3125</v>
      </c>
      <c r="I142">
        <v>0.30530000000000002</v>
      </c>
      <c r="J142">
        <v>0.28539999999999999</v>
      </c>
      <c r="K142">
        <v>0.28270000000000001</v>
      </c>
      <c r="L142">
        <v>0.26290000000000002</v>
      </c>
      <c r="M142" t="s">
        <v>1022</v>
      </c>
      <c r="O142" t="str">
        <f t="shared" si="2"/>
        <v>5/16|24||UNF|3A|0|0.3125|0.3125|0.3053|0.2854|0.2827|0.2629|-|</v>
      </c>
    </row>
    <row r="143" spans="1:15" x14ac:dyDescent="0.25">
      <c r="A143" s="41" t="s">
        <v>1049</v>
      </c>
      <c r="B143">
        <v>24</v>
      </c>
      <c r="D143" t="s">
        <v>1020</v>
      </c>
      <c r="E143" t="s">
        <v>1025</v>
      </c>
      <c r="F143" t="s">
        <v>1022</v>
      </c>
      <c r="G143" t="s">
        <v>1022</v>
      </c>
      <c r="H143">
        <v>0.3125</v>
      </c>
      <c r="I143">
        <v>0.3125</v>
      </c>
      <c r="J143">
        <v>0.28899999999999998</v>
      </c>
      <c r="K143">
        <v>0.28539999999999999</v>
      </c>
      <c r="L143">
        <v>0.27539999999999998</v>
      </c>
      <c r="M143">
        <v>0.26700000000000002</v>
      </c>
      <c r="O143" t="str">
        <f t="shared" si="2"/>
        <v>5/16|24||UNF|3B|-|-|0.3125|0.3125|0.289|0.2854|0.2754|0.267|</v>
      </c>
    </row>
    <row r="144" spans="1:15" x14ac:dyDescent="0.25">
      <c r="A144" s="41" t="s">
        <v>1049</v>
      </c>
      <c r="B144">
        <v>27</v>
      </c>
      <c r="D144" t="s">
        <v>1027</v>
      </c>
      <c r="E144" t="s">
        <v>1021</v>
      </c>
      <c r="F144">
        <v>1E-3</v>
      </c>
      <c r="G144">
        <v>0.3115</v>
      </c>
      <c r="H144">
        <v>0.3125</v>
      </c>
      <c r="I144">
        <v>0.30480000000000002</v>
      </c>
      <c r="J144">
        <v>0.28739999999999999</v>
      </c>
      <c r="K144">
        <v>0.28389999999999999</v>
      </c>
      <c r="L144">
        <v>0.26740000000000003</v>
      </c>
      <c r="M144" t="s">
        <v>1022</v>
      </c>
      <c r="O144" t="str">
        <f t="shared" si="2"/>
        <v>5/16|27||UNS|2A|0.001|0.3115|0.3125|0.3048|0.2874|0.2839|0.2674|-|</v>
      </c>
    </row>
    <row r="145" spans="1:15" x14ac:dyDescent="0.25">
      <c r="A145" s="41" t="s">
        <v>1049</v>
      </c>
      <c r="B145">
        <v>27</v>
      </c>
      <c r="D145" t="s">
        <v>1027</v>
      </c>
      <c r="E145" t="s">
        <v>1023</v>
      </c>
      <c r="F145" t="s">
        <v>1022</v>
      </c>
      <c r="G145" t="s">
        <v>1022</v>
      </c>
      <c r="H145">
        <v>0.3125</v>
      </c>
      <c r="I145">
        <v>0.3125</v>
      </c>
      <c r="J145">
        <v>0.29289999999999999</v>
      </c>
      <c r="K145">
        <v>0.28839999999999999</v>
      </c>
      <c r="L145">
        <v>0.28100000000000003</v>
      </c>
      <c r="M145">
        <v>0.27200000000000002</v>
      </c>
      <c r="O145" t="str">
        <f t="shared" si="2"/>
        <v>5/16|27||UNS|2B|-|-|0.3125|0.3125|0.2929|0.2884|0.281|0.272|</v>
      </c>
    </row>
    <row r="146" spans="1:15" x14ac:dyDescent="0.25">
      <c r="A146" s="41" t="s">
        <v>1049</v>
      </c>
      <c r="B146">
        <v>28</v>
      </c>
      <c r="D146" t="s">
        <v>1031</v>
      </c>
      <c r="E146" t="s">
        <v>1021</v>
      </c>
      <c r="F146">
        <v>1E-3</v>
      </c>
      <c r="G146">
        <v>0.3115</v>
      </c>
      <c r="H146">
        <v>0.3125</v>
      </c>
      <c r="I146">
        <v>0.30499999999999999</v>
      </c>
      <c r="J146">
        <v>0.2883</v>
      </c>
      <c r="K146">
        <v>0.28489999999999999</v>
      </c>
      <c r="L146">
        <v>0.26889999999999997</v>
      </c>
      <c r="M146" t="s">
        <v>1022</v>
      </c>
      <c r="O146" t="str">
        <f t="shared" si="2"/>
        <v>5/16|28||UN|2A|0.001|0.3115|0.3125|0.305|0.2883|0.2849|0.2689|-|</v>
      </c>
    </row>
    <row r="147" spans="1:15" x14ac:dyDescent="0.25">
      <c r="A147" s="41" t="s">
        <v>1049</v>
      </c>
      <c r="B147">
        <v>28</v>
      </c>
      <c r="D147" t="s">
        <v>1031</v>
      </c>
      <c r="E147" t="s">
        <v>1023</v>
      </c>
      <c r="F147" t="s">
        <v>1022</v>
      </c>
      <c r="G147" t="s">
        <v>1022</v>
      </c>
      <c r="H147">
        <v>0.3125</v>
      </c>
      <c r="I147">
        <v>0.3125</v>
      </c>
      <c r="J147">
        <v>0.29370000000000002</v>
      </c>
      <c r="K147">
        <v>0.2893</v>
      </c>
      <c r="L147">
        <v>0.28199999999999997</v>
      </c>
      <c r="M147">
        <v>0.27400000000000002</v>
      </c>
      <c r="O147" t="str">
        <f t="shared" si="2"/>
        <v>5/16|28||UN|2B|-|-|0.3125|0.3125|0.2937|0.2893|0.282|0.274|</v>
      </c>
    </row>
    <row r="148" spans="1:15" x14ac:dyDescent="0.25">
      <c r="A148" s="41" t="s">
        <v>1049</v>
      </c>
      <c r="B148">
        <v>28</v>
      </c>
      <c r="D148" t="s">
        <v>1031</v>
      </c>
      <c r="E148" t="s">
        <v>1024</v>
      </c>
      <c r="F148">
        <v>0</v>
      </c>
      <c r="G148">
        <v>0.3125</v>
      </c>
      <c r="H148">
        <v>0.3125</v>
      </c>
      <c r="I148">
        <v>0.30599999999999999</v>
      </c>
      <c r="J148">
        <v>0.2893</v>
      </c>
      <c r="K148">
        <v>0.28670000000000001</v>
      </c>
      <c r="L148">
        <v>0.26989999999999997</v>
      </c>
      <c r="M148" t="s">
        <v>1022</v>
      </c>
      <c r="O148" t="str">
        <f t="shared" si="2"/>
        <v>5/16|28||UN|3A|0|0.3125|0.3125|0.306|0.2893|0.2867|0.2699|-|</v>
      </c>
    </row>
    <row r="149" spans="1:15" x14ac:dyDescent="0.25">
      <c r="A149" s="41" t="s">
        <v>1049</v>
      </c>
      <c r="B149">
        <v>28</v>
      </c>
      <c r="D149" t="s">
        <v>1031</v>
      </c>
      <c r="E149" t="s">
        <v>1025</v>
      </c>
      <c r="F149" t="s">
        <v>1022</v>
      </c>
      <c r="G149" t="s">
        <v>1022</v>
      </c>
      <c r="H149">
        <v>0.3125</v>
      </c>
      <c r="I149">
        <v>0.3125</v>
      </c>
      <c r="J149">
        <v>0.29260000000000003</v>
      </c>
      <c r="K149">
        <v>0.2893</v>
      </c>
      <c r="L149">
        <v>0.28070000000000001</v>
      </c>
      <c r="M149">
        <v>0.27400000000000002</v>
      </c>
      <c r="O149" t="str">
        <f t="shared" si="2"/>
        <v>5/16|28||UN|3B|-|-|0.3125|0.3125|0.2926|0.2893|0.2807|0.274|</v>
      </c>
    </row>
    <row r="150" spans="1:15" x14ac:dyDescent="0.25">
      <c r="A150" s="41" t="s">
        <v>1049</v>
      </c>
      <c r="B150">
        <v>32</v>
      </c>
      <c r="D150" t="s">
        <v>1028</v>
      </c>
      <c r="E150" t="s">
        <v>1021</v>
      </c>
      <c r="F150">
        <v>1E-3</v>
      </c>
      <c r="G150">
        <v>0.3115</v>
      </c>
      <c r="H150">
        <v>0.3125</v>
      </c>
      <c r="I150">
        <v>0.30549999999999999</v>
      </c>
      <c r="J150">
        <v>0.29120000000000001</v>
      </c>
      <c r="K150">
        <v>0.28799999999999998</v>
      </c>
      <c r="L150">
        <v>0.27429999999999999</v>
      </c>
      <c r="M150" t="s">
        <v>1022</v>
      </c>
      <c r="O150" t="str">
        <f t="shared" si="2"/>
        <v>5/16|32||UNEF|2A|0.001|0.3115|0.3125|0.3055|0.2912|0.288|0.2743|-|</v>
      </c>
    </row>
    <row r="151" spans="1:15" x14ac:dyDescent="0.25">
      <c r="A151" s="41" t="s">
        <v>1049</v>
      </c>
      <c r="B151">
        <v>32</v>
      </c>
      <c r="D151" t="s">
        <v>1028</v>
      </c>
      <c r="E151" t="s">
        <v>1023</v>
      </c>
      <c r="F151" t="s">
        <v>1022</v>
      </c>
      <c r="G151" t="s">
        <v>1022</v>
      </c>
      <c r="H151">
        <v>0.3125</v>
      </c>
      <c r="I151">
        <v>0.3125</v>
      </c>
      <c r="J151">
        <v>0.2964</v>
      </c>
      <c r="K151">
        <v>0.29220000000000002</v>
      </c>
      <c r="L151">
        <v>0.28599999999999998</v>
      </c>
      <c r="M151">
        <v>0.27900000000000003</v>
      </c>
      <c r="O151" t="str">
        <f t="shared" si="2"/>
        <v>5/16|32||UNEF|2B|-|-|0.3125|0.3125|0.2964|0.2922|0.286|0.279|</v>
      </c>
    </row>
    <row r="152" spans="1:15" x14ac:dyDescent="0.25">
      <c r="A152" s="41" t="s">
        <v>1049</v>
      </c>
      <c r="B152">
        <v>32</v>
      </c>
      <c r="D152" t="s">
        <v>1028</v>
      </c>
      <c r="E152" t="s">
        <v>1024</v>
      </c>
      <c r="F152">
        <v>0</v>
      </c>
      <c r="G152">
        <v>0.3125</v>
      </c>
      <c r="H152">
        <v>0.3125</v>
      </c>
      <c r="I152">
        <v>0.30649999999999999</v>
      </c>
      <c r="J152">
        <v>0.29220000000000002</v>
      </c>
      <c r="K152">
        <v>0.2898</v>
      </c>
      <c r="L152">
        <v>0.27529999999999999</v>
      </c>
      <c r="M152" t="s">
        <v>1022</v>
      </c>
      <c r="O152" t="str">
        <f t="shared" si="2"/>
        <v>5/16|32||UNEF|3A|0|0.3125|0.3125|0.3065|0.2922|0.2898|0.2753|-|</v>
      </c>
    </row>
    <row r="153" spans="1:15" x14ac:dyDescent="0.25">
      <c r="A153" s="41" t="s">
        <v>1049</v>
      </c>
      <c r="B153">
        <v>32</v>
      </c>
      <c r="D153" t="s">
        <v>1028</v>
      </c>
      <c r="E153" t="s">
        <v>1025</v>
      </c>
      <c r="F153" t="s">
        <v>1022</v>
      </c>
      <c r="G153" t="s">
        <v>1022</v>
      </c>
      <c r="H153">
        <v>0.3125</v>
      </c>
      <c r="I153">
        <v>0.3125</v>
      </c>
      <c r="J153">
        <v>0.29530000000000001</v>
      </c>
      <c r="K153">
        <v>0.29220000000000002</v>
      </c>
      <c r="L153">
        <v>0.28470000000000001</v>
      </c>
      <c r="M153">
        <v>0.27900000000000003</v>
      </c>
      <c r="O153" t="str">
        <f t="shared" si="2"/>
        <v>5/16|32||UNEF|3B|-|-|0.3125|0.3125|0.2953|0.2922|0.2847|0.279|</v>
      </c>
    </row>
    <row r="154" spans="1:15" x14ac:dyDescent="0.25">
      <c r="A154" s="41" t="s">
        <v>1049</v>
      </c>
      <c r="B154">
        <v>36</v>
      </c>
      <c r="D154" t="s">
        <v>1027</v>
      </c>
      <c r="E154" t="s">
        <v>1021</v>
      </c>
      <c r="F154">
        <v>8.9999999999999998E-4</v>
      </c>
      <c r="G154">
        <v>0.31159999999999999</v>
      </c>
      <c r="H154">
        <v>0.3125</v>
      </c>
      <c r="I154">
        <v>0.30609999999999998</v>
      </c>
      <c r="J154">
        <v>0.29360000000000003</v>
      </c>
      <c r="K154">
        <v>0.29049999999999998</v>
      </c>
      <c r="L154">
        <v>0.27850000000000003</v>
      </c>
      <c r="M154" t="s">
        <v>1022</v>
      </c>
      <c r="O154" t="str">
        <f t="shared" si="2"/>
        <v>5/16|36||UNS|2A|0.0009|0.3116|0.3125|0.3061|0.2936|0.2905|0.2785|-|</v>
      </c>
    </row>
    <row r="155" spans="1:15" x14ac:dyDescent="0.25">
      <c r="A155" s="41" t="s">
        <v>1049</v>
      </c>
      <c r="B155">
        <v>36</v>
      </c>
      <c r="D155" t="s">
        <v>1027</v>
      </c>
      <c r="E155" t="s">
        <v>1023</v>
      </c>
      <c r="F155" t="s">
        <v>1022</v>
      </c>
      <c r="G155" t="s">
        <v>1022</v>
      </c>
      <c r="H155">
        <v>0.3125</v>
      </c>
      <c r="I155">
        <v>0.3125</v>
      </c>
      <c r="J155">
        <v>0.29849999999999999</v>
      </c>
      <c r="K155">
        <v>0.29449999999999998</v>
      </c>
      <c r="L155">
        <v>0.28899999999999998</v>
      </c>
      <c r="M155">
        <v>0.28199999999999997</v>
      </c>
      <c r="O155" t="str">
        <f t="shared" si="2"/>
        <v>5/16|36||UNS|2B|-|-|0.3125|0.3125|0.2985|0.2945|0.289|0.282|</v>
      </c>
    </row>
    <row r="156" spans="1:15" x14ac:dyDescent="0.25">
      <c r="A156" s="41" t="s">
        <v>1049</v>
      </c>
      <c r="B156">
        <v>40</v>
      </c>
      <c r="D156" t="s">
        <v>1027</v>
      </c>
      <c r="E156" t="s">
        <v>1021</v>
      </c>
      <c r="F156">
        <v>8.9999999999999998E-4</v>
      </c>
      <c r="G156">
        <v>0.31159999999999999</v>
      </c>
      <c r="H156">
        <v>0.3125</v>
      </c>
      <c r="I156">
        <v>0.30649999999999999</v>
      </c>
      <c r="J156">
        <v>0.2954</v>
      </c>
      <c r="K156">
        <v>0.29249999999999998</v>
      </c>
      <c r="L156">
        <v>0.28179999999999999</v>
      </c>
      <c r="M156" t="s">
        <v>1022</v>
      </c>
      <c r="O156" t="str">
        <f t="shared" si="2"/>
        <v>5/16|40||UNS|2A|0.0009|0.3116|0.3125|0.3065|0.2954|0.2925|0.2818|-|</v>
      </c>
    </row>
    <row r="157" spans="1:15" x14ac:dyDescent="0.25">
      <c r="A157" s="41" t="s">
        <v>1049</v>
      </c>
      <c r="B157">
        <v>40</v>
      </c>
      <c r="D157" t="s">
        <v>1027</v>
      </c>
      <c r="E157" t="s">
        <v>1023</v>
      </c>
      <c r="F157" t="s">
        <v>1022</v>
      </c>
      <c r="G157" t="s">
        <v>1022</v>
      </c>
      <c r="H157">
        <v>0.3125</v>
      </c>
      <c r="I157">
        <v>0.3125</v>
      </c>
      <c r="J157">
        <v>0.30009999999999998</v>
      </c>
      <c r="K157">
        <v>0.29630000000000001</v>
      </c>
      <c r="L157">
        <v>0.29099999999999998</v>
      </c>
      <c r="M157">
        <v>0.28499999999999998</v>
      </c>
      <c r="O157" t="str">
        <f t="shared" si="2"/>
        <v>5/16|40||UNS|2B|-|-|0.3125|0.3125|0.3001|0.2963|0.291|0.285|</v>
      </c>
    </row>
    <row r="158" spans="1:15" x14ac:dyDescent="0.25">
      <c r="A158" s="41" t="s">
        <v>1049</v>
      </c>
      <c r="B158">
        <v>48</v>
      </c>
      <c r="D158" t="s">
        <v>1027</v>
      </c>
      <c r="E158" t="s">
        <v>1021</v>
      </c>
      <c r="F158">
        <v>8.0000000000000004E-4</v>
      </c>
      <c r="G158">
        <v>0.31169999999999998</v>
      </c>
      <c r="H158">
        <v>0.3125</v>
      </c>
      <c r="I158">
        <v>0.30719999999999997</v>
      </c>
      <c r="J158">
        <v>0.29820000000000002</v>
      </c>
      <c r="K158">
        <v>0.29549999999999998</v>
      </c>
      <c r="L158">
        <v>0.28689999999999999</v>
      </c>
      <c r="M158" t="s">
        <v>1022</v>
      </c>
      <c r="O158" t="str">
        <f t="shared" si="2"/>
        <v>5/16|48||UNS|2A|0.0008|0.3117|0.3125|0.3072|0.2982|0.2955|0.2869|-|</v>
      </c>
    </row>
    <row r="159" spans="1:15" x14ac:dyDescent="0.25">
      <c r="A159" s="41" t="s">
        <v>1049</v>
      </c>
      <c r="B159">
        <v>48</v>
      </c>
      <c r="D159" t="s">
        <v>1027</v>
      </c>
      <c r="E159" t="s">
        <v>1023</v>
      </c>
      <c r="F159" t="s">
        <v>1022</v>
      </c>
      <c r="G159" t="s">
        <v>1022</v>
      </c>
      <c r="H159">
        <v>0.3125</v>
      </c>
      <c r="I159">
        <v>0.3125</v>
      </c>
      <c r="J159">
        <v>0.30259999999999998</v>
      </c>
      <c r="K159">
        <v>0.29899999999999999</v>
      </c>
      <c r="L159">
        <v>0.29499999999999998</v>
      </c>
      <c r="M159">
        <v>0.28999999999999998</v>
      </c>
      <c r="O159" t="str">
        <f t="shared" si="2"/>
        <v>5/16|48||UNS|2B|-|-|0.3125|0.3125|0.3026|0.299|0.295|0.29|</v>
      </c>
    </row>
    <row r="160" spans="1:15" x14ac:dyDescent="0.25">
      <c r="A160" s="41" t="s">
        <v>1050</v>
      </c>
      <c r="B160">
        <v>16</v>
      </c>
      <c r="D160" t="s">
        <v>1026</v>
      </c>
      <c r="E160" t="s">
        <v>1029</v>
      </c>
      <c r="F160">
        <v>1.2999999999999999E-3</v>
      </c>
      <c r="G160">
        <v>0.37369999999999998</v>
      </c>
      <c r="H160">
        <v>0.375</v>
      </c>
      <c r="I160">
        <v>0.35949999999999999</v>
      </c>
      <c r="J160">
        <v>0.33310000000000001</v>
      </c>
      <c r="K160">
        <v>0.3266</v>
      </c>
      <c r="L160">
        <v>0.29920000000000002</v>
      </c>
      <c r="M160" t="s">
        <v>1022</v>
      </c>
      <c r="O160" t="str">
        <f t="shared" si="2"/>
        <v>3/8|16||UNC|1A|0.0013|0.3737|0.375|0.3595|0.3331|0.3266|0.2992|-|</v>
      </c>
    </row>
    <row r="161" spans="1:15" x14ac:dyDescent="0.25">
      <c r="A161" s="41" t="s">
        <v>1050</v>
      </c>
      <c r="B161">
        <v>16</v>
      </c>
      <c r="D161" t="s">
        <v>1026</v>
      </c>
      <c r="E161" t="s">
        <v>1030</v>
      </c>
      <c r="F161" t="s">
        <v>1022</v>
      </c>
      <c r="G161" t="s">
        <v>1022</v>
      </c>
      <c r="H161">
        <v>0.375</v>
      </c>
      <c r="I161">
        <v>0.375</v>
      </c>
      <c r="J161">
        <v>0.34289999999999998</v>
      </c>
      <c r="K161">
        <v>0.33439999999999998</v>
      </c>
      <c r="L161">
        <v>0.32100000000000001</v>
      </c>
      <c r="M161">
        <v>0.307</v>
      </c>
      <c r="O161" t="str">
        <f t="shared" si="2"/>
        <v>3/8|16||UNC|1B|-|-|0.375|0.375|0.3429|0.3344|0.321|0.307|</v>
      </c>
    </row>
    <row r="162" spans="1:15" x14ac:dyDescent="0.25">
      <c r="A162" s="41" t="s">
        <v>1050</v>
      </c>
      <c r="B162">
        <v>16</v>
      </c>
      <c r="D162" t="s">
        <v>1026</v>
      </c>
      <c r="E162" t="s">
        <v>1021</v>
      </c>
      <c r="F162">
        <v>1.2999999999999999E-3</v>
      </c>
      <c r="G162">
        <v>0.37369999999999998</v>
      </c>
      <c r="H162">
        <v>0.375</v>
      </c>
      <c r="I162">
        <v>0.36430000000000001</v>
      </c>
      <c r="J162">
        <v>0.33310000000000001</v>
      </c>
      <c r="K162">
        <v>0.32869999999999999</v>
      </c>
      <c r="L162">
        <v>0.29920000000000002</v>
      </c>
      <c r="M162" t="s">
        <v>1022</v>
      </c>
      <c r="O162" t="str">
        <f t="shared" si="2"/>
        <v>3/8|16||UNC|2A|0.0013|0.3737|0.375|0.3643|0.3331|0.3287|0.2992|-|</v>
      </c>
    </row>
    <row r="163" spans="1:15" x14ac:dyDescent="0.25">
      <c r="A163" s="41" t="s">
        <v>1050</v>
      </c>
      <c r="B163">
        <v>16</v>
      </c>
      <c r="D163" t="s">
        <v>1026</v>
      </c>
      <c r="E163" t="s">
        <v>1023</v>
      </c>
      <c r="F163" t="s">
        <v>1022</v>
      </c>
      <c r="G163" t="s">
        <v>1022</v>
      </c>
      <c r="H163">
        <v>0.375</v>
      </c>
      <c r="I163">
        <v>0.375</v>
      </c>
      <c r="J163">
        <v>0.34010000000000001</v>
      </c>
      <c r="K163">
        <v>0.33439999999999998</v>
      </c>
      <c r="L163">
        <v>0.32100000000000001</v>
      </c>
      <c r="M163">
        <v>0.307</v>
      </c>
      <c r="O163" t="str">
        <f t="shared" si="2"/>
        <v>3/8|16||UNC|2B|-|-|0.375|0.375|0.3401|0.3344|0.321|0.307|</v>
      </c>
    </row>
    <row r="164" spans="1:15" x14ac:dyDescent="0.25">
      <c r="A164" s="41" t="s">
        <v>1050</v>
      </c>
      <c r="B164">
        <v>16</v>
      </c>
      <c r="D164" t="s">
        <v>1026</v>
      </c>
      <c r="E164" t="s">
        <v>1024</v>
      </c>
      <c r="F164">
        <v>0</v>
      </c>
      <c r="G164">
        <v>0.375</v>
      </c>
      <c r="H164">
        <v>0.375</v>
      </c>
      <c r="I164">
        <v>0.36559999999999998</v>
      </c>
      <c r="J164">
        <v>0.33439999999999998</v>
      </c>
      <c r="K164">
        <v>0.33110000000000001</v>
      </c>
      <c r="L164">
        <v>0.30049999999999999</v>
      </c>
      <c r="M164" t="s">
        <v>1022</v>
      </c>
      <c r="O164" t="str">
        <f t="shared" si="2"/>
        <v>3/8|16||UNC|3A|0|0.375|0.375|0.3656|0.3344|0.3311|0.3005|-|</v>
      </c>
    </row>
    <row r="165" spans="1:15" x14ac:dyDescent="0.25">
      <c r="A165" s="41" t="s">
        <v>1050</v>
      </c>
      <c r="B165">
        <v>16</v>
      </c>
      <c r="D165" t="s">
        <v>1026</v>
      </c>
      <c r="E165" t="s">
        <v>1025</v>
      </c>
      <c r="F165" t="s">
        <v>1022</v>
      </c>
      <c r="G165" t="s">
        <v>1022</v>
      </c>
      <c r="H165">
        <v>0.375</v>
      </c>
      <c r="I165">
        <v>0.375</v>
      </c>
      <c r="J165">
        <v>0.3387</v>
      </c>
      <c r="K165">
        <v>0.33439999999999998</v>
      </c>
      <c r="L165">
        <v>0.31819999999999998</v>
      </c>
      <c r="M165">
        <v>0.307</v>
      </c>
      <c r="O165" t="str">
        <f t="shared" si="2"/>
        <v>3/8|16||UNC|3B|-|-|0.375|0.375|0.3387|0.3344|0.3182|0.307|</v>
      </c>
    </row>
    <row r="166" spans="1:15" x14ac:dyDescent="0.25">
      <c r="A166" s="41" t="s">
        <v>1050</v>
      </c>
      <c r="B166">
        <v>18</v>
      </c>
      <c r="D166" t="s">
        <v>1027</v>
      </c>
      <c r="E166" t="s">
        <v>1021</v>
      </c>
      <c r="F166">
        <v>1.2999999999999999E-3</v>
      </c>
      <c r="G166">
        <v>0.37369999999999998</v>
      </c>
      <c r="H166">
        <v>0.375</v>
      </c>
      <c r="I166">
        <v>0.36499999999999999</v>
      </c>
      <c r="J166">
        <v>0.33760000000000001</v>
      </c>
      <c r="K166">
        <v>0.33329999999999999</v>
      </c>
      <c r="L166">
        <v>0.30759999999999998</v>
      </c>
      <c r="M166" t="s">
        <v>1022</v>
      </c>
      <c r="O166" t="str">
        <f t="shared" si="2"/>
        <v>3/8|18||UNS|2A|0.0013|0.3737|0.375|0.365|0.3376|0.3333|0.3076|-|</v>
      </c>
    </row>
    <row r="167" spans="1:15" x14ac:dyDescent="0.25">
      <c r="A167" s="41" t="s">
        <v>1050</v>
      </c>
      <c r="B167">
        <v>18</v>
      </c>
      <c r="D167" t="s">
        <v>1027</v>
      </c>
      <c r="E167" t="s">
        <v>1023</v>
      </c>
      <c r="F167" t="s">
        <v>1022</v>
      </c>
      <c r="G167" t="s">
        <v>1022</v>
      </c>
      <c r="H167">
        <v>0.375</v>
      </c>
      <c r="I167">
        <v>0.375</v>
      </c>
      <c r="J167">
        <v>0.34449999999999997</v>
      </c>
      <c r="K167">
        <v>0.33889999999999998</v>
      </c>
      <c r="L167">
        <v>0.32800000000000001</v>
      </c>
      <c r="M167">
        <v>0.315</v>
      </c>
      <c r="O167" t="str">
        <f t="shared" si="2"/>
        <v>3/8|18||UNS|2B|-|-|0.375|0.375|0.3445|0.3389|0.328|0.315|</v>
      </c>
    </row>
    <row r="168" spans="1:15" x14ac:dyDescent="0.25">
      <c r="A168" s="41" t="s">
        <v>1050</v>
      </c>
      <c r="B168">
        <v>20</v>
      </c>
      <c r="D168" t="s">
        <v>1031</v>
      </c>
      <c r="E168" t="s">
        <v>1021</v>
      </c>
      <c r="F168">
        <v>1.1999999999999999E-3</v>
      </c>
      <c r="G168">
        <v>0.37380000000000002</v>
      </c>
      <c r="H168">
        <v>0.375</v>
      </c>
      <c r="I168">
        <v>0.36570000000000003</v>
      </c>
      <c r="J168">
        <v>0.34129999999999999</v>
      </c>
      <c r="K168">
        <v>0.3372</v>
      </c>
      <c r="L168">
        <v>0.31430000000000002</v>
      </c>
      <c r="M168" t="s">
        <v>1022</v>
      </c>
      <c r="O168" t="str">
        <f t="shared" si="2"/>
        <v>3/8|20||UN|2A|0.0012|0.3738|0.375|0.3657|0.3413|0.3372|0.3143|-|</v>
      </c>
    </row>
    <row r="169" spans="1:15" x14ac:dyDescent="0.25">
      <c r="A169" s="41" t="s">
        <v>1050</v>
      </c>
      <c r="B169">
        <v>20</v>
      </c>
      <c r="D169" t="s">
        <v>1031</v>
      </c>
      <c r="E169" t="s">
        <v>1023</v>
      </c>
      <c r="F169" t="s">
        <v>1022</v>
      </c>
      <c r="G169" t="s">
        <v>1022</v>
      </c>
      <c r="H169">
        <v>0.375</v>
      </c>
      <c r="I169">
        <v>0.375</v>
      </c>
      <c r="J169">
        <v>0.34789999999999999</v>
      </c>
      <c r="K169">
        <v>0.34250000000000003</v>
      </c>
      <c r="L169">
        <v>0.33200000000000002</v>
      </c>
      <c r="M169">
        <v>0.32100000000000001</v>
      </c>
      <c r="O169" t="str">
        <f t="shared" si="2"/>
        <v>3/8|20||UN|2B|-|-|0.375|0.375|0.3479|0.3425|0.332|0.321|</v>
      </c>
    </row>
    <row r="170" spans="1:15" x14ac:dyDescent="0.25">
      <c r="A170" s="41" t="s">
        <v>1050</v>
      </c>
      <c r="B170">
        <v>20</v>
      </c>
      <c r="D170" t="s">
        <v>1031</v>
      </c>
      <c r="E170" t="s">
        <v>1024</v>
      </c>
      <c r="F170">
        <v>0</v>
      </c>
      <c r="G170">
        <v>0.375</v>
      </c>
      <c r="H170">
        <v>0.375</v>
      </c>
      <c r="I170">
        <v>0.3669</v>
      </c>
      <c r="J170">
        <v>0.34250000000000003</v>
      </c>
      <c r="K170">
        <v>0.33939999999999998</v>
      </c>
      <c r="L170">
        <v>0.3155</v>
      </c>
      <c r="M170" t="s">
        <v>1022</v>
      </c>
      <c r="O170" t="str">
        <f t="shared" si="2"/>
        <v>3/8|20||UN|3A|0|0.375|0.375|0.3669|0.3425|0.3394|0.3155|-|</v>
      </c>
    </row>
    <row r="171" spans="1:15" x14ac:dyDescent="0.25">
      <c r="A171" s="41" t="s">
        <v>1050</v>
      </c>
      <c r="B171">
        <v>20</v>
      </c>
      <c r="D171" t="s">
        <v>1031</v>
      </c>
      <c r="E171" t="s">
        <v>1025</v>
      </c>
      <c r="F171" t="s">
        <v>1022</v>
      </c>
      <c r="G171" t="s">
        <v>1022</v>
      </c>
      <c r="H171">
        <v>0.375</v>
      </c>
      <c r="I171">
        <v>0.375</v>
      </c>
      <c r="J171">
        <v>0.34649999999999997</v>
      </c>
      <c r="K171">
        <v>0.34250000000000003</v>
      </c>
      <c r="L171">
        <v>0.32969999999999999</v>
      </c>
      <c r="M171">
        <v>0.32100000000000001</v>
      </c>
      <c r="O171" t="str">
        <f t="shared" si="2"/>
        <v>3/8|20||UN|3B|-|-|0.375|0.375|0.3465|0.3425|0.3297|0.321|</v>
      </c>
    </row>
    <row r="172" spans="1:15" x14ac:dyDescent="0.25">
      <c r="A172" s="41" t="s">
        <v>1050</v>
      </c>
      <c r="B172">
        <v>24</v>
      </c>
      <c r="D172" t="s">
        <v>1020</v>
      </c>
      <c r="E172" t="s">
        <v>1029</v>
      </c>
      <c r="F172">
        <v>1.1000000000000001E-3</v>
      </c>
      <c r="G172">
        <v>0.37390000000000001</v>
      </c>
      <c r="H172">
        <v>0.375</v>
      </c>
      <c r="I172">
        <v>0.36309999999999998</v>
      </c>
      <c r="J172">
        <v>0.3468</v>
      </c>
      <c r="K172">
        <v>0.34110000000000001</v>
      </c>
      <c r="L172">
        <v>0.32429999999999998</v>
      </c>
      <c r="M172" t="s">
        <v>1022</v>
      </c>
      <c r="O172" t="str">
        <f t="shared" si="2"/>
        <v>3/8|24||UNF|1A|0.0011|0.3739|0.375|0.3631|0.3468|0.3411|0.3243|-|</v>
      </c>
    </row>
    <row r="173" spans="1:15" x14ac:dyDescent="0.25">
      <c r="A173" s="41" t="s">
        <v>1050</v>
      </c>
      <c r="B173">
        <v>24</v>
      </c>
      <c r="D173" t="s">
        <v>1020</v>
      </c>
      <c r="E173" t="s">
        <v>1030</v>
      </c>
      <c r="F173" t="s">
        <v>1022</v>
      </c>
      <c r="G173" t="s">
        <v>1022</v>
      </c>
      <c r="H173">
        <v>0.375</v>
      </c>
      <c r="I173">
        <v>0.375</v>
      </c>
      <c r="J173">
        <v>0.3553</v>
      </c>
      <c r="K173">
        <v>0.34789999999999999</v>
      </c>
      <c r="L173">
        <v>0.34</v>
      </c>
      <c r="M173">
        <v>0.33</v>
      </c>
      <c r="O173" t="str">
        <f t="shared" si="2"/>
        <v>3/8|24||UNF|1B|-|-|0.375|0.375|0.3553|0.3479|0.34|0.33|</v>
      </c>
    </row>
    <row r="174" spans="1:15" x14ac:dyDescent="0.25">
      <c r="A174" s="41" t="s">
        <v>1050</v>
      </c>
      <c r="B174">
        <v>24</v>
      </c>
      <c r="D174" t="s">
        <v>1020</v>
      </c>
      <c r="E174" t="s">
        <v>1021</v>
      </c>
      <c r="F174">
        <v>1.1000000000000001E-3</v>
      </c>
      <c r="G174">
        <v>0.37390000000000001</v>
      </c>
      <c r="H174">
        <v>0.375</v>
      </c>
      <c r="I174">
        <v>0.36670000000000003</v>
      </c>
      <c r="J174">
        <v>0.3468</v>
      </c>
      <c r="K174">
        <v>0.34300000000000003</v>
      </c>
      <c r="L174">
        <v>0.32429999999999998</v>
      </c>
      <c r="M174" t="s">
        <v>1022</v>
      </c>
      <c r="O174" t="str">
        <f t="shared" si="2"/>
        <v>3/8|24||UNF|2A|0.0011|0.3739|0.375|0.3667|0.3468|0.343|0.3243|-|</v>
      </c>
    </row>
    <row r="175" spans="1:15" x14ac:dyDescent="0.25">
      <c r="A175" s="41" t="s">
        <v>1050</v>
      </c>
      <c r="B175">
        <v>24</v>
      </c>
      <c r="D175" t="s">
        <v>1020</v>
      </c>
      <c r="E175" t="s">
        <v>1023</v>
      </c>
      <c r="F175" t="s">
        <v>1022</v>
      </c>
      <c r="G175" t="s">
        <v>1022</v>
      </c>
      <c r="H175">
        <v>0.375</v>
      </c>
      <c r="I175">
        <v>0.375</v>
      </c>
      <c r="J175">
        <v>0.3528</v>
      </c>
      <c r="K175">
        <v>0.34789999999999999</v>
      </c>
      <c r="L175">
        <v>0.34</v>
      </c>
      <c r="M175">
        <v>0.33</v>
      </c>
      <c r="O175" t="str">
        <f t="shared" si="2"/>
        <v>3/8|24||UNF|2B|-|-|0.375|0.375|0.3528|0.3479|0.34|0.33|</v>
      </c>
    </row>
    <row r="176" spans="1:15" x14ac:dyDescent="0.25">
      <c r="A176" s="41" t="s">
        <v>1050</v>
      </c>
      <c r="B176">
        <v>24</v>
      </c>
      <c r="D176" t="s">
        <v>1020</v>
      </c>
      <c r="E176" t="s">
        <v>1024</v>
      </c>
      <c r="F176">
        <v>0</v>
      </c>
      <c r="G176">
        <v>0.375</v>
      </c>
      <c r="H176">
        <v>0.375</v>
      </c>
      <c r="I176">
        <v>0.36780000000000002</v>
      </c>
      <c r="J176">
        <v>0.34789999999999999</v>
      </c>
      <c r="K176">
        <v>0.34499999999999997</v>
      </c>
      <c r="L176">
        <v>0.32540000000000002</v>
      </c>
      <c r="M176" t="s">
        <v>1022</v>
      </c>
      <c r="O176" t="str">
        <f t="shared" si="2"/>
        <v>3/8|24||UNF|3A|0|0.375|0.375|0.3678|0.3479|0.345|0.3254|-|</v>
      </c>
    </row>
    <row r="177" spans="1:15" x14ac:dyDescent="0.25">
      <c r="A177" s="41" t="s">
        <v>1050</v>
      </c>
      <c r="B177">
        <v>24</v>
      </c>
      <c r="D177" t="s">
        <v>1020</v>
      </c>
      <c r="E177" t="s">
        <v>1025</v>
      </c>
      <c r="F177" t="s">
        <v>1022</v>
      </c>
      <c r="G177" t="s">
        <v>1022</v>
      </c>
      <c r="H177">
        <v>0.375</v>
      </c>
      <c r="I177">
        <v>0.375</v>
      </c>
      <c r="J177">
        <v>0.35160000000000002</v>
      </c>
      <c r="K177">
        <v>0.34789999999999999</v>
      </c>
      <c r="L177">
        <v>0.3372</v>
      </c>
      <c r="M177">
        <v>0.33</v>
      </c>
      <c r="O177" t="str">
        <f t="shared" si="2"/>
        <v>3/8|24||UNF|3B|-|-|0.375|0.375|0.3516|0.3479|0.3372|0.33|</v>
      </c>
    </row>
    <row r="178" spans="1:15" x14ac:dyDescent="0.25">
      <c r="A178" s="41" t="s">
        <v>1050</v>
      </c>
      <c r="B178">
        <v>27</v>
      </c>
      <c r="D178" t="s">
        <v>1027</v>
      </c>
      <c r="E178" t="s">
        <v>1021</v>
      </c>
      <c r="F178">
        <v>1.1000000000000001E-3</v>
      </c>
      <c r="G178">
        <v>0.37390000000000001</v>
      </c>
      <c r="H178">
        <v>0.375</v>
      </c>
      <c r="I178">
        <v>0.36720000000000003</v>
      </c>
      <c r="J178">
        <v>0.3498</v>
      </c>
      <c r="K178">
        <v>0.34620000000000001</v>
      </c>
      <c r="L178">
        <v>0.32979999999999998</v>
      </c>
      <c r="M178" t="s">
        <v>1022</v>
      </c>
      <c r="O178" t="str">
        <f t="shared" si="2"/>
        <v>3/8|27||UNS|2A|0.0011|0.3739|0.375|0.3672|0.3498|0.3462|0.3298|-|</v>
      </c>
    </row>
    <row r="179" spans="1:15" x14ac:dyDescent="0.25">
      <c r="A179" s="41" t="s">
        <v>1050</v>
      </c>
      <c r="B179">
        <v>27</v>
      </c>
      <c r="D179" t="s">
        <v>1027</v>
      </c>
      <c r="E179" t="s">
        <v>1023</v>
      </c>
      <c r="F179" t="s">
        <v>1022</v>
      </c>
      <c r="G179" t="s">
        <v>1022</v>
      </c>
      <c r="H179">
        <v>0.375</v>
      </c>
      <c r="I179">
        <v>0.375</v>
      </c>
      <c r="J179">
        <v>0.35560000000000003</v>
      </c>
      <c r="K179">
        <v>0.35089999999999999</v>
      </c>
      <c r="L179">
        <v>0.34399999999999997</v>
      </c>
      <c r="M179">
        <v>0.33500000000000002</v>
      </c>
      <c r="O179" t="str">
        <f t="shared" si="2"/>
        <v>3/8|27||UNS|2B|-|-|0.375|0.375|0.3556|0.3509|0.344|0.335|</v>
      </c>
    </row>
    <row r="180" spans="1:15" x14ac:dyDescent="0.25">
      <c r="A180" s="41" t="s">
        <v>1050</v>
      </c>
      <c r="B180">
        <v>28</v>
      </c>
      <c r="D180" t="s">
        <v>1031</v>
      </c>
      <c r="E180" t="s">
        <v>1021</v>
      </c>
      <c r="F180">
        <v>1.1000000000000001E-3</v>
      </c>
      <c r="G180">
        <v>0.37390000000000001</v>
      </c>
      <c r="H180">
        <v>0.375</v>
      </c>
      <c r="I180">
        <v>0.3674</v>
      </c>
      <c r="J180">
        <v>0.35070000000000001</v>
      </c>
      <c r="K180">
        <v>0.34710000000000002</v>
      </c>
      <c r="L180">
        <v>0.33129999999999998</v>
      </c>
      <c r="M180" t="s">
        <v>1022</v>
      </c>
      <c r="O180" t="str">
        <f t="shared" si="2"/>
        <v>3/8|28||UN|2A|0.0011|0.3739|0.375|0.3674|0.3507|0.3471|0.3313|-|</v>
      </c>
    </row>
    <row r="181" spans="1:15" x14ac:dyDescent="0.25">
      <c r="A181" s="41" t="s">
        <v>1050</v>
      </c>
      <c r="B181">
        <v>28</v>
      </c>
      <c r="D181" t="s">
        <v>1031</v>
      </c>
      <c r="E181" t="s">
        <v>1023</v>
      </c>
      <c r="F181" t="s">
        <v>1022</v>
      </c>
      <c r="G181" t="s">
        <v>1022</v>
      </c>
      <c r="H181">
        <v>0.375</v>
      </c>
      <c r="I181">
        <v>0.375</v>
      </c>
      <c r="J181">
        <v>0.35639999999999999</v>
      </c>
      <c r="K181">
        <v>0.3518</v>
      </c>
      <c r="L181">
        <v>0.34499999999999997</v>
      </c>
      <c r="M181">
        <v>0.33600000000000002</v>
      </c>
      <c r="O181" t="str">
        <f t="shared" si="2"/>
        <v>3/8|28||UN|2B|-|-|0.375|0.375|0.3564|0.3518|0.345|0.336|</v>
      </c>
    </row>
    <row r="182" spans="1:15" x14ac:dyDescent="0.25">
      <c r="A182" s="41" t="s">
        <v>1050</v>
      </c>
      <c r="B182">
        <v>28</v>
      </c>
      <c r="D182" t="s">
        <v>1031</v>
      </c>
      <c r="E182" t="s">
        <v>1024</v>
      </c>
      <c r="F182">
        <v>0</v>
      </c>
      <c r="G182">
        <v>0.375</v>
      </c>
      <c r="H182">
        <v>0.375</v>
      </c>
      <c r="I182">
        <v>0.36849999999999999</v>
      </c>
      <c r="J182">
        <v>0.3518</v>
      </c>
      <c r="K182">
        <v>0.34910000000000002</v>
      </c>
      <c r="L182">
        <v>0.33239999999999997</v>
      </c>
      <c r="M182" t="s">
        <v>1022</v>
      </c>
      <c r="O182" t="str">
        <f t="shared" si="2"/>
        <v>3/8|28||UN|3A|0|0.375|0.375|0.3685|0.3518|0.3491|0.3324|-|</v>
      </c>
    </row>
    <row r="183" spans="1:15" x14ac:dyDescent="0.25">
      <c r="A183" s="41" t="s">
        <v>1050</v>
      </c>
      <c r="B183">
        <v>28</v>
      </c>
      <c r="D183" t="s">
        <v>1031</v>
      </c>
      <c r="E183" t="s">
        <v>1025</v>
      </c>
      <c r="F183" t="s">
        <v>1022</v>
      </c>
      <c r="G183" t="s">
        <v>1022</v>
      </c>
      <c r="H183">
        <v>0.375</v>
      </c>
      <c r="I183">
        <v>0.375</v>
      </c>
      <c r="J183">
        <v>0.3553</v>
      </c>
      <c r="K183">
        <v>0.3518</v>
      </c>
      <c r="L183">
        <v>0.34260000000000002</v>
      </c>
      <c r="M183">
        <v>0.33600000000000002</v>
      </c>
      <c r="O183" t="str">
        <f t="shared" si="2"/>
        <v>3/8|28||UN|3B|-|-|0.375|0.375|0.3553|0.3518|0.3426|0.336|</v>
      </c>
    </row>
    <row r="184" spans="1:15" x14ac:dyDescent="0.25">
      <c r="A184" s="41" t="s">
        <v>1050</v>
      </c>
      <c r="B184">
        <v>32</v>
      </c>
      <c r="D184" t="s">
        <v>1028</v>
      </c>
      <c r="E184" t="s">
        <v>1021</v>
      </c>
      <c r="F184">
        <v>1E-3</v>
      </c>
      <c r="G184">
        <v>0.374</v>
      </c>
      <c r="H184">
        <v>0.375</v>
      </c>
      <c r="I184">
        <v>0.36799999999999999</v>
      </c>
      <c r="J184">
        <v>0.35370000000000001</v>
      </c>
      <c r="K184">
        <v>0.3503</v>
      </c>
      <c r="L184">
        <v>0.33679999999999999</v>
      </c>
      <c r="M184" t="s">
        <v>1022</v>
      </c>
      <c r="O184" t="str">
        <f t="shared" si="2"/>
        <v>3/8|32||UNEF|2A|0.001|0.374|0.375|0.368|0.3537|0.3503|0.3368|-|</v>
      </c>
    </row>
    <row r="185" spans="1:15" x14ac:dyDescent="0.25">
      <c r="A185" s="41" t="s">
        <v>1050</v>
      </c>
      <c r="B185">
        <v>32</v>
      </c>
      <c r="D185" t="s">
        <v>1028</v>
      </c>
      <c r="E185" t="s">
        <v>1023</v>
      </c>
      <c r="F185" t="s">
        <v>1022</v>
      </c>
      <c r="G185" t="s">
        <v>1022</v>
      </c>
      <c r="H185">
        <v>0.375</v>
      </c>
      <c r="I185">
        <v>0.375</v>
      </c>
      <c r="J185">
        <v>0.35909999999999997</v>
      </c>
      <c r="K185">
        <v>0.35470000000000002</v>
      </c>
      <c r="L185">
        <v>0.34899999999999998</v>
      </c>
      <c r="M185">
        <v>0.34100000000000003</v>
      </c>
      <c r="O185" t="str">
        <f t="shared" si="2"/>
        <v>3/8|32||UNEF|2B|-|-|0.375|0.375|0.3591|0.3547|0.349|0.341|</v>
      </c>
    </row>
    <row r="186" spans="1:15" x14ac:dyDescent="0.25">
      <c r="A186" s="41" t="s">
        <v>1050</v>
      </c>
      <c r="B186">
        <v>32</v>
      </c>
      <c r="D186" t="s">
        <v>1028</v>
      </c>
      <c r="E186" t="s">
        <v>1024</v>
      </c>
      <c r="F186">
        <v>0</v>
      </c>
      <c r="G186">
        <v>0.375</v>
      </c>
      <c r="H186">
        <v>0.375</v>
      </c>
      <c r="I186">
        <v>0.36899999999999999</v>
      </c>
      <c r="J186">
        <v>0.35470000000000002</v>
      </c>
      <c r="K186">
        <v>0.35220000000000001</v>
      </c>
      <c r="L186">
        <v>0.33779999999999999</v>
      </c>
      <c r="M186" t="s">
        <v>1022</v>
      </c>
      <c r="O186" t="str">
        <f t="shared" si="2"/>
        <v>3/8|32||UNEF|3A|0|0.375|0.375|0.369|0.3547|0.3522|0.3378|-|</v>
      </c>
    </row>
    <row r="187" spans="1:15" x14ac:dyDescent="0.25">
      <c r="A187" s="41" t="s">
        <v>1050</v>
      </c>
      <c r="B187">
        <v>32</v>
      </c>
      <c r="D187" t="s">
        <v>1028</v>
      </c>
      <c r="E187" t="s">
        <v>1025</v>
      </c>
      <c r="F187" t="s">
        <v>1022</v>
      </c>
      <c r="G187" t="s">
        <v>1022</v>
      </c>
      <c r="H187">
        <v>0.375</v>
      </c>
      <c r="I187">
        <v>0.375</v>
      </c>
      <c r="J187">
        <v>0.35799999999999998</v>
      </c>
      <c r="K187">
        <v>0.35470000000000002</v>
      </c>
      <c r="L187">
        <v>0.34689999999999999</v>
      </c>
      <c r="M187">
        <v>0.34100000000000003</v>
      </c>
      <c r="O187" t="str">
        <f t="shared" si="2"/>
        <v>3/8|32||UNEF|3B|-|-|0.375|0.375|0.358|0.3547|0.3469|0.341|</v>
      </c>
    </row>
    <row r="188" spans="1:15" x14ac:dyDescent="0.25">
      <c r="A188" s="41" t="s">
        <v>1050</v>
      </c>
      <c r="B188">
        <v>36</v>
      </c>
      <c r="D188" t="s">
        <v>1027</v>
      </c>
      <c r="E188" t="s">
        <v>1021</v>
      </c>
      <c r="F188">
        <v>1E-3</v>
      </c>
      <c r="G188">
        <v>0.374</v>
      </c>
      <c r="H188">
        <v>0.375</v>
      </c>
      <c r="I188">
        <v>0.36849999999999999</v>
      </c>
      <c r="J188">
        <v>0.35599999999999998</v>
      </c>
      <c r="K188">
        <v>0.3528</v>
      </c>
      <c r="L188">
        <v>0.34089999999999998</v>
      </c>
      <c r="M188" t="s">
        <v>1022</v>
      </c>
      <c r="O188" t="str">
        <f t="shared" si="2"/>
        <v>3/8|36||UNS|2A|0.001|0.374|0.375|0.3685|0.356|0.3528|0.3409|-|</v>
      </c>
    </row>
    <row r="189" spans="1:15" x14ac:dyDescent="0.25">
      <c r="A189" s="41" t="s">
        <v>1050</v>
      </c>
      <c r="B189">
        <v>36</v>
      </c>
      <c r="D189" t="s">
        <v>1027</v>
      </c>
      <c r="E189" t="s">
        <v>1023</v>
      </c>
      <c r="F189" t="s">
        <v>1022</v>
      </c>
      <c r="G189" t="s">
        <v>1022</v>
      </c>
      <c r="H189">
        <v>0.375</v>
      </c>
      <c r="I189">
        <v>0.375</v>
      </c>
      <c r="J189">
        <v>0.36120000000000002</v>
      </c>
      <c r="K189">
        <v>0.35699999999999998</v>
      </c>
      <c r="L189">
        <v>0.35199999999999998</v>
      </c>
      <c r="M189">
        <v>0.34499999999999997</v>
      </c>
      <c r="O189" t="str">
        <f t="shared" si="2"/>
        <v>3/8|36||UNS|2B|-|-|0.375|0.375|0.3612|0.357|0.352|0.345|</v>
      </c>
    </row>
    <row r="190" spans="1:15" x14ac:dyDescent="0.25">
      <c r="A190" s="41" t="s">
        <v>1050</v>
      </c>
      <c r="B190">
        <v>40</v>
      </c>
      <c r="D190" t="s">
        <v>1027</v>
      </c>
      <c r="E190" t="s">
        <v>1021</v>
      </c>
      <c r="F190">
        <v>8.9999999999999998E-4</v>
      </c>
      <c r="G190">
        <v>0.37409999999999999</v>
      </c>
      <c r="H190">
        <v>0.375</v>
      </c>
      <c r="I190">
        <v>0.36899999999999999</v>
      </c>
      <c r="J190">
        <v>0.3579</v>
      </c>
      <c r="K190">
        <v>0.3548</v>
      </c>
      <c r="L190">
        <v>0.34429999999999999</v>
      </c>
      <c r="M190" t="s">
        <v>1022</v>
      </c>
      <c r="O190" t="str">
        <f t="shared" si="2"/>
        <v>3/8|40||UNS|2A|0.0009|0.3741|0.375|0.369|0.3579|0.3548|0.3443|-|</v>
      </c>
    </row>
    <row r="191" spans="1:15" x14ac:dyDescent="0.25">
      <c r="A191" s="41" t="s">
        <v>1050</v>
      </c>
      <c r="B191">
        <v>40</v>
      </c>
      <c r="D191" t="s">
        <v>1027</v>
      </c>
      <c r="E191" t="s">
        <v>1023</v>
      </c>
      <c r="F191" t="s">
        <v>1022</v>
      </c>
      <c r="G191" t="s">
        <v>1022</v>
      </c>
      <c r="H191">
        <v>0.375</v>
      </c>
      <c r="I191">
        <v>0.375</v>
      </c>
      <c r="J191">
        <v>0.36280000000000001</v>
      </c>
      <c r="K191">
        <v>0.35880000000000001</v>
      </c>
      <c r="L191">
        <v>0.35399999999999998</v>
      </c>
      <c r="M191">
        <v>0.34799999999999998</v>
      </c>
      <c r="O191" t="str">
        <f t="shared" si="2"/>
        <v>3/8|40||UNS|2B|-|-|0.375|0.375|0.3628|0.3588|0.354|0.348|</v>
      </c>
    </row>
    <row r="192" spans="1:15" x14ac:dyDescent="0.25">
      <c r="A192" s="41" t="s">
        <v>1051</v>
      </c>
      <c r="B192">
        <v>27</v>
      </c>
      <c r="D192" t="s">
        <v>1027</v>
      </c>
      <c r="E192" t="s">
        <v>1021</v>
      </c>
      <c r="F192">
        <v>1.1000000000000001E-3</v>
      </c>
      <c r="G192">
        <v>0.38890000000000002</v>
      </c>
      <c r="H192">
        <v>0.39</v>
      </c>
      <c r="I192">
        <v>0.38219999999999998</v>
      </c>
      <c r="J192">
        <v>0.36480000000000001</v>
      </c>
      <c r="K192">
        <v>0.36120000000000002</v>
      </c>
      <c r="L192">
        <v>0.3448</v>
      </c>
      <c r="M192" t="s">
        <v>1022</v>
      </c>
      <c r="O192" t="str">
        <f t="shared" si="2"/>
        <v>0.390|27||UNS|2A|0.0011|0.3889|0.39|0.3822|0.3648|0.3612|0.3448|-|</v>
      </c>
    </row>
    <row r="193" spans="1:15" x14ac:dyDescent="0.25">
      <c r="A193" s="41" t="s">
        <v>1051</v>
      </c>
      <c r="B193">
        <v>27</v>
      </c>
      <c r="D193" t="s">
        <v>1027</v>
      </c>
      <c r="E193" t="s">
        <v>1023</v>
      </c>
      <c r="F193" t="s">
        <v>1022</v>
      </c>
      <c r="G193" t="s">
        <v>1022</v>
      </c>
      <c r="H193">
        <v>0.39</v>
      </c>
      <c r="I193">
        <v>0.39</v>
      </c>
      <c r="J193">
        <v>0.37059999999999998</v>
      </c>
      <c r="K193">
        <v>0.3659</v>
      </c>
      <c r="L193">
        <v>0.35899999999999999</v>
      </c>
      <c r="M193">
        <v>0.35</v>
      </c>
      <c r="O193" t="str">
        <f t="shared" si="2"/>
        <v>0.390|27||UNS|2B|-|-|0.39|0.39|0.3706|0.3659|0.359|0.35|</v>
      </c>
    </row>
    <row r="194" spans="1:15" x14ac:dyDescent="0.25">
      <c r="A194" s="41" t="s">
        <v>1052</v>
      </c>
      <c r="B194">
        <v>14</v>
      </c>
      <c r="D194" t="s">
        <v>1026</v>
      </c>
      <c r="E194" t="s">
        <v>1029</v>
      </c>
      <c r="F194">
        <v>1.4E-3</v>
      </c>
      <c r="G194">
        <v>0.43609999999999999</v>
      </c>
      <c r="H194">
        <v>0.4375</v>
      </c>
      <c r="I194">
        <v>0.42059999999999997</v>
      </c>
      <c r="J194">
        <v>0.38969999999999999</v>
      </c>
      <c r="K194">
        <v>0.3826</v>
      </c>
      <c r="L194">
        <v>0.35110000000000002</v>
      </c>
      <c r="M194" t="s">
        <v>1022</v>
      </c>
      <c r="O194" t="str">
        <f t="shared" si="2"/>
        <v>7/16|14||UNC|1A|0.0014|0.4361|0.4375|0.4206|0.3897|0.3826|0.3511|-|</v>
      </c>
    </row>
    <row r="195" spans="1:15" x14ac:dyDescent="0.25">
      <c r="A195" s="41" t="s">
        <v>1052</v>
      </c>
      <c r="B195">
        <v>14</v>
      </c>
      <c r="D195" t="s">
        <v>1026</v>
      </c>
      <c r="E195" t="s">
        <v>1030</v>
      </c>
      <c r="F195" t="s">
        <v>1022</v>
      </c>
      <c r="G195" t="s">
        <v>1022</v>
      </c>
      <c r="H195">
        <v>0.4375</v>
      </c>
      <c r="I195">
        <v>0.4375</v>
      </c>
      <c r="J195">
        <v>0.40029999999999999</v>
      </c>
      <c r="K195">
        <v>0.3911</v>
      </c>
      <c r="L195">
        <v>0.376</v>
      </c>
      <c r="M195">
        <v>0.36</v>
      </c>
      <c r="O195" t="str">
        <f t="shared" ref="O195:O258" si="3">A195&amp;"|"&amp;B195&amp;"|"&amp;C195&amp;"|"&amp;D195&amp;"|"&amp;E195&amp;"|"&amp;F195&amp;"|"&amp;G195&amp;"|"&amp;H195&amp;"|"&amp;I195&amp;"|"&amp;J195&amp;"|"&amp;K195&amp;"|"&amp;L195&amp;"|"&amp;M195&amp;"|"&amp;N195</f>
        <v>7/16|14||UNC|1B|-|-|0.4375|0.4375|0.4003|0.3911|0.376|0.36|</v>
      </c>
    </row>
    <row r="196" spans="1:15" x14ac:dyDescent="0.25">
      <c r="A196" s="41" t="s">
        <v>1052</v>
      </c>
      <c r="B196">
        <v>14</v>
      </c>
      <c r="D196" t="s">
        <v>1026</v>
      </c>
      <c r="E196" t="s">
        <v>1021</v>
      </c>
      <c r="F196">
        <v>1.4E-3</v>
      </c>
      <c r="G196">
        <v>0.43609999999999999</v>
      </c>
      <c r="H196">
        <v>0.4375</v>
      </c>
      <c r="I196">
        <v>0.42580000000000001</v>
      </c>
      <c r="J196">
        <v>0.38969999999999999</v>
      </c>
      <c r="K196">
        <v>0.38500000000000001</v>
      </c>
      <c r="L196">
        <v>0.35110000000000002</v>
      </c>
      <c r="M196" t="s">
        <v>1022</v>
      </c>
      <c r="O196" t="str">
        <f t="shared" si="3"/>
        <v>7/16|14||UNC|2A|0.0014|0.4361|0.4375|0.4258|0.3897|0.385|0.3511|-|</v>
      </c>
    </row>
    <row r="197" spans="1:15" x14ac:dyDescent="0.25">
      <c r="A197" s="41" t="s">
        <v>1052</v>
      </c>
      <c r="B197">
        <v>14</v>
      </c>
      <c r="D197" t="s">
        <v>1026</v>
      </c>
      <c r="E197" t="s">
        <v>1023</v>
      </c>
      <c r="F197" t="s">
        <v>1022</v>
      </c>
      <c r="G197" t="s">
        <v>1022</v>
      </c>
      <c r="H197">
        <v>0.4375</v>
      </c>
      <c r="I197">
        <v>0.4375</v>
      </c>
      <c r="J197">
        <v>0.3972</v>
      </c>
      <c r="K197">
        <v>0.3911</v>
      </c>
      <c r="L197">
        <v>0.376</v>
      </c>
      <c r="M197">
        <v>0.36</v>
      </c>
      <c r="O197" t="str">
        <f t="shared" si="3"/>
        <v>7/16|14||UNC|2B|-|-|0.4375|0.4375|0.3972|0.3911|0.376|0.36|</v>
      </c>
    </row>
    <row r="198" spans="1:15" x14ac:dyDescent="0.25">
      <c r="A198" s="41" t="s">
        <v>1052</v>
      </c>
      <c r="B198">
        <v>14</v>
      </c>
      <c r="D198" t="s">
        <v>1026</v>
      </c>
      <c r="E198" t="s">
        <v>1024</v>
      </c>
      <c r="F198">
        <v>0</v>
      </c>
      <c r="G198">
        <v>0.4375</v>
      </c>
      <c r="H198">
        <v>0.4375</v>
      </c>
      <c r="I198">
        <v>0.42720000000000002</v>
      </c>
      <c r="J198">
        <v>0.3911</v>
      </c>
      <c r="K198">
        <v>0.3876</v>
      </c>
      <c r="L198">
        <v>0.35249999999999998</v>
      </c>
      <c r="M198" t="s">
        <v>1022</v>
      </c>
      <c r="O198" t="str">
        <f t="shared" si="3"/>
        <v>7/16|14||UNC|3A|0|0.4375|0.4375|0.4272|0.3911|0.3876|0.3525|-|</v>
      </c>
    </row>
    <row r="199" spans="1:15" x14ac:dyDescent="0.25">
      <c r="A199" s="41" t="s">
        <v>1052</v>
      </c>
      <c r="B199">
        <v>14</v>
      </c>
      <c r="D199" t="s">
        <v>1026</v>
      </c>
      <c r="E199" t="s">
        <v>1025</v>
      </c>
      <c r="F199" t="s">
        <v>1022</v>
      </c>
      <c r="G199" t="s">
        <v>1022</v>
      </c>
      <c r="H199">
        <v>0.4375</v>
      </c>
      <c r="I199">
        <v>0.4375</v>
      </c>
      <c r="J199">
        <v>0.3957</v>
      </c>
      <c r="K199">
        <v>0.3911</v>
      </c>
      <c r="L199">
        <v>0.37169999999999997</v>
      </c>
      <c r="M199">
        <v>0.36</v>
      </c>
      <c r="O199" t="str">
        <f t="shared" si="3"/>
        <v>7/16|14||UNC|3B|-|-|0.4375|0.4375|0.3957|0.3911|0.3717|0.36|</v>
      </c>
    </row>
    <row r="200" spans="1:15" x14ac:dyDescent="0.25">
      <c r="A200" s="41" t="s">
        <v>1052</v>
      </c>
      <c r="B200">
        <v>16</v>
      </c>
      <c r="D200" t="s">
        <v>1031</v>
      </c>
      <c r="E200" t="s">
        <v>1021</v>
      </c>
      <c r="F200">
        <v>1.4E-3</v>
      </c>
      <c r="G200">
        <v>0.43609999999999999</v>
      </c>
      <c r="H200">
        <v>0.4375</v>
      </c>
      <c r="I200">
        <v>0.42670000000000002</v>
      </c>
      <c r="J200">
        <v>0.39550000000000002</v>
      </c>
      <c r="K200">
        <v>0.39090000000000003</v>
      </c>
      <c r="L200">
        <v>0.36159999999999998</v>
      </c>
      <c r="M200" t="s">
        <v>1022</v>
      </c>
      <c r="O200" t="str">
        <f t="shared" si="3"/>
        <v>7/16|16||UN|2A|0.0014|0.4361|0.4375|0.4267|0.3955|0.3909|0.3616|-|</v>
      </c>
    </row>
    <row r="201" spans="1:15" x14ac:dyDescent="0.25">
      <c r="A201" s="41" t="s">
        <v>1052</v>
      </c>
      <c r="B201">
        <v>16</v>
      </c>
      <c r="D201" t="s">
        <v>1031</v>
      </c>
      <c r="E201" t="s">
        <v>1023</v>
      </c>
      <c r="F201" t="s">
        <v>1022</v>
      </c>
      <c r="G201" t="s">
        <v>1022</v>
      </c>
      <c r="H201">
        <v>0.4375</v>
      </c>
      <c r="I201">
        <v>0.4375</v>
      </c>
      <c r="J201">
        <v>0.40279999999999999</v>
      </c>
      <c r="K201">
        <v>0.39689999999999998</v>
      </c>
      <c r="L201">
        <v>0.38400000000000001</v>
      </c>
      <c r="M201">
        <v>0.37</v>
      </c>
      <c r="O201" t="str">
        <f t="shared" si="3"/>
        <v>7/16|16||UN|2B|-|-|0.4375|0.4375|0.4028|0.3969|0.384|0.37|</v>
      </c>
    </row>
    <row r="202" spans="1:15" x14ac:dyDescent="0.25">
      <c r="A202" s="41" t="s">
        <v>1052</v>
      </c>
      <c r="B202">
        <v>16</v>
      </c>
      <c r="D202" t="s">
        <v>1031</v>
      </c>
      <c r="E202" t="s">
        <v>1024</v>
      </c>
      <c r="F202">
        <v>0</v>
      </c>
      <c r="G202">
        <v>0.4375</v>
      </c>
      <c r="H202">
        <v>0.4375</v>
      </c>
      <c r="I202">
        <v>0.42809999999999998</v>
      </c>
      <c r="J202">
        <v>0.39689999999999998</v>
      </c>
      <c r="K202">
        <v>0.39350000000000002</v>
      </c>
      <c r="L202">
        <v>0.36299999999999999</v>
      </c>
      <c r="M202" t="s">
        <v>1022</v>
      </c>
      <c r="O202" t="str">
        <f t="shared" si="3"/>
        <v>7/16|16||UN|3A|0|0.4375|0.4375|0.4281|0.3969|0.3935|0.363|-|</v>
      </c>
    </row>
    <row r="203" spans="1:15" x14ac:dyDescent="0.25">
      <c r="A203" s="41" t="s">
        <v>1052</v>
      </c>
      <c r="B203">
        <v>16</v>
      </c>
      <c r="D203" t="s">
        <v>1031</v>
      </c>
      <c r="E203" t="s">
        <v>1025</v>
      </c>
      <c r="F203" t="s">
        <v>1022</v>
      </c>
      <c r="G203" t="s">
        <v>1022</v>
      </c>
      <c r="H203">
        <v>0.4375</v>
      </c>
      <c r="I203">
        <v>0.4375</v>
      </c>
      <c r="J203">
        <v>0.40139999999999998</v>
      </c>
      <c r="K203">
        <v>0.39689999999999998</v>
      </c>
      <c r="L203">
        <v>0.38</v>
      </c>
      <c r="M203">
        <v>0.37</v>
      </c>
      <c r="O203" t="str">
        <f t="shared" si="3"/>
        <v>7/16|16||UN|3B|-|-|0.4375|0.4375|0.4014|0.3969|0.38|0.37|</v>
      </c>
    </row>
    <row r="204" spans="1:15" x14ac:dyDescent="0.25">
      <c r="A204" s="41" t="s">
        <v>1052</v>
      </c>
      <c r="B204">
        <v>18</v>
      </c>
      <c r="D204" t="s">
        <v>1027</v>
      </c>
      <c r="E204" t="s">
        <v>1021</v>
      </c>
      <c r="F204">
        <v>1.2999999999999999E-3</v>
      </c>
      <c r="G204">
        <v>0.43619999999999998</v>
      </c>
      <c r="H204">
        <v>0.4375</v>
      </c>
      <c r="I204">
        <v>0.42749999999999999</v>
      </c>
      <c r="J204">
        <v>0.40010000000000001</v>
      </c>
      <c r="K204">
        <v>0.39579999999999999</v>
      </c>
      <c r="L204">
        <v>0.37009999999999998</v>
      </c>
      <c r="M204" t="s">
        <v>1022</v>
      </c>
      <c r="O204" t="str">
        <f t="shared" si="3"/>
        <v>7/16|18||UNS|2A|0.0013|0.4362|0.4375|0.4275|0.4001|0.3958|0.3701|-|</v>
      </c>
    </row>
    <row r="205" spans="1:15" x14ac:dyDescent="0.25">
      <c r="A205" s="41" t="s">
        <v>1052</v>
      </c>
      <c r="B205">
        <v>18</v>
      </c>
      <c r="D205" t="s">
        <v>1027</v>
      </c>
      <c r="E205" t="s">
        <v>1023</v>
      </c>
      <c r="F205" t="s">
        <v>1022</v>
      </c>
      <c r="G205" t="s">
        <v>1022</v>
      </c>
      <c r="H205">
        <v>0.4375</v>
      </c>
      <c r="I205">
        <v>0.4375</v>
      </c>
      <c r="J205">
        <v>0.40699999999999997</v>
      </c>
      <c r="K205">
        <v>0.40139999999999998</v>
      </c>
      <c r="L205">
        <v>0.39</v>
      </c>
      <c r="M205">
        <v>0.377</v>
      </c>
      <c r="O205" t="str">
        <f t="shared" si="3"/>
        <v>7/16|18||UNS|2B|-|-|0.4375|0.4375|0.407|0.4014|0.39|0.377|</v>
      </c>
    </row>
    <row r="206" spans="1:15" x14ac:dyDescent="0.25">
      <c r="A206" s="41" t="s">
        <v>1052</v>
      </c>
      <c r="B206">
        <v>20</v>
      </c>
      <c r="D206" t="s">
        <v>1020</v>
      </c>
      <c r="E206" t="s">
        <v>1029</v>
      </c>
      <c r="F206">
        <v>1.2999999999999999E-3</v>
      </c>
      <c r="G206">
        <v>0.43619999999999998</v>
      </c>
      <c r="H206">
        <v>0.4375</v>
      </c>
      <c r="I206">
        <v>0.42399999999999999</v>
      </c>
      <c r="J206">
        <v>0.4037</v>
      </c>
      <c r="K206">
        <v>0.39750000000000002</v>
      </c>
      <c r="L206">
        <v>0.37669999999999998</v>
      </c>
      <c r="M206" t="s">
        <v>1022</v>
      </c>
      <c r="O206" t="str">
        <f t="shared" si="3"/>
        <v>7/16|20||UNF|1A|0.0013|0.4362|0.4375|0.424|0.4037|0.3975|0.3767|-|</v>
      </c>
    </row>
    <row r="207" spans="1:15" x14ac:dyDescent="0.25">
      <c r="A207" s="41" t="s">
        <v>1052</v>
      </c>
      <c r="B207">
        <v>20</v>
      </c>
      <c r="D207" t="s">
        <v>1020</v>
      </c>
      <c r="E207" t="s">
        <v>1030</v>
      </c>
      <c r="F207" t="s">
        <v>1022</v>
      </c>
      <c r="G207" t="s">
        <v>1022</v>
      </c>
      <c r="H207">
        <v>0.4375</v>
      </c>
      <c r="I207">
        <v>0.4375</v>
      </c>
      <c r="J207">
        <v>0.41310000000000002</v>
      </c>
      <c r="K207">
        <v>0.40500000000000003</v>
      </c>
      <c r="L207">
        <v>0.39500000000000002</v>
      </c>
      <c r="M207">
        <v>0.38300000000000001</v>
      </c>
      <c r="O207" t="str">
        <f t="shared" si="3"/>
        <v>7/16|20||UNF|1B|-|-|0.4375|0.4375|0.4131|0.405|0.395|0.383|</v>
      </c>
    </row>
    <row r="208" spans="1:15" x14ac:dyDescent="0.25">
      <c r="A208" s="41" t="s">
        <v>1052</v>
      </c>
      <c r="B208">
        <v>20</v>
      </c>
      <c r="D208" t="s">
        <v>1020</v>
      </c>
      <c r="E208" t="s">
        <v>1021</v>
      </c>
      <c r="F208">
        <v>1.2999999999999999E-3</v>
      </c>
      <c r="G208">
        <v>0.43619999999999998</v>
      </c>
      <c r="H208">
        <v>0.4375</v>
      </c>
      <c r="I208">
        <v>0.42809999999999998</v>
      </c>
      <c r="J208">
        <v>0.4037</v>
      </c>
      <c r="K208">
        <v>0.39950000000000002</v>
      </c>
      <c r="L208">
        <v>0.37669999999999998</v>
      </c>
      <c r="M208" t="s">
        <v>1022</v>
      </c>
      <c r="O208" t="str">
        <f t="shared" si="3"/>
        <v>7/16|20||UNF|2A|0.0013|0.4362|0.4375|0.4281|0.4037|0.3995|0.3767|-|</v>
      </c>
    </row>
    <row r="209" spans="1:15" x14ac:dyDescent="0.25">
      <c r="A209" s="41" t="s">
        <v>1052</v>
      </c>
      <c r="B209">
        <v>20</v>
      </c>
      <c r="D209" t="s">
        <v>1020</v>
      </c>
      <c r="E209" t="s">
        <v>1023</v>
      </c>
      <c r="F209" t="s">
        <v>1022</v>
      </c>
      <c r="G209" t="s">
        <v>1022</v>
      </c>
      <c r="H209">
        <v>0.4375</v>
      </c>
      <c r="I209">
        <v>0.4375</v>
      </c>
      <c r="J209">
        <v>0.41039999999999999</v>
      </c>
      <c r="K209">
        <v>0.40500000000000003</v>
      </c>
      <c r="L209">
        <v>0.39500000000000002</v>
      </c>
      <c r="M209">
        <v>0.38300000000000001</v>
      </c>
      <c r="O209" t="str">
        <f t="shared" si="3"/>
        <v>7/16|20||UNF|2B|-|-|0.4375|0.4375|0.4104|0.405|0.395|0.383|</v>
      </c>
    </row>
    <row r="210" spans="1:15" x14ac:dyDescent="0.25">
      <c r="A210" s="41" t="s">
        <v>1052</v>
      </c>
      <c r="B210">
        <v>20</v>
      </c>
      <c r="D210" t="s">
        <v>1020</v>
      </c>
      <c r="E210" t="s">
        <v>1024</v>
      </c>
      <c r="F210">
        <v>0</v>
      </c>
      <c r="G210">
        <v>0.4375</v>
      </c>
      <c r="H210">
        <v>0.4375</v>
      </c>
      <c r="I210">
        <v>0.4294</v>
      </c>
      <c r="J210">
        <v>0.40500000000000003</v>
      </c>
      <c r="K210">
        <v>0.40189999999999998</v>
      </c>
      <c r="L210">
        <v>0.378</v>
      </c>
      <c r="M210" t="s">
        <v>1022</v>
      </c>
      <c r="O210" t="str">
        <f t="shared" si="3"/>
        <v>7/16|20||UNF|3A|0|0.4375|0.4375|0.4294|0.405|0.4019|0.378|-|</v>
      </c>
    </row>
    <row r="211" spans="1:15" x14ac:dyDescent="0.25">
      <c r="A211" s="41" t="s">
        <v>1052</v>
      </c>
      <c r="B211">
        <v>20</v>
      </c>
      <c r="D211" t="s">
        <v>1020</v>
      </c>
      <c r="E211" t="s">
        <v>1025</v>
      </c>
      <c r="F211" t="s">
        <v>1022</v>
      </c>
      <c r="G211" t="s">
        <v>1022</v>
      </c>
      <c r="H211">
        <v>0.4375</v>
      </c>
      <c r="I211">
        <v>0.4375</v>
      </c>
      <c r="J211">
        <v>0.40910000000000002</v>
      </c>
      <c r="K211">
        <v>0.40500000000000003</v>
      </c>
      <c r="L211">
        <v>0.3916</v>
      </c>
      <c r="M211">
        <v>0.38300000000000001</v>
      </c>
      <c r="O211" t="str">
        <f t="shared" si="3"/>
        <v>7/16|20||UNF|3B|-|-|0.4375|0.4375|0.4091|0.405|0.3916|0.383|</v>
      </c>
    </row>
    <row r="212" spans="1:15" x14ac:dyDescent="0.25">
      <c r="A212" s="41" t="s">
        <v>1052</v>
      </c>
      <c r="B212">
        <v>24</v>
      </c>
      <c r="D212" t="s">
        <v>1027</v>
      </c>
      <c r="E212" t="s">
        <v>1021</v>
      </c>
      <c r="F212">
        <v>1.1000000000000001E-3</v>
      </c>
      <c r="G212">
        <v>0.43640000000000001</v>
      </c>
      <c r="H212">
        <v>0.4375</v>
      </c>
      <c r="I212">
        <v>0.42920000000000003</v>
      </c>
      <c r="J212">
        <v>0.4093</v>
      </c>
      <c r="K212">
        <v>0.40550000000000003</v>
      </c>
      <c r="L212">
        <v>0.38679999999999998</v>
      </c>
      <c r="M212" t="s">
        <v>1022</v>
      </c>
      <c r="O212" t="str">
        <f t="shared" si="3"/>
        <v>7/16|24||UNS|2A|0.0011|0.4364|0.4375|0.4292|0.4093|0.4055|0.3868|-|</v>
      </c>
    </row>
    <row r="213" spans="1:15" x14ac:dyDescent="0.25">
      <c r="A213" s="41" t="s">
        <v>1052</v>
      </c>
      <c r="B213">
        <v>24</v>
      </c>
      <c r="D213" t="s">
        <v>1027</v>
      </c>
      <c r="E213" t="s">
        <v>1023</v>
      </c>
      <c r="F213" t="s">
        <v>1022</v>
      </c>
      <c r="G213" t="s">
        <v>1022</v>
      </c>
      <c r="H213">
        <v>0.4375</v>
      </c>
      <c r="I213">
        <v>0.4375</v>
      </c>
      <c r="J213">
        <v>0.4153</v>
      </c>
      <c r="K213">
        <v>0.41039999999999999</v>
      </c>
      <c r="L213">
        <v>0.40200000000000002</v>
      </c>
      <c r="M213">
        <v>0.39200000000000002</v>
      </c>
      <c r="O213" t="str">
        <f t="shared" si="3"/>
        <v>7/16|24||UNS|2B|-|-|0.4375|0.4375|0.4153|0.4104|0.402|0.392|</v>
      </c>
    </row>
    <row r="214" spans="1:15" x14ac:dyDescent="0.25">
      <c r="A214" s="41" t="s">
        <v>1052</v>
      </c>
      <c r="B214">
        <v>27</v>
      </c>
      <c r="D214" t="s">
        <v>1027</v>
      </c>
      <c r="E214" t="s">
        <v>1021</v>
      </c>
      <c r="F214">
        <v>1.1000000000000001E-3</v>
      </c>
      <c r="G214">
        <v>0.43640000000000001</v>
      </c>
      <c r="H214">
        <v>0.4375</v>
      </c>
      <c r="I214">
        <v>0.42970000000000003</v>
      </c>
      <c r="J214">
        <v>0.4123</v>
      </c>
      <c r="K214">
        <v>0.40870000000000001</v>
      </c>
      <c r="L214">
        <v>0.39229999999999998</v>
      </c>
      <c r="M214" t="s">
        <v>1022</v>
      </c>
      <c r="O214" t="str">
        <f t="shared" si="3"/>
        <v>7/16|27||UNS|2A|0.0011|0.4364|0.4375|0.4297|0.4123|0.4087|0.3923|-|</v>
      </c>
    </row>
    <row r="215" spans="1:15" x14ac:dyDescent="0.25">
      <c r="A215" s="41" t="s">
        <v>1052</v>
      </c>
      <c r="B215">
        <v>27</v>
      </c>
      <c r="D215" t="s">
        <v>1027</v>
      </c>
      <c r="E215" t="s">
        <v>1023</v>
      </c>
      <c r="F215" t="s">
        <v>1022</v>
      </c>
      <c r="G215" t="s">
        <v>1022</v>
      </c>
      <c r="H215">
        <v>0.4375</v>
      </c>
      <c r="I215">
        <v>0.4375</v>
      </c>
      <c r="J215">
        <v>0.41810000000000003</v>
      </c>
      <c r="K215">
        <v>0.41339999999999999</v>
      </c>
      <c r="L215">
        <v>0.40600000000000003</v>
      </c>
      <c r="M215">
        <v>0.39700000000000002</v>
      </c>
      <c r="O215" t="str">
        <f t="shared" si="3"/>
        <v>7/16|27||UNS|2B|-|-|0.4375|0.4375|0.4181|0.4134|0.406|0.397|</v>
      </c>
    </row>
    <row r="216" spans="1:15" x14ac:dyDescent="0.25">
      <c r="A216" s="41" t="s">
        <v>1052</v>
      </c>
      <c r="B216">
        <v>28</v>
      </c>
      <c r="D216" t="s">
        <v>1028</v>
      </c>
      <c r="E216" t="s">
        <v>1021</v>
      </c>
      <c r="F216">
        <v>1.1000000000000001E-3</v>
      </c>
      <c r="G216">
        <v>0.43640000000000001</v>
      </c>
      <c r="H216">
        <v>0.4375</v>
      </c>
      <c r="I216">
        <v>0.4299</v>
      </c>
      <c r="J216">
        <v>0.41320000000000001</v>
      </c>
      <c r="K216">
        <v>0.40960000000000002</v>
      </c>
      <c r="L216">
        <v>0.39379999999999998</v>
      </c>
      <c r="M216" t="s">
        <v>1022</v>
      </c>
      <c r="O216" t="str">
        <f t="shared" si="3"/>
        <v>7/16|28||UNEF|2A|0.0011|0.4364|0.4375|0.4299|0.4132|0.4096|0.3938|-|</v>
      </c>
    </row>
    <row r="217" spans="1:15" x14ac:dyDescent="0.25">
      <c r="A217" s="41" t="s">
        <v>1052</v>
      </c>
      <c r="B217">
        <v>28</v>
      </c>
      <c r="D217" t="s">
        <v>1028</v>
      </c>
      <c r="E217" t="s">
        <v>1023</v>
      </c>
      <c r="F217" t="s">
        <v>1022</v>
      </c>
      <c r="G217" t="s">
        <v>1022</v>
      </c>
      <c r="H217">
        <v>0.4375</v>
      </c>
      <c r="I217">
        <v>0.4375</v>
      </c>
      <c r="J217">
        <v>0.41889999999999999</v>
      </c>
      <c r="K217">
        <v>0.4143</v>
      </c>
      <c r="L217">
        <v>0.40699999999999997</v>
      </c>
      <c r="M217">
        <v>0.39900000000000002</v>
      </c>
      <c r="O217" t="str">
        <f t="shared" si="3"/>
        <v>7/16|28||UNEF|2B|-|-|0.4375|0.4375|0.4189|0.4143|0.407|0.399|</v>
      </c>
    </row>
    <row r="218" spans="1:15" x14ac:dyDescent="0.25">
      <c r="A218" s="41" t="s">
        <v>1052</v>
      </c>
      <c r="B218">
        <v>28</v>
      </c>
      <c r="D218" t="s">
        <v>1028</v>
      </c>
      <c r="E218" t="s">
        <v>1024</v>
      </c>
      <c r="F218">
        <v>0</v>
      </c>
      <c r="G218">
        <v>0.4375</v>
      </c>
      <c r="H218">
        <v>0.4375</v>
      </c>
      <c r="I218">
        <v>0.43099999999999999</v>
      </c>
      <c r="J218">
        <v>0.4143</v>
      </c>
      <c r="K218">
        <v>0.41160000000000002</v>
      </c>
      <c r="L218">
        <v>0.39489999999999997</v>
      </c>
      <c r="M218" t="s">
        <v>1022</v>
      </c>
      <c r="O218" t="str">
        <f t="shared" si="3"/>
        <v>7/16|28||UNEF|3A|0|0.4375|0.4375|0.431|0.4143|0.4116|0.3949|-|</v>
      </c>
    </row>
    <row r="219" spans="1:15" x14ac:dyDescent="0.25">
      <c r="A219" s="41" t="s">
        <v>1052</v>
      </c>
      <c r="B219">
        <v>28</v>
      </c>
      <c r="D219" t="s">
        <v>1028</v>
      </c>
      <c r="E219" t="s">
        <v>1025</v>
      </c>
      <c r="F219" t="s">
        <v>1022</v>
      </c>
      <c r="G219" t="s">
        <v>1022</v>
      </c>
      <c r="H219">
        <v>0.4375</v>
      </c>
      <c r="I219">
        <v>0.4375</v>
      </c>
      <c r="J219">
        <v>0.4178</v>
      </c>
      <c r="K219">
        <v>0.4143</v>
      </c>
      <c r="L219">
        <v>0.40510000000000002</v>
      </c>
      <c r="M219">
        <v>0.39900000000000002</v>
      </c>
      <c r="O219" t="str">
        <f t="shared" si="3"/>
        <v>7/16|28||UNEF|3B|-|-|0.4375|0.4375|0.4178|0.4143|0.4051|0.399|</v>
      </c>
    </row>
    <row r="220" spans="1:15" x14ac:dyDescent="0.25">
      <c r="A220" s="41" t="s">
        <v>1052</v>
      </c>
      <c r="B220">
        <v>32</v>
      </c>
      <c r="D220" t="s">
        <v>1031</v>
      </c>
      <c r="E220" t="s">
        <v>1021</v>
      </c>
      <c r="F220">
        <v>1E-3</v>
      </c>
      <c r="G220">
        <v>0.4365</v>
      </c>
      <c r="H220">
        <v>0.4375</v>
      </c>
      <c r="I220">
        <v>0.43049999999999999</v>
      </c>
      <c r="J220">
        <v>0.41620000000000001</v>
      </c>
      <c r="K220">
        <v>0.4128</v>
      </c>
      <c r="L220">
        <v>0.39929999999999999</v>
      </c>
      <c r="M220" t="s">
        <v>1022</v>
      </c>
      <c r="O220" t="str">
        <f t="shared" si="3"/>
        <v>7/16|32||UN|2A|0.001|0.4365|0.4375|0.4305|0.4162|0.4128|0.3993|-|</v>
      </c>
    </row>
    <row r="221" spans="1:15" x14ac:dyDescent="0.25">
      <c r="A221" s="41" t="s">
        <v>1052</v>
      </c>
      <c r="B221">
        <v>32</v>
      </c>
      <c r="D221" t="s">
        <v>1031</v>
      </c>
      <c r="E221" t="s">
        <v>1023</v>
      </c>
      <c r="F221" t="s">
        <v>1022</v>
      </c>
      <c r="G221" t="s">
        <v>1022</v>
      </c>
      <c r="H221">
        <v>0.4375</v>
      </c>
      <c r="I221">
        <v>0.4375</v>
      </c>
      <c r="J221">
        <v>0.42159999999999997</v>
      </c>
      <c r="K221">
        <v>0.41720000000000002</v>
      </c>
      <c r="L221">
        <v>0.41099999999999998</v>
      </c>
      <c r="M221">
        <v>0.40400000000000003</v>
      </c>
      <c r="O221" t="str">
        <f t="shared" si="3"/>
        <v>7/16|32||UN|2B|-|-|0.4375|0.4375|0.4216|0.4172|0.411|0.404|</v>
      </c>
    </row>
    <row r="222" spans="1:15" x14ac:dyDescent="0.25">
      <c r="A222" s="41" t="s">
        <v>1052</v>
      </c>
      <c r="B222">
        <v>32</v>
      </c>
      <c r="D222" t="s">
        <v>1031</v>
      </c>
      <c r="E222" t="s">
        <v>1024</v>
      </c>
      <c r="F222">
        <v>0</v>
      </c>
      <c r="G222">
        <v>0.4375</v>
      </c>
      <c r="H222">
        <v>0.4375</v>
      </c>
      <c r="I222">
        <v>0.43149999999999999</v>
      </c>
      <c r="J222">
        <v>0.41720000000000002</v>
      </c>
      <c r="K222">
        <v>0.41470000000000001</v>
      </c>
      <c r="L222">
        <v>0.40029999999999999</v>
      </c>
      <c r="M222" t="s">
        <v>1022</v>
      </c>
      <c r="O222" t="str">
        <f t="shared" si="3"/>
        <v>7/16|32||UN|3A|0|0.4375|0.4375|0.4315|0.4172|0.4147|0.4003|-|</v>
      </c>
    </row>
    <row r="223" spans="1:15" x14ac:dyDescent="0.25">
      <c r="A223" s="41" t="s">
        <v>1052</v>
      </c>
      <c r="B223">
        <v>32</v>
      </c>
      <c r="D223" t="s">
        <v>1031</v>
      </c>
      <c r="E223" t="s">
        <v>1025</v>
      </c>
      <c r="F223" t="s">
        <v>1022</v>
      </c>
      <c r="G223" t="s">
        <v>1022</v>
      </c>
      <c r="H223">
        <v>0.4375</v>
      </c>
      <c r="I223">
        <v>0.4375</v>
      </c>
      <c r="J223">
        <v>0.42049999999999998</v>
      </c>
      <c r="K223">
        <v>0.41720000000000002</v>
      </c>
      <c r="L223">
        <v>0.40939999999999999</v>
      </c>
      <c r="M223">
        <v>0.40400000000000003</v>
      </c>
      <c r="O223" t="str">
        <f t="shared" si="3"/>
        <v>7/16|32||UN|3B|-|-|0.4375|0.4375|0.4205|0.4172|0.4094|0.404|</v>
      </c>
    </row>
    <row r="224" spans="1:15" x14ac:dyDescent="0.25">
      <c r="A224" s="41" t="s">
        <v>1053</v>
      </c>
      <c r="B224">
        <v>12</v>
      </c>
      <c r="D224" t="s">
        <v>1027</v>
      </c>
      <c r="E224" t="s">
        <v>1021</v>
      </c>
      <c r="F224">
        <v>1.6000000000000001E-3</v>
      </c>
      <c r="G224">
        <v>0.49840000000000001</v>
      </c>
      <c r="H224">
        <v>0.5</v>
      </c>
      <c r="I224">
        <v>0.48699999999999999</v>
      </c>
      <c r="J224">
        <v>0.44429999999999997</v>
      </c>
      <c r="K224">
        <v>0.43890000000000001</v>
      </c>
      <c r="L224">
        <v>0.3992</v>
      </c>
      <c r="M224" t="s">
        <v>1022</v>
      </c>
      <c r="O224" t="str">
        <f t="shared" si="3"/>
        <v>1/2|12||UNS|2A|0.0016|0.4984|0.5|0.487|0.4443|0.4389|0.3992|-|</v>
      </c>
    </row>
    <row r="225" spans="1:15" x14ac:dyDescent="0.25">
      <c r="A225" s="41" t="s">
        <v>1053</v>
      </c>
      <c r="B225">
        <v>12</v>
      </c>
      <c r="D225" t="s">
        <v>1027</v>
      </c>
      <c r="E225" t="s">
        <v>1023</v>
      </c>
      <c r="F225" t="s">
        <v>1022</v>
      </c>
      <c r="G225" t="s">
        <v>1022</v>
      </c>
      <c r="H225">
        <v>0.5</v>
      </c>
      <c r="I225">
        <v>0.5</v>
      </c>
      <c r="J225">
        <v>0.45290000000000002</v>
      </c>
      <c r="K225">
        <v>0.44590000000000002</v>
      </c>
      <c r="L225">
        <v>0.42799999999999999</v>
      </c>
      <c r="M225">
        <v>0.41</v>
      </c>
      <c r="O225" t="str">
        <f t="shared" si="3"/>
        <v>1/2|12||UNS|2B|-|-|0.5|0.5|0.4529|0.4459|0.428|0.41|</v>
      </c>
    </row>
    <row r="226" spans="1:15" x14ac:dyDescent="0.25">
      <c r="A226" s="41" t="s">
        <v>1053</v>
      </c>
      <c r="B226">
        <v>12</v>
      </c>
      <c r="D226" t="s">
        <v>1027</v>
      </c>
      <c r="E226" t="s">
        <v>1024</v>
      </c>
      <c r="F226">
        <v>0</v>
      </c>
      <c r="G226">
        <v>0.5</v>
      </c>
      <c r="H226">
        <v>0.5</v>
      </c>
      <c r="I226">
        <v>0.48859999999999998</v>
      </c>
      <c r="J226">
        <v>0.44590000000000002</v>
      </c>
      <c r="K226">
        <v>0.44190000000000002</v>
      </c>
      <c r="L226">
        <v>0.40079999999999999</v>
      </c>
      <c r="M226" t="s">
        <v>1022</v>
      </c>
      <c r="O226" t="str">
        <f t="shared" si="3"/>
        <v>1/2|12||UNS|3A|0|0.5|0.5|0.4886|0.4459|0.4419|0.4008|-|</v>
      </c>
    </row>
    <row r="227" spans="1:15" x14ac:dyDescent="0.25">
      <c r="A227" s="41" t="s">
        <v>1053</v>
      </c>
      <c r="B227">
        <v>12</v>
      </c>
      <c r="D227" t="s">
        <v>1027</v>
      </c>
      <c r="E227" t="s">
        <v>1025</v>
      </c>
      <c r="F227" t="s">
        <v>1022</v>
      </c>
      <c r="G227" t="s">
        <v>1022</v>
      </c>
      <c r="H227">
        <v>0.5</v>
      </c>
      <c r="I227">
        <v>0.5</v>
      </c>
      <c r="J227">
        <v>0.4511</v>
      </c>
      <c r="K227">
        <v>0.44590000000000002</v>
      </c>
      <c r="L227">
        <v>0.42230000000000001</v>
      </c>
      <c r="M227">
        <v>0.41</v>
      </c>
      <c r="O227" t="str">
        <f t="shared" si="3"/>
        <v>1/2|12||UNS|3B|-|-|0.5|0.5|0.4511|0.4459|0.4223|0.41|</v>
      </c>
    </row>
    <row r="228" spans="1:15" x14ac:dyDescent="0.25">
      <c r="A228" s="41" t="s">
        <v>1053</v>
      </c>
      <c r="B228">
        <v>13</v>
      </c>
      <c r="D228" t="s">
        <v>1026</v>
      </c>
      <c r="E228" t="s">
        <v>1029</v>
      </c>
      <c r="F228">
        <v>1.5E-3</v>
      </c>
      <c r="G228">
        <v>0.4985</v>
      </c>
      <c r="H228">
        <v>0.5</v>
      </c>
      <c r="I228">
        <v>0.48220000000000002</v>
      </c>
      <c r="J228">
        <v>0.44850000000000001</v>
      </c>
      <c r="K228">
        <v>0.44109999999999999</v>
      </c>
      <c r="L228">
        <v>0.40689999999999998</v>
      </c>
      <c r="M228" t="s">
        <v>1022</v>
      </c>
      <c r="O228" t="str">
        <f t="shared" si="3"/>
        <v>1/2|13||UNC|1A|0.0015|0.4985|0.5|0.4822|0.4485|0.4411|0.4069|-|</v>
      </c>
    </row>
    <row r="229" spans="1:15" x14ac:dyDescent="0.25">
      <c r="A229" s="41" t="s">
        <v>1053</v>
      </c>
      <c r="B229">
        <v>13</v>
      </c>
      <c r="D229" t="s">
        <v>1026</v>
      </c>
      <c r="E229" t="s">
        <v>1030</v>
      </c>
      <c r="F229" t="s">
        <v>1022</v>
      </c>
      <c r="G229" t="s">
        <v>1022</v>
      </c>
      <c r="H229">
        <v>0.5</v>
      </c>
      <c r="I229">
        <v>0.5</v>
      </c>
      <c r="J229">
        <v>0.4597</v>
      </c>
      <c r="K229">
        <v>0.45</v>
      </c>
      <c r="L229">
        <v>0.434</v>
      </c>
      <c r="M229">
        <v>0.41699999999999998</v>
      </c>
      <c r="O229" t="str">
        <f t="shared" si="3"/>
        <v>1/2|13||UNC|1B|-|-|0.5|0.5|0.4597|0.45|0.434|0.417|</v>
      </c>
    </row>
    <row r="230" spans="1:15" x14ac:dyDescent="0.25">
      <c r="A230" s="41" t="s">
        <v>1053</v>
      </c>
      <c r="B230">
        <v>13</v>
      </c>
      <c r="D230" t="s">
        <v>1026</v>
      </c>
      <c r="E230" t="s">
        <v>1021</v>
      </c>
      <c r="F230">
        <v>1.5E-3</v>
      </c>
      <c r="G230">
        <v>0.4985</v>
      </c>
      <c r="H230">
        <v>0.5</v>
      </c>
      <c r="I230">
        <v>0.48759999999999998</v>
      </c>
      <c r="J230">
        <v>0.44850000000000001</v>
      </c>
      <c r="K230">
        <v>0.44350000000000001</v>
      </c>
      <c r="L230">
        <v>0.40689999999999998</v>
      </c>
      <c r="M230" t="s">
        <v>1022</v>
      </c>
      <c r="O230" t="str">
        <f t="shared" si="3"/>
        <v>1/2|13||UNC|2A|0.0015|0.4985|0.5|0.4876|0.4485|0.4435|0.4069|-|</v>
      </c>
    </row>
    <row r="231" spans="1:15" x14ac:dyDescent="0.25">
      <c r="A231" s="41" t="s">
        <v>1053</v>
      </c>
      <c r="B231">
        <v>13</v>
      </c>
      <c r="D231" t="s">
        <v>1026</v>
      </c>
      <c r="E231" t="s">
        <v>1023</v>
      </c>
      <c r="F231" t="s">
        <v>1022</v>
      </c>
      <c r="G231" t="s">
        <v>1022</v>
      </c>
      <c r="H231">
        <v>0.5</v>
      </c>
      <c r="I231">
        <v>0.5</v>
      </c>
      <c r="J231">
        <v>0.45650000000000002</v>
      </c>
      <c r="K231">
        <v>0.45</v>
      </c>
      <c r="L231">
        <v>0.434</v>
      </c>
      <c r="M231">
        <v>0.41699999999999998</v>
      </c>
      <c r="O231" t="str">
        <f t="shared" si="3"/>
        <v>1/2|13||UNC|2B|-|-|0.5|0.5|0.4565|0.45|0.434|0.417|</v>
      </c>
    </row>
    <row r="232" spans="1:15" x14ac:dyDescent="0.25">
      <c r="A232" s="41" t="s">
        <v>1053</v>
      </c>
      <c r="B232">
        <v>13</v>
      </c>
      <c r="D232" t="s">
        <v>1026</v>
      </c>
      <c r="E232" t="s">
        <v>1024</v>
      </c>
      <c r="F232">
        <v>0</v>
      </c>
      <c r="G232">
        <v>0.5</v>
      </c>
      <c r="H232">
        <v>0.5</v>
      </c>
      <c r="I232">
        <v>0.48909999999999998</v>
      </c>
      <c r="J232">
        <v>0.45</v>
      </c>
      <c r="K232">
        <v>0.44629999999999997</v>
      </c>
      <c r="L232">
        <v>0.40839999999999999</v>
      </c>
      <c r="M232" t="s">
        <v>1022</v>
      </c>
      <c r="O232" t="str">
        <f t="shared" si="3"/>
        <v>1/2|13||UNC|3A|0|0.5|0.5|0.4891|0.45|0.4463|0.4084|-|</v>
      </c>
    </row>
    <row r="233" spans="1:15" x14ac:dyDescent="0.25">
      <c r="A233" s="41" t="s">
        <v>1053</v>
      </c>
      <c r="B233">
        <v>13</v>
      </c>
      <c r="D233" t="s">
        <v>1026</v>
      </c>
      <c r="E233" t="s">
        <v>1025</v>
      </c>
      <c r="F233" t="s">
        <v>1022</v>
      </c>
      <c r="G233" t="s">
        <v>1022</v>
      </c>
      <c r="H233">
        <v>0.5</v>
      </c>
      <c r="I233">
        <v>0.5</v>
      </c>
      <c r="J233">
        <v>0.45479999999999998</v>
      </c>
      <c r="K233">
        <v>0.45</v>
      </c>
      <c r="L233">
        <v>0.4284</v>
      </c>
      <c r="M233">
        <v>0.41699999999999998</v>
      </c>
      <c r="O233" t="str">
        <f t="shared" si="3"/>
        <v>1/2|13||UNC|3B|-|-|0.5|0.5|0.4548|0.45|0.4284|0.417|</v>
      </c>
    </row>
    <row r="234" spans="1:15" x14ac:dyDescent="0.25">
      <c r="A234" s="41" t="s">
        <v>1053</v>
      </c>
      <c r="B234">
        <v>14</v>
      </c>
      <c r="D234" t="s">
        <v>1027</v>
      </c>
      <c r="E234" t="s">
        <v>1021</v>
      </c>
      <c r="F234">
        <v>1.5E-3</v>
      </c>
      <c r="G234">
        <v>0.4985</v>
      </c>
      <c r="H234">
        <v>0.5</v>
      </c>
      <c r="I234">
        <v>0.48820000000000002</v>
      </c>
      <c r="J234">
        <v>0.4521</v>
      </c>
      <c r="K234">
        <v>0.4471</v>
      </c>
      <c r="L234">
        <v>0.41349999999999998</v>
      </c>
      <c r="M234" t="s">
        <v>1022</v>
      </c>
      <c r="O234" t="str">
        <f t="shared" si="3"/>
        <v>1/2|14||UNS|2A|0.0015|0.4985|0.5|0.4882|0.4521|0.4471|0.4135|-|</v>
      </c>
    </row>
    <row r="235" spans="1:15" x14ac:dyDescent="0.25">
      <c r="A235" s="41" t="s">
        <v>1053</v>
      </c>
      <c r="B235">
        <v>14</v>
      </c>
      <c r="D235" t="s">
        <v>1027</v>
      </c>
      <c r="E235" t="s">
        <v>1023</v>
      </c>
      <c r="F235" t="s">
        <v>1022</v>
      </c>
      <c r="G235" t="s">
        <v>1022</v>
      </c>
      <c r="H235">
        <v>0.5</v>
      </c>
      <c r="I235">
        <v>0.5</v>
      </c>
      <c r="J235">
        <v>0.46010000000000001</v>
      </c>
      <c r="K235">
        <v>0.4536</v>
      </c>
      <c r="L235">
        <v>0.438</v>
      </c>
      <c r="M235">
        <v>0.42299999999999999</v>
      </c>
      <c r="O235" t="str">
        <f t="shared" si="3"/>
        <v>1/2|14||UNS|2B|-|-|0.5|0.5|0.4601|0.4536|0.438|0.423|</v>
      </c>
    </row>
    <row r="236" spans="1:15" x14ac:dyDescent="0.25">
      <c r="A236" s="41" t="s">
        <v>1053</v>
      </c>
      <c r="B236">
        <v>16</v>
      </c>
      <c r="D236" t="s">
        <v>1031</v>
      </c>
      <c r="E236" t="s">
        <v>1021</v>
      </c>
      <c r="F236">
        <v>1.4E-3</v>
      </c>
      <c r="G236">
        <v>0.49859999999999999</v>
      </c>
      <c r="H236">
        <v>0.5</v>
      </c>
      <c r="I236">
        <v>0.48920000000000002</v>
      </c>
      <c r="J236">
        <v>0.45800000000000002</v>
      </c>
      <c r="K236">
        <v>0.45329999999999998</v>
      </c>
      <c r="L236">
        <v>0.42409999999999998</v>
      </c>
      <c r="M236" t="s">
        <v>1022</v>
      </c>
      <c r="O236" t="str">
        <f t="shared" si="3"/>
        <v>1/2|16||UN|2A|0.0014|0.4986|0.5|0.4892|0.458|0.4533|0.4241|-|</v>
      </c>
    </row>
    <row r="237" spans="1:15" x14ac:dyDescent="0.25">
      <c r="A237" s="41" t="s">
        <v>1053</v>
      </c>
      <c r="B237">
        <v>16</v>
      </c>
      <c r="D237" t="s">
        <v>1031</v>
      </c>
      <c r="E237" t="s">
        <v>1023</v>
      </c>
      <c r="F237" t="s">
        <v>1022</v>
      </c>
      <c r="G237" t="s">
        <v>1022</v>
      </c>
      <c r="H237">
        <v>0.5</v>
      </c>
      <c r="I237">
        <v>0.5</v>
      </c>
      <c r="J237">
        <v>0.46550000000000002</v>
      </c>
      <c r="K237">
        <v>0.45939999999999998</v>
      </c>
      <c r="L237">
        <v>0.44600000000000001</v>
      </c>
      <c r="M237">
        <v>0.432</v>
      </c>
      <c r="O237" t="str">
        <f t="shared" si="3"/>
        <v>1/2|16||UN|2B|-|-|0.5|0.5|0.4655|0.4594|0.446|0.432|</v>
      </c>
    </row>
    <row r="238" spans="1:15" x14ac:dyDescent="0.25">
      <c r="A238" s="41" t="s">
        <v>1053</v>
      </c>
      <c r="B238">
        <v>16</v>
      </c>
      <c r="D238" t="s">
        <v>1031</v>
      </c>
      <c r="E238" t="s">
        <v>1024</v>
      </c>
      <c r="F238">
        <v>0</v>
      </c>
      <c r="G238">
        <v>0.5</v>
      </c>
      <c r="H238">
        <v>0.5</v>
      </c>
      <c r="I238">
        <v>0.49059999999999998</v>
      </c>
      <c r="J238">
        <v>0.45939999999999998</v>
      </c>
      <c r="K238">
        <v>0.45590000000000003</v>
      </c>
      <c r="L238">
        <v>0.42549999999999999</v>
      </c>
      <c r="M238" t="s">
        <v>1022</v>
      </c>
      <c r="O238" t="str">
        <f t="shared" si="3"/>
        <v>1/2|16||UN|3A|0|0.5|0.5|0.4906|0.4594|0.4559|0.4255|-|</v>
      </c>
    </row>
    <row r="239" spans="1:15" x14ac:dyDescent="0.25">
      <c r="A239" s="41" t="s">
        <v>1053</v>
      </c>
      <c r="B239">
        <v>16</v>
      </c>
      <c r="D239" t="s">
        <v>1031</v>
      </c>
      <c r="E239" t="s">
        <v>1025</v>
      </c>
      <c r="F239" t="s">
        <v>1022</v>
      </c>
      <c r="G239" t="s">
        <v>1022</v>
      </c>
      <c r="H239">
        <v>0.5</v>
      </c>
      <c r="I239">
        <v>0.5</v>
      </c>
      <c r="J239">
        <v>0.46400000000000002</v>
      </c>
      <c r="K239">
        <v>0.45939999999999998</v>
      </c>
      <c r="L239">
        <v>0.44190000000000002</v>
      </c>
      <c r="M239">
        <v>0.432</v>
      </c>
      <c r="O239" t="str">
        <f t="shared" si="3"/>
        <v>1/2|16||UN|3B|-|-|0.5|0.5|0.464|0.4594|0.4419|0.432|</v>
      </c>
    </row>
    <row r="240" spans="1:15" x14ac:dyDescent="0.25">
      <c r="A240" s="41" t="s">
        <v>1053</v>
      </c>
      <c r="B240">
        <v>18</v>
      </c>
      <c r="D240" t="s">
        <v>1027</v>
      </c>
      <c r="E240" t="s">
        <v>1021</v>
      </c>
      <c r="F240">
        <v>1.2999999999999999E-3</v>
      </c>
      <c r="G240">
        <v>0.49869999999999998</v>
      </c>
      <c r="H240">
        <v>0.5</v>
      </c>
      <c r="I240">
        <v>0.49</v>
      </c>
      <c r="J240">
        <v>0.46260000000000001</v>
      </c>
      <c r="K240">
        <v>0.4582</v>
      </c>
      <c r="L240">
        <v>0.43259999999999998</v>
      </c>
      <c r="M240" t="s">
        <v>1022</v>
      </c>
      <c r="O240" t="str">
        <f t="shared" si="3"/>
        <v>1/2|18||UNS|2A|0.0013|0.4987|0.5|0.49|0.4626|0.4582|0.4326|-|</v>
      </c>
    </row>
    <row r="241" spans="1:15" x14ac:dyDescent="0.25">
      <c r="A241" s="41" t="s">
        <v>1053</v>
      </c>
      <c r="B241">
        <v>18</v>
      </c>
      <c r="D241" t="s">
        <v>1027</v>
      </c>
      <c r="E241" t="s">
        <v>1023</v>
      </c>
      <c r="F241" t="s">
        <v>1022</v>
      </c>
      <c r="G241" t="s">
        <v>1022</v>
      </c>
      <c r="H241">
        <v>0.5</v>
      </c>
      <c r="I241">
        <v>0.5</v>
      </c>
      <c r="J241">
        <v>0.46970000000000001</v>
      </c>
      <c r="K241">
        <v>0.46389999999999998</v>
      </c>
      <c r="L241">
        <v>0.45300000000000001</v>
      </c>
      <c r="M241">
        <v>0.44</v>
      </c>
      <c r="O241" t="str">
        <f t="shared" si="3"/>
        <v>1/2|18||UNS|2B|-|-|0.5|0.5|0.4697|0.4639|0.453|0.44|</v>
      </c>
    </row>
    <row r="242" spans="1:15" x14ac:dyDescent="0.25">
      <c r="A242" s="41" t="s">
        <v>1053</v>
      </c>
      <c r="B242">
        <v>20</v>
      </c>
      <c r="D242" t="s">
        <v>1020</v>
      </c>
      <c r="E242" t="s">
        <v>1029</v>
      </c>
      <c r="F242">
        <v>1.2999999999999999E-3</v>
      </c>
      <c r="G242">
        <v>0.49869999999999998</v>
      </c>
      <c r="H242">
        <v>0.5</v>
      </c>
      <c r="I242">
        <v>0.48649999999999999</v>
      </c>
      <c r="J242">
        <v>0.4662</v>
      </c>
      <c r="K242">
        <v>0.45979999999999999</v>
      </c>
      <c r="L242">
        <v>0.43919999999999998</v>
      </c>
      <c r="M242" t="s">
        <v>1022</v>
      </c>
      <c r="O242" t="str">
        <f t="shared" si="3"/>
        <v>1/2|20||UNF|1A|0.0013|0.4987|0.5|0.4865|0.4662|0.4598|0.4392|-|</v>
      </c>
    </row>
    <row r="243" spans="1:15" x14ac:dyDescent="0.25">
      <c r="A243" s="41" t="s">
        <v>1053</v>
      </c>
      <c r="B243">
        <v>20</v>
      </c>
      <c r="D243" t="s">
        <v>1020</v>
      </c>
      <c r="E243" t="s">
        <v>1030</v>
      </c>
      <c r="F243" t="s">
        <v>1022</v>
      </c>
      <c r="G243" t="s">
        <v>1022</v>
      </c>
      <c r="H243">
        <v>0.5</v>
      </c>
      <c r="I243">
        <v>0.5</v>
      </c>
      <c r="J243">
        <v>0.47589999999999999</v>
      </c>
      <c r="K243">
        <v>0.46750000000000003</v>
      </c>
      <c r="L243">
        <v>0.45700000000000002</v>
      </c>
      <c r="M243">
        <v>0.44600000000000001</v>
      </c>
      <c r="O243" t="str">
        <f t="shared" si="3"/>
        <v>1/2|20||UNF|1B|-|-|0.5|0.5|0.4759|0.4675|0.457|0.446|</v>
      </c>
    </row>
    <row r="244" spans="1:15" x14ac:dyDescent="0.25">
      <c r="A244" s="41" t="s">
        <v>1053</v>
      </c>
      <c r="B244">
        <v>20</v>
      </c>
      <c r="D244" t="s">
        <v>1020</v>
      </c>
      <c r="E244" t="s">
        <v>1021</v>
      </c>
      <c r="F244">
        <v>1.2999999999999999E-3</v>
      </c>
      <c r="G244">
        <v>0.49869999999999998</v>
      </c>
      <c r="H244">
        <v>0.5</v>
      </c>
      <c r="I244">
        <v>0.49059999999999998</v>
      </c>
      <c r="J244">
        <v>0.4662</v>
      </c>
      <c r="K244">
        <v>0.46189999999999998</v>
      </c>
      <c r="L244">
        <v>0.43919999999999998</v>
      </c>
      <c r="M244" t="s">
        <v>1022</v>
      </c>
      <c r="O244" t="str">
        <f t="shared" si="3"/>
        <v>1/2|20||UNF|2A|0.0013|0.4987|0.5|0.4906|0.4662|0.4619|0.4392|-|</v>
      </c>
    </row>
    <row r="245" spans="1:15" x14ac:dyDescent="0.25">
      <c r="A245" s="41" t="s">
        <v>1053</v>
      </c>
      <c r="B245">
        <v>20</v>
      </c>
      <c r="D245" t="s">
        <v>1020</v>
      </c>
      <c r="E245" t="s">
        <v>1023</v>
      </c>
      <c r="F245" t="s">
        <v>1022</v>
      </c>
      <c r="G245" t="s">
        <v>1022</v>
      </c>
      <c r="H245">
        <v>0.5</v>
      </c>
      <c r="I245">
        <v>0.5</v>
      </c>
      <c r="J245">
        <v>0.47310000000000002</v>
      </c>
      <c r="K245">
        <v>0.46750000000000003</v>
      </c>
      <c r="L245">
        <v>0.45700000000000002</v>
      </c>
      <c r="M245">
        <v>0.44600000000000001</v>
      </c>
      <c r="O245" t="str">
        <f t="shared" si="3"/>
        <v>1/2|20||UNF|2B|-|-|0.5|0.5|0.4731|0.4675|0.457|0.446|</v>
      </c>
    </row>
    <row r="246" spans="1:15" x14ac:dyDescent="0.25">
      <c r="A246" s="41" t="s">
        <v>1053</v>
      </c>
      <c r="B246">
        <v>20</v>
      </c>
      <c r="D246" t="s">
        <v>1020</v>
      </c>
      <c r="E246" t="s">
        <v>1024</v>
      </c>
      <c r="F246">
        <v>0</v>
      </c>
      <c r="G246">
        <v>0.5</v>
      </c>
      <c r="H246">
        <v>0.5</v>
      </c>
      <c r="I246">
        <v>0.4919</v>
      </c>
      <c r="J246">
        <v>0.46750000000000003</v>
      </c>
      <c r="K246">
        <v>0.46429999999999999</v>
      </c>
      <c r="L246">
        <v>0.4405</v>
      </c>
      <c r="M246" t="s">
        <v>1022</v>
      </c>
      <c r="O246" t="str">
        <f t="shared" si="3"/>
        <v>1/2|20||UNF|3A|0|0.5|0.5|0.4919|0.4675|0.4643|0.4405|-|</v>
      </c>
    </row>
    <row r="247" spans="1:15" x14ac:dyDescent="0.25">
      <c r="A247" s="41" t="s">
        <v>1053</v>
      </c>
      <c r="B247">
        <v>20</v>
      </c>
      <c r="D247" t="s">
        <v>1020</v>
      </c>
      <c r="E247" t="s">
        <v>1025</v>
      </c>
      <c r="F247" t="s">
        <v>1022</v>
      </c>
      <c r="G247" t="s">
        <v>1022</v>
      </c>
      <c r="H247">
        <v>0.5</v>
      </c>
      <c r="I247">
        <v>0.5</v>
      </c>
      <c r="J247">
        <v>0.47170000000000001</v>
      </c>
      <c r="K247">
        <v>0.46750000000000003</v>
      </c>
      <c r="L247">
        <v>0.45369999999999999</v>
      </c>
      <c r="M247">
        <v>0.44600000000000001</v>
      </c>
      <c r="O247" t="str">
        <f t="shared" si="3"/>
        <v>1/2|20||UNF|3B|-|-|0.5|0.5|0.4717|0.4675|0.4537|0.446|</v>
      </c>
    </row>
    <row r="248" spans="1:15" x14ac:dyDescent="0.25">
      <c r="A248" s="41" t="s">
        <v>1053</v>
      </c>
      <c r="B248">
        <v>24</v>
      </c>
      <c r="D248" t="s">
        <v>1027</v>
      </c>
      <c r="E248" t="s">
        <v>1021</v>
      </c>
      <c r="F248">
        <v>1.1999999999999999E-3</v>
      </c>
      <c r="G248">
        <v>0.49880000000000002</v>
      </c>
      <c r="H248">
        <v>0.5</v>
      </c>
      <c r="I248">
        <v>0.49159999999999998</v>
      </c>
      <c r="J248">
        <v>0.47170000000000001</v>
      </c>
      <c r="K248">
        <v>0.46779999999999999</v>
      </c>
      <c r="L248">
        <v>0.44919999999999999</v>
      </c>
      <c r="M248" t="s">
        <v>1022</v>
      </c>
      <c r="O248" t="str">
        <f t="shared" si="3"/>
        <v>1/2|24||UNS|2A|0.0012|0.4988|0.5|0.4916|0.4717|0.4678|0.4492|-|</v>
      </c>
    </row>
    <row r="249" spans="1:15" x14ac:dyDescent="0.25">
      <c r="A249" s="41" t="s">
        <v>1053</v>
      </c>
      <c r="B249">
        <v>24</v>
      </c>
      <c r="D249" t="s">
        <v>1027</v>
      </c>
      <c r="E249" t="s">
        <v>1023</v>
      </c>
      <c r="F249" t="s">
        <v>1022</v>
      </c>
      <c r="G249" t="s">
        <v>1022</v>
      </c>
      <c r="H249">
        <v>0.5</v>
      </c>
      <c r="I249">
        <v>0.5</v>
      </c>
      <c r="J249">
        <v>0.47799999999999998</v>
      </c>
      <c r="K249">
        <v>0.47289999999999999</v>
      </c>
      <c r="L249">
        <v>0.46500000000000002</v>
      </c>
      <c r="M249">
        <v>0.45500000000000002</v>
      </c>
      <c r="O249" t="str">
        <f t="shared" si="3"/>
        <v>1/2|24||UNS|2B|-|-|0.5|0.5|0.478|0.4729|0.465|0.455|</v>
      </c>
    </row>
    <row r="250" spans="1:15" x14ac:dyDescent="0.25">
      <c r="A250" s="41" t="s">
        <v>1053</v>
      </c>
      <c r="B250">
        <v>27</v>
      </c>
      <c r="D250" t="s">
        <v>1027</v>
      </c>
      <c r="E250" t="s">
        <v>1021</v>
      </c>
      <c r="F250">
        <v>1.1000000000000001E-3</v>
      </c>
      <c r="G250">
        <v>0.49890000000000001</v>
      </c>
      <c r="H250">
        <v>0.5</v>
      </c>
      <c r="I250">
        <v>0.49220000000000003</v>
      </c>
      <c r="J250">
        <v>0.4748</v>
      </c>
      <c r="K250">
        <v>0.47110000000000002</v>
      </c>
      <c r="L250">
        <v>0.45479999999999998</v>
      </c>
      <c r="M250" t="s">
        <v>1022</v>
      </c>
      <c r="O250" t="str">
        <f t="shared" si="3"/>
        <v>1/2|27||UNS|2A|0.0011|0.4989|0.5|0.4922|0.4748|0.4711|0.4548|-|</v>
      </c>
    </row>
    <row r="251" spans="1:15" x14ac:dyDescent="0.25">
      <c r="A251" s="41" t="s">
        <v>1053</v>
      </c>
      <c r="B251">
        <v>27</v>
      </c>
      <c r="D251" t="s">
        <v>1027</v>
      </c>
      <c r="E251" t="s">
        <v>1023</v>
      </c>
      <c r="F251" t="s">
        <v>1022</v>
      </c>
      <c r="G251" t="s">
        <v>1022</v>
      </c>
      <c r="H251">
        <v>0.5</v>
      </c>
      <c r="I251">
        <v>0.5</v>
      </c>
      <c r="J251">
        <v>0.48070000000000002</v>
      </c>
      <c r="K251">
        <v>0.47589999999999999</v>
      </c>
      <c r="L251">
        <v>0.46899999999999997</v>
      </c>
      <c r="M251">
        <v>0.46</v>
      </c>
      <c r="O251" t="str">
        <f t="shared" si="3"/>
        <v>1/2|27||UNS|2B|-|-|0.5|0.5|0.4807|0.4759|0.469|0.46|</v>
      </c>
    </row>
    <row r="252" spans="1:15" x14ac:dyDescent="0.25">
      <c r="A252" s="41" t="s">
        <v>1053</v>
      </c>
      <c r="B252">
        <v>28</v>
      </c>
      <c r="D252" t="s">
        <v>1028</v>
      </c>
      <c r="E252" t="s">
        <v>1021</v>
      </c>
      <c r="F252">
        <v>1.1000000000000001E-3</v>
      </c>
      <c r="G252">
        <v>0.49890000000000001</v>
      </c>
      <c r="H252">
        <v>0.5</v>
      </c>
      <c r="I252">
        <v>0.4924</v>
      </c>
      <c r="J252">
        <v>0.47570000000000001</v>
      </c>
      <c r="K252">
        <v>0.47199999999999998</v>
      </c>
      <c r="L252">
        <v>0.45629999999999998</v>
      </c>
      <c r="M252" t="s">
        <v>1022</v>
      </c>
      <c r="O252" t="str">
        <f t="shared" si="3"/>
        <v>1/2|28||UNEF|2A|0.0011|0.4989|0.5|0.4924|0.4757|0.472|0.4563|-|</v>
      </c>
    </row>
    <row r="253" spans="1:15" x14ac:dyDescent="0.25">
      <c r="A253" s="41" t="s">
        <v>1053</v>
      </c>
      <c r="B253">
        <v>28</v>
      </c>
      <c r="D253" t="s">
        <v>1028</v>
      </c>
      <c r="E253" t="s">
        <v>1023</v>
      </c>
      <c r="F253" t="s">
        <v>1022</v>
      </c>
      <c r="G253" t="s">
        <v>1022</v>
      </c>
      <c r="H253">
        <v>0.5</v>
      </c>
      <c r="I253">
        <v>0.5</v>
      </c>
      <c r="J253">
        <v>0.48159999999999997</v>
      </c>
      <c r="K253">
        <v>0.4768</v>
      </c>
      <c r="L253">
        <v>0.47</v>
      </c>
      <c r="M253">
        <v>0.46100000000000002</v>
      </c>
      <c r="O253" t="str">
        <f t="shared" si="3"/>
        <v>1/2|28||UNEF|2B|-|-|0.5|0.5|0.4816|0.4768|0.47|0.461|</v>
      </c>
    </row>
    <row r="254" spans="1:15" x14ac:dyDescent="0.25">
      <c r="A254" s="41" t="s">
        <v>1053</v>
      </c>
      <c r="B254">
        <v>28</v>
      </c>
      <c r="D254" t="s">
        <v>1028</v>
      </c>
      <c r="E254" t="s">
        <v>1024</v>
      </c>
      <c r="F254">
        <v>0</v>
      </c>
      <c r="G254">
        <v>0.5</v>
      </c>
      <c r="H254">
        <v>0.5</v>
      </c>
      <c r="I254">
        <v>0.49349999999999999</v>
      </c>
      <c r="J254">
        <v>0.4768</v>
      </c>
      <c r="K254">
        <v>0.47399999999999998</v>
      </c>
      <c r="L254">
        <v>0.45739999999999997</v>
      </c>
      <c r="M254" t="s">
        <v>1022</v>
      </c>
      <c r="O254" t="str">
        <f t="shared" si="3"/>
        <v>1/2|28||UNEF|3A|0|0.5|0.5|0.4935|0.4768|0.474|0.4574|-|</v>
      </c>
    </row>
    <row r="255" spans="1:15" x14ac:dyDescent="0.25">
      <c r="A255" s="41" t="s">
        <v>1053</v>
      </c>
      <c r="B255">
        <v>28</v>
      </c>
      <c r="D255" t="s">
        <v>1028</v>
      </c>
      <c r="E255" t="s">
        <v>1025</v>
      </c>
      <c r="F255" t="s">
        <v>1022</v>
      </c>
      <c r="G255" t="s">
        <v>1022</v>
      </c>
      <c r="H255">
        <v>0.5</v>
      </c>
      <c r="I255">
        <v>0.5</v>
      </c>
      <c r="J255">
        <v>0.48039999999999999</v>
      </c>
      <c r="K255">
        <v>0.4768</v>
      </c>
      <c r="L255">
        <v>0.46760000000000002</v>
      </c>
      <c r="M255">
        <v>0.46100000000000002</v>
      </c>
      <c r="O255" t="str">
        <f t="shared" si="3"/>
        <v>1/2|28||UNEF|3B|-|-|0.5|0.5|0.4804|0.4768|0.4676|0.461|</v>
      </c>
    </row>
    <row r="256" spans="1:15" x14ac:dyDescent="0.25">
      <c r="A256" s="41" t="s">
        <v>1053</v>
      </c>
      <c r="B256">
        <v>32</v>
      </c>
      <c r="D256" t="s">
        <v>1031</v>
      </c>
      <c r="E256" t="s">
        <v>1021</v>
      </c>
      <c r="F256">
        <v>1E-3</v>
      </c>
      <c r="G256">
        <v>0.499</v>
      </c>
      <c r="H256">
        <v>0.5</v>
      </c>
      <c r="I256">
        <v>0.49299999999999999</v>
      </c>
      <c r="J256">
        <v>0.47870000000000001</v>
      </c>
      <c r="K256">
        <v>0.47520000000000001</v>
      </c>
      <c r="L256">
        <v>0.46179999999999999</v>
      </c>
      <c r="M256" t="s">
        <v>1022</v>
      </c>
      <c r="O256" t="str">
        <f t="shared" si="3"/>
        <v>1/2|32||UN|2A|0.001|0.499|0.5|0.493|0.4787|0.4752|0.4618|-|</v>
      </c>
    </row>
    <row r="257" spans="1:15" x14ac:dyDescent="0.25">
      <c r="A257" s="41" t="s">
        <v>1053</v>
      </c>
      <c r="B257">
        <v>32</v>
      </c>
      <c r="D257" t="s">
        <v>1031</v>
      </c>
      <c r="E257" t="s">
        <v>1023</v>
      </c>
      <c r="F257" t="s">
        <v>1022</v>
      </c>
      <c r="G257" t="s">
        <v>1022</v>
      </c>
      <c r="H257">
        <v>0.5</v>
      </c>
      <c r="I257">
        <v>0.5</v>
      </c>
      <c r="J257">
        <v>0.48420000000000002</v>
      </c>
      <c r="K257">
        <v>0.47970000000000002</v>
      </c>
      <c r="L257">
        <v>0.47399999999999998</v>
      </c>
      <c r="M257">
        <v>0.46600000000000003</v>
      </c>
      <c r="O257" t="str">
        <f t="shared" si="3"/>
        <v>1/2|32||UN|2B|-|-|0.5|0.5|0.4842|0.4797|0.474|0.466|</v>
      </c>
    </row>
    <row r="258" spans="1:15" x14ac:dyDescent="0.25">
      <c r="A258" s="41" t="s">
        <v>1053</v>
      </c>
      <c r="B258">
        <v>32</v>
      </c>
      <c r="D258" t="s">
        <v>1031</v>
      </c>
      <c r="E258" t="s">
        <v>1024</v>
      </c>
      <c r="F258">
        <v>0</v>
      </c>
      <c r="G258">
        <v>0.5</v>
      </c>
      <c r="H258">
        <v>0.5</v>
      </c>
      <c r="I258">
        <v>0.49399999999999999</v>
      </c>
      <c r="J258">
        <v>0.47970000000000002</v>
      </c>
      <c r="K258">
        <v>0.47710000000000002</v>
      </c>
      <c r="L258">
        <v>0.46279999999999999</v>
      </c>
      <c r="M258" t="s">
        <v>1022</v>
      </c>
      <c r="O258" t="str">
        <f t="shared" si="3"/>
        <v>1/2|32||UN|3A|0|0.5|0.5|0.494|0.4797|0.4771|0.4628|-|</v>
      </c>
    </row>
    <row r="259" spans="1:15" x14ac:dyDescent="0.25">
      <c r="A259" s="41" t="s">
        <v>1053</v>
      </c>
      <c r="B259">
        <v>32</v>
      </c>
      <c r="D259" t="s">
        <v>1031</v>
      </c>
      <c r="E259" t="s">
        <v>1025</v>
      </c>
      <c r="F259" t="s">
        <v>1022</v>
      </c>
      <c r="G259" t="s">
        <v>1022</v>
      </c>
      <c r="H259">
        <v>0.5</v>
      </c>
      <c r="I259">
        <v>0.5</v>
      </c>
      <c r="J259">
        <v>0.48309999999999997</v>
      </c>
      <c r="K259">
        <v>0.47970000000000002</v>
      </c>
      <c r="L259">
        <v>0.47189999999999999</v>
      </c>
      <c r="M259">
        <v>0.46600000000000003</v>
      </c>
      <c r="O259" t="str">
        <f t="shared" ref="O259:O322" si="4">A259&amp;"|"&amp;B259&amp;"|"&amp;C259&amp;"|"&amp;D259&amp;"|"&amp;E259&amp;"|"&amp;F259&amp;"|"&amp;G259&amp;"|"&amp;H259&amp;"|"&amp;I259&amp;"|"&amp;J259&amp;"|"&amp;K259&amp;"|"&amp;L259&amp;"|"&amp;M259&amp;"|"&amp;N259</f>
        <v>1/2|32||UN|3B|-|-|0.5|0.5|0.4831|0.4797|0.4719|0.466|</v>
      </c>
    </row>
    <row r="260" spans="1:15" x14ac:dyDescent="0.25">
      <c r="A260" s="41" t="s">
        <v>1054</v>
      </c>
      <c r="B260">
        <v>12</v>
      </c>
      <c r="D260" t="s">
        <v>1026</v>
      </c>
      <c r="E260" t="s">
        <v>1029</v>
      </c>
      <c r="F260">
        <v>1.6000000000000001E-3</v>
      </c>
      <c r="G260">
        <v>0.56089999999999995</v>
      </c>
      <c r="H260">
        <v>0.5625</v>
      </c>
      <c r="I260">
        <v>0.54369999999999996</v>
      </c>
      <c r="J260">
        <v>0.50680000000000003</v>
      </c>
      <c r="K260">
        <v>0.499</v>
      </c>
      <c r="L260">
        <v>0.4617</v>
      </c>
      <c r="M260" t="s">
        <v>1022</v>
      </c>
      <c r="O260" t="str">
        <f t="shared" si="4"/>
        <v>9/16|12||UNC|1A|0.0016|0.5609|0.5625|0.5437|0.5068|0.499|0.4617|-|</v>
      </c>
    </row>
    <row r="261" spans="1:15" x14ac:dyDescent="0.25">
      <c r="A261" s="41" t="s">
        <v>1054</v>
      </c>
      <c r="B261">
        <v>12</v>
      </c>
      <c r="D261" t="s">
        <v>1026</v>
      </c>
      <c r="E261" t="s">
        <v>1030</v>
      </c>
      <c r="F261" t="s">
        <v>1022</v>
      </c>
      <c r="G261" t="s">
        <v>1022</v>
      </c>
      <c r="H261">
        <v>0.5625</v>
      </c>
      <c r="I261">
        <v>0.5625</v>
      </c>
      <c r="J261">
        <v>0.51859999999999995</v>
      </c>
      <c r="K261">
        <v>0.50839999999999996</v>
      </c>
      <c r="L261">
        <v>0.49</v>
      </c>
      <c r="M261">
        <v>0.47199999999999998</v>
      </c>
      <c r="O261" t="str">
        <f t="shared" si="4"/>
        <v>9/16|12||UNC|1B|-|-|0.5625|0.5625|0.5186|0.5084|0.49|0.472|</v>
      </c>
    </row>
    <row r="262" spans="1:15" x14ac:dyDescent="0.25">
      <c r="A262" s="41" t="s">
        <v>1054</v>
      </c>
      <c r="B262">
        <v>12</v>
      </c>
      <c r="D262" t="s">
        <v>1026</v>
      </c>
      <c r="E262" t="s">
        <v>1021</v>
      </c>
      <c r="F262">
        <v>1.6000000000000001E-3</v>
      </c>
      <c r="G262">
        <v>0.56089999999999995</v>
      </c>
      <c r="H262">
        <v>0.5625</v>
      </c>
      <c r="I262">
        <v>0.54949999999999999</v>
      </c>
      <c r="J262">
        <v>0.50680000000000003</v>
      </c>
      <c r="K262">
        <v>0.50160000000000005</v>
      </c>
      <c r="L262">
        <v>0.4617</v>
      </c>
      <c r="M262" t="s">
        <v>1022</v>
      </c>
      <c r="O262" t="str">
        <f t="shared" si="4"/>
        <v>9/16|12||UNC|2A|0.0016|0.5609|0.5625|0.5495|0.5068|0.5016|0.4617|-|</v>
      </c>
    </row>
    <row r="263" spans="1:15" x14ac:dyDescent="0.25">
      <c r="A263" s="41" t="s">
        <v>1054</v>
      </c>
      <c r="B263">
        <v>12</v>
      </c>
      <c r="D263" t="s">
        <v>1026</v>
      </c>
      <c r="E263" t="s">
        <v>1023</v>
      </c>
      <c r="F263" t="s">
        <v>1022</v>
      </c>
      <c r="G263" t="s">
        <v>1022</v>
      </c>
      <c r="H263">
        <v>0.5625</v>
      </c>
      <c r="I263">
        <v>0.5625</v>
      </c>
      <c r="J263">
        <v>0.51519999999999999</v>
      </c>
      <c r="K263">
        <v>0.50839999999999996</v>
      </c>
      <c r="L263">
        <v>0.49</v>
      </c>
      <c r="M263">
        <v>0.47199999999999998</v>
      </c>
      <c r="O263" t="str">
        <f t="shared" si="4"/>
        <v>9/16|12||UNC|2B|-|-|0.5625|0.5625|0.5152|0.5084|0.49|0.472|</v>
      </c>
    </row>
    <row r="264" spans="1:15" x14ac:dyDescent="0.25">
      <c r="A264" s="41" t="s">
        <v>1054</v>
      </c>
      <c r="B264">
        <v>12</v>
      </c>
      <c r="D264" t="s">
        <v>1026</v>
      </c>
      <c r="E264" t="s">
        <v>1024</v>
      </c>
      <c r="F264">
        <v>0</v>
      </c>
      <c r="G264">
        <v>0.5625</v>
      </c>
      <c r="H264">
        <v>0.5625</v>
      </c>
      <c r="I264">
        <v>0.55110000000000003</v>
      </c>
      <c r="J264">
        <v>0.50839999999999996</v>
      </c>
      <c r="K264">
        <v>0.50449999999999995</v>
      </c>
      <c r="L264">
        <v>0.46329999999999999</v>
      </c>
      <c r="M264" t="s">
        <v>1022</v>
      </c>
      <c r="O264" t="str">
        <f t="shared" si="4"/>
        <v>9/16|12||UNC|3A|0|0.5625|0.5625|0.5511|0.5084|0.5045|0.4633|-|</v>
      </c>
    </row>
    <row r="265" spans="1:15" x14ac:dyDescent="0.25">
      <c r="A265" s="41" t="s">
        <v>1054</v>
      </c>
      <c r="B265">
        <v>12</v>
      </c>
      <c r="D265" t="s">
        <v>1026</v>
      </c>
      <c r="E265" t="s">
        <v>1025</v>
      </c>
      <c r="F265" t="s">
        <v>1022</v>
      </c>
      <c r="G265" t="s">
        <v>1022</v>
      </c>
      <c r="H265">
        <v>0.5625</v>
      </c>
      <c r="I265">
        <v>0.5625</v>
      </c>
      <c r="J265">
        <v>0.51349999999999996</v>
      </c>
      <c r="K265">
        <v>0.50839999999999996</v>
      </c>
      <c r="L265">
        <v>0.48430000000000001</v>
      </c>
      <c r="M265">
        <v>0.47199999999999998</v>
      </c>
      <c r="O265" t="str">
        <f t="shared" si="4"/>
        <v>9/16|12||UNC|3B|-|-|0.5625|0.5625|0.5135|0.5084|0.4843|0.472|</v>
      </c>
    </row>
    <row r="266" spans="1:15" x14ac:dyDescent="0.25">
      <c r="A266" s="41" t="s">
        <v>1054</v>
      </c>
      <c r="B266">
        <v>14</v>
      </c>
      <c r="D266" t="s">
        <v>1027</v>
      </c>
      <c r="E266" t="s">
        <v>1021</v>
      </c>
      <c r="F266">
        <v>1.5E-3</v>
      </c>
      <c r="G266">
        <v>0.56100000000000005</v>
      </c>
      <c r="H266">
        <v>0.5625</v>
      </c>
      <c r="I266">
        <v>0.55069999999999997</v>
      </c>
      <c r="J266">
        <v>0.51459999999999995</v>
      </c>
      <c r="K266">
        <v>0.50960000000000005</v>
      </c>
      <c r="L266">
        <v>0.47599999999999998</v>
      </c>
      <c r="M266" t="s">
        <v>1022</v>
      </c>
      <c r="O266" t="str">
        <f t="shared" si="4"/>
        <v>9/16|14||UNS|2A|0.0015|0.561|0.5625|0.5507|0.5146|0.5096|0.476|-|</v>
      </c>
    </row>
    <row r="267" spans="1:15" x14ac:dyDescent="0.25">
      <c r="A267" s="41" t="s">
        <v>1054</v>
      </c>
      <c r="B267">
        <v>14</v>
      </c>
      <c r="D267" t="s">
        <v>1027</v>
      </c>
      <c r="E267" t="s">
        <v>1023</v>
      </c>
      <c r="F267" t="s">
        <v>1022</v>
      </c>
      <c r="G267" t="s">
        <v>1022</v>
      </c>
      <c r="H267">
        <v>0.5625</v>
      </c>
      <c r="I267">
        <v>0.5625</v>
      </c>
      <c r="J267">
        <v>0.52259999999999995</v>
      </c>
      <c r="K267">
        <v>0.5161</v>
      </c>
      <c r="L267">
        <v>0.501</v>
      </c>
      <c r="M267">
        <v>0.48499999999999999</v>
      </c>
      <c r="O267" t="str">
        <f t="shared" si="4"/>
        <v>9/16|14||UNS|2B|-|-|0.5625|0.5625|0.5226|0.5161|0.501|0.485|</v>
      </c>
    </row>
    <row r="268" spans="1:15" x14ac:dyDescent="0.25">
      <c r="A268" s="41" t="s">
        <v>1054</v>
      </c>
      <c r="B268">
        <v>16</v>
      </c>
      <c r="D268" t="s">
        <v>1031</v>
      </c>
      <c r="E268" t="s">
        <v>1021</v>
      </c>
      <c r="F268">
        <v>1.4E-3</v>
      </c>
      <c r="G268">
        <v>0.56110000000000004</v>
      </c>
      <c r="H268">
        <v>0.5625</v>
      </c>
      <c r="I268">
        <v>0.55169999999999997</v>
      </c>
      <c r="J268">
        <v>0.52049999999999996</v>
      </c>
      <c r="K268">
        <v>0.51580000000000004</v>
      </c>
      <c r="L268">
        <v>0.48659999999999998</v>
      </c>
      <c r="M268" t="s">
        <v>1022</v>
      </c>
      <c r="O268" t="str">
        <f t="shared" si="4"/>
        <v>9/16|16||UN|2A|0.0014|0.5611|0.5625|0.5517|0.5205|0.5158|0.4866|-|</v>
      </c>
    </row>
    <row r="269" spans="1:15" x14ac:dyDescent="0.25">
      <c r="A269" s="41" t="s">
        <v>1054</v>
      </c>
      <c r="B269">
        <v>16</v>
      </c>
      <c r="D269" t="s">
        <v>1031</v>
      </c>
      <c r="E269" t="s">
        <v>1023</v>
      </c>
      <c r="F269" t="s">
        <v>1022</v>
      </c>
      <c r="G269" t="s">
        <v>1022</v>
      </c>
      <c r="H269">
        <v>0.5625</v>
      </c>
      <c r="I269">
        <v>0.5625</v>
      </c>
      <c r="J269">
        <v>0.52800000000000002</v>
      </c>
      <c r="K269">
        <v>0.52190000000000003</v>
      </c>
      <c r="L269">
        <v>0.50900000000000001</v>
      </c>
      <c r="M269">
        <v>0.495</v>
      </c>
      <c r="O269" t="str">
        <f t="shared" si="4"/>
        <v>9/16|16||UN|2B|-|-|0.5625|0.5625|0.528|0.5219|0.509|0.495|</v>
      </c>
    </row>
    <row r="270" spans="1:15" x14ac:dyDescent="0.25">
      <c r="A270" s="41" t="s">
        <v>1054</v>
      </c>
      <c r="B270">
        <v>16</v>
      </c>
      <c r="D270" t="s">
        <v>1031</v>
      </c>
      <c r="E270" t="s">
        <v>1024</v>
      </c>
      <c r="F270">
        <v>0</v>
      </c>
      <c r="G270">
        <v>0.5625</v>
      </c>
      <c r="H270">
        <v>0.5625</v>
      </c>
      <c r="I270">
        <v>0.55310000000000004</v>
      </c>
      <c r="J270">
        <v>0.52190000000000003</v>
      </c>
      <c r="K270">
        <v>0.51839999999999997</v>
      </c>
      <c r="L270">
        <v>0.48799999999999999</v>
      </c>
      <c r="M270" t="s">
        <v>1022</v>
      </c>
      <c r="O270" t="str">
        <f t="shared" si="4"/>
        <v>9/16|16||UN|3A|0|0.5625|0.5625|0.5531|0.5219|0.5184|0.488|-|</v>
      </c>
    </row>
    <row r="271" spans="1:15" x14ac:dyDescent="0.25">
      <c r="A271" s="41" t="s">
        <v>1054</v>
      </c>
      <c r="B271">
        <v>16</v>
      </c>
      <c r="D271" t="s">
        <v>1031</v>
      </c>
      <c r="E271" t="s">
        <v>1025</v>
      </c>
      <c r="F271" t="s">
        <v>1022</v>
      </c>
      <c r="G271" t="s">
        <v>1022</v>
      </c>
      <c r="H271">
        <v>0.5625</v>
      </c>
      <c r="I271">
        <v>0.5625</v>
      </c>
      <c r="J271">
        <v>0.52649999999999997</v>
      </c>
      <c r="K271">
        <v>0.52190000000000003</v>
      </c>
      <c r="L271">
        <v>0.504</v>
      </c>
      <c r="M271">
        <v>0.495</v>
      </c>
      <c r="O271" t="str">
        <f t="shared" si="4"/>
        <v>9/16|16||UN|3B|-|-|0.5625|0.5625|0.5265|0.5219|0.504|0.495|</v>
      </c>
    </row>
    <row r="272" spans="1:15" x14ac:dyDescent="0.25">
      <c r="A272" s="41" t="s">
        <v>1054</v>
      </c>
      <c r="B272">
        <v>18</v>
      </c>
      <c r="D272" t="s">
        <v>1020</v>
      </c>
      <c r="E272" t="s">
        <v>1029</v>
      </c>
      <c r="F272">
        <v>1.4E-3</v>
      </c>
      <c r="G272">
        <v>0.56110000000000004</v>
      </c>
      <c r="H272">
        <v>0.5625</v>
      </c>
      <c r="I272">
        <v>0.54800000000000004</v>
      </c>
      <c r="J272">
        <v>0.52500000000000002</v>
      </c>
      <c r="K272">
        <v>0.51819999999999999</v>
      </c>
      <c r="L272">
        <v>0.495</v>
      </c>
      <c r="M272" t="s">
        <v>1022</v>
      </c>
      <c r="O272" t="str">
        <f t="shared" si="4"/>
        <v>9/16|18||UNF|1A|0.0014|0.5611|0.5625|0.548|0.525|0.5182|0.495|-|</v>
      </c>
    </row>
    <row r="273" spans="1:15" x14ac:dyDescent="0.25">
      <c r="A273" s="41" t="s">
        <v>1054</v>
      </c>
      <c r="B273">
        <v>18</v>
      </c>
      <c r="D273" t="s">
        <v>1020</v>
      </c>
      <c r="E273" t="s">
        <v>1030</v>
      </c>
      <c r="F273" t="s">
        <v>1022</v>
      </c>
      <c r="G273" t="s">
        <v>1022</v>
      </c>
      <c r="H273">
        <v>0.5625</v>
      </c>
      <c r="I273">
        <v>0.5625</v>
      </c>
      <c r="J273">
        <v>0.5353</v>
      </c>
      <c r="K273">
        <v>0.52639999999999998</v>
      </c>
      <c r="L273">
        <v>0.51500000000000001</v>
      </c>
      <c r="M273">
        <v>0.502</v>
      </c>
      <c r="O273" t="str">
        <f t="shared" si="4"/>
        <v>9/16|18||UNF|1B|-|-|0.5625|0.5625|0.5353|0.5264|0.515|0.502|</v>
      </c>
    </row>
    <row r="274" spans="1:15" x14ac:dyDescent="0.25">
      <c r="A274" s="41" t="s">
        <v>1054</v>
      </c>
      <c r="B274">
        <v>18</v>
      </c>
      <c r="D274" t="s">
        <v>1020</v>
      </c>
      <c r="E274" t="s">
        <v>1021</v>
      </c>
      <c r="F274">
        <v>1.4E-3</v>
      </c>
      <c r="G274">
        <v>0.56110000000000004</v>
      </c>
      <c r="H274">
        <v>0.5625</v>
      </c>
      <c r="I274">
        <v>0.5524</v>
      </c>
      <c r="J274">
        <v>0.52500000000000002</v>
      </c>
      <c r="K274">
        <v>0.52049999999999996</v>
      </c>
      <c r="L274">
        <v>0.495</v>
      </c>
      <c r="M274" t="s">
        <v>1022</v>
      </c>
      <c r="O274" t="str">
        <f t="shared" si="4"/>
        <v>9/16|18||UNF|2A|0.0014|0.5611|0.5625|0.5524|0.525|0.5205|0.495|-|</v>
      </c>
    </row>
    <row r="275" spans="1:15" x14ac:dyDescent="0.25">
      <c r="A275" s="41" t="s">
        <v>1054</v>
      </c>
      <c r="B275">
        <v>18</v>
      </c>
      <c r="D275" t="s">
        <v>1020</v>
      </c>
      <c r="E275" t="s">
        <v>1023</v>
      </c>
      <c r="F275" t="s">
        <v>1022</v>
      </c>
      <c r="G275" t="s">
        <v>1022</v>
      </c>
      <c r="H275">
        <v>0.5625</v>
      </c>
      <c r="I275">
        <v>0.5625</v>
      </c>
      <c r="J275">
        <v>0.5323</v>
      </c>
      <c r="K275">
        <v>0.52639999999999998</v>
      </c>
      <c r="L275">
        <v>0.51500000000000001</v>
      </c>
      <c r="M275">
        <v>0.502</v>
      </c>
      <c r="O275" t="str">
        <f t="shared" si="4"/>
        <v>9/16|18||UNF|2B|-|-|0.5625|0.5625|0.5323|0.5264|0.515|0.502|</v>
      </c>
    </row>
    <row r="276" spans="1:15" x14ac:dyDescent="0.25">
      <c r="A276" s="41" t="s">
        <v>1054</v>
      </c>
      <c r="B276">
        <v>18</v>
      </c>
      <c r="D276" t="s">
        <v>1020</v>
      </c>
      <c r="E276" t="s">
        <v>1024</v>
      </c>
      <c r="F276">
        <v>0</v>
      </c>
      <c r="G276">
        <v>0.5625</v>
      </c>
      <c r="H276">
        <v>0.5625</v>
      </c>
      <c r="I276">
        <v>0.55379999999999996</v>
      </c>
      <c r="J276">
        <v>0.52639999999999998</v>
      </c>
      <c r="K276">
        <v>0.52300000000000002</v>
      </c>
      <c r="L276">
        <v>0.49640000000000001</v>
      </c>
      <c r="M276" t="s">
        <v>1022</v>
      </c>
      <c r="O276" t="str">
        <f t="shared" si="4"/>
        <v>9/16|18||UNF|3A|0|0.5625|0.5625|0.5538|0.5264|0.523|0.4964|-|</v>
      </c>
    </row>
    <row r="277" spans="1:15" x14ac:dyDescent="0.25">
      <c r="A277" s="41" t="s">
        <v>1054</v>
      </c>
      <c r="B277">
        <v>18</v>
      </c>
      <c r="D277" t="s">
        <v>1020</v>
      </c>
      <c r="E277" t="s">
        <v>1025</v>
      </c>
      <c r="F277" t="s">
        <v>1022</v>
      </c>
      <c r="G277" t="s">
        <v>1022</v>
      </c>
      <c r="H277">
        <v>0.5625</v>
      </c>
      <c r="I277">
        <v>0.5625</v>
      </c>
      <c r="J277">
        <v>0.53080000000000005</v>
      </c>
      <c r="K277">
        <v>0.52639999999999998</v>
      </c>
      <c r="L277">
        <v>0.51060000000000005</v>
      </c>
      <c r="M277">
        <v>0.502</v>
      </c>
      <c r="O277" t="str">
        <f t="shared" si="4"/>
        <v>9/16|18||UNF|3B|-|-|0.5625|0.5625|0.5308|0.5264|0.5106|0.502|</v>
      </c>
    </row>
    <row r="278" spans="1:15" x14ac:dyDescent="0.25">
      <c r="A278" s="41" t="s">
        <v>1054</v>
      </c>
      <c r="B278">
        <v>20</v>
      </c>
      <c r="D278" t="s">
        <v>1031</v>
      </c>
      <c r="E278" t="s">
        <v>1021</v>
      </c>
      <c r="F278">
        <v>1.2999999999999999E-3</v>
      </c>
      <c r="G278">
        <v>0.56120000000000003</v>
      </c>
      <c r="H278">
        <v>0.5625</v>
      </c>
      <c r="I278">
        <v>0.55310000000000004</v>
      </c>
      <c r="J278">
        <v>0.52869999999999995</v>
      </c>
      <c r="K278">
        <v>0.52449999999999997</v>
      </c>
      <c r="L278">
        <v>0.50170000000000003</v>
      </c>
      <c r="M278" t="s">
        <v>1022</v>
      </c>
      <c r="O278" t="str">
        <f t="shared" si="4"/>
        <v>9/16|20||UN|2A|0.0013|0.5612|0.5625|0.5531|0.5287|0.5245|0.5017|-|</v>
      </c>
    </row>
    <row r="279" spans="1:15" x14ac:dyDescent="0.25">
      <c r="A279" s="41" t="s">
        <v>1054</v>
      </c>
      <c r="B279">
        <v>20</v>
      </c>
      <c r="D279" t="s">
        <v>1031</v>
      </c>
      <c r="E279" t="s">
        <v>1023</v>
      </c>
      <c r="F279" t="s">
        <v>1022</v>
      </c>
      <c r="G279" t="s">
        <v>1022</v>
      </c>
      <c r="H279">
        <v>0.5625</v>
      </c>
      <c r="I279">
        <v>0.5625</v>
      </c>
      <c r="J279">
        <v>0.53549999999999998</v>
      </c>
      <c r="K279">
        <v>0.53</v>
      </c>
      <c r="L279">
        <v>0.52</v>
      </c>
      <c r="M279">
        <v>0.50800000000000001</v>
      </c>
      <c r="O279" t="str">
        <f t="shared" si="4"/>
        <v>9/16|20||UN|2B|-|-|0.5625|0.5625|0.5355|0.53|0.52|0.508|</v>
      </c>
    </row>
    <row r="280" spans="1:15" x14ac:dyDescent="0.25">
      <c r="A280" s="41" t="s">
        <v>1054</v>
      </c>
      <c r="B280">
        <v>20</v>
      </c>
      <c r="D280" t="s">
        <v>1031</v>
      </c>
      <c r="E280" t="s">
        <v>1024</v>
      </c>
      <c r="F280">
        <v>0</v>
      </c>
      <c r="G280">
        <v>0.5625</v>
      </c>
      <c r="H280">
        <v>0.5625</v>
      </c>
      <c r="I280">
        <v>0.5544</v>
      </c>
      <c r="J280">
        <v>0.53</v>
      </c>
      <c r="K280">
        <v>0.52680000000000005</v>
      </c>
      <c r="L280">
        <v>0.503</v>
      </c>
      <c r="M280" t="s">
        <v>1022</v>
      </c>
      <c r="O280" t="str">
        <f t="shared" si="4"/>
        <v>9/16|20||UN|3A|0|0.5625|0.5625|0.5544|0.53|0.5268|0.503|-|</v>
      </c>
    </row>
    <row r="281" spans="1:15" x14ac:dyDescent="0.25">
      <c r="A281" s="41" t="s">
        <v>1054</v>
      </c>
      <c r="B281">
        <v>20</v>
      </c>
      <c r="D281" t="s">
        <v>1031</v>
      </c>
      <c r="E281" t="s">
        <v>1025</v>
      </c>
      <c r="F281" t="s">
        <v>1022</v>
      </c>
      <c r="G281" t="s">
        <v>1022</v>
      </c>
      <c r="H281">
        <v>0.5625</v>
      </c>
      <c r="I281">
        <v>0.5625</v>
      </c>
      <c r="J281">
        <v>0.53410000000000002</v>
      </c>
      <c r="K281">
        <v>0.53</v>
      </c>
      <c r="L281">
        <v>0.51619999999999999</v>
      </c>
      <c r="M281">
        <v>0.50800000000000001</v>
      </c>
      <c r="O281" t="str">
        <f t="shared" si="4"/>
        <v>9/16|20||UN|3B|-|-|0.5625|0.5625|0.5341|0.53|0.5162|0.508|</v>
      </c>
    </row>
    <row r="282" spans="1:15" x14ac:dyDescent="0.25">
      <c r="A282" s="41" t="s">
        <v>1054</v>
      </c>
      <c r="B282">
        <v>24</v>
      </c>
      <c r="D282" t="s">
        <v>1028</v>
      </c>
      <c r="E282" t="s">
        <v>1021</v>
      </c>
      <c r="F282">
        <v>1.1999999999999999E-3</v>
      </c>
      <c r="G282">
        <v>0.56130000000000002</v>
      </c>
      <c r="H282">
        <v>0.5625</v>
      </c>
      <c r="I282">
        <v>0.55410000000000004</v>
      </c>
      <c r="J282">
        <v>0.53420000000000001</v>
      </c>
      <c r="K282">
        <v>0.53029999999999999</v>
      </c>
      <c r="L282">
        <v>0.51170000000000004</v>
      </c>
      <c r="M282" t="s">
        <v>1022</v>
      </c>
      <c r="O282" t="str">
        <f t="shared" si="4"/>
        <v>9/16|24||UNEF|2A|0.0012|0.5613|0.5625|0.5541|0.5342|0.5303|0.5117|-|</v>
      </c>
    </row>
    <row r="283" spans="1:15" x14ac:dyDescent="0.25">
      <c r="A283" s="41" t="s">
        <v>1054</v>
      </c>
      <c r="B283">
        <v>24</v>
      </c>
      <c r="D283" t="s">
        <v>1028</v>
      </c>
      <c r="E283" t="s">
        <v>1023</v>
      </c>
      <c r="F283" t="s">
        <v>1022</v>
      </c>
      <c r="G283" t="s">
        <v>1022</v>
      </c>
      <c r="H283">
        <v>0.5625</v>
      </c>
      <c r="I283">
        <v>0.5625</v>
      </c>
      <c r="J283">
        <v>0.54049999999999998</v>
      </c>
      <c r="K283">
        <v>0.53539999999999999</v>
      </c>
      <c r="L283">
        <v>0.52700000000000002</v>
      </c>
      <c r="M283">
        <v>0.51700000000000002</v>
      </c>
      <c r="O283" t="str">
        <f t="shared" si="4"/>
        <v>9/16|24||UNEF|2B|-|-|0.5625|0.5625|0.5405|0.5354|0.527|0.517|</v>
      </c>
    </row>
    <row r="284" spans="1:15" x14ac:dyDescent="0.25">
      <c r="A284" s="41" t="s">
        <v>1054</v>
      </c>
      <c r="B284">
        <v>24</v>
      </c>
      <c r="D284" t="s">
        <v>1028</v>
      </c>
      <c r="E284" t="s">
        <v>1024</v>
      </c>
      <c r="F284">
        <v>0</v>
      </c>
      <c r="G284">
        <v>0.5625</v>
      </c>
      <c r="H284">
        <v>0.5625</v>
      </c>
      <c r="I284">
        <v>0.55530000000000002</v>
      </c>
      <c r="J284">
        <v>0.53539999999999999</v>
      </c>
      <c r="K284">
        <v>0.53249999999999997</v>
      </c>
      <c r="L284">
        <v>0.51290000000000002</v>
      </c>
      <c r="M284" t="s">
        <v>1022</v>
      </c>
      <c r="O284" t="str">
        <f t="shared" si="4"/>
        <v>9/16|24||UNEF|3A|0|0.5625|0.5625|0.5553|0.5354|0.5325|0.5129|-|</v>
      </c>
    </row>
    <row r="285" spans="1:15" x14ac:dyDescent="0.25">
      <c r="A285" s="41" t="s">
        <v>1054</v>
      </c>
      <c r="B285">
        <v>24</v>
      </c>
      <c r="D285" t="s">
        <v>1028</v>
      </c>
      <c r="E285" t="s">
        <v>1025</v>
      </c>
      <c r="F285" t="s">
        <v>1022</v>
      </c>
      <c r="G285" t="s">
        <v>1022</v>
      </c>
      <c r="H285">
        <v>0.5625</v>
      </c>
      <c r="I285">
        <v>0.5625</v>
      </c>
      <c r="J285">
        <v>0.53920000000000001</v>
      </c>
      <c r="K285">
        <v>0.53539999999999999</v>
      </c>
      <c r="L285">
        <v>0.52439999999999998</v>
      </c>
      <c r="M285">
        <v>0.51700000000000002</v>
      </c>
      <c r="O285" t="str">
        <f t="shared" si="4"/>
        <v>9/16|24||UNEF|3B|-|-|0.5625|0.5625|0.5392|0.5354|0.5244|0.517|</v>
      </c>
    </row>
    <row r="286" spans="1:15" x14ac:dyDescent="0.25">
      <c r="A286" s="41" t="s">
        <v>1054</v>
      </c>
      <c r="B286">
        <v>27</v>
      </c>
      <c r="D286" t="s">
        <v>1027</v>
      </c>
      <c r="E286" t="s">
        <v>1021</v>
      </c>
      <c r="F286">
        <v>1.1000000000000001E-3</v>
      </c>
      <c r="G286">
        <v>0.56140000000000001</v>
      </c>
      <c r="H286">
        <v>0.5625</v>
      </c>
      <c r="I286">
        <v>0.55469999999999997</v>
      </c>
      <c r="J286">
        <v>0.5373</v>
      </c>
      <c r="K286">
        <v>0.53359999999999996</v>
      </c>
      <c r="L286">
        <v>0.51729999999999998</v>
      </c>
      <c r="M286" t="s">
        <v>1022</v>
      </c>
      <c r="O286" t="str">
        <f t="shared" si="4"/>
        <v>9/16|27||UNS|2A|0.0011|0.5614|0.5625|0.5547|0.5373|0.5336|0.5173|-|</v>
      </c>
    </row>
    <row r="287" spans="1:15" x14ac:dyDescent="0.25">
      <c r="A287" s="41" t="s">
        <v>1054</v>
      </c>
      <c r="B287">
        <v>27</v>
      </c>
      <c r="D287" t="s">
        <v>1027</v>
      </c>
      <c r="E287" t="s">
        <v>1023</v>
      </c>
      <c r="F287" t="s">
        <v>1022</v>
      </c>
      <c r="G287" t="s">
        <v>1022</v>
      </c>
      <c r="H287">
        <v>0.5625</v>
      </c>
      <c r="I287">
        <v>0.5625</v>
      </c>
      <c r="J287">
        <v>0.54320000000000002</v>
      </c>
      <c r="K287">
        <v>0.53839999999999999</v>
      </c>
      <c r="L287">
        <v>0.53100000000000003</v>
      </c>
      <c r="M287">
        <v>0.52200000000000002</v>
      </c>
      <c r="O287" t="str">
        <f t="shared" si="4"/>
        <v>9/16|27||UNS|2B|-|-|0.5625|0.5625|0.5432|0.5384|0.531|0.522|</v>
      </c>
    </row>
    <row r="288" spans="1:15" x14ac:dyDescent="0.25">
      <c r="A288" s="41" t="s">
        <v>1054</v>
      </c>
      <c r="B288">
        <v>28</v>
      </c>
      <c r="D288" t="s">
        <v>1031</v>
      </c>
      <c r="E288" t="s">
        <v>1021</v>
      </c>
      <c r="F288">
        <v>1.1000000000000001E-3</v>
      </c>
      <c r="G288">
        <v>0.56140000000000001</v>
      </c>
      <c r="H288">
        <v>0.5625</v>
      </c>
      <c r="I288">
        <v>0.55489999999999995</v>
      </c>
      <c r="J288">
        <v>0.53820000000000001</v>
      </c>
      <c r="K288">
        <v>0.53449999999999998</v>
      </c>
      <c r="L288">
        <v>0.51880000000000004</v>
      </c>
      <c r="M288" t="s">
        <v>1022</v>
      </c>
      <c r="O288" t="str">
        <f t="shared" si="4"/>
        <v>9/16|28||UN|2A|0.0011|0.5614|0.5625|0.5549|0.5382|0.5345|0.5188|-|</v>
      </c>
    </row>
    <row r="289" spans="1:15" x14ac:dyDescent="0.25">
      <c r="A289" s="41" t="s">
        <v>1054</v>
      </c>
      <c r="B289">
        <v>28</v>
      </c>
      <c r="D289" t="s">
        <v>1031</v>
      </c>
      <c r="E289" t="s">
        <v>1023</v>
      </c>
      <c r="F289" t="s">
        <v>1022</v>
      </c>
      <c r="G289" t="s">
        <v>1022</v>
      </c>
      <c r="H289">
        <v>0.5625</v>
      </c>
      <c r="I289">
        <v>0.5625</v>
      </c>
      <c r="J289">
        <v>0.54410000000000003</v>
      </c>
      <c r="K289">
        <v>0.5393</v>
      </c>
      <c r="L289">
        <v>0.53200000000000003</v>
      </c>
      <c r="M289">
        <v>0.52400000000000002</v>
      </c>
      <c r="O289" t="str">
        <f t="shared" si="4"/>
        <v>9/16|28||UN|2B|-|-|0.5625|0.5625|0.5441|0.5393|0.532|0.524|</v>
      </c>
    </row>
    <row r="290" spans="1:15" x14ac:dyDescent="0.25">
      <c r="A290" s="41" t="s">
        <v>1054</v>
      </c>
      <c r="B290">
        <v>28</v>
      </c>
      <c r="D290" t="s">
        <v>1031</v>
      </c>
      <c r="E290" t="s">
        <v>1024</v>
      </c>
      <c r="F290">
        <v>0</v>
      </c>
      <c r="G290">
        <v>0.5625</v>
      </c>
      <c r="H290">
        <v>0.5625</v>
      </c>
      <c r="I290">
        <v>0.55600000000000005</v>
      </c>
      <c r="J290">
        <v>0.5393</v>
      </c>
      <c r="K290">
        <v>0.53649999999999998</v>
      </c>
      <c r="L290">
        <v>0.51990000000000003</v>
      </c>
      <c r="M290" t="s">
        <v>1022</v>
      </c>
      <c r="O290" t="str">
        <f t="shared" si="4"/>
        <v>9/16|28||UN|3A|0|0.5625|0.5625|0.556|0.5393|0.5365|0.5199|-|</v>
      </c>
    </row>
    <row r="291" spans="1:15" x14ac:dyDescent="0.25">
      <c r="A291" s="41" t="s">
        <v>1054</v>
      </c>
      <c r="B291">
        <v>28</v>
      </c>
      <c r="D291" t="s">
        <v>1031</v>
      </c>
      <c r="E291" t="s">
        <v>1025</v>
      </c>
      <c r="F291" t="s">
        <v>1022</v>
      </c>
      <c r="G291" t="s">
        <v>1022</v>
      </c>
      <c r="H291">
        <v>0.5625</v>
      </c>
      <c r="I291">
        <v>0.5625</v>
      </c>
      <c r="J291">
        <v>0.54290000000000005</v>
      </c>
      <c r="K291">
        <v>0.5393</v>
      </c>
      <c r="L291">
        <v>0.53010000000000002</v>
      </c>
      <c r="M291">
        <v>0.52400000000000002</v>
      </c>
      <c r="O291" t="str">
        <f t="shared" si="4"/>
        <v>9/16|28||UN|3B|-|-|0.5625|0.5625|0.5429|0.5393|0.5301|0.524|</v>
      </c>
    </row>
    <row r="292" spans="1:15" x14ac:dyDescent="0.25">
      <c r="A292" s="41" t="s">
        <v>1054</v>
      </c>
      <c r="B292">
        <v>32</v>
      </c>
      <c r="D292" t="s">
        <v>1031</v>
      </c>
      <c r="E292" t="s">
        <v>1021</v>
      </c>
      <c r="F292">
        <v>1E-3</v>
      </c>
      <c r="G292">
        <v>0.5615</v>
      </c>
      <c r="H292">
        <v>0.5625</v>
      </c>
      <c r="I292">
        <v>0.55549999999999999</v>
      </c>
      <c r="J292">
        <v>0.54120000000000001</v>
      </c>
      <c r="K292">
        <v>0.53769999999999996</v>
      </c>
      <c r="L292">
        <v>0.52429999999999999</v>
      </c>
      <c r="M292" t="s">
        <v>1022</v>
      </c>
      <c r="O292" t="str">
        <f t="shared" si="4"/>
        <v>9/16|32||UN|2A|0.001|0.5615|0.5625|0.5555|0.5412|0.5377|0.5243|-|</v>
      </c>
    </row>
    <row r="293" spans="1:15" x14ac:dyDescent="0.25">
      <c r="A293" s="41" t="s">
        <v>1054</v>
      </c>
      <c r="B293">
        <v>32</v>
      </c>
      <c r="D293" t="s">
        <v>1031</v>
      </c>
      <c r="E293" t="s">
        <v>1023</v>
      </c>
      <c r="F293" t="s">
        <v>1022</v>
      </c>
      <c r="G293" t="s">
        <v>1022</v>
      </c>
      <c r="H293">
        <v>0.5625</v>
      </c>
      <c r="I293">
        <v>0.5625</v>
      </c>
      <c r="J293">
        <v>0.54669999999999996</v>
      </c>
      <c r="K293">
        <v>0.54220000000000002</v>
      </c>
      <c r="L293">
        <v>0.53600000000000003</v>
      </c>
      <c r="M293">
        <v>0.52900000000000003</v>
      </c>
      <c r="O293" t="str">
        <f t="shared" si="4"/>
        <v>9/16|32||UN|2B|-|-|0.5625|0.5625|0.5467|0.5422|0.536|0.529|</v>
      </c>
    </row>
    <row r="294" spans="1:15" x14ac:dyDescent="0.25">
      <c r="A294" s="41" t="s">
        <v>1054</v>
      </c>
      <c r="B294">
        <v>32</v>
      </c>
      <c r="D294" t="s">
        <v>1031</v>
      </c>
      <c r="E294" t="s">
        <v>1024</v>
      </c>
      <c r="F294">
        <v>0</v>
      </c>
      <c r="G294">
        <v>0.5625</v>
      </c>
      <c r="H294">
        <v>0.5625</v>
      </c>
      <c r="I294">
        <v>0.55649999999999999</v>
      </c>
      <c r="J294">
        <v>0.54220000000000002</v>
      </c>
      <c r="K294">
        <v>0.53959999999999997</v>
      </c>
      <c r="L294">
        <v>0.52529999999999999</v>
      </c>
      <c r="M294" t="s">
        <v>1022</v>
      </c>
      <c r="O294" t="str">
        <f t="shared" si="4"/>
        <v>9/16|32||UN|3A|0|0.5625|0.5625|0.5565|0.5422|0.5396|0.5253|-|</v>
      </c>
    </row>
    <row r="295" spans="1:15" x14ac:dyDescent="0.25">
      <c r="A295" s="41" t="s">
        <v>1054</v>
      </c>
      <c r="B295">
        <v>32</v>
      </c>
      <c r="D295" t="s">
        <v>1031</v>
      </c>
      <c r="E295" t="s">
        <v>1025</v>
      </c>
      <c r="F295" t="s">
        <v>1022</v>
      </c>
      <c r="G295" t="s">
        <v>1022</v>
      </c>
      <c r="H295">
        <v>0.5625</v>
      </c>
      <c r="I295">
        <v>0.5625</v>
      </c>
      <c r="J295">
        <v>0.54559999999999997</v>
      </c>
      <c r="K295">
        <v>0.54220000000000002</v>
      </c>
      <c r="L295">
        <v>0.53439999999999999</v>
      </c>
      <c r="M295">
        <v>0.52900000000000003</v>
      </c>
      <c r="O295" t="str">
        <f t="shared" si="4"/>
        <v>9/16|32||UN|3B|-|-|0.5625|0.5625|0.5456|0.5422|0.5344|0.529|</v>
      </c>
    </row>
    <row r="296" spans="1:15" x14ac:dyDescent="0.25">
      <c r="A296" s="41" t="s">
        <v>1055</v>
      </c>
      <c r="B296">
        <v>11</v>
      </c>
      <c r="D296" t="s">
        <v>1026</v>
      </c>
      <c r="E296" t="s">
        <v>1029</v>
      </c>
      <c r="F296">
        <v>1.6000000000000001E-3</v>
      </c>
      <c r="G296">
        <v>0.62339999999999995</v>
      </c>
      <c r="H296">
        <v>0.625</v>
      </c>
      <c r="I296">
        <v>0.60519999999999996</v>
      </c>
      <c r="J296">
        <v>0.56440000000000001</v>
      </c>
      <c r="K296">
        <v>0.55610000000000004</v>
      </c>
      <c r="L296">
        <v>0.51519999999999999</v>
      </c>
      <c r="M296" t="s">
        <v>1022</v>
      </c>
      <c r="O296" t="str">
        <f t="shared" si="4"/>
        <v>5/8|11||UNC|1A|0.0016|0.6234|0.625|0.6052|0.5644|0.5561|0.5152|-|</v>
      </c>
    </row>
    <row r="297" spans="1:15" x14ac:dyDescent="0.25">
      <c r="A297" s="41" t="s">
        <v>1055</v>
      </c>
      <c r="B297">
        <v>11</v>
      </c>
      <c r="D297" t="s">
        <v>1026</v>
      </c>
      <c r="E297" t="s">
        <v>1030</v>
      </c>
      <c r="F297" t="s">
        <v>1022</v>
      </c>
      <c r="G297" t="s">
        <v>1022</v>
      </c>
      <c r="H297">
        <v>0.625</v>
      </c>
      <c r="I297">
        <v>0.625</v>
      </c>
      <c r="J297">
        <v>0.57669999999999999</v>
      </c>
      <c r="K297">
        <v>0.56599999999999995</v>
      </c>
      <c r="L297">
        <v>0.54600000000000004</v>
      </c>
      <c r="M297">
        <v>0.52700000000000002</v>
      </c>
      <c r="O297" t="str">
        <f t="shared" si="4"/>
        <v>5/8|11||UNC|1B|-|-|0.625|0.625|0.5767|0.566|0.546|0.527|</v>
      </c>
    </row>
    <row r="298" spans="1:15" x14ac:dyDescent="0.25">
      <c r="A298" s="41" t="s">
        <v>1055</v>
      </c>
      <c r="B298">
        <v>11</v>
      </c>
      <c r="D298" t="s">
        <v>1026</v>
      </c>
      <c r="E298" t="s">
        <v>1021</v>
      </c>
      <c r="F298">
        <v>1.6000000000000001E-3</v>
      </c>
      <c r="G298">
        <v>0.62339999999999995</v>
      </c>
      <c r="H298">
        <v>0.625</v>
      </c>
      <c r="I298">
        <v>0.61129999999999995</v>
      </c>
      <c r="J298">
        <v>0.56440000000000001</v>
      </c>
      <c r="K298">
        <v>0.55889999999999995</v>
      </c>
      <c r="L298">
        <v>0.51519999999999999</v>
      </c>
      <c r="M298" t="s">
        <v>1022</v>
      </c>
      <c r="O298" t="str">
        <f t="shared" si="4"/>
        <v>5/8|11||UNC|2A|0.0016|0.6234|0.625|0.6113|0.5644|0.5589|0.5152|-|</v>
      </c>
    </row>
    <row r="299" spans="1:15" x14ac:dyDescent="0.25">
      <c r="A299" s="41" t="s">
        <v>1055</v>
      </c>
      <c r="B299">
        <v>11</v>
      </c>
      <c r="D299" t="s">
        <v>1026</v>
      </c>
      <c r="E299" t="s">
        <v>1023</v>
      </c>
      <c r="F299" t="s">
        <v>1022</v>
      </c>
      <c r="G299" t="s">
        <v>1022</v>
      </c>
      <c r="H299">
        <v>0.625</v>
      </c>
      <c r="I299">
        <v>0.625</v>
      </c>
      <c r="J299">
        <v>0.57320000000000004</v>
      </c>
      <c r="K299">
        <v>0.56599999999999995</v>
      </c>
      <c r="L299">
        <v>0.54600000000000004</v>
      </c>
      <c r="M299">
        <v>0.52700000000000002</v>
      </c>
      <c r="O299" t="str">
        <f t="shared" si="4"/>
        <v>5/8|11||UNC|2B|-|-|0.625|0.625|0.5732|0.566|0.546|0.527|</v>
      </c>
    </row>
    <row r="300" spans="1:15" x14ac:dyDescent="0.25">
      <c r="A300" s="41" t="s">
        <v>1055</v>
      </c>
      <c r="B300">
        <v>11</v>
      </c>
      <c r="D300" t="s">
        <v>1026</v>
      </c>
      <c r="E300" t="s">
        <v>1024</v>
      </c>
      <c r="F300">
        <v>0</v>
      </c>
      <c r="G300">
        <v>0.625</v>
      </c>
      <c r="H300">
        <v>0.625</v>
      </c>
      <c r="I300">
        <v>0.6129</v>
      </c>
      <c r="J300">
        <v>0.56599999999999995</v>
      </c>
      <c r="K300">
        <v>0.56189999999999996</v>
      </c>
      <c r="L300">
        <v>0.51680000000000004</v>
      </c>
      <c r="M300" t="s">
        <v>1022</v>
      </c>
      <c r="O300" t="str">
        <f t="shared" si="4"/>
        <v>5/8|11||UNC|3A|0|0.625|0.625|0.6129|0.566|0.5619|0.5168|-|</v>
      </c>
    </row>
    <row r="301" spans="1:15" x14ac:dyDescent="0.25">
      <c r="A301" s="41" t="s">
        <v>1055</v>
      </c>
      <c r="B301">
        <v>11</v>
      </c>
      <c r="D301" t="s">
        <v>1026</v>
      </c>
      <c r="E301" t="s">
        <v>1025</v>
      </c>
      <c r="F301" t="s">
        <v>1022</v>
      </c>
      <c r="G301" t="s">
        <v>1022</v>
      </c>
      <c r="H301">
        <v>0.625</v>
      </c>
      <c r="I301">
        <v>0.625</v>
      </c>
      <c r="J301">
        <v>0.57140000000000002</v>
      </c>
      <c r="K301">
        <v>0.56599999999999995</v>
      </c>
      <c r="L301">
        <v>0.53910000000000002</v>
      </c>
      <c r="M301">
        <v>0.52700000000000002</v>
      </c>
      <c r="O301" t="str">
        <f t="shared" si="4"/>
        <v>5/8|11||UNC|3B|-|-|0.625|0.625|0.5714|0.566|0.5391|0.527|</v>
      </c>
    </row>
    <row r="302" spans="1:15" x14ac:dyDescent="0.25">
      <c r="A302" s="41" t="s">
        <v>1055</v>
      </c>
      <c r="B302">
        <v>12</v>
      </c>
      <c r="D302" t="s">
        <v>1031</v>
      </c>
      <c r="E302" t="s">
        <v>1021</v>
      </c>
      <c r="F302">
        <v>1.6000000000000001E-3</v>
      </c>
      <c r="G302">
        <v>0.62339999999999995</v>
      </c>
      <c r="H302">
        <v>0.625</v>
      </c>
      <c r="I302">
        <v>0.61199999999999999</v>
      </c>
      <c r="J302">
        <v>0.56930000000000003</v>
      </c>
      <c r="K302">
        <v>0.56389999999999996</v>
      </c>
      <c r="L302">
        <v>0.5242</v>
      </c>
      <c r="M302" t="s">
        <v>1022</v>
      </c>
      <c r="O302" t="str">
        <f t="shared" si="4"/>
        <v>5/8|12||UN|2A|0.0016|0.6234|0.625|0.612|0.5693|0.5639|0.5242|-|</v>
      </c>
    </row>
    <row r="303" spans="1:15" x14ac:dyDescent="0.25">
      <c r="A303" s="41" t="s">
        <v>1055</v>
      </c>
      <c r="B303">
        <v>12</v>
      </c>
      <c r="D303" t="s">
        <v>1031</v>
      </c>
      <c r="E303" t="s">
        <v>1023</v>
      </c>
      <c r="F303" t="s">
        <v>1022</v>
      </c>
      <c r="G303" t="s">
        <v>1022</v>
      </c>
      <c r="H303">
        <v>0.625</v>
      </c>
      <c r="I303">
        <v>0.625</v>
      </c>
      <c r="J303">
        <v>0.57799999999999996</v>
      </c>
      <c r="K303">
        <v>0.57089999999999996</v>
      </c>
      <c r="L303">
        <v>0.55300000000000005</v>
      </c>
      <c r="M303">
        <v>0.53500000000000003</v>
      </c>
      <c r="O303" t="str">
        <f t="shared" si="4"/>
        <v>5/8|12||UN|2B|-|-|0.625|0.625|0.578|0.5709|0.553|0.535|</v>
      </c>
    </row>
    <row r="304" spans="1:15" x14ac:dyDescent="0.25">
      <c r="A304" s="41" t="s">
        <v>1055</v>
      </c>
      <c r="B304">
        <v>12</v>
      </c>
      <c r="D304" t="s">
        <v>1031</v>
      </c>
      <c r="E304" t="s">
        <v>1024</v>
      </c>
      <c r="F304">
        <v>0</v>
      </c>
      <c r="G304">
        <v>0.625</v>
      </c>
      <c r="H304">
        <v>0.625</v>
      </c>
      <c r="I304">
        <v>0.61360000000000003</v>
      </c>
      <c r="J304">
        <v>0.57089999999999996</v>
      </c>
      <c r="K304">
        <v>0.56679999999999997</v>
      </c>
      <c r="L304">
        <v>0.52580000000000005</v>
      </c>
      <c r="M304" t="s">
        <v>1022</v>
      </c>
      <c r="O304" t="str">
        <f t="shared" si="4"/>
        <v>5/8|12||UN|3A|0|0.625|0.625|0.6136|0.5709|0.5668|0.5258|-|</v>
      </c>
    </row>
    <row r="305" spans="1:15" x14ac:dyDescent="0.25">
      <c r="A305" s="41" t="s">
        <v>1055</v>
      </c>
      <c r="B305">
        <v>12</v>
      </c>
      <c r="D305" t="s">
        <v>1031</v>
      </c>
      <c r="E305" t="s">
        <v>1025</v>
      </c>
      <c r="F305" t="s">
        <v>1022</v>
      </c>
      <c r="G305" t="s">
        <v>1022</v>
      </c>
      <c r="H305">
        <v>0.625</v>
      </c>
      <c r="I305">
        <v>0.625</v>
      </c>
      <c r="J305">
        <v>0.57620000000000005</v>
      </c>
      <c r="K305">
        <v>0.57089999999999996</v>
      </c>
      <c r="L305">
        <v>0.54630000000000001</v>
      </c>
      <c r="M305">
        <v>0.53500000000000003</v>
      </c>
      <c r="O305" t="str">
        <f t="shared" si="4"/>
        <v>5/8|12||UN|3B|-|-|0.625|0.625|0.5762|0.5709|0.5463|0.535|</v>
      </c>
    </row>
    <row r="306" spans="1:15" x14ac:dyDescent="0.25">
      <c r="A306" s="41" t="s">
        <v>1055</v>
      </c>
      <c r="B306">
        <v>14</v>
      </c>
      <c r="D306" t="s">
        <v>1027</v>
      </c>
      <c r="E306" t="s">
        <v>1021</v>
      </c>
      <c r="F306">
        <v>1.5E-3</v>
      </c>
      <c r="G306">
        <v>0.62350000000000005</v>
      </c>
      <c r="H306">
        <v>0.625</v>
      </c>
      <c r="I306">
        <v>0.61319999999999997</v>
      </c>
      <c r="J306">
        <v>0.57709999999999995</v>
      </c>
      <c r="K306">
        <v>0.57199999999999995</v>
      </c>
      <c r="L306">
        <v>0.53849999999999998</v>
      </c>
      <c r="M306" t="s">
        <v>1022</v>
      </c>
      <c r="O306" t="str">
        <f t="shared" si="4"/>
        <v>5/8|14||UNS|2A|0.0015|0.6235|0.625|0.6132|0.5771|0.572|0.5385|-|</v>
      </c>
    </row>
    <row r="307" spans="1:15" x14ac:dyDescent="0.25">
      <c r="A307" s="41" t="s">
        <v>1055</v>
      </c>
      <c r="B307">
        <v>14</v>
      </c>
      <c r="D307" t="s">
        <v>1027</v>
      </c>
      <c r="E307" t="s">
        <v>1023</v>
      </c>
      <c r="F307" t="s">
        <v>1022</v>
      </c>
      <c r="G307" t="s">
        <v>1022</v>
      </c>
      <c r="H307">
        <v>0.625</v>
      </c>
      <c r="I307">
        <v>0.625</v>
      </c>
      <c r="J307">
        <v>0.58520000000000005</v>
      </c>
      <c r="K307">
        <v>0.5786</v>
      </c>
      <c r="L307">
        <v>0.56399999999999995</v>
      </c>
      <c r="M307">
        <v>0.54800000000000004</v>
      </c>
      <c r="O307" t="str">
        <f t="shared" si="4"/>
        <v>5/8|14||UNS|2B|-|-|0.625|0.625|0.5852|0.5786|0.564|0.548|</v>
      </c>
    </row>
    <row r="308" spans="1:15" x14ac:dyDescent="0.25">
      <c r="A308" s="41" t="s">
        <v>1055</v>
      </c>
      <c r="B308">
        <v>16</v>
      </c>
      <c r="D308" t="s">
        <v>1031</v>
      </c>
      <c r="E308" t="s">
        <v>1021</v>
      </c>
      <c r="F308">
        <v>1.4E-3</v>
      </c>
      <c r="G308">
        <v>0.62360000000000004</v>
      </c>
      <c r="H308">
        <v>0.625</v>
      </c>
      <c r="I308">
        <v>0.61419999999999997</v>
      </c>
      <c r="J308">
        <v>0.58299999999999996</v>
      </c>
      <c r="K308">
        <v>0.57820000000000005</v>
      </c>
      <c r="L308">
        <v>0.54910000000000003</v>
      </c>
      <c r="M308" t="s">
        <v>1022</v>
      </c>
      <c r="O308" t="str">
        <f t="shared" si="4"/>
        <v>5/8|16||UN|2A|0.0014|0.6236|0.625|0.6142|0.583|0.5782|0.5491|-|</v>
      </c>
    </row>
    <row r="309" spans="1:15" x14ac:dyDescent="0.25">
      <c r="A309" s="41" t="s">
        <v>1055</v>
      </c>
      <c r="B309">
        <v>16</v>
      </c>
      <c r="D309" t="s">
        <v>1031</v>
      </c>
      <c r="E309" t="s">
        <v>1023</v>
      </c>
      <c r="F309" t="s">
        <v>1022</v>
      </c>
      <c r="G309" t="s">
        <v>1022</v>
      </c>
      <c r="H309">
        <v>0.625</v>
      </c>
      <c r="I309">
        <v>0.625</v>
      </c>
      <c r="J309">
        <v>0.59060000000000001</v>
      </c>
      <c r="K309">
        <v>0.58440000000000003</v>
      </c>
      <c r="L309">
        <v>0.57099999999999995</v>
      </c>
      <c r="M309">
        <v>0.55700000000000005</v>
      </c>
      <c r="O309" t="str">
        <f t="shared" si="4"/>
        <v>5/8|16||UN|2B|-|-|0.625|0.625|0.5906|0.5844|0.571|0.557|</v>
      </c>
    </row>
    <row r="310" spans="1:15" x14ac:dyDescent="0.25">
      <c r="A310" s="41" t="s">
        <v>1055</v>
      </c>
      <c r="B310">
        <v>16</v>
      </c>
      <c r="D310" t="s">
        <v>1031</v>
      </c>
      <c r="E310" t="s">
        <v>1024</v>
      </c>
      <c r="F310">
        <v>0</v>
      </c>
      <c r="G310">
        <v>0.625</v>
      </c>
      <c r="H310">
        <v>0.625</v>
      </c>
      <c r="I310">
        <v>0.61560000000000004</v>
      </c>
      <c r="J310">
        <v>0.58440000000000003</v>
      </c>
      <c r="K310">
        <v>0.58079999999999998</v>
      </c>
      <c r="L310">
        <v>0.55049999999999999</v>
      </c>
      <c r="M310" t="s">
        <v>1022</v>
      </c>
      <c r="O310" t="str">
        <f t="shared" si="4"/>
        <v>5/8|16||UN|3A|0|0.625|0.625|0.6156|0.5844|0.5808|0.5505|-|</v>
      </c>
    </row>
    <row r="311" spans="1:15" x14ac:dyDescent="0.25">
      <c r="A311" s="41" t="s">
        <v>1055</v>
      </c>
      <c r="B311">
        <v>16</v>
      </c>
      <c r="D311" t="s">
        <v>1031</v>
      </c>
      <c r="E311" t="s">
        <v>1025</v>
      </c>
      <c r="F311" t="s">
        <v>1022</v>
      </c>
      <c r="G311" t="s">
        <v>1022</v>
      </c>
      <c r="H311">
        <v>0.625</v>
      </c>
      <c r="I311">
        <v>0.625</v>
      </c>
      <c r="J311">
        <v>0.58899999999999997</v>
      </c>
      <c r="K311">
        <v>0.58440000000000003</v>
      </c>
      <c r="L311">
        <v>0.56620000000000004</v>
      </c>
      <c r="M311">
        <v>0.55700000000000005</v>
      </c>
      <c r="O311" t="str">
        <f t="shared" si="4"/>
        <v>5/8|16||UN|3B|-|-|0.625|0.625|0.589|0.5844|0.5662|0.557|</v>
      </c>
    </row>
    <row r="312" spans="1:15" x14ac:dyDescent="0.25">
      <c r="A312" s="41" t="s">
        <v>1055</v>
      </c>
      <c r="B312">
        <v>18</v>
      </c>
      <c r="D312" t="s">
        <v>1020</v>
      </c>
      <c r="E312" t="s">
        <v>1029</v>
      </c>
      <c r="F312">
        <v>1.4E-3</v>
      </c>
      <c r="G312">
        <v>0.62360000000000004</v>
      </c>
      <c r="H312">
        <v>0.625</v>
      </c>
      <c r="I312">
        <v>0.61050000000000004</v>
      </c>
      <c r="J312">
        <v>0.58750000000000002</v>
      </c>
      <c r="K312">
        <v>0.58050000000000002</v>
      </c>
      <c r="L312">
        <v>0.5575</v>
      </c>
      <c r="M312" t="s">
        <v>1022</v>
      </c>
      <c r="O312" t="str">
        <f t="shared" si="4"/>
        <v>5/8|18||UNF|1A|0.0014|0.6236|0.625|0.6105|0.5875|0.5805|0.5575|-|</v>
      </c>
    </row>
    <row r="313" spans="1:15" x14ac:dyDescent="0.25">
      <c r="A313" s="41" t="s">
        <v>1055</v>
      </c>
      <c r="B313">
        <v>18</v>
      </c>
      <c r="D313" t="s">
        <v>1020</v>
      </c>
      <c r="E313" t="s">
        <v>1030</v>
      </c>
      <c r="F313" t="s">
        <v>1022</v>
      </c>
      <c r="G313" t="s">
        <v>1022</v>
      </c>
      <c r="H313">
        <v>0.625</v>
      </c>
      <c r="I313">
        <v>0.625</v>
      </c>
      <c r="J313">
        <v>0.59799999999999998</v>
      </c>
      <c r="K313">
        <v>0.58889999999999998</v>
      </c>
      <c r="L313">
        <v>0.57799999999999996</v>
      </c>
      <c r="M313">
        <v>0.56499999999999995</v>
      </c>
      <c r="O313" t="str">
        <f t="shared" si="4"/>
        <v>5/8|18||UNF|1B|-|-|0.625|0.625|0.598|0.5889|0.578|0.565|</v>
      </c>
    </row>
    <row r="314" spans="1:15" x14ac:dyDescent="0.25">
      <c r="A314" s="41" t="s">
        <v>1055</v>
      </c>
      <c r="B314">
        <v>18</v>
      </c>
      <c r="D314" t="s">
        <v>1020</v>
      </c>
      <c r="E314" t="s">
        <v>1021</v>
      </c>
      <c r="F314">
        <v>1.4E-3</v>
      </c>
      <c r="G314">
        <v>0.62360000000000004</v>
      </c>
      <c r="H314">
        <v>0.625</v>
      </c>
      <c r="I314">
        <v>0.6149</v>
      </c>
      <c r="J314">
        <v>0.58750000000000002</v>
      </c>
      <c r="K314">
        <v>0.58279999999999998</v>
      </c>
      <c r="L314">
        <v>0.5575</v>
      </c>
      <c r="M314" t="s">
        <v>1022</v>
      </c>
      <c r="O314" t="str">
        <f t="shared" si="4"/>
        <v>5/8|18||UNF|2A|0.0014|0.6236|0.625|0.6149|0.5875|0.5828|0.5575|-|</v>
      </c>
    </row>
    <row r="315" spans="1:15" x14ac:dyDescent="0.25">
      <c r="A315" s="41" t="s">
        <v>1055</v>
      </c>
      <c r="B315">
        <v>18</v>
      </c>
      <c r="D315" t="s">
        <v>1020</v>
      </c>
      <c r="E315" t="s">
        <v>1023</v>
      </c>
      <c r="F315" t="s">
        <v>1022</v>
      </c>
      <c r="G315" t="s">
        <v>1022</v>
      </c>
      <c r="H315">
        <v>0.625</v>
      </c>
      <c r="I315">
        <v>0.625</v>
      </c>
      <c r="J315">
        <v>0.59489999999999998</v>
      </c>
      <c r="K315">
        <v>0.58889999999999998</v>
      </c>
      <c r="L315">
        <v>0.57799999999999996</v>
      </c>
      <c r="M315">
        <v>0.56499999999999995</v>
      </c>
      <c r="O315" t="str">
        <f t="shared" si="4"/>
        <v>5/8|18||UNF|2B|-|-|0.625|0.625|0.5949|0.5889|0.578|0.565|</v>
      </c>
    </row>
    <row r="316" spans="1:15" x14ac:dyDescent="0.25">
      <c r="A316" s="41" t="s">
        <v>1055</v>
      </c>
      <c r="B316">
        <v>18</v>
      </c>
      <c r="D316" t="s">
        <v>1020</v>
      </c>
      <c r="E316" t="s">
        <v>1024</v>
      </c>
      <c r="F316">
        <v>0</v>
      </c>
      <c r="G316">
        <v>0.625</v>
      </c>
      <c r="H316">
        <v>0.625</v>
      </c>
      <c r="I316">
        <v>0.61629999999999996</v>
      </c>
      <c r="J316">
        <v>0.58889999999999998</v>
      </c>
      <c r="K316">
        <v>0.58540000000000003</v>
      </c>
      <c r="L316">
        <v>0.55889999999999995</v>
      </c>
      <c r="M316" t="s">
        <v>1022</v>
      </c>
      <c r="O316" t="str">
        <f t="shared" si="4"/>
        <v>5/8|18||UNF|3A|0|0.625|0.625|0.6163|0.5889|0.5854|0.5589|-|</v>
      </c>
    </row>
    <row r="317" spans="1:15" x14ac:dyDescent="0.25">
      <c r="A317" s="41" t="s">
        <v>1055</v>
      </c>
      <c r="B317">
        <v>18</v>
      </c>
      <c r="D317" t="s">
        <v>1020</v>
      </c>
      <c r="E317" t="s">
        <v>1025</v>
      </c>
      <c r="F317" t="s">
        <v>1022</v>
      </c>
      <c r="G317" t="s">
        <v>1022</v>
      </c>
      <c r="H317">
        <v>0.625</v>
      </c>
      <c r="I317">
        <v>0.625</v>
      </c>
      <c r="J317">
        <v>0.59340000000000004</v>
      </c>
      <c r="K317">
        <v>0.58889999999999998</v>
      </c>
      <c r="L317">
        <v>0.57299999999999995</v>
      </c>
      <c r="M317">
        <v>0.56499999999999995</v>
      </c>
      <c r="O317" t="str">
        <f t="shared" si="4"/>
        <v>5/8|18||UNF|3B|-|-|0.625|0.625|0.5934|0.5889|0.573|0.565|</v>
      </c>
    </row>
    <row r="318" spans="1:15" x14ac:dyDescent="0.25">
      <c r="A318" s="41" t="s">
        <v>1055</v>
      </c>
      <c r="B318">
        <v>20</v>
      </c>
      <c r="D318" t="s">
        <v>1031</v>
      </c>
      <c r="E318" t="s">
        <v>1021</v>
      </c>
      <c r="F318">
        <v>1.2999999999999999E-3</v>
      </c>
      <c r="G318">
        <v>0.62370000000000003</v>
      </c>
      <c r="H318">
        <v>0.625</v>
      </c>
      <c r="I318">
        <v>0.61560000000000004</v>
      </c>
      <c r="J318">
        <v>0.59119999999999995</v>
      </c>
      <c r="K318">
        <v>0.58689999999999998</v>
      </c>
      <c r="L318">
        <v>0.56420000000000003</v>
      </c>
      <c r="M318" t="s">
        <v>1022</v>
      </c>
      <c r="O318" t="str">
        <f t="shared" si="4"/>
        <v>5/8|20||UN|2A|0.0013|0.6237|0.625|0.6156|0.5912|0.5869|0.5642|-|</v>
      </c>
    </row>
    <row r="319" spans="1:15" x14ac:dyDescent="0.25">
      <c r="A319" s="41" t="s">
        <v>1055</v>
      </c>
      <c r="B319">
        <v>20</v>
      </c>
      <c r="D319" t="s">
        <v>1031</v>
      </c>
      <c r="E319" t="s">
        <v>1023</v>
      </c>
      <c r="F319" t="s">
        <v>1022</v>
      </c>
      <c r="G319" t="s">
        <v>1022</v>
      </c>
      <c r="H319">
        <v>0.625</v>
      </c>
      <c r="I319">
        <v>0.625</v>
      </c>
      <c r="J319">
        <v>0.59809999999999997</v>
      </c>
      <c r="K319">
        <v>0.59250000000000003</v>
      </c>
      <c r="L319">
        <v>0.58199999999999996</v>
      </c>
      <c r="M319">
        <v>0.57099999999999995</v>
      </c>
      <c r="O319" t="str">
        <f t="shared" si="4"/>
        <v>5/8|20||UN|2B|-|-|0.625|0.625|0.5981|0.5925|0.582|0.571|</v>
      </c>
    </row>
    <row r="320" spans="1:15" x14ac:dyDescent="0.25">
      <c r="A320" s="41" t="s">
        <v>1055</v>
      </c>
      <c r="B320">
        <v>20</v>
      </c>
      <c r="D320" t="s">
        <v>1031</v>
      </c>
      <c r="E320" t="s">
        <v>1024</v>
      </c>
      <c r="F320">
        <v>0</v>
      </c>
      <c r="G320">
        <v>0.625</v>
      </c>
      <c r="H320">
        <v>0.625</v>
      </c>
      <c r="I320">
        <v>0.6169</v>
      </c>
      <c r="J320">
        <v>0.59250000000000003</v>
      </c>
      <c r="K320">
        <v>0.58930000000000005</v>
      </c>
      <c r="L320">
        <v>0.5655</v>
      </c>
      <c r="M320" t="s">
        <v>1022</v>
      </c>
      <c r="O320" t="str">
        <f t="shared" si="4"/>
        <v>5/8|20||UN|3A|0|0.625|0.625|0.6169|0.5925|0.5893|0.5655|-|</v>
      </c>
    </row>
    <row r="321" spans="1:15" x14ac:dyDescent="0.25">
      <c r="A321" s="41" t="s">
        <v>1055</v>
      </c>
      <c r="B321">
        <v>20</v>
      </c>
      <c r="D321" t="s">
        <v>1031</v>
      </c>
      <c r="E321" t="s">
        <v>1025</v>
      </c>
      <c r="F321" t="s">
        <v>1022</v>
      </c>
      <c r="G321" t="s">
        <v>1022</v>
      </c>
      <c r="H321">
        <v>0.625</v>
      </c>
      <c r="I321">
        <v>0.625</v>
      </c>
      <c r="J321">
        <v>0.59670000000000001</v>
      </c>
      <c r="K321">
        <v>0.59250000000000003</v>
      </c>
      <c r="L321">
        <v>0.57869999999999999</v>
      </c>
      <c r="M321">
        <v>0.57099999999999995</v>
      </c>
      <c r="O321" t="str">
        <f t="shared" si="4"/>
        <v>5/8|20||UN|3B|-|-|0.625|0.625|0.5967|0.5925|0.5787|0.571|</v>
      </c>
    </row>
    <row r="322" spans="1:15" x14ac:dyDescent="0.25">
      <c r="A322" s="41" t="s">
        <v>1055</v>
      </c>
      <c r="B322">
        <v>24</v>
      </c>
      <c r="D322" t="s">
        <v>1028</v>
      </c>
      <c r="E322" t="s">
        <v>1021</v>
      </c>
      <c r="F322">
        <v>1.1999999999999999E-3</v>
      </c>
      <c r="G322">
        <v>0.62380000000000002</v>
      </c>
      <c r="H322">
        <v>0.625</v>
      </c>
      <c r="I322">
        <v>0.61660000000000004</v>
      </c>
      <c r="J322">
        <v>0.59670000000000001</v>
      </c>
      <c r="K322">
        <v>0.5927</v>
      </c>
      <c r="L322">
        <v>0.57420000000000004</v>
      </c>
      <c r="M322" t="s">
        <v>1022</v>
      </c>
      <c r="O322" t="str">
        <f t="shared" si="4"/>
        <v>5/8|24||UNEF|2A|0.0012|0.6238|0.625|0.6166|0.5967|0.5927|0.5742|-|</v>
      </c>
    </row>
    <row r="323" spans="1:15" x14ac:dyDescent="0.25">
      <c r="A323" s="41" t="s">
        <v>1055</v>
      </c>
      <c r="B323">
        <v>24</v>
      </c>
      <c r="D323" t="s">
        <v>1028</v>
      </c>
      <c r="E323" t="s">
        <v>1023</v>
      </c>
      <c r="F323" t="s">
        <v>1022</v>
      </c>
      <c r="G323" t="s">
        <v>1022</v>
      </c>
      <c r="H323">
        <v>0.625</v>
      </c>
      <c r="I323">
        <v>0.625</v>
      </c>
      <c r="J323">
        <v>0.60309999999999997</v>
      </c>
      <c r="K323">
        <v>0.59789999999999999</v>
      </c>
      <c r="L323">
        <v>0.59</v>
      </c>
      <c r="M323">
        <v>0.57999999999999996</v>
      </c>
      <c r="O323" t="str">
        <f t="shared" ref="O323:O386" si="5">A323&amp;"|"&amp;B323&amp;"|"&amp;C323&amp;"|"&amp;D323&amp;"|"&amp;E323&amp;"|"&amp;F323&amp;"|"&amp;G323&amp;"|"&amp;H323&amp;"|"&amp;I323&amp;"|"&amp;J323&amp;"|"&amp;K323&amp;"|"&amp;L323&amp;"|"&amp;M323&amp;"|"&amp;N323</f>
        <v>5/8|24||UNEF|2B|-|-|0.625|0.625|0.6031|0.5979|0.59|0.58|</v>
      </c>
    </row>
    <row r="324" spans="1:15" x14ac:dyDescent="0.25">
      <c r="A324" s="41" t="s">
        <v>1055</v>
      </c>
      <c r="B324">
        <v>24</v>
      </c>
      <c r="D324" t="s">
        <v>1028</v>
      </c>
      <c r="E324" t="s">
        <v>1024</v>
      </c>
      <c r="F324">
        <v>0</v>
      </c>
      <c r="G324">
        <v>0.625</v>
      </c>
      <c r="H324">
        <v>0.625</v>
      </c>
      <c r="I324">
        <v>0.61780000000000002</v>
      </c>
      <c r="J324">
        <v>0.59789999999999999</v>
      </c>
      <c r="K324">
        <v>0.59489999999999998</v>
      </c>
      <c r="L324">
        <v>0.57540000000000002</v>
      </c>
      <c r="M324" t="s">
        <v>1022</v>
      </c>
      <c r="O324" t="str">
        <f t="shared" si="5"/>
        <v>5/8|24||UNEF|3A|0|0.625|0.625|0.6178|0.5979|0.5949|0.5754|-|</v>
      </c>
    </row>
    <row r="325" spans="1:15" x14ac:dyDescent="0.25">
      <c r="A325" s="41" t="s">
        <v>1055</v>
      </c>
      <c r="B325">
        <v>24</v>
      </c>
      <c r="D325" t="s">
        <v>1028</v>
      </c>
      <c r="E325" t="s">
        <v>1025</v>
      </c>
      <c r="F325" t="s">
        <v>1022</v>
      </c>
      <c r="G325" t="s">
        <v>1022</v>
      </c>
      <c r="H325">
        <v>0.625</v>
      </c>
      <c r="I325">
        <v>0.625</v>
      </c>
      <c r="J325">
        <v>0.6018</v>
      </c>
      <c r="K325">
        <v>0.59789999999999999</v>
      </c>
      <c r="L325">
        <v>0.58689999999999998</v>
      </c>
      <c r="M325">
        <v>0.57999999999999996</v>
      </c>
      <c r="O325" t="str">
        <f t="shared" si="5"/>
        <v>5/8|24||UNEF|3B|-|-|0.625|0.625|0.6018|0.5979|0.5869|0.58|</v>
      </c>
    </row>
    <row r="326" spans="1:15" x14ac:dyDescent="0.25">
      <c r="A326" s="41" t="s">
        <v>1055</v>
      </c>
      <c r="B326">
        <v>27</v>
      </c>
      <c r="D326" t="s">
        <v>1027</v>
      </c>
      <c r="E326" t="s">
        <v>1021</v>
      </c>
      <c r="F326">
        <v>1.1000000000000001E-3</v>
      </c>
      <c r="G326">
        <v>0.62390000000000001</v>
      </c>
      <c r="H326">
        <v>0.625</v>
      </c>
      <c r="I326">
        <v>0.61719999999999997</v>
      </c>
      <c r="J326">
        <v>0.5998</v>
      </c>
      <c r="K326">
        <v>0.59599999999999997</v>
      </c>
      <c r="L326">
        <v>0.57979999999999998</v>
      </c>
      <c r="M326" t="s">
        <v>1022</v>
      </c>
      <c r="O326" t="str">
        <f t="shared" si="5"/>
        <v>5/8|27||UNS|2A|0.0011|0.6239|0.625|0.6172|0.5998|0.596|0.5798|-|</v>
      </c>
    </row>
    <row r="327" spans="1:15" x14ac:dyDescent="0.25">
      <c r="A327" s="41" t="s">
        <v>1055</v>
      </c>
      <c r="B327">
        <v>27</v>
      </c>
      <c r="D327" t="s">
        <v>1027</v>
      </c>
      <c r="E327" t="s">
        <v>1023</v>
      </c>
      <c r="F327" t="s">
        <v>1022</v>
      </c>
      <c r="G327" t="s">
        <v>1022</v>
      </c>
      <c r="H327">
        <v>0.625</v>
      </c>
      <c r="I327">
        <v>0.625</v>
      </c>
      <c r="J327">
        <v>0.60589999999999999</v>
      </c>
      <c r="K327">
        <v>0.60089999999999999</v>
      </c>
      <c r="L327">
        <v>0.59399999999999997</v>
      </c>
      <c r="M327">
        <v>0.58499999999999996</v>
      </c>
      <c r="O327" t="str">
        <f t="shared" si="5"/>
        <v>5/8|27||UNS|2B|-|-|0.625|0.625|0.6059|0.6009|0.594|0.585|</v>
      </c>
    </row>
    <row r="328" spans="1:15" x14ac:dyDescent="0.25">
      <c r="A328" s="41" t="s">
        <v>1055</v>
      </c>
      <c r="B328">
        <v>28</v>
      </c>
      <c r="D328" t="s">
        <v>1031</v>
      </c>
      <c r="E328" t="s">
        <v>1021</v>
      </c>
      <c r="F328">
        <v>1.1000000000000001E-3</v>
      </c>
      <c r="G328">
        <v>0.62390000000000001</v>
      </c>
      <c r="H328">
        <v>0.625</v>
      </c>
      <c r="I328">
        <v>0.61739999999999995</v>
      </c>
      <c r="J328">
        <v>0.60070000000000001</v>
      </c>
      <c r="K328">
        <v>0.59689999999999999</v>
      </c>
      <c r="L328">
        <v>0.58130000000000004</v>
      </c>
      <c r="M328" t="s">
        <v>1022</v>
      </c>
      <c r="O328" t="str">
        <f t="shared" si="5"/>
        <v>5/8|28||UN|2A|0.0011|0.6239|0.625|0.6174|0.6007|0.5969|0.5813|-|</v>
      </c>
    </row>
    <row r="329" spans="1:15" x14ac:dyDescent="0.25">
      <c r="A329" s="41" t="s">
        <v>1055</v>
      </c>
      <c r="B329">
        <v>28</v>
      </c>
      <c r="D329" t="s">
        <v>1031</v>
      </c>
      <c r="E329" t="s">
        <v>1023</v>
      </c>
      <c r="F329" t="s">
        <v>1022</v>
      </c>
      <c r="G329" t="s">
        <v>1022</v>
      </c>
      <c r="H329">
        <v>0.625</v>
      </c>
      <c r="I329">
        <v>0.625</v>
      </c>
      <c r="J329">
        <v>0.60670000000000002</v>
      </c>
      <c r="K329">
        <v>0.6018</v>
      </c>
      <c r="L329">
        <v>0.59499999999999997</v>
      </c>
      <c r="M329">
        <v>0.58599999999999997</v>
      </c>
      <c r="O329" t="str">
        <f t="shared" si="5"/>
        <v>5/8|28||UN|2B|-|-|0.625|0.625|0.6067|0.6018|0.595|0.586|</v>
      </c>
    </row>
    <row r="330" spans="1:15" x14ac:dyDescent="0.25">
      <c r="A330" s="41" t="s">
        <v>1055</v>
      </c>
      <c r="B330">
        <v>28</v>
      </c>
      <c r="D330" t="s">
        <v>1031</v>
      </c>
      <c r="E330" t="s">
        <v>1024</v>
      </c>
      <c r="F330">
        <v>0</v>
      </c>
      <c r="G330">
        <v>0.625</v>
      </c>
      <c r="H330">
        <v>0.625</v>
      </c>
      <c r="I330">
        <v>0.61850000000000005</v>
      </c>
      <c r="J330">
        <v>0.6018</v>
      </c>
      <c r="K330">
        <v>0.59899999999999998</v>
      </c>
      <c r="L330">
        <v>0.58240000000000003</v>
      </c>
      <c r="M330" t="s">
        <v>1022</v>
      </c>
      <c r="O330" t="str">
        <f t="shared" si="5"/>
        <v>5/8|28||UN|3A|0|0.625|0.625|0.6185|0.6018|0.599|0.5824|-|</v>
      </c>
    </row>
    <row r="331" spans="1:15" x14ac:dyDescent="0.25">
      <c r="A331" s="41" t="s">
        <v>1055</v>
      </c>
      <c r="B331">
        <v>28</v>
      </c>
      <c r="D331" t="s">
        <v>1031</v>
      </c>
      <c r="E331" t="s">
        <v>1025</v>
      </c>
      <c r="F331" t="s">
        <v>1022</v>
      </c>
      <c r="G331" t="s">
        <v>1022</v>
      </c>
      <c r="H331">
        <v>0.625</v>
      </c>
      <c r="I331">
        <v>0.625</v>
      </c>
      <c r="J331">
        <v>0.60550000000000004</v>
      </c>
      <c r="K331">
        <v>0.6018</v>
      </c>
      <c r="L331">
        <v>0.59260000000000002</v>
      </c>
      <c r="M331">
        <v>0.58599999999999997</v>
      </c>
      <c r="O331" t="str">
        <f t="shared" si="5"/>
        <v>5/8|28||UN|3B|-|-|0.625|0.625|0.6055|0.6018|0.5926|0.586|</v>
      </c>
    </row>
    <row r="332" spans="1:15" x14ac:dyDescent="0.25">
      <c r="A332" s="41" t="s">
        <v>1055</v>
      </c>
      <c r="B332">
        <v>32</v>
      </c>
      <c r="D332" t="s">
        <v>1031</v>
      </c>
      <c r="E332" t="s">
        <v>1021</v>
      </c>
      <c r="F332">
        <v>1.1000000000000001E-3</v>
      </c>
      <c r="G332">
        <v>0.62390000000000001</v>
      </c>
      <c r="H332">
        <v>0.625</v>
      </c>
      <c r="I332">
        <v>0.6179</v>
      </c>
      <c r="J332">
        <v>0.60360000000000003</v>
      </c>
      <c r="K332">
        <v>0.6</v>
      </c>
      <c r="L332">
        <v>0.5867</v>
      </c>
      <c r="M332" t="s">
        <v>1022</v>
      </c>
      <c r="O332" t="str">
        <f t="shared" si="5"/>
        <v>5/8|32||UN|2A|0.0011|0.6239|0.625|0.6179|0.6036|0.6|0.5867|-|</v>
      </c>
    </row>
    <row r="333" spans="1:15" x14ac:dyDescent="0.25">
      <c r="A333" s="41" t="s">
        <v>1055</v>
      </c>
      <c r="B333">
        <v>32</v>
      </c>
      <c r="D333" t="s">
        <v>1031</v>
      </c>
      <c r="E333" t="s">
        <v>1023</v>
      </c>
      <c r="F333" t="s">
        <v>1022</v>
      </c>
      <c r="G333" t="s">
        <v>1022</v>
      </c>
      <c r="H333">
        <v>0.625</v>
      </c>
      <c r="I333">
        <v>0.625</v>
      </c>
      <c r="J333">
        <v>0.60929999999999995</v>
      </c>
      <c r="K333">
        <v>0.60470000000000002</v>
      </c>
      <c r="L333">
        <v>0.59899999999999998</v>
      </c>
      <c r="M333">
        <v>0.59099999999999997</v>
      </c>
      <c r="O333" t="str">
        <f t="shared" si="5"/>
        <v>5/8|32||UN|2B|-|-|0.625|0.625|0.6093|0.6047|0.599|0.591|</v>
      </c>
    </row>
    <row r="334" spans="1:15" x14ac:dyDescent="0.25">
      <c r="A334" s="41" t="s">
        <v>1055</v>
      </c>
      <c r="B334">
        <v>32</v>
      </c>
      <c r="D334" t="s">
        <v>1031</v>
      </c>
      <c r="E334" t="s">
        <v>1024</v>
      </c>
      <c r="F334">
        <v>0</v>
      </c>
      <c r="G334">
        <v>0.625</v>
      </c>
      <c r="H334">
        <v>0.625</v>
      </c>
      <c r="I334">
        <v>0.61899999999999999</v>
      </c>
      <c r="J334">
        <v>0.60470000000000002</v>
      </c>
      <c r="K334">
        <v>0.60199999999999998</v>
      </c>
      <c r="L334">
        <v>0.58779999999999999</v>
      </c>
      <c r="M334" t="s">
        <v>1022</v>
      </c>
      <c r="O334" t="str">
        <f t="shared" si="5"/>
        <v>5/8|32||UN|3A|0|0.625|0.625|0.619|0.6047|0.602|0.5878|-|</v>
      </c>
    </row>
    <row r="335" spans="1:15" x14ac:dyDescent="0.25">
      <c r="A335" s="41" t="s">
        <v>1055</v>
      </c>
      <c r="B335">
        <v>32</v>
      </c>
      <c r="D335" t="s">
        <v>1031</v>
      </c>
      <c r="E335" t="s">
        <v>1025</v>
      </c>
      <c r="F335" t="s">
        <v>1022</v>
      </c>
      <c r="G335" t="s">
        <v>1022</v>
      </c>
      <c r="H335">
        <v>0.625</v>
      </c>
      <c r="I335">
        <v>0.625</v>
      </c>
      <c r="J335">
        <v>0.60819999999999996</v>
      </c>
      <c r="K335">
        <v>0.60470000000000002</v>
      </c>
      <c r="L335">
        <v>0.59689999999999999</v>
      </c>
      <c r="M335">
        <v>0.59099999999999997</v>
      </c>
      <c r="O335" t="str">
        <f t="shared" si="5"/>
        <v>5/8|32||UN|3B|-|-|0.625|0.625|0.6082|0.6047|0.5969|0.591|</v>
      </c>
    </row>
    <row r="336" spans="1:15" x14ac:dyDescent="0.25">
      <c r="A336" s="41" t="s">
        <v>1056</v>
      </c>
      <c r="B336">
        <v>12</v>
      </c>
      <c r="D336" t="s">
        <v>1031</v>
      </c>
      <c r="E336" t="s">
        <v>1021</v>
      </c>
      <c r="F336">
        <v>1.6000000000000001E-3</v>
      </c>
      <c r="G336">
        <v>0.68589999999999995</v>
      </c>
      <c r="H336">
        <v>0.6875</v>
      </c>
      <c r="I336">
        <v>0.67449999999999999</v>
      </c>
      <c r="J336">
        <v>0.63180000000000003</v>
      </c>
      <c r="K336">
        <v>0.62639999999999996</v>
      </c>
      <c r="L336">
        <v>0.5867</v>
      </c>
      <c r="M336" t="s">
        <v>1022</v>
      </c>
      <c r="O336" t="str">
        <f t="shared" si="5"/>
        <v>11/16|12||UN|2A|0.0016|0.6859|0.6875|0.6745|0.6318|0.6264|0.5867|-|</v>
      </c>
    </row>
    <row r="337" spans="1:15" x14ac:dyDescent="0.25">
      <c r="A337" s="41" t="s">
        <v>1056</v>
      </c>
      <c r="B337">
        <v>12</v>
      </c>
      <c r="D337" t="s">
        <v>1031</v>
      </c>
      <c r="E337" t="s">
        <v>1023</v>
      </c>
      <c r="F337" t="s">
        <v>1022</v>
      </c>
      <c r="G337" t="s">
        <v>1022</v>
      </c>
      <c r="H337">
        <v>0.6875</v>
      </c>
      <c r="I337">
        <v>0.6875</v>
      </c>
      <c r="J337">
        <v>0.64049999999999996</v>
      </c>
      <c r="K337">
        <v>0.63339999999999996</v>
      </c>
      <c r="L337">
        <v>0.61499999999999999</v>
      </c>
      <c r="M337">
        <v>0.59699999999999998</v>
      </c>
      <c r="O337" t="str">
        <f t="shared" si="5"/>
        <v>11/16|12||UN|2B|-|-|0.6875|0.6875|0.6405|0.6334|0.615|0.597|</v>
      </c>
    </row>
    <row r="338" spans="1:15" x14ac:dyDescent="0.25">
      <c r="A338" s="41" t="s">
        <v>1056</v>
      </c>
      <c r="B338">
        <v>12</v>
      </c>
      <c r="D338" t="s">
        <v>1031</v>
      </c>
      <c r="E338" t="s">
        <v>1024</v>
      </c>
      <c r="F338">
        <v>0</v>
      </c>
      <c r="G338">
        <v>0.6875</v>
      </c>
      <c r="H338">
        <v>0.6875</v>
      </c>
      <c r="I338">
        <v>0.67610000000000003</v>
      </c>
      <c r="J338">
        <v>0.63339999999999996</v>
      </c>
      <c r="K338">
        <v>0.62929999999999997</v>
      </c>
      <c r="L338">
        <v>0.58830000000000005</v>
      </c>
      <c r="M338" t="s">
        <v>1022</v>
      </c>
      <c r="O338" t="str">
        <f t="shared" si="5"/>
        <v>11/16|12||UN|3A|0|0.6875|0.6875|0.6761|0.6334|0.6293|0.5883|-|</v>
      </c>
    </row>
    <row r="339" spans="1:15" x14ac:dyDescent="0.25">
      <c r="A339" s="41" t="s">
        <v>1056</v>
      </c>
      <c r="B339">
        <v>12</v>
      </c>
      <c r="D339" t="s">
        <v>1031</v>
      </c>
      <c r="E339" t="s">
        <v>1025</v>
      </c>
      <c r="F339" t="s">
        <v>1022</v>
      </c>
      <c r="G339" t="s">
        <v>1022</v>
      </c>
      <c r="H339">
        <v>0.6875</v>
      </c>
      <c r="I339">
        <v>0.6875</v>
      </c>
      <c r="J339">
        <v>0.63870000000000005</v>
      </c>
      <c r="K339">
        <v>0.63339999999999996</v>
      </c>
      <c r="L339">
        <v>0.60850000000000004</v>
      </c>
      <c r="M339">
        <v>0.59699999999999998</v>
      </c>
      <c r="O339" t="str">
        <f t="shared" si="5"/>
        <v>11/16|12||UN|3B|-|-|0.6875|0.6875|0.6387|0.6334|0.6085|0.597|</v>
      </c>
    </row>
    <row r="340" spans="1:15" x14ac:dyDescent="0.25">
      <c r="A340" s="41" t="s">
        <v>1056</v>
      </c>
      <c r="B340">
        <v>16</v>
      </c>
      <c r="D340" t="s">
        <v>1031</v>
      </c>
      <c r="E340" t="s">
        <v>1021</v>
      </c>
      <c r="F340">
        <v>1.4E-3</v>
      </c>
      <c r="G340">
        <v>0.68610000000000004</v>
      </c>
      <c r="H340">
        <v>0.6875</v>
      </c>
      <c r="I340">
        <v>0.67669999999999997</v>
      </c>
      <c r="J340">
        <v>0.64549999999999996</v>
      </c>
      <c r="K340">
        <v>0.64070000000000005</v>
      </c>
      <c r="L340">
        <v>0.61160000000000003</v>
      </c>
      <c r="M340" t="s">
        <v>1022</v>
      </c>
      <c r="O340" t="str">
        <f t="shared" si="5"/>
        <v>11/16|16||UN|2A|0.0014|0.6861|0.6875|0.6767|0.6455|0.6407|0.6116|-|</v>
      </c>
    </row>
    <row r="341" spans="1:15" x14ac:dyDescent="0.25">
      <c r="A341" s="41" t="s">
        <v>1056</v>
      </c>
      <c r="B341">
        <v>16</v>
      </c>
      <c r="D341" t="s">
        <v>1031</v>
      </c>
      <c r="E341" t="s">
        <v>1023</v>
      </c>
      <c r="F341" t="s">
        <v>1022</v>
      </c>
      <c r="G341" t="s">
        <v>1022</v>
      </c>
      <c r="H341">
        <v>0.6875</v>
      </c>
      <c r="I341">
        <v>0.6875</v>
      </c>
      <c r="J341">
        <v>0.65310000000000001</v>
      </c>
      <c r="K341">
        <v>0.64690000000000003</v>
      </c>
      <c r="L341">
        <v>0.63400000000000001</v>
      </c>
      <c r="M341">
        <v>0.62</v>
      </c>
      <c r="O341" t="str">
        <f t="shared" si="5"/>
        <v>11/16|16||UN|2B|-|-|0.6875|0.6875|0.6531|0.6469|0.634|0.62|</v>
      </c>
    </row>
    <row r="342" spans="1:15" x14ac:dyDescent="0.25">
      <c r="A342" s="41" t="s">
        <v>1056</v>
      </c>
      <c r="B342">
        <v>16</v>
      </c>
      <c r="D342" t="s">
        <v>1031</v>
      </c>
      <c r="E342" t="s">
        <v>1024</v>
      </c>
      <c r="F342">
        <v>0</v>
      </c>
      <c r="G342">
        <v>0.6875</v>
      </c>
      <c r="H342">
        <v>0.6875</v>
      </c>
      <c r="I342">
        <v>0.67810000000000004</v>
      </c>
      <c r="J342">
        <v>0.64690000000000003</v>
      </c>
      <c r="K342">
        <v>0.64329999999999998</v>
      </c>
      <c r="L342">
        <v>0.61299999999999999</v>
      </c>
      <c r="M342" t="s">
        <v>1022</v>
      </c>
      <c r="O342" t="str">
        <f t="shared" si="5"/>
        <v>11/16|16||UN|3A|0|0.6875|0.6875|0.6781|0.6469|0.6433|0.613|-|</v>
      </c>
    </row>
    <row r="343" spans="1:15" x14ac:dyDescent="0.25">
      <c r="A343" s="41" t="s">
        <v>1056</v>
      </c>
      <c r="B343">
        <v>16</v>
      </c>
      <c r="D343" t="s">
        <v>1031</v>
      </c>
      <c r="E343" t="s">
        <v>1025</v>
      </c>
      <c r="F343" t="s">
        <v>1022</v>
      </c>
      <c r="G343" t="s">
        <v>1022</v>
      </c>
      <c r="H343">
        <v>0.6875</v>
      </c>
      <c r="I343">
        <v>0.6875</v>
      </c>
      <c r="J343">
        <v>0.65149999999999997</v>
      </c>
      <c r="K343">
        <v>0.64690000000000003</v>
      </c>
      <c r="L343">
        <v>0.62839999999999996</v>
      </c>
      <c r="M343">
        <v>0.62</v>
      </c>
      <c r="O343" t="str">
        <f t="shared" si="5"/>
        <v>11/16|16||UN|3B|-|-|0.6875|0.6875|0.6515|0.6469|0.6284|0.62|</v>
      </c>
    </row>
    <row r="344" spans="1:15" x14ac:dyDescent="0.25">
      <c r="A344" s="41" t="s">
        <v>1056</v>
      </c>
      <c r="B344">
        <v>20</v>
      </c>
      <c r="D344" t="s">
        <v>1031</v>
      </c>
      <c r="E344" t="s">
        <v>1021</v>
      </c>
      <c r="F344">
        <v>1.2999999999999999E-3</v>
      </c>
      <c r="G344">
        <v>0.68620000000000003</v>
      </c>
      <c r="H344">
        <v>0.6875</v>
      </c>
      <c r="I344">
        <v>0.67810000000000004</v>
      </c>
      <c r="J344">
        <v>0.65369999999999995</v>
      </c>
      <c r="K344">
        <v>0.64939999999999998</v>
      </c>
      <c r="L344">
        <v>0.62670000000000003</v>
      </c>
      <c r="M344" t="s">
        <v>1022</v>
      </c>
      <c r="O344" t="str">
        <f t="shared" si="5"/>
        <v>11/16|20||UN|2A|0.0013|0.6862|0.6875|0.6781|0.6537|0.6494|0.6267|-|</v>
      </c>
    </row>
    <row r="345" spans="1:15" x14ac:dyDescent="0.25">
      <c r="A345" s="41" t="s">
        <v>1056</v>
      </c>
      <c r="B345">
        <v>20</v>
      </c>
      <c r="D345" t="s">
        <v>1031</v>
      </c>
      <c r="E345" t="s">
        <v>1023</v>
      </c>
      <c r="F345" t="s">
        <v>1022</v>
      </c>
      <c r="G345" t="s">
        <v>1022</v>
      </c>
      <c r="H345">
        <v>0.6875</v>
      </c>
      <c r="I345">
        <v>0.6875</v>
      </c>
      <c r="J345">
        <v>0.66059999999999997</v>
      </c>
      <c r="K345">
        <v>0.65500000000000003</v>
      </c>
      <c r="L345">
        <v>0.64500000000000002</v>
      </c>
      <c r="M345">
        <v>0.63300000000000001</v>
      </c>
      <c r="O345" t="str">
        <f t="shared" si="5"/>
        <v>11/16|20||UN|2B|-|-|0.6875|0.6875|0.6606|0.655|0.645|0.633|</v>
      </c>
    </row>
    <row r="346" spans="1:15" x14ac:dyDescent="0.25">
      <c r="A346" s="41" t="s">
        <v>1056</v>
      </c>
      <c r="B346">
        <v>20</v>
      </c>
      <c r="D346" t="s">
        <v>1031</v>
      </c>
      <c r="E346" t="s">
        <v>1024</v>
      </c>
      <c r="F346">
        <v>0</v>
      </c>
      <c r="G346">
        <v>0.6875</v>
      </c>
      <c r="H346">
        <v>0.6875</v>
      </c>
      <c r="I346">
        <v>0.6794</v>
      </c>
      <c r="J346">
        <v>0.65500000000000003</v>
      </c>
      <c r="K346">
        <v>0.65180000000000005</v>
      </c>
      <c r="L346">
        <v>0.628</v>
      </c>
      <c r="M346" t="s">
        <v>1022</v>
      </c>
      <c r="O346" t="str">
        <f t="shared" si="5"/>
        <v>11/16|20||UN|3A|0|0.6875|0.6875|0.6794|0.655|0.6518|0.628|-|</v>
      </c>
    </row>
    <row r="347" spans="1:15" x14ac:dyDescent="0.25">
      <c r="A347" s="41" t="s">
        <v>1056</v>
      </c>
      <c r="B347">
        <v>20</v>
      </c>
      <c r="D347" t="s">
        <v>1031</v>
      </c>
      <c r="E347" t="s">
        <v>1025</v>
      </c>
      <c r="F347" t="s">
        <v>1022</v>
      </c>
      <c r="G347" t="s">
        <v>1022</v>
      </c>
      <c r="H347">
        <v>0.6875</v>
      </c>
      <c r="I347">
        <v>0.6875</v>
      </c>
      <c r="J347">
        <v>0.65920000000000001</v>
      </c>
      <c r="K347">
        <v>0.65500000000000003</v>
      </c>
      <c r="L347">
        <v>0.64119999999999999</v>
      </c>
      <c r="M347">
        <v>0.63300000000000001</v>
      </c>
      <c r="O347" t="str">
        <f t="shared" si="5"/>
        <v>11/16|20||UN|3B|-|-|0.6875|0.6875|0.6592|0.655|0.6412|0.633|</v>
      </c>
    </row>
    <row r="348" spans="1:15" x14ac:dyDescent="0.25">
      <c r="A348" s="41" t="s">
        <v>1056</v>
      </c>
      <c r="B348">
        <v>24</v>
      </c>
      <c r="D348" t="s">
        <v>1028</v>
      </c>
      <c r="E348" t="s">
        <v>1021</v>
      </c>
      <c r="F348">
        <v>1.1999999999999999E-3</v>
      </c>
      <c r="G348">
        <v>0.68630000000000002</v>
      </c>
      <c r="H348">
        <v>0.6875</v>
      </c>
      <c r="I348">
        <v>0.67910000000000004</v>
      </c>
      <c r="J348">
        <v>0.65920000000000001</v>
      </c>
      <c r="K348">
        <v>0.6552</v>
      </c>
      <c r="L348">
        <v>0.63670000000000004</v>
      </c>
      <c r="M348" t="s">
        <v>1022</v>
      </c>
      <c r="O348" t="str">
        <f t="shared" si="5"/>
        <v>11/16|24||UNEF|2A|0.0012|0.6863|0.6875|0.6791|0.6592|0.6552|0.6367|-|</v>
      </c>
    </row>
    <row r="349" spans="1:15" x14ac:dyDescent="0.25">
      <c r="A349" s="41" t="s">
        <v>1056</v>
      </c>
      <c r="B349">
        <v>24</v>
      </c>
      <c r="D349" t="s">
        <v>1028</v>
      </c>
      <c r="E349" t="s">
        <v>1023</v>
      </c>
      <c r="F349" t="s">
        <v>1022</v>
      </c>
      <c r="G349" t="s">
        <v>1022</v>
      </c>
      <c r="H349">
        <v>0.6875</v>
      </c>
      <c r="I349">
        <v>0.6875</v>
      </c>
      <c r="J349">
        <v>0.66559999999999997</v>
      </c>
      <c r="K349">
        <v>0.66039999999999999</v>
      </c>
      <c r="L349">
        <v>0.65200000000000002</v>
      </c>
      <c r="M349">
        <v>0.64200000000000002</v>
      </c>
      <c r="O349" t="str">
        <f t="shared" si="5"/>
        <v>11/16|24||UNEF|2B|-|-|0.6875|0.6875|0.6656|0.6604|0.652|0.642|</v>
      </c>
    </row>
    <row r="350" spans="1:15" x14ac:dyDescent="0.25">
      <c r="A350" s="41" t="s">
        <v>1056</v>
      </c>
      <c r="B350">
        <v>24</v>
      </c>
      <c r="D350" t="s">
        <v>1028</v>
      </c>
      <c r="E350" t="s">
        <v>1024</v>
      </c>
      <c r="F350">
        <v>0</v>
      </c>
      <c r="G350">
        <v>0.6875</v>
      </c>
      <c r="H350">
        <v>0.6875</v>
      </c>
      <c r="I350">
        <v>0.68030000000000002</v>
      </c>
      <c r="J350">
        <v>0.66039999999999999</v>
      </c>
      <c r="K350">
        <v>0.65739999999999998</v>
      </c>
      <c r="L350">
        <v>0.63790000000000002</v>
      </c>
      <c r="M350" t="s">
        <v>1022</v>
      </c>
      <c r="O350" t="str">
        <f t="shared" si="5"/>
        <v>11/16|24||UNEF|3A|0|0.6875|0.6875|0.6803|0.6604|0.6574|0.6379|-|</v>
      </c>
    </row>
    <row r="351" spans="1:15" x14ac:dyDescent="0.25">
      <c r="A351" s="41" t="s">
        <v>1056</v>
      </c>
      <c r="B351">
        <v>24</v>
      </c>
      <c r="D351" t="s">
        <v>1028</v>
      </c>
      <c r="E351" t="s">
        <v>1025</v>
      </c>
      <c r="F351" t="s">
        <v>1022</v>
      </c>
      <c r="G351" t="s">
        <v>1022</v>
      </c>
      <c r="H351">
        <v>0.6875</v>
      </c>
      <c r="I351">
        <v>0.6875</v>
      </c>
      <c r="J351">
        <v>0.6643</v>
      </c>
      <c r="K351">
        <v>0.66039999999999999</v>
      </c>
      <c r="L351">
        <v>0.64939999999999998</v>
      </c>
      <c r="M351">
        <v>0.64200000000000002</v>
      </c>
      <c r="O351" t="str">
        <f t="shared" si="5"/>
        <v>11/16|24||UNEF|3B|-|-|0.6875|0.6875|0.6643|0.6604|0.6494|0.642|</v>
      </c>
    </row>
    <row r="352" spans="1:15" x14ac:dyDescent="0.25">
      <c r="A352" s="41" t="s">
        <v>1056</v>
      </c>
      <c r="B352">
        <v>28</v>
      </c>
      <c r="D352" t="s">
        <v>1031</v>
      </c>
      <c r="E352" t="s">
        <v>1021</v>
      </c>
      <c r="F352">
        <v>1.1000000000000001E-3</v>
      </c>
      <c r="G352">
        <v>0.68640000000000001</v>
      </c>
      <c r="H352">
        <v>0.6875</v>
      </c>
      <c r="I352">
        <v>0.67989999999999995</v>
      </c>
      <c r="J352">
        <v>0.66320000000000001</v>
      </c>
      <c r="K352">
        <v>0.65939999999999999</v>
      </c>
      <c r="L352">
        <v>0.64380000000000004</v>
      </c>
      <c r="M352" t="s">
        <v>1022</v>
      </c>
      <c r="O352" t="str">
        <f t="shared" si="5"/>
        <v>11/16|28||UN|2A|0.0011|0.6864|0.6875|0.6799|0.6632|0.6594|0.6438|-|</v>
      </c>
    </row>
    <row r="353" spans="1:15" x14ac:dyDescent="0.25">
      <c r="A353" s="41" t="s">
        <v>1056</v>
      </c>
      <c r="B353">
        <v>28</v>
      </c>
      <c r="D353" t="s">
        <v>1031</v>
      </c>
      <c r="E353" t="s">
        <v>1023</v>
      </c>
      <c r="F353" t="s">
        <v>1022</v>
      </c>
      <c r="G353" t="s">
        <v>1022</v>
      </c>
      <c r="H353">
        <v>0.6875</v>
      </c>
      <c r="I353">
        <v>0.6875</v>
      </c>
      <c r="J353">
        <v>0.66920000000000002</v>
      </c>
      <c r="K353">
        <v>0.6643</v>
      </c>
      <c r="L353">
        <v>0.65700000000000003</v>
      </c>
      <c r="M353">
        <v>0.64900000000000002</v>
      </c>
      <c r="O353" t="str">
        <f t="shared" si="5"/>
        <v>11/16|28||UN|2B|-|-|0.6875|0.6875|0.6692|0.6643|0.657|0.649|</v>
      </c>
    </row>
    <row r="354" spans="1:15" x14ac:dyDescent="0.25">
      <c r="A354" s="41" t="s">
        <v>1056</v>
      </c>
      <c r="B354">
        <v>28</v>
      </c>
      <c r="D354" t="s">
        <v>1031</v>
      </c>
      <c r="E354" t="s">
        <v>1024</v>
      </c>
      <c r="F354">
        <v>0</v>
      </c>
      <c r="G354">
        <v>0.6875</v>
      </c>
      <c r="H354">
        <v>0.6875</v>
      </c>
      <c r="I354">
        <v>0.68100000000000005</v>
      </c>
      <c r="J354">
        <v>0.6643</v>
      </c>
      <c r="K354">
        <v>0.66149999999999998</v>
      </c>
      <c r="L354">
        <v>0.64490000000000003</v>
      </c>
      <c r="M354" t="s">
        <v>1022</v>
      </c>
      <c r="O354" t="str">
        <f t="shared" si="5"/>
        <v>11/16|28||UN|3A|0|0.6875|0.6875|0.681|0.6643|0.6615|0.6449|-|</v>
      </c>
    </row>
    <row r="355" spans="1:15" x14ac:dyDescent="0.25">
      <c r="A355" s="41" t="s">
        <v>1056</v>
      </c>
      <c r="B355">
        <v>28</v>
      </c>
      <c r="D355" t="s">
        <v>1031</v>
      </c>
      <c r="E355" t="s">
        <v>1025</v>
      </c>
      <c r="F355" t="s">
        <v>1022</v>
      </c>
      <c r="G355" t="s">
        <v>1022</v>
      </c>
      <c r="H355">
        <v>0.6875</v>
      </c>
      <c r="I355">
        <v>0.6875</v>
      </c>
      <c r="J355">
        <v>0.66800000000000004</v>
      </c>
      <c r="K355">
        <v>0.6643</v>
      </c>
      <c r="L355">
        <v>0.65510000000000002</v>
      </c>
      <c r="M355">
        <v>0.64900000000000002</v>
      </c>
      <c r="O355" t="str">
        <f t="shared" si="5"/>
        <v>11/16|28||UN|3B|-|-|0.6875|0.6875|0.668|0.6643|0.6551|0.649|</v>
      </c>
    </row>
    <row r="356" spans="1:15" x14ac:dyDescent="0.25">
      <c r="A356" s="41" t="s">
        <v>1056</v>
      </c>
      <c r="B356">
        <v>32</v>
      </c>
      <c r="D356" t="s">
        <v>1031</v>
      </c>
      <c r="E356" t="s">
        <v>1021</v>
      </c>
      <c r="F356">
        <v>1.1000000000000001E-3</v>
      </c>
      <c r="G356">
        <v>0.68640000000000001</v>
      </c>
      <c r="H356">
        <v>0.6875</v>
      </c>
      <c r="I356">
        <v>0.6804</v>
      </c>
      <c r="J356">
        <v>0.66610000000000003</v>
      </c>
      <c r="K356">
        <v>0.66249999999999998</v>
      </c>
      <c r="L356">
        <v>0.6492</v>
      </c>
      <c r="M356" t="s">
        <v>1022</v>
      </c>
      <c r="O356" t="str">
        <f t="shared" si="5"/>
        <v>11/16|32||UN|2A|0.0011|0.6864|0.6875|0.6804|0.6661|0.6625|0.6492|-|</v>
      </c>
    </row>
    <row r="357" spans="1:15" x14ac:dyDescent="0.25">
      <c r="A357" s="41" t="s">
        <v>1056</v>
      </c>
      <c r="B357">
        <v>32</v>
      </c>
      <c r="D357" t="s">
        <v>1031</v>
      </c>
      <c r="E357" t="s">
        <v>1023</v>
      </c>
      <c r="F357" t="s">
        <v>1022</v>
      </c>
      <c r="G357" t="s">
        <v>1022</v>
      </c>
      <c r="H357">
        <v>0.6875</v>
      </c>
      <c r="I357">
        <v>0.6875</v>
      </c>
      <c r="J357">
        <v>0.67179999999999995</v>
      </c>
      <c r="K357">
        <v>0.66720000000000002</v>
      </c>
      <c r="L357">
        <v>0.66100000000000003</v>
      </c>
      <c r="M357">
        <v>0.65400000000000003</v>
      </c>
      <c r="O357" t="str">
        <f t="shared" si="5"/>
        <v>11/16|32||UN|2B|-|-|0.6875|0.6875|0.6718|0.6672|0.661|0.654|</v>
      </c>
    </row>
    <row r="358" spans="1:15" x14ac:dyDescent="0.25">
      <c r="A358" s="41" t="s">
        <v>1056</v>
      </c>
      <c r="B358">
        <v>32</v>
      </c>
      <c r="D358" t="s">
        <v>1031</v>
      </c>
      <c r="E358" t="s">
        <v>1024</v>
      </c>
      <c r="F358">
        <v>0</v>
      </c>
      <c r="G358">
        <v>0.6875</v>
      </c>
      <c r="H358">
        <v>0.6875</v>
      </c>
      <c r="I358">
        <v>0.68149999999999999</v>
      </c>
      <c r="J358">
        <v>0.66720000000000002</v>
      </c>
      <c r="K358">
        <v>0.66449999999999998</v>
      </c>
      <c r="L358">
        <v>0.65029999999999999</v>
      </c>
      <c r="M358" t="s">
        <v>1022</v>
      </c>
      <c r="O358" t="str">
        <f t="shared" si="5"/>
        <v>11/16|32||UN|3A|0|0.6875|0.6875|0.6815|0.6672|0.6645|0.6503|-|</v>
      </c>
    </row>
    <row r="359" spans="1:15" x14ac:dyDescent="0.25">
      <c r="A359" s="41" t="s">
        <v>1056</v>
      </c>
      <c r="B359">
        <v>32</v>
      </c>
      <c r="D359" t="s">
        <v>1031</v>
      </c>
      <c r="E359" t="s">
        <v>1025</v>
      </c>
      <c r="F359" t="s">
        <v>1022</v>
      </c>
      <c r="G359" t="s">
        <v>1022</v>
      </c>
      <c r="H359">
        <v>0.6875</v>
      </c>
      <c r="I359">
        <v>0.6875</v>
      </c>
      <c r="J359">
        <v>0.67069999999999996</v>
      </c>
      <c r="K359">
        <v>0.66720000000000002</v>
      </c>
      <c r="L359">
        <v>0.65939999999999999</v>
      </c>
      <c r="M359">
        <v>0.65400000000000003</v>
      </c>
      <c r="O359" t="str">
        <f t="shared" si="5"/>
        <v>11/16|32||UN|3B|-|-|0.6875|0.6875|0.6707|0.6672|0.6594|0.654|</v>
      </c>
    </row>
    <row r="360" spans="1:15" x14ac:dyDescent="0.25">
      <c r="A360" s="41" t="s">
        <v>1057</v>
      </c>
      <c r="B360">
        <v>10</v>
      </c>
      <c r="D360" t="s">
        <v>1026</v>
      </c>
      <c r="E360" t="s">
        <v>1029</v>
      </c>
      <c r="F360">
        <v>1.8E-3</v>
      </c>
      <c r="G360">
        <v>0.74819999999999998</v>
      </c>
      <c r="H360">
        <v>0.75</v>
      </c>
      <c r="I360">
        <v>0.7288</v>
      </c>
      <c r="J360">
        <v>0.68320000000000003</v>
      </c>
      <c r="K360">
        <v>0.6744</v>
      </c>
      <c r="L360">
        <v>0.62909999999999999</v>
      </c>
      <c r="M360" t="s">
        <v>1022</v>
      </c>
      <c r="O360" t="str">
        <f t="shared" si="5"/>
        <v>3/4|10||UNC|1A|0.0018|0.7482|0.75|0.7288|0.6832|0.6744|0.6291|-|</v>
      </c>
    </row>
    <row r="361" spans="1:15" x14ac:dyDescent="0.25">
      <c r="A361" s="41" t="s">
        <v>1057</v>
      </c>
      <c r="B361">
        <v>10</v>
      </c>
      <c r="D361" t="s">
        <v>1026</v>
      </c>
      <c r="E361" t="s">
        <v>1030</v>
      </c>
      <c r="F361" t="s">
        <v>1022</v>
      </c>
      <c r="G361" t="s">
        <v>1022</v>
      </c>
      <c r="H361">
        <v>0.75</v>
      </c>
      <c r="I361">
        <v>0.75</v>
      </c>
      <c r="J361">
        <v>0.69650000000000001</v>
      </c>
      <c r="K361">
        <v>0.68500000000000005</v>
      </c>
      <c r="L361">
        <v>0.66300000000000003</v>
      </c>
      <c r="M361">
        <v>0.64200000000000002</v>
      </c>
      <c r="O361" t="str">
        <f t="shared" si="5"/>
        <v>3/4|10||UNC|1B|-|-|0.75|0.75|0.6965|0.685|0.663|0.642|</v>
      </c>
    </row>
    <row r="362" spans="1:15" x14ac:dyDescent="0.25">
      <c r="A362" s="41" t="s">
        <v>1057</v>
      </c>
      <c r="B362">
        <v>10</v>
      </c>
      <c r="D362" t="s">
        <v>1026</v>
      </c>
      <c r="E362" t="s">
        <v>1021</v>
      </c>
      <c r="F362">
        <v>1.8E-3</v>
      </c>
      <c r="G362">
        <v>0.74819999999999998</v>
      </c>
      <c r="H362">
        <v>0.75</v>
      </c>
      <c r="I362">
        <v>0.73529999999999995</v>
      </c>
      <c r="J362">
        <v>0.68320000000000003</v>
      </c>
      <c r="K362">
        <v>0.67730000000000001</v>
      </c>
      <c r="L362">
        <v>0.62909999999999999</v>
      </c>
      <c r="M362" t="s">
        <v>1022</v>
      </c>
      <c r="O362" t="str">
        <f t="shared" si="5"/>
        <v>3/4|10||UNC|2A|0.0018|0.7482|0.75|0.7353|0.6832|0.6773|0.6291|-|</v>
      </c>
    </row>
    <row r="363" spans="1:15" x14ac:dyDescent="0.25">
      <c r="A363" s="41" t="s">
        <v>1057</v>
      </c>
      <c r="B363">
        <v>10</v>
      </c>
      <c r="D363" t="s">
        <v>1026</v>
      </c>
      <c r="E363" t="s">
        <v>1023</v>
      </c>
      <c r="F363" t="s">
        <v>1022</v>
      </c>
      <c r="G363" t="s">
        <v>1022</v>
      </c>
      <c r="H363">
        <v>0.75</v>
      </c>
      <c r="I363">
        <v>0.75</v>
      </c>
      <c r="J363">
        <v>0.69269999999999998</v>
      </c>
      <c r="K363">
        <v>0.68500000000000005</v>
      </c>
      <c r="L363">
        <v>0.66300000000000003</v>
      </c>
      <c r="M363">
        <v>0.64200000000000002</v>
      </c>
      <c r="O363" t="str">
        <f t="shared" si="5"/>
        <v>3/4|10||UNC|2B|-|-|0.75|0.75|0.6927|0.685|0.663|0.642|</v>
      </c>
    </row>
    <row r="364" spans="1:15" x14ac:dyDescent="0.25">
      <c r="A364" s="41" t="s">
        <v>1057</v>
      </c>
      <c r="B364">
        <v>10</v>
      </c>
      <c r="D364" t="s">
        <v>1026</v>
      </c>
      <c r="E364" t="s">
        <v>1024</v>
      </c>
      <c r="F364">
        <v>0</v>
      </c>
      <c r="G364">
        <v>0.75</v>
      </c>
      <c r="H364">
        <v>0.75</v>
      </c>
      <c r="I364">
        <v>0.73709999999999998</v>
      </c>
      <c r="J364">
        <v>0.68500000000000005</v>
      </c>
      <c r="K364">
        <v>0.68059999999999998</v>
      </c>
      <c r="L364">
        <v>0.63090000000000002</v>
      </c>
      <c r="M364" t="s">
        <v>1022</v>
      </c>
      <c r="O364" t="str">
        <f t="shared" si="5"/>
        <v>3/4|10||UNC|3A|0|0.75|0.75|0.7371|0.685|0.6806|0.6309|-|</v>
      </c>
    </row>
    <row r="365" spans="1:15" x14ac:dyDescent="0.25">
      <c r="A365" s="41" t="s">
        <v>1057</v>
      </c>
      <c r="B365">
        <v>10</v>
      </c>
      <c r="D365" t="s">
        <v>1026</v>
      </c>
      <c r="E365" t="s">
        <v>1025</v>
      </c>
      <c r="F365" t="s">
        <v>1022</v>
      </c>
      <c r="G365" t="s">
        <v>1022</v>
      </c>
      <c r="H365">
        <v>0.75</v>
      </c>
      <c r="I365">
        <v>0.75</v>
      </c>
      <c r="J365">
        <v>0.69069999999999998</v>
      </c>
      <c r="K365">
        <v>0.68500000000000005</v>
      </c>
      <c r="L365">
        <v>0.65449999999999997</v>
      </c>
      <c r="M365">
        <v>0.64200000000000002</v>
      </c>
      <c r="O365" t="str">
        <f t="shared" si="5"/>
        <v>3/4|10||UNC|3B|-|-|0.75|0.75|0.6907|0.685|0.6545|0.642|</v>
      </c>
    </row>
    <row r="366" spans="1:15" x14ac:dyDescent="0.25">
      <c r="A366" s="41" t="s">
        <v>1057</v>
      </c>
      <c r="B366">
        <v>12</v>
      </c>
      <c r="D366" t="s">
        <v>1031</v>
      </c>
      <c r="E366" t="s">
        <v>1021</v>
      </c>
      <c r="F366">
        <v>1.6999999999999999E-3</v>
      </c>
      <c r="G366">
        <v>0.74829999999999997</v>
      </c>
      <c r="H366">
        <v>0.75</v>
      </c>
      <c r="I366">
        <v>0.7369</v>
      </c>
      <c r="J366">
        <v>0.69420000000000004</v>
      </c>
      <c r="K366">
        <v>0.68869999999999998</v>
      </c>
      <c r="L366">
        <v>0.64910000000000001</v>
      </c>
      <c r="M366" t="s">
        <v>1022</v>
      </c>
      <c r="O366" t="str">
        <f t="shared" si="5"/>
        <v>3/4|12||UN|2A|0.0017|0.7483|0.75|0.7369|0.6942|0.6887|0.6491|-|</v>
      </c>
    </row>
    <row r="367" spans="1:15" x14ac:dyDescent="0.25">
      <c r="A367" s="41" t="s">
        <v>1057</v>
      </c>
      <c r="B367">
        <v>12</v>
      </c>
      <c r="D367" t="s">
        <v>1031</v>
      </c>
      <c r="E367" t="s">
        <v>1023</v>
      </c>
      <c r="F367" t="s">
        <v>1022</v>
      </c>
      <c r="G367" t="s">
        <v>1022</v>
      </c>
      <c r="H367">
        <v>0.75</v>
      </c>
      <c r="I367">
        <v>0.75</v>
      </c>
      <c r="J367">
        <v>0.70309999999999995</v>
      </c>
      <c r="K367">
        <v>0.69589999999999996</v>
      </c>
      <c r="L367">
        <v>0.67800000000000005</v>
      </c>
      <c r="M367">
        <v>0.66</v>
      </c>
      <c r="O367" t="str">
        <f t="shared" si="5"/>
        <v>3/4|12||UN|2B|-|-|0.75|0.75|0.7031|0.6959|0.678|0.66|</v>
      </c>
    </row>
    <row r="368" spans="1:15" x14ac:dyDescent="0.25">
      <c r="A368" s="41" t="s">
        <v>1057</v>
      </c>
      <c r="B368">
        <v>12</v>
      </c>
      <c r="D368" t="s">
        <v>1031</v>
      </c>
      <c r="E368" t="s">
        <v>1024</v>
      </c>
      <c r="F368">
        <v>0</v>
      </c>
      <c r="G368">
        <v>0.75</v>
      </c>
      <c r="H368">
        <v>0.75</v>
      </c>
      <c r="I368">
        <v>0.73860000000000003</v>
      </c>
      <c r="J368">
        <v>0.69589999999999996</v>
      </c>
      <c r="K368">
        <v>0.69179999999999997</v>
      </c>
      <c r="L368">
        <v>0.65080000000000005</v>
      </c>
      <c r="M368" t="s">
        <v>1022</v>
      </c>
      <c r="O368" t="str">
        <f t="shared" si="5"/>
        <v>3/4|12||UN|3A|0|0.75|0.75|0.7386|0.6959|0.6918|0.6508|-|</v>
      </c>
    </row>
    <row r="369" spans="1:15" x14ac:dyDescent="0.25">
      <c r="A369" s="41" t="s">
        <v>1057</v>
      </c>
      <c r="B369">
        <v>12</v>
      </c>
      <c r="D369" t="s">
        <v>1031</v>
      </c>
      <c r="E369" t="s">
        <v>1025</v>
      </c>
      <c r="F369" t="s">
        <v>1022</v>
      </c>
      <c r="G369" t="s">
        <v>1022</v>
      </c>
      <c r="H369">
        <v>0.75</v>
      </c>
      <c r="I369">
        <v>0.75</v>
      </c>
      <c r="J369">
        <v>0.70130000000000003</v>
      </c>
      <c r="K369">
        <v>0.69589999999999996</v>
      </c>
      <c r="L369">
        <v>0.67069999999999996</v>
      </c>
      <c r="M369">
        <v>0.66</v>
      </c>
      <c r="O369" t="str">
        <f t="shared" si="5"/>
        <v>3/4|12||UN|3B|-|-|0.75|0.75|0.7013|0.6959|0.6707|0.66|</v>
      </c>
    </row>
    <row r="370" spans="1:15" x14ac:dyDescent="0.25">
      <c r="A370" s="41" t="s">
        <v>1057</v>
      </c>
      <c r="B370">
        <v>14</v>
      </c>
      <c r="D370" t="s">
        <v>1027</v>
      </c>
      <c r="E370" t="s">
        <v>1021</v>
      </c>
      <c r="F370">
        <v>1.5E-3</v>
      </c>
      <c r="G370">
        <v>0.74850000000000005</v>
      </c>
      <c r="H370">
        <v>0.75</v>
      </c>
      <c r="I370">
        <v>0.73819999999999997</v>
      </c>
      <c r="J370">
        <v>0.70209999999999995</v>
      </c>
      <c r="K370">
        <v>0.69699999999999995</v>
      </c>
      <c r="L370">
        <v>0.66349999999999998</v>
      </c>
      <c r="M370" t="s">
        <v>1022</v>
      </c>
      <c r="O370" t="str">
        <f t="shared" si="5"/>
        <v>3/4|14||UNS|2A|0.0015|0.7485|0.75|0.7382|0.7021|0.697|0.6635|-|</v>
      </c>
    </row>
    <row r="371" spans="1:15" x14ac:dyDescent="0.25">
      <c r="A371" s="41" t="s">
        <v>1057</v>
      </c>
      <c r="B371">
        <v>14</v>
      </c>
      <c r="D371" t="s">
        <v>1027</v>
      </c>
      <c r="E371" t="s">
        <v>1023</v>
      </c>
      <c r="F371" t="s">
        <v>1022</v>
      </c>
      <c r="G371" t="s">
        <v>1022</v>
      </c>
      <c r="H371">
        <v>0.75</v>
      </c>
      <c r="I371">
        <v>0.75</v>
      </c>
      <c r="J371">
        <v>0.71030000000000004</v>
      </c>
      <c r="K371">
        <v>0.7036</v>
      </c>
      <c r="L371">
        <v>0.68799999999999994</v>
      </c>
      <c r="M371">
        <v>0.67300000000000004</v>
      </c>
      <c r="O371" t="str">
        <f t="shared" si="5"/>
        <v>3/4|14||UNS|2B|-|-|0.75|0.75|0.7103|0.7036|0.688|0.673|</v>
      </c>
    </row>
    <row r="372" spans="1:15" x14ac:dyDescent="0.25">
      <c r="A372" s="41" t="s">
        <v>1057</v>
      </c>
      <c r="B372">
        <v>16</v>
      </c>
      <c r="D372" t="s">
        <v>1020</v>
      </c>
      <c r="E372" t="s">
        <v>1029</v>
      </c>
      <c r="F372">
        <v>1.5E-3</v>
      </c>
      <c r="G372">
        <v>0.74850000000000005</v>
      </c>
      <c r="H372">
        <v>0.75</v>
      </c>
      <c r="I372">
        <v>0.73429999999999995</v>
      </c>
      <c r="J372">
        <v>0.70789999999999997</v>
      </c>
      <c r="K372">
        <v>0.70040000000000002</v>
      </c>
      <c r="L372">
        <v>0.67400000000000004</v>
      </c>
      <c r="M372" t="s">
        <v>1022</v>
      </c>
      <c r="O372" t="str">
        <f t="shared" si="5"/>
        <v>3/4|16||UNF|1A|0.0015|0.7485|0.75|0.7343|0.7079|0.7004|0.674|-|</v>
      </c>
    </row>
    <row r="373" spans="1:15" x14ac:dyDescent="0.25">
      <c r="A373" s="41" t="s">
        <v>1057</v>
      </c>
      <c r="B373">
        <v>16</v>
      </c>
      <c r="D373" t="s">
        <v>1020</v>
      </c>
      <c r="E373" t="s">
        <v>1030</v>
      </c>
      <c r="F373" t="s">
        <v>1022</v>
      </c>
      <c r="G373" t="s">
        <v>1022</v>
      </c>
      <c r="H373">
        <v>0.75</v>
      </c>
      <c r="I373">
        <v>0.75</v>
      </c>
      <c r="J373">
        <v>0.71919999999999995</v>
      </c>
      <c r="K373">
        <v>0.70940000000000003</v>
      </c>
      <c r="L373">
        <v>0.69599999999999995</v>
      </c>
      <c r="M373">
        <v>0.68200000000000005</v>
      </c>
      <c r="O373" t="str">
        <f t="shared" si="5"/>
        <v>3/4|16||UNF|1B|-|-|0.75|0.75|0.7192|0.7094|0.696|0.682|</v>
      </c>
    </row>
    <row r="374" spans="1:15" x14ac:dyDescent="0.25">
      <c r="A374" s="41" t="s">
        <v>1057</v>
      </c>
      <c r="B374">
        <v>16</v>
      </c>
      <c r="D374" t="s">
        <v>1020</v>
      </c>
      <c r="E374" t="s">
        <v>1021</v>
      </c>
      <c r="F374">
        <v>1.5E-3</v>
      </c>
      <c r="G374">
        <v>0.74850000000000005</v>
      </c>
      <c r="H374">
        <v>0.75</v>
      </c>
      <c r="I374">
        <v>0.73909999999999998</v>
      </c>
      <c r="J374">
        <v>0.70789999999999997</v>
      </c>
      <c r="K374">
        <v>0.70289999999999997</v>
      </c>
      <c r="L374">
        <v>0.67400000000000004</v>
      </c>
      <c r="M374" t="s">
        <v>1022</v>
      </c>
      <c r="O374" t="str">
        <f t="shared" si="5"/>
        <v>3/4|16||UNF|2A|0.0015|0.7485|0.75|0.7391|0.7079|0.7029|0.674|-|</v>
      </c>
    </row>
    <row r="375" spans="1:15" x14ac:dyDescent="0.25">
      <c r="A375" s="41" t="s">
        <v>1057</v>
      </c>
      <c r="B375">
        <v>16</v>
      </c>
      <c r="D375" t="s">
        <v>1020</v>
      </c>
      <c r="E375" t="s">
        <v>1023</v>
      </c>
      <c r="F375" t="s">
        <v>1022</v>
      </c>
      <c r="G375" t="s">
        <v>1022</v>
      </c>
      <c r="H375">
        <v>0.75</v>
      </c>
      <c r="I375">
        <v>0.75</v>
      </c>
      <c r="J375">
        <v>0.71589999999999998</v>
      </c>
      <c r="K375">
        <v>0.70940000000000003</v>
      </c>
      <c r="L375">
        <v>0.69599999999999995</v>
      </c>
      <c r="M375">
        <v>0.68200000000000005</v>
      </c>
      <c r="O375" t="str">
        <f t="shared" si="5"/>
        <v>3/4|16||UNF|2B|-|-|0.75|0.75|0.7159|0.7094|0.696|0.682|</v>
      </c>
    </row>
    <row r="376" spans="1:15" x14ac:dyDescent="0.25">
      <c r="A376" s="41" t="s">
        <v>1057</v>
      </c>
      <c r="B376">
        <v>16</v>
      </c>
      <c r="D376" t="s">
        <v>1020</v>
      </c>
      <c r="E376" t="s">
        <v>1024</v>
      </c>
      <c r="F376">
        <v>0</v>
      </c>
      <c r="G376">
        <v>0.75</v>
      </c>
      <c r="H376">
        <v>0.75</v>
      </c>
      <c r="I376">
        <v>0.74060000000000004</v>
      </c>
      <c r="J376">
        <v>0.70940000000000003</v>
      </c>
      <c r="K376">
        <v>0.7056</v>
      </c>
      <c r="L376">
        <v>0.67549999999999999</v>
      </c>
      <c r="M376" t="s">
        <v>1022</v>
      </c>
      <c r="O376" t="str">
        <f t="shared" si="5"/>
        <v>3/4|16||UNF|3A|0|0.75|0.75|0.7406|0.7094|0.7056|0.6755|-|</v>
      </c>
    </row>
    <row r="377" spans="1:15" x14ac:dyDescent="0.25">
      <c r="A377" s="41" t="s">
        <v>1057</v>
      </c>
      <c r="B377">
        <v>16</v>
      </c>
      <c r="D377" t="s">
        <v>1020</v>
      </c>
      <c r="E377" t="s">
        <v>1025</v>
      </c>
      <c r="F377" t="s">
        <v>1022</v>
      </c>
      <c r="G377" t="s">
        <v>1022</v>
      </c>
      <c r="H377">
        <v>0.75</v>
      </c>
      <c r="I377">
        <v>0.75</v>
      </c>
      <c r="J377">
        <v>0.71430000000000005</v>
      </c>
      <c r="K377">
        <v>0.70940000000000003</v>
      </c>
      <c r="L377">
        <v>0.69079999999999997</v>
      </c>
      <c r="M377">
        <v>0.68200000000000005</v>
      </c>
      <c r="O377" t="str">
        <f t="shared" si="5"/>
        <v>3/4|16||UNF|3B|-|-|0.75|0.75|0.7143|0.7094|0.6908|0.682|</v>
      </c>
    </row>
    <row r="378" spans="1:15" x14ac:dyDescent="0.25">
      <c r="A378" s="41" t="s">
        <v>1057</v>
      </c>
      <c r="B378">
        <v>18</v>
      </c>
      <c r="D378" t="s">
        <v>1027</v>
      </c>
      <c r="E378" t="s">
        <v>1021</v>
      </c>
      <c r="F378">
        <v>1.4E-3</v>
      </c>
      <c r="G378">
        <v>0.74860000000000004</v>
      </c>
      <c r="H378">
        <v>0.75</v>
      </c>
      <c r="I378">
        <v>0.7399</v>
      </c>
      <c r="J378">
        <v>0.71250000000000002</v>
      </c>
      <c r="K378">
        <v>0.70789999999999997</v>
      </c>
      <c r="L378">
        <v>0.6825</v>
      </c>
      <c r="M378" t="s">
        <v>1022</v>
      </c>
      <c r="O378" t="str">
        <f t="shared" si="5"/>
        <v>3/4|18||UNS|2A|0.0014|0.7486|0.75|0.7399|0.7125|0.7079|0.6825|-|</v>
      </c>
    </row>
    <row r="379" spans="1:15" x14ac:dyDescent="0.25">
      <c r="A379" s="41" t="s">
        <v>1057</v>
      </c>
      <c r="B379">
        <v>18</v>
      </c>
      <c r="D379" t="s">
        <v>1027</v>
      </c>
      <c r="E379" t="s">
        <v>1023</v>
      </c>
      <c r="F379" t="s">
        <v>1022</v>
      </c>
      <c r="G379" t="s">
        <v>1022</v>
      </c>
      <c r="H379">
        <v>0.75</v>
      </c>
      <c r="I379">
        <v>0.75</v>
      </c>
      <c r="J379">
        <v>0.71989999999999998</v>
      </c>
      <c r="K379">
        <v>0.71389999999999998</v>
      </c>
      <c r="L379">
        <v>0.70299999999999996</v>
      </c>
      <c r="M379">
        <v>0.69</v>
      </c>
      <c r="O379" t="str">
        <f t="shared" si="5"/>
        <v>3/4|18||UNS|2B|-|-|0.75|0.75|0.7199|0.7139|0.703|0.69|</v>
      </c>
    </row>
    <row r="380" spans="1:15" x14ac:dyDescent="0.25">
      <c r="A380" s="41" t="s">
        <v>1057</v>
      </c>
      <c r="B380">
        <v>20</v>
      </c>
      <c r="D380" t="s">
        <v>1028</v>
      </c>
      <c r="E380" t="s">
        <v>1021</v>
      </c>
      <c r="F380">
        <v>1.2999999999999999E-3</v>
      </c>
      <c r="G380">
        <v>0.74870000000000003</v>
      </c>
      <c r="H380">
        <v>0.75</v>
      </c>
      <c r="I380">
        <v>0.74060000000000004</v>
      </c>
      <c r="J380">
        <v>0.71619999999999995</v>
      </c>
      <c r="K380">
        <v>0.71179999999999999</v>
      </c>
      <c r="L380">
        <v>0.68920000000000003</v>
      </c>
      <c r="M380" t="s">
        <v>1022</v>
      </c>
      <c r="O380" t="str">
        <f t="shared" si="5"/>
        <v>3/4|20||UNEF|2A|0.0013|0.7487|0.75|0.7406|0.7162|0.7118|0.6892|-|</v>
      </c>
    </row>
    <row r="381" spans="1:15" x14ac:dyDescent="0.25">
      <c r="A381" s="41" t="s">
        <v>1057</v>
      </c>
      <c r="B381">
        <v>20</v>
      </c>
      <c r="D381" t="s">
        <v>1028</v>
      </c>
      <c r="E381" t="s">
        <v>1023</v>
      </c>
      <c r="F381" t="s">
        <v>1022</v>
      </c>
      <c r="G381" t="s">
        <v>1022</v>
      </c>
      <c r="H381">
        <v>0.75</v>
      </c>
      <c r="I381">
        <v>0.75</v>
      </c>
      <c r="J381">
        <v>0.72319999999999995</v>
      </c>
      <c r="K381">
        <v>0.71750000000000003</v>
      </c>
      <c r="L381">
        <v>0.70699999999999996</v>
      </c>
      <c r="M381">
        <v>0.69599999999999995</v>
      </c>
      <c r="O381" t="str">
        <f t="shared" si="5"/>
        <v>3/4|20||UNEF|2B|-|-|0.75|0.75|0.7232|0.7175|0.707|0.696|</v>
      </c>
    </row>
    <row r="382" spans="1:15" x14ac:dyDescent="0.25">
      <c r="A382" s="41" t="s">
        <v>1057</v>
      </c>
      <c r="B382">
        <v>20</v>
      </c>
      <c r="D382" t="s">
        <v>1028</v>
      </c>
      <c r="E382" t="s">
        <v>1024</v>
      </c>
      <c r="F382">
        <v>0</v>
      </c>
      <c r="G382">
        <v>0.75</v>
      </c>
      <c r="H382">
        <v>0.75</v>
      </c>
      <c r="I382">
        <v>0.7419</v>
      </c>
      <c r="J382">
        <v>0.71750000000000003</v>
      </c>
      <c r="K382">
        <v>0.71419999999999995</v>
      </c>
      <c r="L382">
        <v>0.6905</v>
      </c>
      <c r="M382" t="s">
        <v>1022</v>
      </c>
      <c r="O382" t="str">
        <f t="shared" si="5"/>
        <v>3/4|20||UNEF|3A|0|0.75|0.75|0.7419|0.7175|0.7142|0.6905|-|</v>
      </c>
    </row>
    <row r="383" spans="1:15" x14ac:dyDescent="0.25">
      <c r="A383" s="41" t="s">
        <v>1057</v>
      </c>
      <c r="B383">
        <v>20</v>
      </c>
      <c r="D383" t="s">
        <v>1028</v>
      </c>
      <c r="E383" t="s">
        <v>1025</v>
      </c>
      <c r="F383" t="s">
        <v>1022</v>
      </c>
      <c r="G383" t="s">
        <v>1022</v>
      </c>
      <c r="H383">
        <v>0.75</v>
      </c>
      <c r="I383">
        <v>0.75</v>
      </c>
      <c r="J383">
        <v>0.7218</v>
      </c>
      <c r="K383">
        <v>0.71750000000000003</v>
      </c>
      <c r="L383">
        <v>0.70369999999999999</v>
      </c>
      <c r="M383">
        <v>0.69599999999999995</v>
      </c>
      <c r="O383" t="str">
        <f t="shared" si="5"/>
        <v>3/4|20||UNEF|3B|-|-|0.75|0.75|0.7218|0.7175|0.7037|0.696|</v>
      </c>
    </row>
    <row r="384" spans="1:15" x14ac:dyDescent="0.25">
      <c r="A384" s="41" t="s">
        <v>1057</v>
      </c>
      <c r="B384">
        <v>24</v>
      </c>
      <c r="D384" t="s">
        <v>1027</v>
      </c>
      <c r="E384" t="s">
        <v>1021</v>
      </c>
      <c r="F384">
        <v>1.1999999999999999E-3</v>
      </c>
      <c r="G384">
        <v>0.74880000000000002</v>
      </c>
      <c r="H384">
        <v>0.75</v>
      </c>
      <c r="I384">
        <v>0.74160000000000004</v>
      </c>
      <c r="J384">
        <v>0.72170000000000001</v>
      </c>
      <c r="K384">
        <v>0.71760000000000002</v>
      </c>
      <c r="L384">
        <v>0.69920000000000004</v>
      </c>
      <c r="M384" t="s">
        <v>1022</v>
      </c>
      <c r="O384" t="str">
        <f t="shared" si="5"/>
        <v>3/4|24||UNS|2A|0.0012|0.7488|0.75|0.7416|0.7217|0.7176|0.6992|-|</v>
      </c>
    </row>
    <row r="385" spans="1:15" x14ac:dyDescent="0.25">
      <c r="A385" s="41" t="s">
        <v>1057</v>
      </c>
      <c r="B385">
        <v>24</v>
      </c>
      <c r="D385" t="s">
        <v>1027</v>
      </c>
      <c r="E385" t="s">
        <v>1023</v>
      </c>
      <c r="F385" t="s">
        <v>1022</v>
      </c>
      <c r="G385" t="s">
        <v>1022</v>
      </c>
      <c r="H385">
        <v>0.75</v>
      </c>
      <c r="I385">
        <v>0.75</v>
      </c>
      <c r="J385">
        <v>0.72819999999999996</v>
      </c>
      <c r="K385">
        <v>0.72289999999999999</v>
      </c>
      <c r="L385">
        <v>0.71499999999999997</v>
      </c>
      <c r="M385">
        <v>0.70499999999999996</v>
      </c>
      <c r="O385" t="str">
        <f t="shared" si="5"/>
        <v>3/4|24||UNS|2B|-|-|0.75|0.75|0.7282|0.7229|0.715|0.705|</v>
      </c>
    </row>
    <row r="386" spans="1:15" x14ac:dyDescent="0.25">
      <c r="A386" s="41" t="s">
        <v>1057</v>
      </c>
      <c r="B386">
        <v>27</v>
      </c>
      <c r="D386" t="s">
        <v>1027</v>
      </c>
      <c r="E386" t="s">
        <v>1021</v>
      </c>
      <c r="F386">
        <v>1.1999999999999999E-3</v>
      </c>
      <c r="G386">
        <v>0.74880000000000002</v>
      </c>
      <c r="H386">
        <v>0.75</v>
      </c>
      <c r="I386">
        <v>0.74209999999999998</v>
      </c>
      <c r="J386">
        <v>0.72470000000000001</v>
      </c>
      <c r="K386">
        <v>0.7208</v>
      </c>
      <c r="L386">
        <v>0.70469999999999999</v>
      </c>
      <c r="M386" t="s">
        <v>1022</v>
      </c>
      <c r="O386" t="str">
        <f t="shared" si="5"/>
        <v>3/4|27||UNS|2A|0.0012|0.7488|0.75|0.7421|0.7247|0.7208|0.7047|-|</v>
      </c>
    </row>
    <row r="387" spans="1:15" x14ac:dyDescent="0.25">
      <c r="A387" s="41" t="s">
        <v>1057</v>
      </c>
      <c r="B387">
        <v>27</v>
      </c>
      <c r="D387" t="s">
        <v>1027</v>
      </c>
      <c r="E387" t="s">
        <v>1023</v>
      </c>
      <c r="F387" t="s">
        <v>1022</v>
      </c>
      <c r="G387" t="s">
        <v>1022</v>
      </c>
      <c r="H387">
        <v>0.75</v>
      </c>
      <c r="I387">
        <v>0.75</v>
      </c>
      <c r="J387">
        <v>0.73099999999999998</v>
      </c>
      <c r="K387">
        <v>0.72589999999999999</v>
      </c>
      <c r="L387">
        <v>0.71899999999999997</v>
      </c>
      <c r="M387">
        <v>0.71</v>
      </c>
      <c r="O387" t="str">
        <f t="shared" ref="O387:O450" si="6">A387&amp;"|"&amp;B387&amp;"|"&amp;C387&amp;"|"&amp;D387&amp;"|"&amp;E387&amp;"|"&amp;F387&amp;"|"&amp;G387&amp;"|"&amp;H387&amp;"|"&amp;I387&amp;"|"&amp;J387&amp;"|"&amp;K387&amp;"|"&amp;L387&amp;"|"&amp;M387&amp;"|"&amp;N387</f>
        <v>3/4|27||UNS|2B|-|-|0.75|0.75|0.731|0.7259|0.719|0.71|</v>
      </c>
    </row>
    <row r="388" spans="1:15" x14ac:dyDescent="0.25">
      <c r="A388" s="41" t="s">
        <v>1057</v>
      </c>
      <c r="B388">
        <v>28</v>
      </c>
      <c r="D388" t="s">
        <v>1031</v>
      </c>
      <c r="E388" t="s">
        <v>1021</v>
      </c>
      <c r="F388">
        <v>1.1999999999999999E-3</v>
      </c>
      <c r="G388">
        <v>0.74880000000000002</v>
      </c>
      <c r="H388">
        <v>0.75</v>
      </c>
      <c r="I388">
        <v>0.74229999999999996</v>
      </c>
      <c r="J388">
        <v>0.72560000000000002</v>
      </c>
      <c r="K388">
        <v>0.7218</v>
      </c>
      <c r="L388">
        <v>0.70620000000000005</v>
      </c>
      <c r="M388" t="s">
        <v>1022</v>
      </c>
      <c r="O388" t="str">
        <f t="shared" si="6"/>
        <v>3/4|28||UN|2A|0.0012|0.7488|0.75|0.7423|0.7256|0.7218|0.7062|-|</v>
      </c>
    </row>
    <row r="389" spans="1:15" x14ac:dyDescent="0.25">
      <c r="A389" s="41" t="s">
        <v>1057</v>
      </c>
      <c r="B389">
        <v>28</v>
      </c>
      <c r="D389" t="s">
        <v>1031</v>
      </c>
      <c r="E389" t="s">
        <v>1023</v>
      </c>
      <c r="F389" t="s">
        <v>1022</v>
      </c>
      <c r="G389" t="s">
        <v>1022</v>
      </c>
      <c r="H389">
        <v>0.75</v>
      </c>
      <c r="I389">
        <v>0.75</v>
      </c>
      <c r="J389">
        <v>0.73180000000000001</v>
      </c>
      <c r="K389">
        <v>0.7268</v>
      </c>
      <c r="L389">
        <v>0.72</v>
      </c>
      <c r="M389">
        <v>0.71099999999999997</v>
      </c>
      <c r="O389" t="str">
        <f t="shared" si="6"/>
        <v>3/4|28||UN|2B|-|-|0.75|0.75|0.7318|0.7268|0.72|0.711|</v>
      </c>
    </row>
    <row r="390" spans="1:15" x14ac:dyDescent="0.25">
      <c r="A390" s="41" t="s">
        <v>1057</v>
      </c>
      <c r="B390">
        <v>28</v>
      </c>
      <c r="D390" t="s">
        <v>1031</v>
      </c>
      <c r="E390" t="s">
        <v>1024</v>
      </c>
      <c r="F390">
        <v>0</v>
      </c>
      <c r="G390">
        <v>0.75</v>
      </c>
      <c r="H390">
        <v>0.75</v>
      </c>
      <c r="I390">
        <v>0.74350000000000005</v>
      </c>
      <c r="J390">
        <v>0.7268</v>
      </c>
      <c r="K390">
        <v>0.72389999999999999</v>
      </c>
      <c r="L390">
        <v>0.70740000000000003</v>
      </c>
      <c r="M390" t="s">
        <v>1022</v>
      </c>
      <c r="O390" t="str">
        <f t="shared" si="6"/>
        <v>3/4|28||UN|3A|0|0.75|0.75|0.7435|0.7268|0.7239|0.7074|-|</v>
      </c>
    </row>
    <row r="391" spans="1:15" x14ac:dyDescent="0.25">
      <c r="A391" s="41" t="s">
        <v>1057</v>
      </c>
      <c r="B391">
        <v>28</v>
      </c>
      <c r="D391" t="s">
        <v>1031</v>
      </c>
      <c r="E391" t="s">
        <v>1025</v>
      </c>
      <c r="F391" t="s">
        <v>1022</v>
      </c>
      <c r="G391" t="s">
        <v>1022</v>
      </c>
      <c r="H391">
        <v>0.75</v>
      </c>
      <c r="I391">
        <v>0.75</v>
      </c>
      <c r="J391">
        <v>0.73050000000000004</v>
      </c>
      <c r="K391">
        <v>0.7268</v>
      </c>
      <c r="L391">
        <v>0.71760000000000002</v>
      </c>
      <c r="M391">
        <v>0.71099999999999997</v>
      </c>
      <c r="O391" t="str">
        <f t="shared" si="6"/>
        <v>3/4|28||UN|3B|-|-|0.75|0.75|0.7305|0.7268|0.7176|0.711|</v>
      </c>
    </row>
    <row r="392" spans="1:15" x14ac:dyDescent="0.25">
      <c r="A392" s="41" t="s">
        <v>1057</v>
      </c>
      <c r="B392">
        <v>32</v>
      </c>
      <c r="D392" t="s">
        <v>1031</v>
      </c>
      <c r="E392" t="s">
        <v>1021</v>
      </c>
      <c r="F392">
        <v>1.1000000000000001E-3</v>
      </c>
      <c r="G392">
        <v>0.74890000000000001</v>
      </c>
      <c r="H392">
        <v>0.75</v>
      </c>
      <c r="I392">
        <v>0.7429</v>
      </c>
      <c r="J392">
        <v>0.72860000000000003</v>
      </c>
      <c r="K392">
        <v>0.72499999999999998</v>
      </c>
      <c r="L392">
        <v>0.7117</v>
      </c>
      <c r="M392" t="s">
        <v>1022</v>
      </c>
      <c r="O392" t="str">
        <f t="shared" si="6"/>
        <v>3/4|32||UN|2A|0.0011|0.7489|0.75|0.7429|0.7286|0.725|0.7117|-|</v>
      </c>
    </row>
    <row r="393" spans="1:15" x14ac:dyDescent="0.25">
      <c r="A393" s="41" t="s">
        <v>1057</v>
      </c>
      <c r="B393">
        <v>32</v>
      </c>
      <c r="D393" t="s">
        <v>1031</v>
      </c>
      <c r="E393" t="s">
        <v>1023</v>
      </c>
      <c r="F393" t="s">
        <v>1022</v>
      </c>
      <c r="G393" t="s">
        <v>1022</v>
      </c>
      <c r="H393">
        <v>0.75</v>
      </c>
      <c r="I393">
        <v>0.75</v>
      </c>
      <c r="J393">
        <v>0.73440000000000005</v>
      </c>
      <c r="K393">
        <v>0.72970000000000002</v>
      </c>
      <c r="L393">
        <v>0.72399999999999998</v>
      </c>
      <c r="M393">
        <v>0.71599999999999997</v>
      </c>
      <c r="O393" t="str">
        <f t="shared" si="6"/>
        <v>3/4|32||UN|2B|-|-|0.75|0.75|0.7344|0.7297|0.724|0.716|</v>
      </c>
    </row>
    <row r="394" spans="1:15" x14ac:dyDescent="0.25">
      <c r="A394" s="41" t="s">
        <v>1057</v>
      </c>
      <c r="B394">
        <v>32</v>
      </c>
      <c r="D394" t="s">
        <v>1031</v>
      </c>
      <c r="E394" t="s">
        <v>1024</v>
      </c>
      <c r="F394">
        <v>0</v>
      </c>
      <c r="G394">
        <v>0.75</v>
      </c>
      <c r="H394">
        <v>0.75</v>
      </c>
      <c r="I394">
        <v>0.74399999999999999</v>
      </c>
      <c r="J394">
        <v>0.72970000000000002</v>
      </c>
      <c r="K394">
        <v>0.72699999999999998</v>
      </c>
      <c r="L394">
        <v>0.71279999999999999</v>
      </c>
      <c r="M394" t="s">
        <v>1022</v>
      </c>
      <c r="O394" t="str">
        <f t="shared" si="6"/>
        <v>3/4|32||UN|3A|0|0.75|0.75|0.744|0.7297|0.727|0.7128|-|</v>
      </c>
    </row>
    <row r="395" spans="1:15" x14ac:dyDescent="0.25">
      <c r="A395" s="41" t="s">
        <v>1057</v>
      </c>
      <c r="B395">
        <v>32</v>
      </c>
      <c r="D395" t="s">
        <v>1031</v>
      </c>
      <c r="E395" t="s">
        <v>1025</v>
      </c>
      <c r="F395" t="s">
        <v>1022</v>
      </c>
      <c r="G395" t="s">
        <v>1022</v>
      </c>
      <c r="H395">
        <v>0.75</v>
      </c>
      <c r="I395">
        <v>0.75</v>
      </c>
      <c r="J395">
        <v>0.73329999999999995</v>
      </c>
      <c r="K395">
        <v>0.72970000000000002</v>
      </c>
      <c r="L395">
        <v>0.72189999999999999</v>
      </c>
      <c r="M395">
        <v>0.71599999999999997</v>
      </c>
      <c r="O395" t="str">
        <f t="shared" si="6"/>
        <v>3/4|32||UN|3B|-|-|0.75|0.75|0.7333|0.7297|0.7219|0.716|</v>
      </c>
    </row>
    <row r="396" spans="1:15" x14ac:dyDescent="0.25">
      <c r="A396" s="41" t="s">
        <v>1032</v>
      </c>
      <c r="B396">
        <v>12</v>
      </c>
      <c r="D396" t="s">
        <v>1031</v>
      </c>
      <c r="E396" t="s">
        <v>1021</v>
      </c>
      <c r="F396">
        <v>1.6999999999999999E-3</v>
      </c>
      <c r="G396">
        <v>0.81079999999999997</v>
      </c>
      <c r="H396">
        <v>0.8125</v>
      </c>
      <c r="I396">
        <v>0.7994</v>
      </c>
      <c r="J396">
        <v>0.75670000000000004</v>
      </c>
      <c r="K396">
        <v>0.75119999999999998</v>
      </c>
      <c r="L396">
        <v>0.71160000000000001</v>
      </c>
      <c r="M396" t="s">
        <v>1022</v>
      </c>
      <c r="O396" t="str">
        <f t="shared" si="6"/>
        <v>13/16|12||UN|2A|0.0017|0.8108|0.8125|0.7994|0.7567|0.7512|0.7116|-|</v>
      </c>
    </row>
    <row r="397" spans="1:15" x14ac:dyDescent="0.25">
      <c r="A397" s="41" t="s">
        <v>1032</v>
      </c>
      <c r="B397">
        <v>12</v>
      </c>
      <c r="D397" t="s">
        <v>1031</v>
      </c>
      <c r="E397" t="s">
        <v>1023</v>
      </c>
      <c r="F397" t="s">
        <v>1022</v>
      </c>
      <c r="G397" t="s">
        <v>1022</v>
      </c>
      <c r="H397">
        <v>0.8125</v>
      </c>
      <c r="I397">
        <v>0.8125</v>
      </c>
      <c r="J397">
        <v>0.76559999999999995</v>
      </c>
      <c r="K397">
        <v>0.75839999999999996</v>
      </c>
      <c r="L397">
        <v>0.74</v>
      </c>
      <c r="M397">
        <v>0.72199999999999998</v>
      </c>
      <c r="O397" t="str">
        <f t="shared" si="6"/>
        <v>13/16|12||UN|2B|-|-|0.8125|0.8125|0.7656|0.7584|0.74|0.722|</v>
      </c>
    </row>
    <row r="398" spans="1:15" x14ac:dyDescent="0.25">
      <c r="A398" s="41" t="s">
        <v>1032</v>
      </c>
      <c r="B398">
        <v>12</v>
      </c>
      <c r="D398" t="s">
        <v>1031</v>
      </c>
      <c r="E398" t="s">
        <v>1024</v>
      </c>
      <c r="F398">
        <v>0</v>
      </c>
      <c r="G398">
        <v>0.8125</v>
      </c>
      <c r="H398">
        <v>0.8125</v>
      </c>
      <c r="I398">
        <v>0.80110000000000003</v>
      </c>
      <c r="J398">
        <v>0.75839999999999996</v>
      </c>
      <c r="K398">
        <v>0.75429999999999997</v>
      </c>
      <c r="L398">
        <v>0.71330000000000005</v>
      </c>
      <c r="M398" t="s">
        <v>1022</v>
      </c>
      <c r="O398" t="str">
        <f t="shared" si="6"/>
        <v>13/16|12||UN|3A|0|0.8125|0.8125|0.8011|0.7584|0.7543|0.7133|-|</v>
      </c>
    </row>
    <row r="399" spans="1:15" x14ac:dyDescent="0.25">
      <c r="A399" s="41" t="s">
        <v>1032</v>
      </c>
      <c r="B399">
        <v>12</v>
      </c>
      <c r="D399" t="s">
        <v>1031</v>
      </c>
      <c r="E399" t="s">
        <v>1025</v>
      </c>
      <c r="F399" t="s">
        <v>1022</v>
      </c>
      <c r="G399" t="s">
        <v>1022</v>
      </c>
      <c r="H399">
        <v>0.8125</v>
      </c>
      <c r="I399">
        <v>0.8125</v>
      </c>
      <c r="J399">
        <v>0.76380000000000003</v>
      </c>
      <c r="K399">
        <v>0.75839999999999996</v>
      </c>
      <c r="L399">
        <v>0.7329</v>
      </c>
      <c r="M399">
        <v>0.72199999999999998</v>
      </c>
      <c r="O399" t="str">
        <f t="shared" si="6"/>
        <v>13/16|12||UN|3B|-|-|0.8125|0.8125|0.7638|0.7584|0.7329|0.722|</v>
      </c>
    </row>
    <row r="400" spans="1:15" x14ac:dyDescent="0.25">
      <c r="A400" s="41" t="s">
        <v>1032</v>
      </c>
      <c r="B400">
        <v>16</v>
      </c>
      <c r="D400" t="s">
        <v>1031</v>
      </c>
      <c r="E400" t="s">
        <v>1021</v>
      </c>
      <c r="F400">
        <v>1.5E-3</v>
      </c>
      <c r="G400">
        <v>0.81100000000000005</v>
      </c>
      <c r="H400">
        <v>0.8125</v>
      </c>
      <c r="I400">
        <v>0.80159999999999998</v>
      </c>
      <c r="J400">
        <v>0.77039999999999997</v>
      </c>
      <c r="K400">
        <v>0.76549999999999996</v>
      </c>
      <c r="L400">
        <v>0.73650000000000004</v>
      </c>
      <c r="M400" t="s">
        <v>1022</v>
      </c>
      <c r="O400" t="str">
        <f t="shared" si="6"/>
        <v>13/16|16||UN|2A|0.0015|0.811|0.8125|0.8016|0.7704|0.7655|0.7365|-|</v>
      </c>
    </row>
    <row r="401" spans="1:15" x14ac:dyDescent="0.25">
      <c r="A401" s="41" t="s">
        <v>1032</v>
      </c>
      <c r="B401">
        <v>16</v>
      </c>
      <c r="D401" t="s">
        <v>1031</v>
      </c>
      <c r="E401" t="s">
        <v>1023</v>
      </c>
      <c r="F401" t="s">
        <v>1022</v>
      </c>
      <c r="G401" t="s">
        <v>1022</v>
      </c>
      <c r="H401">
        <v>0.8125</v>
      </c>
      <c r="I401">
        <v>0.8125</v>
      </c>
      <c r="J401">
        <v>0.7782</v>
      </c>
      <c r="K401">
        <v>0.77190000000000003</v>
      </c>
      <c r="L401">
        <v>0.75900000000000001</v>
      </c>
      <c r="M401">
        <v>0.745</v>
      </c>
      <c r="O401" t="str">
        <f t="shared" si="6"/>
        <v>13/16|16||UN|2B|-|-|0.8125|0.8125|0.7782|0.7719|0.759|0.745|</v>
      </c>
    </row>
    <row r="402" spans="1:15" x14ac:dyDescent="0.25">
      <c r="A402" s="41" t="s">
        <v>1032</v>
      </c>
      <c r="B402">
        <v>16</v>
      </c>
      <c r="D402" t="s">
        <v>1031</v>
      </c>
      <c r="E402" t="s">
        <v>1024</v>
      </c>
      <c r="F402">
        <v>0</v>
      </c>
      <c r="G402">
        <v>0.8125</v>
      </c>
      <c r="H402">
        <v>0.8125</v>
      </c>
      <c r="I402">
        <v>0.80310000000000004</v>
      </c>
      <c r="J402">
        <v>0.77190000000000003</v>
      </c>
      <c r="K402">
        <v>0.76829999999999998</v>
      </c>
      <c r="L402">
        <v>0.73799999999999999</v>
      </c>
      <c r="M402" t="s">
        <v>1022</v>
      </c>
      <c r="O402" t="str">
        <f t="shared" si="6"/>
        <v>13/16|16||UN|3A|0|0.8125|0.8125|0.8031|0.7719|0.7683|0.738|-|</v>
      </c>
    </row>
    <row r="403" spans="1:15" x14ac:dyDescent="0.25">
      <c r="A403" s="41" t="s">
        <v>1032</v>
      </c>
      <c r="B403">
        <v>16</v>
      </c>
      <c r="D403" t="s">
        <v>1031</v>
      </c>
      <c r="E403" t="s">
        <v>1025</v>
      </c>
      <c r="F403" t="s">
        <v>1022</v>
      </c>
      <c r="G403" t="s">
        <v>1022</v>
      </c>
      <c r="H403">
        <v>0.8125</v>
      </c>
      <c r="I403">
        <v>0.8125</v>
      </c>
      <c r="J403">
        <v>0.77659999999999996</v>
      </c>
      <c r="K403">
        <v>0.77190000000000003</v>
      </c>
      <c r="L403">
        <v>0.75329999999999997</v>
      </c>
      <c r="M403">
        <v>0.745</v>
      </c>
      <c r="O403" t="str">
        <f t="shared" si="6"/>
        <v>13/16|16||UN|3B|-|-|0.8125|0.8125|0.7766|0.7719|0.7533|0.745|</v>
      </c>
    </row>
    <row r="404" spans="1:15" x14ac:dyDescent="0.25">
      <c r="A404" s="41" t="s">
        <v>1032</v>
      </c>
      <c r="B404">
        <v>20</v>
      </c>
      <c r="D404" t="s">
        <v>1028</v>
      </c>
      <c r="E404" t="s">
        <v>1021</v>
      </c>
      <c r="F404">
        <v>1.2999999999999999E-3</v>
      </c>
      <c r="G404">
        <v>0.81120000000000003</v>
      </c>
      <c r="H404">
        <v>0.8125</v>
      </c>
      <c r="I404">
        <v>0.80310000000000004</v>
      </c>
      <c r="J404">
        <v>0.77869999999999995</v>
      </c>
      <c r="K404">
        <v>0.77429999999999999</v>
      </c>
      <c r="L404">
        <v>0.75170000000000003</v>
      </c>
      <c r="M404" t="s">
        <v>1022</v>
      </c>
      <c r="O404" t="str">
        <f t="shared" si="6"/>
        <v>13/16|20||UNEF|2A|0.0013|0.8112|0.8125|0.8031|0.7787|0.7743|0.7517|-|</v>
      </c>
    </row>
    <row r="405" spans="1:15" x14ac:dyDescent="0.25">
      <c r="A405" s="41" t="s">
        <v>1032</v>
      </c>
      <c r="B405">
        <v>20</v>
      </c>
      <c r="D405" t="s">
        <v>1028</v>
      </c>
      <c r="E405" t="s">
        <v>1023</v>
      </c>
      <c r="F405" t="s">
        <v>1022</v>
      </c>
      <c r="G405" t="s">
        <v>1022</v>
      </c>
      <c r="H405">
        <v>0.8125</v>
      </c>
      <c r="I405">
        <v>0.8125</v>
      </c>
      <c r="J405">
        <v>0.78569999999999995</v>
      </c>
      <c r="K405">
        <v>0.78</v>
      </c>
      <c r="L405">
        <v>0.77</v>
      </c>
      <c r="M405">
        <v>0.75800000000000001</v>
      </c>
      <c r="O405" t="str">
        <f t="shared" si="6"/>
        <v>13/16|20||UNEF|2B|-|-|0.8125|0.8125|0.7857|0.78|0.77|0.758|</v>
      </c>
    </row>
    <row r="406" spans="1:15" x14ac:dyDescent="0.25">
      <c r="A406" s="41" t="s">
        <v>1032</v>
      </c>
      <c r="B406">
        <v>20</v>
      </c>
      <c r="D406" t="s">
        <v>1028</v>
      </c>
      <c r="E406" t="s">
        <v>1024</v>
      </c>
      <c r="F406">
        <v>0</v>
      </c>
      <c r="G406">
        <v>0.8125</v>
      </c>
      <c r="H406">
        <v>0.8125</v>
      </c>
      <c r="I406">
        <v>0.8044</v>
      </c>
      <c r="J406">
        <v>0.78</v>
      </c>
      <c r="K406">
        <v>0.77669999999999995</v>
      </c>
      <c r="L406">
        <v>0.753</v>
      </c>
      <c r="M406" t="s">
        <v>1022</v>
      </c>
      <c r="O406" t="str">
        <f t="shared" si="6"/>
        <v>13/16|20||UNEF|3A|0|0.8125|0.8125|0.8044|0.78|0.7767|0.753|-|</v>
      </c>
    </row>
    <row r="407" spans="1:15" x14ac:dyDescent="0.25">
      <c r="A407" s="41" t="s">
        <v>1032</v>
      </c>
      <c r="B407">
        <v>20</v>
      </c>
      <c r="D407" t="s">
        <v>1028</v>
      </c>
      <c r="E407" t="s">
        <v>1025</v>
      </c>
      <c r="F407" t="s">
        <v>1022</v>
      </c>
      <c r="G407" t="s">
        <v>1022</v>
      </c>
      <c r="H407">
        <v>0.8125</v>
      </c>
      <c r="I407">
        <v>0.8125</v>
      </c>
      <c r="J407">
        <v>0.7843</v>
      </c>
      <c r="K407">
        <v>0.78</v>
      </c>
      <c r="L407">
        <v>0.76619999999999999</v>
      </c>
      <c r="M407">
        <v>0.75800000000000001</v>
      </c>
      <c r="O407" t="str">
        <f t="shared" si="6"/>
        <v>13/16|20||UNEF|3B|-|-|0.8125|0.8125|0.7843|0.78|0.7662|0.758|</v>
      </c>
    </row>
    <row r="408" spans="1:15" x14ac:dyDescent="0.25">
      <c r="A408" s="41" t="s">
        <v>1032</v>
      </c>
      <c r="B408">
        <v>28</v>
      </c>
      <c r="D408" t="s">
        <v>1031</v>
      </c>
      <c r="E408" t="s">
        <v>1021</v>
      </c>
      <c r="F408">
        <v>1.1999999999999999E-3</v>
      </c>
      <c r="G408">
        <v>0.81130000000000002</v>
      </c>
      <c r="H408">
        <v>0.8125</v>
      </c>
      <c r="I408">
        <v>0.80479999999999996</v>
      </c>
      <c r="J408">
        <v>0.78810000000000002</v>
      </c>
      <c r="K408">
        <v>0.7843</v>
      </c>
      <c r="L408">
        <v>0.76870000000000005</v>
      </c>
      <c r="M408" t="s">
        <v>1022</v>
      </c>
      <c r="O408" t="str">
        <f t="shared" si="6"/>
        <v>13/16|28||UN|2A|0.0012|0.8113|0.8125|0.8048|0.7881|0.7843|0.7687|-|</v>
      </c>
    </row>
    <row r="409" spans="1:15" x14ac:dyDescent="0.25">
      <c r="A409" s="41" t="s">
        <v>1032</v>
      </c>
      <c r="B409">
        <v>28</v>
      </c>
      <c r="D409" t="s">
        <v>1031</v>
      </c>
      <c r="E409" t="s">
        <v>1023</v>
      </c>
      <c r="F409" t="s">
        <v>1022</v>
      </c>
      <c r="G409" t="s">
        <v>1022</v>
      </c>
      <c r="H409">
        <v>0.8125</v>
      </c>
      <c r="I409">
        <v>0.8125</v>
      </c>
      <c r="J409">
        <v>0.79430000000000001</v>
      </c>
      <c r="K409">
        <v>0.7893</v>
      </c>
      <c r="L409">
        <v>0.78200000000000003</v>
      </c>
      <c r="M409">
        <v>0.77400000000000002</v>
      </c>
      <c r="O409" t="str">
        <f t="shared" si="6"/>
        <v>13/16|28||UN|2B|-|-|0.8125|0.8125|0.7943|0.7893|0.782|0.774|</v>
      </c>
    </row>
    <row r="410" spans="1:15" x14ac:dyDescent="0.25">
      <c r="A410" s="41" t="s">
        <v>1032</v>
      </c>
      <c r="B410">
        <v>28</v>
      </c>
      <c r="D410" t="s">
        <v>1031</v>
      </c>
      <c r="E410" t="s">
        <v>1024</v>
      </c>
      <c r="F410">
        <v>0</v>
      </c>
      <c r="G410">
        <v>0.8125</v>
      </c>
      <c r="H410">
        <v>0.8125</v>
      </c>
      <c r="I410">
        <v>0.80600000000000005</v>
      </c>
      <c r="J410">
        <v>0.7893</v>
      </c>
      <c r="K410">
        <v>0.78639999999999999</v>
      </c>
      <c r="L410">
        <v>0.76990000000000003</v>
      </c>
      <c r="M410" t="s">
        <v>1022</v>
      </c>
      <c r="O410" t="str">
        <f t="shared" si="6"/>
        <v>13/16|28||UN|3A|0|0.8125|0.8125|0.806|0.7893|0.7864|0.7699|-|</v>
      </c>
    </row>
    <row r="411" spans="1:15" x14ac:dyDescent="0.25">
      <c r="A411" s="41" t="s">
        <v>1032</v>
      </c>
      <c r="B411">
        <v>28</v>
      </c>
      <c r="D411" t="s">
        <v>1031</v>
      </c>
      <c r="E411" t="s">
        <v>1025</v>
      </c>
      <c r="F411" t="s">
        <v>1022</v>
      </c>
      <c r="G411" t="s">
        <v>1022</v>
      </c>
      <c r="H411">
        <v>0.8125</v>
      </c>
      <c r="I411">
        <v>0.8125</v>
      </c>
      <c r="J411">
        <v>0.79300000000000004</v>
      </c>
      <c r="K411">
        <v>0.7893</v>
      </c>
      <c r="L411">
        <v>0.78010000000000002</v>
      </c>
      <c r="M411">
        <v>0.77400000000000002</v>
      </c>
      <c r="O411" t="str">
        <f t="shared" si="6"/>
        <v>13/16|28||UN|3B|-|-|0.8125|0.8125|0.793|0.7893|0.7801|0.774|</v>
      </c>
    </row>
    <row r="412" spans="1:15" x14ac:dyDescent="0.25">
      <c r="A412" s="41" t="s">
        <v>1032</v>
      </c>
      <c r="B412">
        <v>32</v>
      </c>
      <c r="D412" t="s">
        <v>1031</v>
      </c>
      <c r="E412" t="s">
        <v>1021</v>
      </c>
      <c r="F412">
        <v>1.1000000000000001E-3</v>
      </c>
      <c r="G412">
        <v>0.81140000000000001</v>
      </c>
      <c r="H412">
        <v>0.8125</v>
      </c>
      <c r="I412">
        <v>0.8054</v>
      </c>
      <c r="J412">
        <v>0.79110000000000003</v>
      </c>
      <c r="K412">
        <v>0.78749999999999998</v>
      </c>
      <c r="L412">
        <v>0.7742</v>
      </c>
      <c r="M412" t="s">
        <v>1022</v>
      </c>
      <c r="O412" t="str">
        <f t="shared" si="6"/>
        <v>13/16|32||UN|2A|0.0011|0.8114|0.8125|0.8054|0.7911|0.7875|0.7742|-|</v>
      </c>
    </row>
    <row r="413" spans="1:15" x14ac:dyDescent="0.25">
      <c r="A413" s="41" t="s">
        <v>1032</v>
      </c>
      <c r="B413">
        <v>32</v>
      </c>
      <c r="D413" t="s">
        <v>1031</v>
      </c>
      <c r="E413" t="s">
        <v>1023</v>
      </c>
      <c r="F413" t="s">
        <v>1022</v>
      </c>
      <c r="G413" t="s">
        <v>1022</v>
      </c>
      <c r="H413">
        <v>0.8125</v>
      </c>
      <c r="I413">
        <v>0.8125</v>
      </c>
      <c r="J413">
        <v>0.79690000000000005</v>
      </c>
      <c r="K413">
        <v>0.79220000000000002</v>
      </c>
      <c r="L413">
        <v>0.78600000000000003</v>
      </c>
      <c r="M413">
        <v>0.77900000000000003</v>
      </c>
      <c r="O413" t="str">
        <f t="shared" si="6"/>
        <v>13/16|32||UN|2B|-|-|0.8125|0.8125|0.7969|0.7922|0.786|0.779|</v>
      </c>
    </row>
    <row r="414" spans="1:15" x14ac:dyDescent="0.25">
      <c r="A414" s="41" t="s">
        <v>1032</v>
      </c>
      <c r="B414">
        <v>32</v>
      </c>
      <c r="D414" t="s">
        <v>1031</v>
      </c>
      <c r="E414" t="s">
        <v>1024</v>
      </c>
      <c r="F414">
        <v>0</v>
      </c>
      <c r="G414">
        <v>0.8125</v>
      </c>
      <c r="H414">
        <v>0.8125</v>
      </c>
      <c r="I414">
        <v>0.80649999999999999</v>
      </c>
      <c r="J414">
        <v>0.79220000000000002</v>
      </c>
      <c r="K414">
        <v>0.78949999999999998</v>
      </c>
      <c r="L414">
        <v>0.77529999999999999</v>
      </c>
      <c r="M414" t="s">
        <v>1022</v>
      </c>
      <c r="O414" t="str">
        <f t="shared" si="6"/>
        <v>13/16|32||UN|3A|0|0.8125|0.8125|0.8065|0.7922|0.7895|0.7753|-|</v>
      </c>
    </row>
    <row r="415" spans="1:15" x14ac:dyDescent="0.25">
      <c r="A415" s="41" t="s">
        <v>1032</v>
      </c>
      <c r="B415">
        <v>32</v>
      </c>
      <c r="D415" t="s">
        <v>1031</v>
      </c>
      <c r="E415" t="s">
        <v>1025</v>
      </c>
      <c r="F415" t="s">
        <v>1022</v>
      </c>
      <c r="G415" t="s">
        <v>1022</v>
      </c>
      <c r="H415">
        <v>0.8125</v>
      </c>
      <c r="I415">
        <v>0.8125</v>
      </c>
      <c r="J415">
        <v>0.79579999999999995</v>
      </c>
      <c r="K415">
        <v>0.79220000000000002</v>
      </c>
      <c r="L415">
        <v>0.78439999999999999</v>
      </c>
      <c r="M415">
        <v>0.77900000000000003</v>
      </c>
      <c r="O415" t="str">
        <f t="shared" si="6"/>
        <v>13/16|32||UN|3B|-|-|0.8125|0.8125|0.7958|0.7922|0.7844|0.779|</v>
      </c>
    </row>
    <row r="416" spans="1:15" x14ac:dyDescent="0.25">
      <c r="A416" s="41" t="s">
        <v>1058</v>
      </c>
      <c r="B416">
        <v>9</v>
      </c>
      <c r="D416" t="s">
        <v>1026</v>
      </c>
      <c r="E416" t="s">
        <v>1029</v>
      </c>
      <c r="F416">
        <v>1.9E-3</v>
      </c>
      <c r="G416">
        <v>0.87309999999999999</v>
      </c>
      <c r="H416">
        <v>0.875</v>
      </c>
      <c r="I416">
        <v>0.85229999999999995</v>
      </c>
      <c r="J416">
        <v>0.80089999999999995</v>
      </c>
      <c r="K416">
        <v>0.79139999999999999</v>
      </c>
      <c r="L416">
        <v>0.74080000000000001</v>
      </c>
      <c r="M416" t="s">
        <v>1022</v>
      </c>
      <c r="O416" t="str">
        <f t="shared" si="6"/>
        <v>7/8|9||UNC|1A|0.0019|0.8731|0.875|0.8523|0.8009|0.7914|0.7408|-|</v>
      </c>
    </row>
    <row r="417" spans="1:15" x14ac:dyDescent="0.25">
      <c r="A417" s="41" t="s">
        <v>1058</v>
      </c>
      <c r="B417">
        <v>9</v>
      </c>
      <c r="D417" t="s">
        <v>1026</v>
      </c>
      <c r="E417" t="s">
        <v>1030</v>
      </c>
      <c r="F417" t="s">
        <v>1022</v>
      </c>
      <c r="G417" t="s">
        <v>1022</v>
      </c>
      <c r="H417">
        <v>0.875</v>
      </c>
      <c r="I417">
        <v>0.875</v>
      </c>
      <c r="J417">
        <v>0.81510000000000005</v>
      </c>
      <c r="K417">
        <v>0.80279999999999996</v>
      </c>
      <c r="L417">
        <v>0.77800000000000002</v>
      </c>
      <c r="M417">
        <v>0.755</v>
      </c>
      <c r="O417" t="str">
        <f t="shared" si="6"/>
        <v>7/8|9||UNC|1B|-|-|0.875|0.875|0.8151|0.8028|0.778|0.755|</v>
      </c>
    </row>
    <row r="418" spans="1:15" x14ac:dyDescent="0.25">
      <c r="A418" s="41" t="s">
        <v>1058</v>
      </c>
      <c r="B418">
        <v>9</v>
      </c>
      <c r="D418" t="s">
        <v>1026</v>
      </c>
      <c r="E418" t="s">
        <v>1021</v>
      </c>
      <c r="F418">
        <v>1.9E-3</v>
      </c>
      <c r="G418">
        <v>0.87309999999999999</v>
      </c>
      <c r="H418">
        <v>0.875</v>
      </c>
      <c r="I418">
        <v>0.85919999999999996</v>
      </c>
      <c r="J418">
        <v>0.80089999999999995</v>
      </c>
      <c r="K418">
        <v>0.79459999999999997</v>
      </c>
      <c r="L418">
        <v>0.74080000000000001</v>
      </c>
      <c r="M418" t="s">
        <v>1022</v>
      </c>
      <c r="O418" t="str">
        <f t="shared" si="6"/>
        <v>7/8|9||UNC|2A|0.0019|0.8731|0.875|0.8592|0.8009|0.7946|0.7408|-|</v>
      </c>
    </row>
    <row r="419" spans="1:15" x14ac:dyDescent="0.25">
      <c r="A419" s="41" t="s">
        <v>1058</v>
      </c>
      <c r="B419">
        <v>9</v>
      </c>
      <c r="D419" t="s">
        <v>1026</v>
      </c>
      <c r="E419" t="s">
        <v>1023</v>
      </c>
      <c r="F419" t="s">
        <v>1022</v>
      </c>
      <c r="G419" t="s">
        <v>1022</v>
      </c>
      <c r="H419">
        <v>0.875</v>
      </c>
      <c r="I419">
        <v>0.875</v>
      </c>
      <c r="J419">
        <v>0.81100000000000005</v>
      </c>
      <c r="K419">
        <v>0.80279999999999996</v>
      </c>
      <c r="L419">
        <v>0.77800000000000002</v>
      </c>
      <c r="M419">
        <v>0.755</v>
      </c>
      <c r="O419" t="str">
        <f t="shared" si="6"/>
        <v>7/8|9||UNC|2B|-|-|0.875|0.875|0.811|0.8028|0.778|0.755|</v>
      </c>
    </row>
    <row r="420" spans="1:15" x14ac:dyDescent="0.25">
      <c r="A420" s="41" t="s">
        <v>1058</v>
      </c>
      <c r="B420">
        <v>9</v>
      </c>
      <c r="D420" t="s">
        <v>1026</v>
      </c>
      <c r="E420" t="s">
        <v>1024</v>
      </c>
      <c r="F420">
        <v>0</v>
      </c>
      <c r="G420">
        <v>0.875</v>
      </c>
      <c r="H420">
        <v>0.875</v>
      </c>
      <c r="I420">
        <v>0.86109999999999998</v>
      </c>
      <c r="J420">
        <v>0.80279999999999996</v>
      </c>
      <c r="K420">
        <v>0.79810000000000003</v>
      </c>
      <c r="L420">
        <v>0.74270000000000003</v>
      </c>
      <c r="M420" t="s">
        <v>1022</v>
      </c>
      <c r="O420" t="str">
        <f t="shared" si="6"/>
        <v>7/8|9||UNC|3A|0|0.875|0.875|0.8611|0.8028|0.7981|0.7427|-|</v>
      </c>
    </row>
    <row r="421" spans="1:15" x14ac:dyDescent="0.25">
      <c r="A421" s="41" t="s">
        <v>1058</v>
      </c>
      <c r="B421">
        <v>9</v>
      </c>
      <c r="D421" t="s">
        <v>1026</v>
      </c>
      <c r="E421" t="s">
        <v>1025</v>
      </c>
      <c r="F421" t="s">
        <v>1022</v>
      </c>
      <c r="G421" t="s">
        <v>1022</v>
      </c>
      <c r="H421">
        <v>0.875</v>
      </c>
      <c r="I421">
        <v>0.875</v>
      </c>
      <c r="J421">
        <v>0.80889999999999995</v>
      </c>
      <c r="K421">
        <v>0.80279999999999996</v>
      </c>
      <c r="L421">
        <v>0.7681</v>
      </c>
      <c r="M421">
        <v>0.755</v>
      </c>
      <c r="O421" t="str">
        <f t="shared" si="6"/>
        <v>7/8|9||UNC|3B|-|-|0.875|0.875|0.8089|0.8028|0.7681|0.755|</v>
      </c>
    </row>
    <row r="422" spans="1:15" x14ac:dyDescent="0.25">
      <c r="A422" s="41" t="s">
        <v>1058</v>
      </c>
      <c r="B422">
        <v>10</v>
      </c>
      <c r="D422" t="s">
        <v>1027</v>
      </c>
      <c r="E422" t="s">
        <v>1021</v>
      </c>
      <c r="F422">
        <v>1.8E-3</v>
      </c>
      <c r="G422">
        <v>0.87319999999999998</v>
      </c>
      <c r="H422">
        <v>0.875</v>
      </c>
      <c r="I422">
        <v>0.86029999999999995</v>
      </c>
      <c r="J422">
        <v>0.80820000000000003</v>
      </c>
      <c r="K422">
        <v>0.80220000000000002</v>
      </c>
      <c r="L422">
        <v>0.75419999999999998</v>
      </c>
      <c r="M422" t="s">
        <v>1022</v>
      </c>
      <c r="O422" t="str">
        <f t="shared" si="6"/>
        <v>7/8|10||UNS|2A|0.0018|0.8732|0.875|0.8603|0.8082|0.8022|0.7542|-|</v>
      </c>
    </row>
    <row r="423" spans="1:15" x14ac:dyDescent="0.25">
      <c r="A423" s="41" t="s">
        <v>1058</v>
      </c>
      <c r="B423">
        <v>10</v>
      </c>
      <c r="D423" t="s">
        <v>1027</v>
      </c>
      <c r="E423" t="s">
        <v>1023</v>
      </c>
      <c r="F423" t="s">
        <v>1022</v>
      </c>
      <c r="G423" t="s">
        <v>1022</v>
      </c>
      <c r="H423">
        <v>0.875</v>
      </c>
      <c r="I423">
        <v>0.875</v>
      </c>
      <c r="J423">
        <v>0.81779999999999997</v>
      </c>
      <c r="K423">
        <v>0.81</v>
      </c>
      <c r="L423">
        <v>0.78800000000000003</v>
      </c>
      <c r="M423">
        <v>0.76700000000000002</v>
      </c>
      <c r="O423" t="str">
        <f t="shared" si="6"/>
        <v>7/8|10||UNS|2B|-|-|0.875|0.875|0.8178|0.81|0.788|0.767|</v>
      </c>
    </row>
    <row r="424" spans="1:15" x14ac:dyDescent="0.25">
      <c r="A424" s="41" t="s">
        <v>1058</v>
      </c>
      <c r="B424">
        <v>12</v>
      </c>
      <c r="D424" t="s">
        <v>1031</v>
      </c>
      <c r="E424" t="s">
        <v>1021</v>
      </c>
      <c r="F424">
        <v>1.6999999999999999E-3</v>
      </c>
      <c r="G424">
        <v>0.87329999999999997</v>
      </c>
      <c r="H424">
        <v>0.875</v>
      </c>
      <c r="I424">
        <v>0.8619</v>
      </c>
      <c r="J424">
        <v>0.81920000000000004</v>
      </c>
      <c r="K424">
        <v>0.81369999999999998</v>
      </c>
      <c r="L424">
        <v>0.77410000000000001</v>
      </c>
      <c r="M424" t="s">
        <v>1022</v>
      </c>
      <c r="O424" t="str">
        <f t="shared" si="6"/>
        <v>7/8|12||UN|2A|0.0017|0.8733|0.875|0.8619|0.8192|0.8137|0.7741|-|</v>
      </c>
    </row>
    <row r="425" spans="1:15" x14ac:dyDescent="0.25">
      <c r="A425" s="41" t="s">
        <v>1058</v>
      </c>
      <c r="B425">
        <v>12</v>
      </c>
      <c r="D425" t="s">
        <v>1031</v>
      </c>
      <c r="E425" t="s">
        <v>1023</v>
      </c>
      <c r="F425" t="s">
        <v>1022</v>
      </c>
      <c r="G425" t="s">
        <v>1022</v>
      </c>
      <c r="H425">
        <v>0.875</v>
      </c>
      <c r="I425">
        <v>0.875</v>
      </c>
      <c r="J425">
        <v>0.82809999999999995</v>
      </c>
      <c r="K425">
        <v>0.82089999999999996</v>
      </c>
      <c r="L425">
        <v>0.80300000000000005</v>
      </c>
      <c r="M425">
        <v>0.78500000000000003</v>
      </c>
      <c r="O425" t="str">
        <f t="shared" si="6"/>
        <v>7/8|12||UN|2B|-|-|0.875|0.875|0.8281|0.8209|0.803|0.785|</v>
      </c>
    </row>
    <row r="426" spans="1:15" x14ac:dyDescent="0.25">
      <c r="A426" s="41" t="s">
        <v>1058</v>
      </c>
      <c r="B426">
        <v>12</v>
      </c>
      <c r="D426" t="s">
        <v>1031</v>
      </c>
      <c r="E426" t="s">
        <v>1024</v>
      </c>
      <c r="F426">
        <v>0</v>
      </c>
      <c r="G426">
        <v>0.875</v>
      </c>
      <c r="H426">
        <v>0.875</v>
      </c>
      <c r="I426">
        <v>0.86360000000000003</v>
      </c>
      <c r="J426">
        <v>0.82089999999999996</v>
      </c>
      <c r="K426">
        <v>0.81679999999999997</v>
      </c>
      <c r="L426">
        <v>0.77580000000000005</v>
      </c>
      <c r="M426" t="s">
        <v>1022</v>
      </c>
      <c r="O426" t="str">
        <f t="shared" si="6"/>
        <v>7/8|12||UN|3A|0|0.875|0.875|0.8636|0.8209|0.8168|0.7758|-|</v>
      </c>
    </row>
    <row r="427" spans="1:15" x14ac:dyDescent="0.25">
      <c r="A427" s="41" t="s">
        <v>1058</v>
      </c>
      <c r="B427">
        <v>12</v>
      </c>
      <c r="D427" t="s">
        <v>1031</v>
      </c>
      <c r="E427" t="s">
        <v>1025</v>
      </c>
      <c r="F427" t="s">
        <v>1022</v>
      </c>
      <c r="G427" t="s">
        <v>1022</v>
      </c>
      <c r="H427">
        <v>0.875</v>
      </c>
      <c r="I427">
        <v>0.875</v>
      </c>
      <c r="J427">
        <v>0.82630000000000003</v>
      </c>
      <c r="K427">
        <v>0.82089999999999996</v>
      </c>
      <c r="L427">
        <v>0.79479999999999995</v>
      </c>
      <c r="M427">
        <v>0.78500000000000003</v>
      </c>
      <c r="O427" t="str">
        <f t="shared" si="6"/>
        <v>7/8|12||UN|3B|-|-|0.875|0.875|0.8263|0.8209|0.7948|0.785|</v>
      </c>
    </row>
    <row r="428" spans="1:15" x14ac:dyDescent="0.25">
      <c r="A428" s="41" t="s">
        <v>1058</v>
      </c>
      <c r="B428">
        <v>14</v>
      </c>
      <c r="D428" t="s">
        <v>1020</v>
      </c>
      <c r="E428" t="s">
        <v>1029</v>
      </c>
      <c r="F428">
        <v>1.6000000000000001E-3</v>
      </c>
      <c r="G428">
        <v>0.87339999999999995</v>
      </c>
      <c r="H428">
        <v>0.875</v>
      </c>
      <c r="I428">
        <v>0.8579</v>
      </c>
      <c r="J428">
        <v>0.82699999999999996</v>
      </c>
      <c r="K428">
        <v>0.81889999999999996</v>
      </c>
      <c r="L428">
        <v>0.78839999999999999</v>
      </c>
      <c r="M428" t="s">
        <v>1022</v>
      </c>
      <c r="O428" t="str">
        <f t="shared" si="6"/>
        <v>7/8|14||UNF|1A|0.0016|0.8734|0.875|0.8579|0.827|0.8189|0.7884|-|</v>
      </c>
    </row>
    <row r="429" spans="1:15" x14ac:dyDescent="0.25">
      <c r="A429" s="41" t="s">
        <v>1058</v>
      </c>
      <c r="B429">
        <v>14</v>
      </c>
      <c r="D429" t="s">
        <v>1020</v>
      </c>
      <c r="E429" t="s">
        <v>1030</v>
      </c>
      <c r="F429" t="s">
        <v>1022</v>
      </c>
      <c r="G429" t="s">
        <v>1022</v>
      </c>
      <c r="H429">
        <v>0.875</v>
      </c>
      <c r="I429">
        <v>0.875</v>
      </c>
      <c r="J429">
        <v>0.83919999999999995</v>
      </c>
      <c r="K429">
        <v>0.8286</v>
      </c>
      <c r="L429">
        <v>0.81399999999999995</v>
      </c>
      <c r="M429">
        <v>0.79800000000000004</v>
      </c>
      <c r="O429" t="str">
        <f t="shared" si="6"/>
        <v>7/8|14||UNF|1B|-|-|0.875|0.875|0.8392|0.8286|0.814|0.798|</v>
      </c>
    </row>
    <row r="430" spans="1:15" x14ac:dyDescent="0.25">
      <c r="A430" s="41" t="s">
        <v>1058</v>
      </c>
      <c r="B430">
        <v>14</v>
      </c>
      <c r="D430" t="s">
        <v>1020</v>
      </c>
      <c r="E430" t="s">
        <v>1021</v>
      </c>
      <c r="F430">
        <v>1.6000000000000001E-3</v>
      </c>
      <c r="G430">
        <v>0.87339999999999995</v>
      </c>
      <c r="H430">
        <v>0.875</v>
      </c>
      <c r="I430">
        <v>0.86309999999999998</v>
      </c>
      <c r="J430">
        <v>0.82699999999999996</v>
      </c>
      <c r="K430">
        <v>0.8216</v>
      </c>
      <c r="L430">
        <v>0.78839999999999999</v>
      </c>
      <c r="M430" t="s">
        <v>1022</v>
      </c>
      <c r="O430" t="str">
        <f t="shared" si="6"/>
        <v>7/8|14||UNF|2A|0.0016|0.8734|0.875|0.8631|0.827|0.8216|0.7884|-|</v>
      </c>
    </row>
    <row r="431" spans="1:15" x14ac:dyDescent="0.25">
      <c r="A431" s="41" t="s">
        <v>1058</v>
      </c>
      <c r="B431">
        <v>14</v>
      </c>
      <c r="D431" t="s">
        <v>1020</v>
      </c>
      <c r="E431" t="s">
        <v>1023</v>
      </c>
      <c r="F431" t="s">
        <v>1022</v>
      </c>
      <c r="G431" t="s">
        <v>1022</v>
      </c>
      <c r="H431">
        <v>0.875</v>
      </c>
      <c r="I431">
        <v>0.875</v>
      </c>
      <c r="J431">
        <v>0.83560000000000001</v>
      </c>
      <c r="K431">
        <v>0.8286</v>
      </c>
      <c r="L431">
        <v>0.81399999999999995</v>
      </c>
      <c r="M431">
        <v>0.79800000000000004</v>
      </c>
      <c r="O431" t="str">
        <f t="shared" si="6"/>
        <v>7/8|14||UNF|2B|-|-|0.875|0.875|0.8356|0.8286|0.814|0.798|</v>
      </c>
    </row>
    <row r="432" spans="1:15" x14ac:dyDescent="0.25">
      <c r="A432" s="41" t="s">
        <v>1058</v>
      </c>
      <c r="B432">
        <v>14</v>
      </c>
      <c r="D432" t="s">
        <v>1020</v>
      </c>
      <c r="E432" t="s">
        <v>1024</v>
      </c>
      <c r="F432">
        <v>0</v>
      </c>
      <c r="G432">
        <v>0.875</v>
      </c>
      <c r="H432">
        <v>0.875</v>
      </c>
      <c r="I432">
        <v>0.86470000000000002</v>
      </c>
      <c r="J432">
        <v>0.8286</v>
      </c>
      <c r="K432">
        <v>0.82450000000000001</v>
      </c>
      <c r="L432">
        <v>0.79</v>
      </c>
      <c r="M432" t="s">
        <v>1022</v>
      </c>
      <c r="O432" t="str">
        <f t="shared" si="6"/>
        <v>7/8|14||UNF|3A|0|0.875|0.875|0.8647|0.8286|0.8245|0.79|-|</v>
      </c>
    </row>
    <row r="433" spans="1:15" x14ac:dyDescent="0.25">
      <c r="A433" s="41" t="s">
        <v>1058</v>
      </c>
      <c r="B433">
        <v>14</v>
      </c>
      <c r="D433" t="s">
        <v>1020</v>
      </c>
      <c r="E433" t="s">
        <v>1025</v>
      </c>
      <c r="F433" t="s">
        <v>1022</v>
      </c>
      <c r="G433" t="s">
        <v>1022</v>
      </c>
      <c r="H433">
        <v>0.875</v>
      </c>
      <c r="I433">
        <v>0.875</v>
      </c>
      <c r="J433">
        <v>0.83389999999999997</v>
      </c>
      <c r="K433">
        <v>0.8286</v>
      </c>
      <c r="L433">
        <v>0.80679999999999996</v>
      </c>
      <c r="M433">
        <v>0.79800000000000004</v>
      </c>
      <c r="O433" t="str">
        <f t="shared" si="6"/>
        <v>7/8|14||UNF|3B|-|-|0.875|0.875|0.8339|0.8286|0.8068|0.798|</v>
      </c>
    </row>
    <row r="434" spans="1:15" x14ac:dyDescent="0.25">
      <c r="A434" s="41" t="s">
        <v>1058</v>
      </c>
      <c r="B434">
        <v>16</v>
      </c>
      <c r="D434" t="s">
        <v>1031</v>
      </c>
      <c r="E434" t="s">
        <v>1021</v>
      </c>
      <c r="F434">
        <v>1.5E-3</v>
      </c>
      <c r="G434">
        <v>0.87350000000000005</v>
      </c>
      <c r="H434">
        <v>0.875</v>
      </c>
      <c r="I434">
        <v>0.86409999999999998</v>
      </c>
      <c r="J434">
        <v>0.83289999999999997</v>
      </c>
      <c r="K434">
        <v>0.82799999999999996</v>
      </c>
      <c r="L434">
        <v>0.79</v>
      </c>
      <c r="M434" t="s">
        <v>1022</v>
      </c>
      <c r="O434" t="str">
        <f t="shared" si="6"/>
        <v>7/8|16||UN|2A|0.0015|0.8735|0.875|0.8641|0.8329|0.828|0.79|-|</v>
      </c>
    </row>
    <row r="435" spans="1:15" x14ac:dyDescent="0.25">
      <c r="A435" s="41" t="s">
        <v>1058</v>
      </c>
      <c r="B435">
        <v>16</v>
      </c>
      <c r="D435" t="s">
        <v>1031</v>
      </c>
      <c r="E435" t="s">
        <v>1023</v>
      </c>
      <c r="F435" t="s">
        <v>1022</v>
      </c>
      <c r="G435" t="s">
        <v>1022</v>
      </c>
      <c r="H435">
        <v>0.875</v>
      </c>
      <c r="I435">
        <v>0.875</v>
      </c>
      <c r="J435">
        <v>0.8407</v>
      </c>
      <c r="K435">
        <v>0.83440000000000003</v>
      </c>
      <c r="L435">
        <v>0.82099999999999995</v>
      </c>
      <c r="M435">
        <v>0.80700000000000005</v>
      </c>
      <c r="O435" t="str">
        <f t="shared" si="6"/>
        <v>7/8|16||UN|2B|-|-|0.875|0.875|0.8407|0.8344|0.821|0.807|</v>
      </c>
    </row>
    <row r="436" spans="1:15" x14ac:dyDescent="0.25">
      <c r="A436" s="41" t="s">
        <v>1058</v>
      </c>
      <c r="B436">
        <v>16</v>
      </c>
      <c r="D436" t="s">
        <v>1031</v>
      </c>
      <c r="E436" t="s">
        <v>1024</v>
      </c>
      <c r="F436">
        <v>0</v>
      </c>
      <c r="G436">
        <v>0.875</v>
      </c>
      <c r="H436">
        <v>0.875</v>
      </c>
      <c r="I436">
        <v>0.86560000000000004</v>
      </c>
      <c r="J436">
        <v>0.83440000000000003</v>
      </c>
      <c r="K436">
        <v>0.83079999999999998</v>
      </c>
      <c r="L436">
        <v>0.80049999999999999</v>
      </c>
      <c r="M436" t="s">
        <v>1022</v>
      </c>
      <c r="O436" t="str">
        <f t="shared" si="6"/>
        <v>7/8|16||UN|3A|0|0.875|0.875|0.8656|0.8344|0.8308|0.8005|-|</v>
      </c>
    </row>
    <row r="437" spans="1:15" x14ac:dyDescent="0.25">
      <c r="A437" s="41" t="s">
        <v>1058</v>
      </c>
      <c r="B437">
        <v>16</v>
      </c>
      <c r="D437" t="s">
        <v>1031</v>
      </c>
      <c r="E437" t="s">
        <v>1025</v>
      </c>
      <c r="F437" t="s">
        <v>1022</v>
      </c>
      <c r="G437" t="s">
        <v>1022</v>
      </c>
      <c r="H437">
        <v>0.875</v>
      </c>
      <c r="I437">
        <v>0.875</v>
      </c>
      <c r="J437">
        <v>0.83909999999999996</v>
      </c>
      <c r="K437">
        <v>0.83440000000000003</v>
      </c>
      <c r="L437">
        <v>0.81579999999999997</v>
      </c>
      <c r="M437">
        <v>0.80700000000000005</v>
      </c>
      <c r="O437" t="str">
        <f t="shared" si="6"/>
        <v>7/8|16||UN|3B|-|-|0.875|0.875|0.8391|0.8344|0.8158|0.807|</v>
      </c>
    </row>
    <row r="438" spans="1:15" x14ac:dyDescent="0.25">
      <c r="A438" s="41" t="s">
        <v>1058</v>
      </c>
      <c r="B438">
        <v>18</v>
      </c>
      <c r="D438" t="s">
        <v>1027</v>
      </c>
      <c r="E438" t="s">
        <v>1021</v>
      </c>
      <c r="F438">
        <v>1.4E-3</v>
      </c>
      <c r="G438">
        <v>0.87360000000000004</v>
      </c>
      <c r="H438">
        <v>0.875</v>
      </c>
      <c r="I438">
        <v>0.8649</v>
      </c>
      <c r="J438">
        <v>0.83750000000000002</v>
      </c>
      <c r="K438">
        <v>0.83289999999999997</v>
      </c>
      <c r="L438">
        <v>0.8075</v>
      </c>
      <c r="M438" t="s">
        <v>1022</v>
      </c>
      <c r="O438" t="str">
        <f t="shared" si="6"/>
        <v>7/8|18||UNS|2A|0.0014|0.8736|0.875|0.8649|0.8375|0.8329|0.8075|-|</v>
      </c>
    </row>
    <row r="439" spans="1:15" x14ac:dyDescent="0.25">
      <c r="A439" s="41" t="s">
        <v>1058</v>
      </c>
      <c r="B439">
        <v>18</v>
      </c>
      <c r="D439" t="s">
        <v>1027</v>
      </c>
      <c r="E439" t="s">
        <v>1023</v>
      </c>
      <c r="F439" t="s">
        <v>1022</v>
      </c>
      <c r="G439" t="s">
        <v>1022</v>
      </c>
      <c r="H439">
        <v>0.875</v>
      </c>
      <c r="I439">
        <v>0.875</v>
      </c>
      <c r="J439">
        <v>0.84489999999999998</v>
      </c>
      <c r="K439">
        <v>0.83889999999999998</v>
      </c>
      <c r="L439">
        <v>0.82799999999999996</v>
      </c>
      <c r="M439">
        <v>0.81499999999999995</v>
      </c>
      <c r="O439" t="str">
        <f t="shared" si="6"/>
        <v>7/8|18||UNS|2B|-|-|0.875|0.875|0.8449|0.8389|0.828|0.815|</v>
      </c>
    </row>
    <row r="440" spans="1:15" x14ac:dyDescent="0.25">
      <c r="A440" s="41" t="s">
        <v>1058</v>
      </c>
      <c r="B440">
        <v>20</v>
      </c>
      <c r="D440" t="s">
        <v>1028</v>
      </c>
      <c r="E440" t="s">
        <v>1021</v>
      </c>
      <c r="F440">
        <v>1.2999999999999999E-3</v>
      </c>
      <c r="G440">
        <v>0.87370000000000003</v>
      </c>
      <c r="H440">
        <v>0.875</v>
      </c>
      <c r="I440">
        <v>0.86560000000000004</v>
      </c>
      <c r="J440">
        <v>0.84119999999999995</v>
      </c>
      <c r="K440">
        <v>0.83679999999999999</v>
      </c>
      <c r="L440">
        <v>0.81420000000000003</v>
      </c>
      <c r="M440" t="s">
        <v>1022</v>
      </c>
      <c r="O440" t="str">
        <f t="shared" si="6"/>
        <v>7/8|20||UNEF|2A|0.0013|0.8737|0.875|0.8656|0.8412|0.8368|0.8142|-|</v>
      </c>
    </row>
    <row r="441" spans="1:15" x14ac:dyDescent="0.25">
      <c r="A441" s="41" t="s">
        <v>1058</v>
      </c>
      <c r="B441">
        <v>20</v>
      </c>
      <c r="D441" t="s">
        <v>1028</v>
      </c>
      <c r="E441" t="s">
        <v>1023</v>
      </c>
      <c r="F441" t="s">
        <v>1022</v>
      </c>
      <c r="G441" t="s">
        <v>1022</v>
      </c>
      <c r="H441">
        <v>0.875</v>
      </c>
      <c r="I441">
        <v>0.875</v>
      </c>
      <c r="J441">
        <v>0.84819999999999995</v>
      </c>
      <c r="K441">
        <v>0.84250000000000003</v>
      </c>
      <c r="L441">
        <v>0.83199999999999996</v>
      </c>
      <c r="M441">
        <v>0.82099999999999995</v>
      </c>
      <c r="O441" t="str">
        <f t="shared" si="6"/>
        <v>7/8|20||UNEF|2B|-|-|0.875|0.875|0.8482|0.8425|0.832|0.821|</v>
      </c>
    </row>
    <row r="442" spans="1:15" x14ac:dyDescent="0.25">
      <c r="A442" s="41" t="s">
        <v>1058</v>
      </c>
      <c r="B442">
        <v>20</v>
      </c>
      <c r="D442" t="s">
        <v>1028</v>
      </c>
      <c r="E442" t="s">
        <v>1024</v>
      </c>
      <c r="F442">
        <v>0</v>
      </c>
      <c r="G442">
        <v>0.875</v>
      </c>
      <c r="H442">
        <v>0.875</v>
      </c>
      <c r="I442">
        <v>0.8669</v>
      </c>
      <c r="J442">
        <v>0.84250000000000003</v>
      </c>
      <c r="K442">
        <v>0.83919999999999995</v>
      </c>
      <c r="L442">
        <v>0.8155</v>
      </c>
      <c r="M442" t="s">
        <v>1022</v>
      </c>
      <c r="O442" t="str">
        <f t="shared" si="6"/>
        <v>7/8|20||UNEF|3A|0|0.875|0.875|0.8669|0.8425|0.8392|0.8155|-|</v>
      </c>
    </row>
    <row r="443" spans="1:15" x14ac:dyDescent="0.25">
      <c r="A443" s="41" t="s">
        <v>1058</v>
      </c>
      <c r="B443">
        <v>20</v>
      </c>
      <c r="D443" t="s">
        <v>1028</v>
      </c>
      <c r="E443" t="s">
        <v>1025</v>
      </c>
      <c r="F443" t="s">
        <v>1022</v>
      </c>
      <c r="G443" t="s">
        <v>1022</v>
      </c>
      <c r="H443">
        <v>0.875</v>
      </c>
      <c r="I443">
        <v>0.875</v>
      </c>
      <c r="J443">
        <v>0.8468</v>
      </c>
      <c r="K443">
        <v>0.84250000000000003</v>
      </c>
      <c r="L443">
        <v>0.82869999999999999</v>
      </c>
      <c r="M443">
        <v>0.82099999999999995</v>
      </c>
      <c r="O443" t="str">
        <f t="shared" si="6"/>
        <v>7/8|20||UNEF|3B|-|-|0.875|0.875|0.8468|0.8425|0.8287|0.821|</v>
      </c>
    </row>
    <row r="444" spans="1:15" x14ac:dyDescent="0.25">
      <c r="A444" s="41" t="s">
        <v>1058</v>
      </c>
      <c r="B444">
        <v>24</v>
      </c>
      <c r="D444" t="s">
        <v>1027</v>
      </c>
      <c r="E444" t="s">
        <v>1021</v>
      </c>
      <c r="F444">
        <v>1.1999999999999999E-3</v>
      </c>
      <c r="G444">
        <v>0.87380000000000002</v>
      </c>
      <c r="H444">
        <v>0.875</v>
      </c>
      <c r="I444">
        <v>0.86660000000000004</v>
      </c>
      <c r="J444">
        <v>0.84670000000000001</v>
      </c>
      <c r="K444">
        <v>0.84260000000000002</v>
      </c>
      <c r="L444">
        <v>0.82420000000000004</v>
      </c>
      <c r="M444" t="s">
        <v>1022</v>
      </c>
      <c r="O444" t="str">
        <f t="shared" si="6"/>
        <v>7/8|24||UNS|2A|0.0012|0.8738|0.875|0.8666|0.8467|0.8426|0.8242|-|</v>
      </c>
    </row>
    <row r="445" spans="1:15" x14ac:dyDescent="0.25">
      <c r="A445" s="41" t="s">
        <v>1058</v>
      </c>
      <c r="B445">
        <v>24</v>
      </c>
      <c r="D445" t="s">
        <v>1027</v>
      </c>
      <c r="E445" t="s">
        <v>1023</v>
      </c>
      <c r="F445" t="s">
        <v>1022</v>
      </c>
      <c r="G445" t="s">
        <v>1022</v>
      </c>
      <c r="H445">
        <v>0.875</v>
      </c>
      <c r="I445">
        <v>0.875</v>
      </c>
      <c r="J445">
        <v>0.85319999999999996</v>
      </c>
      <c r="K445">
        <v>0.84789999999999999</v>
      </c>
      <c r="L445">
        <v>0.84</v>
      </c>
      <c r="M445">
        <v>0.83</v>
      </c>
      <c r="O445" t="str">
        <f t="shared" si="6"/>
        <v>7/8|24||UNS|2B|-|-|0.875|0.875|0.8532|0.8479|0.84|0.83|</v>
      </c>
    </row>
    <row r="446" spans="1:15" x14ac:dyDescent="0.25">
      <c r="A446" s="41" t="s">
        <v>1058</v>
      </c>
      <c r="B446">
        <v>27</v>
      </c>
      <c r="D446" t="s">
        <v>1027</v>
      </c>
      <c r="E446" t="s">
        <v>1021</v>
      </c>
      <c r="F446">
        <v>1.1999999999999999E-3</v>
      </c>
      <c r="G446">
        <v>0.87380000000000002</v>
      </c>
      <c r="H446">
        <v>0.875</v>
      </c>
      <c r="I446">
        <v>0.86709999999999998</v>
      </c>
      <c r="J446">
        <v>0.84970000000000001</v>
      </c>
      <c r="K446">
        <v>0.8458</v>
      </c>
      <c r="L446">
        <v>0.82969999999999999</v>
      </c>
      <c r="M446" t="s">
        <v>1022</v>
      </c>
      <c r="O446" t="str">
        <f t="shared" si="6"/>
        <v>7/8|27||UNS|2A|0.0012|0.8738|0.875|0.8671|0.8497|0.8458|0.8297|-|</v>
      </c>
    </row>
    <row r="447" spans="1:15" x14ac:dyDescent="0.25">
      <c r="A447" s="41" t="s">
        <v>1058</v>
      </c>
      <c r="B447">
        <v>27</v>
      </c>
      <c r="D447" t="s">
        <v>1027</v>
      </c>
      <c r="E447" t="s">
        <v>1023</v>
      </c>
      <c r="F447" t="s">
        <v>1022</v>
      </c>
      <c r="G447" t="s">
        <v>1022</v>
      </c>
      <c r="H447">
        <v>0.875</v>
      </c>
      <c r="I447">
        <v>0.875</v>
      </c>
      <c r="J447">
        <v>0.85599999999999998</v>
      </c>
      <c r="K447">
        <v>0.85089999999999999</v>
      </c>
      <c r="L447">
        <v>0.84399999999999997</v>
      </c>
      <c r="M447">
        <v>0.83499999999999996</v>
      </c>
      <c r="O447" t="str">
        <f t="shared" si="6"/>
        <v>7/8|27||UNS|2B|-|-|0.875|0.875|0.856|0.8509|0.844|0.835|</v>
      </c>
    </row>
    <row r="448" spans="1:15" x14ac:dyDescent="0.25">
      <c r="A448" s="41" t="s">
        <v>1058</v>
      </c>
      <c r="B448">
        <v>28</v>
      </c>
      <c r="D448" t="s">
        <v>1031</v>
      </c>
      <c r="E448" t="s">
        <v>1021</v>
      </c>
      <c r="F448">
        <v>1.1999999999999999E-3</v>
      </c>
      <c r="G448">
        <v>0.87380000000000002</v>
      </c>
      <c r="H448">
        <v>0.875</v>
      </c>
      <c r="I448">
        <v>0.86729999999999996</v>
      </c>
      <c r="J448">
        <v>0.85060000000000002</v>
      </c>
      <c r="K448">
        <v>0.8468</v>
      </c>
      <c r="L448">
        <v>0.83120000000000005</v>
      </c>
      <c r="M448" t="s">
        <v>1022</v>
      </c>
      <c r="O448" t="str">
        <f t="shared" si="6"/>
        <v>7/8|28||UN|2A|0.0012|0.8738|0.875|0.8673|0.8506|0.8468|0.8312|-|</v>
      </c>
    </row>
    <row r="449" spans="1:15" x14ac:dyDescent="0.25">
      <c r="A449" s="41" t="s">
        <v>1058</v>
      </c>
      <c r="B449">
        <v>28</v>
      </c>
      <c r="D449" t="s">
        <v>1031</v>
      </c>
      <c r="E449" t="s">
        <v>1023</v>
      </c>
      <c r="F449" t="s">
        <v>1022</v>
      </c>
      <c r="G449" t="s">
        <v>1022</v>
      </c>
      <c r="H449">
        <v>0.875</v>
      </c>
      <c r="I449">
        <v>0.875</v>
      </c>
      <c r="J449">
        <v>0.85680000000000001</v>
      </c>
      <c r="K449">
        <v>0.8518</v>
      </c>
      <c r="L449">
        <v>0.84499999999999997</v>
      </c>
      <c r="M449">
        <v>0.83599999999999997</v>
      </c>
      <c r="O449" t="str">
        <f t="shared" si="6"/>
        <v>7/8|28||UN|2B|-|-|0.875|0.875|0.8568|0.8518|0.845|0.836|</v>
      </c>
    </row>
    <row r="450" spans="1:15" x14ac:dyDescent="0.25">
      <c r="A450" s="41" t="s">
        <v>1058</v>
      </c>
      <c r="B450">
        <v>28</v>
      </c>
      <c r="D450" t="s">
        <v>1031</v>
      </c>
      <c r="E450" t="s">
        <v>1024</v>
      </c>
      <c r="F450">
        <v>0</v>
      </c>
      <c r="G450">
        <v>0.875</v>
      </c>
      <c r="H450">
        <v>0.875</v>
      </c>
      <c r="I450">
        <v>0.86850000000000005</v>
      </c>
      <c r="J450">
        <v>0.8518</v>
      </c>
      <c r="K450">
        <v>0.84889999999999999</v>
      </c>
      <c r="L450">
        <v>0.83240000000000003</v>
      </c>
      <c r="M450" t="s">
        <v>1022</v>
      </c>
      <c r="O450" t="str">
        <f t="shared" si="6"/>
        <v>7/8|28||UN|3A|0|0.875|0.875|0.8685|0.8518|0.8489|0.8324|-|</v>
      </c>
    </row>
    <row r="451" spans="1:15" x14ac:dyDescent="0.25">
      <c r="A451" s="41" t="s">
        <v>1058</v>
      </c>
      <c r="B451">
        <v>28</v>
      </c>
      <c r="D451" t="s">
        <v>1031</v>
      </c>
      <c r="E451" t="s">
        <v>1025</v>
      </c>
      <c r="F451" t="s">
        <v>1022</v>
      </c>
      <c r="G451" t="s">
        <v>1022</v>
      </c>
      <c r="H451">
        <v>0.875</v>
      </c>
      <c r="I451">
        <v>0.875</v>
      </c>
      <c r="J451">
        <v>0.85550000000000004</v>
      </c>
      <c r="K451">
        <v>0.8518</v>
      </c>
      <c r="L451">
        <v>0.84260000000000002</v>
      </c>
      <c r="M451">
        <v>0.83599999999999997</v>
      </c>
      <c r="O451" t="str">
        <f t="shared" ref="O451:O514" si="7">A451&amp;"|"&amp;B451&amp;"|"&amp;C451&amp;"|"&amp;D451&amp;"|"&amp;E451&amp;"|"&amp;F451&amp;"|"&amp;G451&amp;"|"&amp;H451&amp;"|"&amp;I451&amp;"|"&amp;J451&amp;"|"&amp;K451&amp;"|"&amp;L451&amp;"|"&amp;M451&amp;"|"&amp;N451</f>
        <v>7/8|28||UN|3B|-|-|0.875|0.875|0.8555|0.8518|0.8426|0.836|</v>
      </c>
    </row>
    <row r="452" spans="1:15" x14ac:dyDescent="0.25">
      <c r="A452" s="41" t="s">
        <v>1058</v>
      </c>
      <c r="B452">
        <v>32</v>
      </c>
      <c r="D452" t="s">
        <v>1031</v>
      </c>
      <c r="E452" t="s">
        <v>1021</v>
      </c>
      <c r="F452">
        <v>1.1000000000000001E-3</v>
      </c>
      <c r="G452">
        <v>0.87390000000000001</v>
      </c>
      <c r="H452">
        <v>0.875</v>
      </c>
      <c r="I452">
        <v>0.8679</v>
      </c>
      <c r="J452">
        <v>0.85360000000000003</v>
      </c>
      <c r="K452">
        <v>0.85</v>
      </c>
      <c r="L452">
        <v>0.8367</v>
      </c>
      <c r="M452" t="s">
        <v>1022</v>
      </c>
      <c r="O452" t="str">
        <f t="shared" si="7"/>
        <v>7/8|32||UN|2A|0.0011|0.8739|0.875|0.8679|0.8536|0.85|0.8367|-|</v>
      </c>
    </row>
    <row r="453" spans="1:15" x14ac:dyDescent="0.25">
      <c r="A453" s="41" t="s">
        <v>1058</v>
      </c>
      <c r="B453">
        <v>32</v>
      </c>
      <c r="D453" t="s">
        <v>1031</v>
      </c>
      <c r="E453" t="s">
        <v>1023</v>
      </c>
      <c r="F453" t="s">
        <v>1022</v>
      </c>
      <c r="G453" t="s">
        <v>1022</v>
      </c>
      <c r="H453">
        <v>0.875</v>
      </c>
      <c r="I453">
        <v>0.875</v>
      </c>
      <c r="J453">
        <v>0.85940000000000005</v>
      </c>
      <c r="K453">
        <v>0.85470000000000002</v>
      </c>
      <c r="L453">
        <v>0.84899999999999998</v>
      </c>
      <c r="M453">
        <v>0.84099999999999997</v>
      </c>
      <c r="O453" t="str">
        <f t="shared" si="7"/>
        <v>7/8|32||UN|2B|-|-|0.875|0.875|0.8594|0.8547|0.849|0.841|</v>
      </c>
    </row>
    <row r="454" spans="1:15" x14ac:dyDescent="0.25">
      <c r="A454" s="41" t="s">
        <v>1058</v>
      </c>
      <c r="B454">
        <v>32</v>
      </c>
      <c r="D454" t="s">
        <v>1031</v>
      </c>
      <c r="E454" t="s">
        <v>1024</v>
      </c>
      <c r="F454">
        <v>0</v>
      </c>
      <c r="G454">
        <v>0.875</v>
      </c>
      <c r="H454">
        <v>0.875</v>
      </c>
      <c r="I454">
        <v>0.86899999999999999</v>
      </c>
      <c r="J454">
        <v>0.85470000000000002</v>
      </c>
      <c r="K454">
        <v>0.85199999999999998</v>
      </c>
      <c r="L454">
        <v>0.83779999999999999</v>
      </c>
      <c r="M454" t="s">
        <v>1022</v>
      </c>
      <c r="O454" t="str">
        <f t="shared" si="7"/>
        <v>7/8|32||UN|3A|0|0.875|0.875|0.869|0.8547|0.852|0.8378|-|</v>
      </c>
    </row>
    <row r="455" spans="1:15" x14ac:dyDescent="0.25">
      <c r="A455" s="41" t="s">
        <v>1058</v>
      </c>
      <c r="B455">
        <v>32</v>
      </c>
      <c r="D455" t="s">
        <v>1031</v>
      </c>
      <c r="E455" t="s">
        <v>1025</v>
      </c>
      <c r="F455" t="s">
        <v>1022</v>
      </c>
      <c r="G455" t="s">
        <v>1022</v>
      </c>
      <c r="H455">
        <v>0.875</v>
      </c>
      <c r="I455">
        <v>0.875</v>
      </c>
      <c r="J455">
        <v>0.85829999999999995</v>
      </c>
      <c r="K455">
        <v>0.85470000000000002</v>
      </c>
      <c r="L455">
        <v>0.84689999999999999</v>
      </c>
      <c r="M455">
        <v>0.84099999999999997</v>
      </c>
      <c r="O455" t="str">
        <f t="shared" si="7"/>
        <v>7/8|32||UN|3B|-|-|0.875|0.875|0.8583|0.8547|0.8469|0.841|</v>
      </c>
    </row>
    <row r="456" spans="1:15" x14ac:dyDescent="0.25">
      <c r="A456" s="41" t="s">
        <v>1033</v>
      </c>
      <c r="B456">
        <v>12</v>
      </c>
      <c r="D456" t="s">
        <v>1031</v>
      </c>
      <c r="E456" t="s">
        <v>1021</v>
      </c>
      <c r="F456">
        <v>1.6999999999999999E-3</v>
      </c>
      <c r="G456">
        <v>0.93579999999999997</v>
      </c>
      <c r="H456">
        <v>0.9375</v>
      </c>
      <c r="I456">
        <v>0.9244</v>
      </c>
      <c r="J456">
        <v>0.88170000000000004</v>
      </c>
      <c r="K456">
        <v>0.876</v>
      </c>
      <c r="L456">
        <v>0.83660000000000001</v>
      </c>
      <c r="M456" t="s">
        <v>1022</v>
      </c>
      <c r="O456" t="str">
        <f t="shared" si="7"/>
        <v>15/16|12||UN|2A|0.0017|0.9358|0.9375|0.9244|0.8817|0.876|0.8366|-|</v>
      </c>
    </row>
    <row r="457" spans="1:15" x14ac:dyDescent="0.25">
      <c r="A457" s="41" t="s">
        <v>1033</v>
      </c>
      <c r="B457">
        <v>12</v>
      </c>
      <c r="D457" t="s">
        <v>1031</v>
      </c>
      <c r="E457" t="s">
        <v>1023</v>
      </c>
      <c r="F457" t="s">
        <v>1022</v>
      </c>
      <c r="G457" t="s">
        <v>1022</v>
      </c>
      <c r="H457">
        <v>0.9375</v>
      </c>
      <c r="I457">
        <v>0.9375</v>
      </c>
      <c r="J457">
        <v>0.89080000000000004</v>
      </c>
      <c r="K457">
        <v>0.88339999999999996</v>
      </c>
      <c r="L457">
        <v>0.86499999999999999</v>
      </c>
      <c r="M457">
        <v>0.84699999999999998</v>
      </c>
      <c r="O457" t="str">
        <f t="shared" si="7"/>
        <v>15/16|12||UN|2B|-|-|0.9375|0.9375|0.8908|0.8834|0.865|0.847|</v>
      </c>
    </row>
    <row r="458" spans="1:15" x14ac:dyDescent="0.25">
      <c r="A458" s="41" t="s">
        <v>1033</v>
      </c>
      <c r="B458">
        <v>12</v>
      </c>
      <c r="D458" t="s">
        <v>1031</v>
      </c>
      <c r="E458" t="s">
        <v>1024</v>
      </c>
      <c r="F458">
        <v>0</v>
      </c>
      <c r="G458">
        <v>0.9375</v>
      </c>
      <c r="H458">
        <v>0.9375</v>
      </c>
      <c r="I458">
        <v>0.92610000000000003</v>
      </c>
      <c r="J458">
        <v>0.88339999999999996</v>
      </c>
      <c r="K458">
        <v>0.87929999999999997</v>
      </c>
      <c r="L458">
        <v>0.83830000000000005</v>
      </c>
      <c r="M458" t="s">
        <v>1022</v>
      </c>
      <c r="O458" t="str">
        <f t="shared" si="7"/>
        <v>15/16|12||UN|3A|0|0.9375|0.9375|0.9261|0.8834|0.8793|0.8383|-|</v>
      </c>
    </row>
    <row r="459" spans="1:15" x14ac:dyDescent="0.25">
      <c r="A459" s="41" t="s">
        <v>1033</v>
      </c>
      <c r="B459">
        <v>12</v>
      </c>
      <c r="D459" t="s">
        <v>1031</v>
      </c>
      <c r="E459" t="s">
        <v>1025</v>
      </c>
      <c r="F459" t="s">
        <v>1022</v>
      </c>
      <c r="G459" t="s">
        <v>1022</v>
      </c>
      <c r="H459">
        <v>0.9375</v>
      </c>
      <c r="I459">
        <v>0.9375</v>
      </c>
      <c r="J459">
        <v>0.88890000000000002</v>
      </c>
      <c r="K459">
        <v>0.88339999999999996</v>
      </c>
      <c r="L459">
        <v>0.85750000000000004</v>
      </c>
      <c r="M459">
        <v>0.84699999999999998</v>
      </c>
      <c r="O459" t="str">
        <f t="shared" si="7"/>
        <v>15/16|12||UN|3B|-|-|0.9375|0.9375|0.8889|0.8834|0.8575|0.847|</v>
      </c>
    </row>
    <row r="460" spans="1:15" x14ac:dyDescent="0.25">
      <c r="A460" s="41" t="s">
        <v>1033</v>
      </c>
      <c r="B460">
        <v>16</v>
      </c>
      <c r="D460" t="s">
        <v>1031</v>
      </c>
      <c r="E460" t="s">
        <v>1021</v>
      </c>
      <c r="F460">
        <v>1.5E-3</v>
      </c>
      <c r="G460">
        <v>0.93600000000000005</v>
      </c>
      <c r="H460">
        <v>0.9375</v>
      </c>
      <c r="I460">
        <v>0.92659999999999998</v>
      </c>
      <c r="J460">
        <v>0.89539999999999997</v>
      </c>
      <c r="K460">
        <v>0.89039999999999997</v>
      </c>
      <c r="L460">
        <v>0.86150000000000004</v>
      </c>
      <c r="M460" t="s">
        <v>1022</v>
      </c>
      <c r="O460" t="str">
        <f t="shared" si="7"/>
        <v>15/16|16||UN|2A|0.0015|0.936|0.9375|0.9266|0.8954|0.8904|0.8615|-|</v>
      </c>
    </row>
    <row r="461" spans="1:15" x14ac:dyDescent="0.25">
      <c r="A461" s="41" t="s">
        <v>1033</v>
      </c>
      <c r="B461">
        <v>16</v>
      </c>
      <c r="D461" t="s">
        <v>1031</v>
      </c>
      <c r="E461" t="s">
        <v>1023</v>
      </c>
      <c r="F461" t="s">
        <v>1022</v>
      </c>
      <c r="G461" t="s">
        <v>1022</v>
      </c>
      <c r="H461">
        <v>0.9375</v>
      </c>
      <c r="I461">
        <v>0.9375</v>
      </c>
      <c r="J461">
        <v>0.90339999999999998</v>
      </c>
      <c r="K461">
        <v>0.89690000000000003</v>
      </c>
      <c r="L461">
        <v>0.88400000000000001</v>
      </c>
      <c r="M461">
        <v>0.87</v>
      </c>
      <c r="O461" t="str">
        <f t="shared" si="7"/>
        <v>15/16|16||UN|2B|-|-|0.9375|0.9375|0.9034|0.8969|0.884|0.87|</v>
      </c>
    </row>
    <row r="462" spans="1:15" x14ac:dyDescent="0.25">
      <c r="A462" s="41" t="s">
        <v>1033</v>
      </c>
      <c r="B462">
        <v>16</v>
      </c>
      <c r="D462" t="s">
        <v>1031</v>
      </c>
      <c r="E462" t="s">
        <v>1024</v>
      </c>
      <c r="F462">
        <v>0</v>
      </c>
      <c r="G462">
        <v>0.9375</v>
      </c>
      <c r="H462">
        <v>0.9375</v>
      </c>
      <c r="I462">
        <v>0.92810000000000004</v>
      </c>
      <c r="J462">
        <v>0.89690000000000003</v>
      </c>
      <c r="K462">
        <v>0.89319999999999999</v>
      </c>
      <c r="L462">
        <v>0.86299999999999999</v>
      </c>
      <c r="M462" t="s">
        <v>1022</v>
      </c>
      <c r="O462" t="str">
        <f t="shared" si="7"/>
        <v>15/16|16||UN|3A|0|0.9375|0.9375|0.9281|0.8969|0.8932|0.863|-|</v>
      </c>
    </row>
    <row r="463" spans="1:15" x14ac:dyDescent="0.25">
      <c r="A463" s="41" t="s">
        <v>1033</v>
      </c>
      <c r="B463">
        <v>16</v>
      </c>
      <c r="D463" t="s">
        <v>1031</v>
      </c>
      <c r="E463" t="s">
        <v>1025</v>
      </c>
      <c r="F463" t="s">
        <v>1022</v>
      </c>
      <c r="G463" t="s">
        <v>1022</v>
      </c>
      <c r="H463">
        <v>0.9375</v>
      </c>
      <c r="I463">
        <v>0.9375</v>
      </c>
      <c r="J463">
        <v>0.90180000000000005</v>
      </c>
      <c r="K463">
        <v>0.89690000000000003</v>
      </c>
      <c r="L463">
        <v>0.87829999999999997</v>
      </c>
      <c r="M463">
        <v>0.87</v>
      </c>
      <c r="O463" t="str">
        <f t="shared" si="7"/>
        <v>15/16|16||UN|3B|-|-|0.9375|0.9375|0.9018|0.8969|0.8783|0.87|</v>
      </c>
    </row>
    <row r="464" spans="1:15" x14ac:dyDescent="0.25">
      <c r="A464" s="41" t="s">
        <v>1033</v>
      </c>
      <c r="B464">
        <v>20</v>
      </c>
      <c r="D464" t="s">
        <v>1028</v>
      </c>
      <c r="E464" t="s">
        <v>1021</v>
      </c>
      <c r="F464">
        <v>1.4E-3</v>
      </c>
      <c r="G464">
        <v>0.93610000000000004</v>
      </c>
      <c r="H464">
        <v>0.9375</v>
      </c>
      <c r="I464">
        <v>0.92800000000000005</v>
      </c>
      <c r="J464">
        <v>0.90359999999999996</v>
      </c>
      <c r="K464">
        <v>0.89910000000000001</v>
      </c>
      <c r="L464">
        <v>0.87660000000000005</v>
      </c>
      <c r="M464" t="s">
        <v>1022</v>
      </c>
      <c r="O464" t="str">
        <f t="shared" si="7"/>
        <v>15/16|20||UNEF|2A|0.0014|0.9361|0.9375|0.928|0.9036|0.8991|0.8766|-|</v>
      </c>
    </row>
    <row r="465" spans="1:15" x14ac:dyDescent="0.25">
      <c r="A465" s="41" t="s">
        <v>1033</v>
      </c>
      <c r="B465">
        <v>20</v>
      </c>
      <c r="D465" t="s">
        <v>1028</v>
      </c>
      <c r="E465" t="s">
        <v>1023</v>
      </c>
      <c r="F465" t="s">
        <v>1022</v>
      </c>
      <c r="G465" t="s">
        <v>1022</v>
      </c>
      <c r="H465">
        <v>0.9375</v>
      </c>
      <c r="I465">
        <v>0.9375</v>
      </c>
      <c r="J465">
        <v>0.91090000000000004</v>
      </c>
      <c r="K465">
        <v>0.90500000000000003</v>
      </c>
      <c r="L465">
        <v>0.89500000000000002</v>
      </c>
      <c r="M465">
        <v>0.88300000000000001</v>
      </c>
      <c r="O465" t="str">
        <f t="shared" si="7"/>
        <v>15/16|20||UNEF|2B|-|-|0.9375|0.9375|0.9109|0.905|0.895|0.883|</v>
      </c>
    </row>
    <row r="466" spans="1:15" x14ac:dyDescent="0.25">
      <c r="A466" s="41" t="s">
        <v>1033</v>
      </c>
      <c r="B466">
        <v>20</v>
      </c>
      <c r="D466" t="s">
        <v>1028</v>
      </c>
      <c r="E466" t="s">
        <v>1024</v>
      </c>
      <c r="F466">
        <v>0</v>
      </c>
      <c r="G466">
        <v>0.9375</v>
      </c>
      <c r="H466">
        <v>0.9375</v>
      </c>
      <c r="I466">
        <v>0.9294</v>
      </c>
      <c r="J466">
        <v>0.90500000000000003</v>
      </c>
      <c r="K466">
        <v>0.90159999999999996</v>
      </c>
      <c r="L466">
        <v>0.878</v>
      </c>
      <c r="M466" t="s">
        <v>1022</v>
      </c>
      <c r="O466" t="str">
        <f t="shared" si="7"/>
        <v>15/16|20||UNEF|3A|0|0.9375|0.9375|0.9294|0.905|0.9016|0.878|-|</v>
      </c>
    </row>
    <row r="467" spans="1:15" x14ac:dyDescent="0.25">
      <c r="A467" s="41" t="s">
        <v>1033</v>
      </c>
      <c r="B467">
        <v>20</v>
      </c>
      <c r="D467" t="s">
        <v>1028</v>
      </c>
      <c r="E467" t="s">
        <v>1025</v>
      </c>
      <c r="F467" t="s">
        <v>1022</v>
      </c>
      <c r="G467" t="s">
        <v>1022</v>
      </c>
      <c r="H467">
        <v>0.9375</v>
      </c>
      <c r="I467">
        <v>0.9375</v>
      </c>
      <c r="J467">
        <v>0.90939999999999999</v>
      </c>
      <c r="K467">
        <v>0.90500000000000003</v>
      </c>
      <c r="L467">
        <v>0.89119999999999999</v>
      </c>
      <c r="M467">
        <v>0.88300000000000001</v>
      </c>
      <c r="O467" t="str">
        <f t="shared" si="7"/>
        <v>15/16|20||UNEF|3B|-|-|0.9375|0.9375|0.9094|0.905|0.8912|0.883|</v>
      </c>
    </row>
    <row r="468" spans="1:15" x14ac:dyDescent="0.25">
      <c r="A468" s="41" t="s">
        <v>1033</v>
      </c>
      <c r="B468">
        <v>28</v>
      </c>
      <c r="D468" t="s">
        <v>1031</v>
      </c>
      <c r="E468" t="s">
        <v>1021</v>
      </c>
      <c r="F468">
        <v>1.1999999999999999E-3</v>
      </c>
      <c r="G468">
        <v>0.93630000000000002</v>
      </c>
      <c r="H468">
        <v>0.9375</v>
      </c>
      <c r="I468">
        <v>0.92979999999999996</v>
      </c>
      <c r="J468">
        <v>0.91310000000000002</v>
      </c>
      <c r="K468">
        <v>0.90910000000000002</v>
      </c>
      <c r="L468">
        <v>0.89370000000000005</v>
      </c>
      <c r="M468" t="s">
        <v>1022</v>
      </c>
      <c r="O468" t="str">
        <f t="shared" si="7"/>
        <v>15/16|28||UN|2A|0.0012|0.9363|0.9375|0.9298|0.9131|0.9091|0.8937|-|</v>
      </c>
    </row>
    <row r="469" spans="1:15" x14ac:dyDescent="0.25">
      <c r="A469" s="41" t="s">
        <v>1033</v>
      </c>
      <c r="B469">
        <v>28</v>
      </c>
      <c r="D469" t="s">
        <v>1031</v>
      </c>
      <c r="E469" t="s">
        <v>1023</v>
      </c>
      <c r="F469" t="s">
        <v>1022</v>
      </c>
      <c r="G469" t="s">
        <v>1022</v>
      </c>
      <c r="H469">
        <v>0.9375</v>
      </c>
      <c r="I469">
        <v>0.9375</v>
      </c>
      <c r="J469">
        <v>0.91949999999999998</v>
      </c>
      <c r="K469">
        <v>0.9143</v>
      </c>
      <c r="L469">
        <v>0.90700000000000003</v>
      </c>
      <c r="M469">
        <v>0.89900000000000002</v>
      </c>
      <c r="O469" t="str">
        <f t="shared" si="7"/>
        <v>15/16|28||UN|2B|-|-|0.9375|0.9375|0.9195|0.9143|0.907|0.899|</v>
      </c>
    </row>
    <row r="470" spans="1:15" x14ac:dyDescent="0.25">
      <c r="A470" s="41" t="s">
        <v>1033</v>
      </c>
      <c r="B470">
        <v>28</v>
      </c>
      <c r="D470" t="s">
        <v>1031</v>
      </c>
      <c r="E470" t="s">
        <v>1024</v>
      </c>
      <c r="F470">
        <v>0</v>
      </c>
      <c r="G470">
        <v>0.9375</v>
      </c>
      <c r="H470">
        <v>0.9375</v>
      </c>
      <c r="I470">
        <v>0.93100000000000005</v>
      </c>
      <c r="J470">
        <v>0.9143</v>
      </c>
      <c r="K470">
        <v>0.9113</v>
      </c>
      <c r="L470">
        <v>0.89490000000000003</v>
      </c>
      <c r="M470" t="s">
        <v>1022</v>
      </c>
      <c r="O470" t="str">
        <f t="shared" si="7"/>
        <v>15/16|28||UN|3A|0|0.9375|0.9375|0.931|0.9143|0.9113|0.8949|-|</v>
      </c>
    </row>
    <row r="471" spans="1:15" x14ac:dyDescent="0.25">
      <c r="A471" s="41" t="s">
        <v>1033</v>
      </c>
      <c r="B471">
        <v>28</v>
      </c>
      <c r="D471" t="s">
        <v>1031</v>
      </c>
      <c r="E471" t="s">
        <v>1025</v>
      </c>
      <c r="F471" t="s">
        <v>1022</v>
      </c>
      <c r="G471" t="s">
        <v>1022</v>
      </c>
      <c r="H471">
        <v>0.9375</v>
      </c>
      <c r="I471">
        <v>0.9375</v>
      </c>
      <c r="J471">
        <v>0.91820000000000002</v>
      </c>
      <c r="K471">
        <v>0.9143</v>
      </c>
      <c r="L471">
        <v>0.90510000000000002</v>
      </c>
      <c r="M471">
        <v>0.89900000000000002</v>
      </c>
      <c r="O471" t="str">
        <f t="shared" si="7"/>
        <v>15/16|28||UN|3B|-|-|0.9375|0.9375|0.9182|0.9143|0.9051|0.899|</v>
      </c>
    </row>
    <row r="472" spans="1:15" x14ac:dyDescent="0.25">
      <c r="A472" s="41" t="s">
        <v>1033</v>
      </c>
      <c r="B472">
        <v>32</v>
      </c>
      <c r="D472" t="s">
        <v>1031</v>
      </c>
      <c r="E472" t="s">
        <v>1021</v>
      </c>
      <c r="F472">
        <v>1.1000000000000001E-3</v>
      </c>
      <c r="G472">
        <v>0.93640000000000001</v>
      </c>
      <c r="H472">
        <v>0.9375</v>
      </c>
      <c r="I472">
        <v>0.9304</v>
      </c>
      <c r="J472">
        <v>0.91610000000000003</v>
      </c>
      <c r="K472">
        <v>0.9123</v>
      </c>
      <c r="L472">
        <v>0.8992</v>
      </c>
      <c r="M472" t="s">
        <v>1022</v>
      </c>
      <c r="O472" t="str">
        <f t="shared" si="7"/>
        <v>15/16|32||UN|2A|0.0011|0.9364|0.9375|0.9304|0.9161|0.9123|0.8992|-|</v>
      </c>
    </row>
    <row r="473" spans="1:15" x14ac:dyDescent="0.25">
      <c r="A473" s="41" t="s">
        <v>1033</v>
      </c>
      <c r="B473">
        <v>32</v>
      </c>
      <c r="D473" t="s">
        <v>1031</v>
      </c>
      <c r="E473" t="s">
        <v>1023</v>
      </c>
      <c r="F473" t="s">
        <v>1022</v>
      </c>
      <c r="G473" t="s">
        <v>1022</v>
      </c>
      <c r="H473">
        <v>0.9375</v>
      </c>
      <c r="I473">
        <v>0.9375</v>
      </c>
      <c r="J473">
        <v>0.92210000000000003</v>
      </c>
      <c r="K473">
        <v>0.91720000000000002</v>
      </c>
      <c r="L473">
        <v>0.91100000000000003</v>
      </c>
      <c r="M473">
        <v>0.90400000000000003</v>
      </c>
      <c r="O473" t="str">
        <f t="shared" si="7"/>
        <v>15/16|32||UN|2B|-|-|0.9375|0.9375|0.9221|0.9172|0.911|0.904|</v>
      </c>
    </row>
    <row r="474" spans="1:15" x14ac:dyDescent="0.25">
      <c r="A474" s="41" t="s">
        <v>1033</v>
      </c>
      <c r="B474">
        <v>32</v>
      </c>
      <c r="D474" t="s">
        <v>1031</v>
      </c>
      <c r="E474" t="s">
        <v>1024</v>
      </c>
      <c r="F474">
        <v>0</v>
      </c>
      <c r="G474">
        <v>0.9375</v>
      </c>
      <c r="H474">
        <v>0.9375</v>
      </c>
      <c r="I474">
        <v>0.93149999999999999</v>
      </c>
      <c r="J474">
        <v>0.91720000000000002</v>
      </c>
      <c r="K474">
        <v>0.91439999999999999</v>
      </c>
      <c r="L474">
        <v>0.90029999999999999</v>
      </c>
      <c r="M474" t="s">
        <v>1022</v>
      </c>
      <c r="O474" t="str">
        <f t="shared" si="7"/>
        <v>15/16|32||UN|3A|0|0.9375|0.9375|0.9315|0.9172|0.9144|0.9003|-|</v>
      </c>
    </row>
    <row r="475" spans="1:15" x14ac:dyDescent="0.25">
      <c r="A475" s="41" t="s">
        <v>1033</v>
      </c>
      <c r="B475">
        <v>32</v>
      </c>
      <c r="D475" t="s">
        <v>1031</v>
      </c>
      <c r="E475" t="s">
        <v>1025</v>
      </c>
      <c r="F475" t="s">
        <v>1022</v>
      </c>
      <c r="G475" t="s">
        <v>1022</v>
      </c>
      <c r="H475">
        <v>0.9375</v>
      </c>
      <c r="I475">
        <v>0.9375</v>
      </c>
      <c r="J475">
        <v>0.92090000000000005</v>
      </c>
      <c r="K475">
        <v>0.91720000000000002</v>
      </c>
      <c r="L475">
        <v>0.90939999999999999</v>
      </c>
      <c r="M475">
        <v>0.90400000000000003</v>
      </c>
      <c r="O475" t="str">
        <f t="shared" si="7"/>
        <v>15/16|32||UN|3B|-|-|0.9375|0.9375|0.9209|0.9172|0.9094|0.904|</v>
      </c>
    </row>
    <row r="476" spans="1:15" x14ac:dyDescent="0.25">
      <c r="A476" s="41" t="s">
        <v>1040</v>
      </c>
      <c r="B476">
        <v>8</v>
      </c>
      <c r="D476" t="s">
        <v>1026</v>
      </c>
      <c r="E476" t="s">
        <v>1029</v>
      </c>
      <c r="F476">
        <v>2E-3</v>
      </c>
      <c r="G476">
        <v>0.998</v>
      </c>
      <c r="H476">
        <v>1</v>
      </c>
      <c r="I476">
        <v>0.97550000000000003</v>
      </c>
      <c r="J476">
        <v>0.91679999999999995</v>
      </c>
      <c r="K476">
        <v>0.90669999999999995</v>
      </c>
      <c r="L476">
        <v>0.84919999999999995</v>
      </c>
      <c r="M476" t="s">
        <v>1022</v>
      </c>
      <c r="O476" t="str">
        <f t="shared" si="7"/>
        <v>1|8||UNC|1A|0.002|0.998|1|0.9755|0.9168|0.9067|0.8492|-|</v>
      </c>
    </row>
    <row r="477" spans="1:15" x14ac:dyDescent="0.25">
      <c r="A477" s="41" t="s">
        <v>1040</v>
      </c>
      <c r="B477">
        <v>8</v>
      </c>
      <c r="D477" t="s">
        <v>1026</v>
      </c>
      <c r="E477" t="s">
        <v>1030</v>
      </c>
      <c r="F477" t="s">
        <v>1022</v>
      </c>
      <c r="G477" t="s">
        <v>1022</v>
      </c>
      <c r="H477">
        <v>1</v>
      </c>
      <c r="I477">
        <v>1</v>
      </c>
      <c r="J477">
        <v>0.93200000000000005</v>
      </c>
      <c r="K477">
        <v>0.91879999999999995</v>
      </c>
      <c r="L477">
        <v>0.89</v>
      </c>
      <c r="M477">
        <v>0.86499999999999999</v>
      </c>
      <c r="O477" t="str">
        <f t="shared" si="7"/>
        <v>1|8||UNC|1B|-|-|1|1|0.932|0.9188|0.89|0.865|</v>
      </c>
    </row>
    <row r="478" spans="1:15" x14ac:dyDescent="0.25">
      <c r="A478" s="41" t="s">
        <v>1040</v>
      </c>
      <c r="B478">
        <v>8</v>
      </c>
      <c r="D478" t="s">
        <v>1026</v>
      </c>
      <c r="E478" t="s">
        <v>1021</v>
      </c>
      <c r="F478">
        <v>2E-3</v>
      </c>
      <c r="G478">
        <v>0.998</v>
      </c>
      <c r="H478">
        <v>1</v>
      </c>
      <c r="I478">
        <v>0.98299999999999998</v>
      </c>
      <c r="J478">
        <v>0.91679999999999995</v>
      </c>
      <c r="K478">
        <v>0.91</v>
      </c>
      <c r="L478">
        <v>0.84919999999999995</v>
      </c>
      <c r="M478" t="s">
        <v>1022</v>
      </c>
      <c r="O478" t="str">
        <f t="shared" si="7"/>
        <v>1|8||UNC|2A|0.002|0.998|1|0.983|0.9168|0.91|0.8492|-|</v>
      </c>
    </row>
    <row r="479" spans="1:15" x14ac:dyDescent="0.25">
      <c r="A479" s="41" t="s">
        <v>1040</v>
      </c>
      <c r="B479">
        <v>8</v>
      </c>
      <c r="D479" t="s">
        <v>1026</v>
      </c>
      <c r="E479" t="s">
        <v>1023</v>
      </c>
      <c r="F479" t="s">
        <v>1022</v>
      </c>
      <c r="G479" t="s">
        <v>1022</v>
      </c>
      <c r="H479">
        <v>1</v>
      </c>
      <c r="I479">
        <v>1</v>
      </c>
      <c r="J479">
        <v>0.92759999999999998</v>
      </c>
      <c r="K479">
        <v>0.91879999999999995</v>
      </c>
      <c r="L479">
        <v>0.89</v>
      </c>
      <c r="M479">
        <v>0.86499999999999999</v>
      </c>
      <c r="O479" t="str">
        <f t="shared" si="7"/>
        <v>1|8||UNC|2B|-|-|1|1|0.9276|0.9188|0.89|0.865|</v>
      </c>
    </row>
    <row r="480" spans="1:15" x14ac:dyDescent="0.25">
      <c r="A480" s="41" t="s">
        <v>1040</v>
      </c>
      <c r="B480">
        <v>8</v>
      </c>
      <c r="D480" t="s">
        <v>1026</v>
      </c>
      <c r="E480" t="s">
        <v>1024</v>
      </c>
      <c r="F480">
        <v>0</v>
      </c>
      <c r="G480">
        <v>1</v>
      </c>
      <c r="H480">
        <v>1</v>
      </c>
      <c r="I480">
        <v>0.98499999999999999</v>
      </c>
      <c r="J480">
        <v>0.91879999999999995</v>
      </c>
      <c r="K480">
        <v>0.91369999999999996</v>
      </c>
      <c r="L480">
        <v>0.85119999999999996</v>
      </c>
      <c r="M480" t="s">
        <v>1022</v>
      </c>
      <c r="O480" t="str">
        <f t="shared" si="7"/>
        <v>1|8||UNC|3A|0|1|1|0.985|0.9188|0.9137|0.8512|-|</v>
      </c>
    </row>
    <row r="481" spans="1:15" x14ac:dyDescent="0.25">
      <c r="A481" s="41" t="s">
        <v>1040</v>
      </c>
      <c r="B481">
        <v>8</v>
      </c>
      <c r="D481" t="s">
        <v>1026</v>
      </c>
      <c r="E481" t="s">
        <v>1025</v>
      </c>
      <c r="F481" t="s">
        <v>1022</v>
      </c>
      <c r="G481" t="s">
        <v>1022</v>
      </c>
      <c r="H481">
        <v>1</v>
      </c>
      <c r="I481">
        <v>1</v>
      </c>
      <c r="J481">
        <v>0.9254</v>
      </c>
      <c r="K481">
        <v>0.91879999999999995</v>
      </c>
      <c r="L481">
        <v>0.87970000000000004</v>
      </c>
      <c r="M481">
        <v>0.86499999999999999</v>
      </c>
      <c r="O481" t="str">
        <f t="shared" si="7"/>
        <v>1|8||UNC|3B|-|-|1|1|0.9254|0.9188|0.8797|0.865|</v>
      </c>
    </row>
    <row r="482" spans="1:15" x14ac:dyDescent="0.25">
      <c r="A482" s="41" t="s">
        <v>1040</v>
      </c>
      <c r="B482">
        <v>10</v>
      </c>
      <c r="D482" t="s">
        <v>1027</v>
      </c>
      <c r="E482" t="s">
        <v>1021</v>
      </c>
      <c r="F482">
        <v>1.8E-3</v>
      </c>
      <c r="G482">
        <v>0.99819999999999998</v>
      </c>
      <c r="H482">
        <v>1</v>
      </c>
      <c r="I482">
        <v>0.98529999999999995</v>
      </c>
      <c r="J482">
        <v>0.93320000000000003</v>
      </c>
      <c r="K482">
        <v>0.92700000000000005</v>
      </c>
      <c r="L482">
        <v>0.87919999999999998</v>
      </c>
      <c r="M482" t="s">
        <v>1022</v>
      </c>
      <c r="O482" t="str">
        <f t="shared" si="7"/>
        <v>1|10||UNS|2A|0.0018|0.9982|1|0.9853|0.9332|0.927|0.8792|-|</v>
      </c>
    </row>
    <row r="483" spans="1:15" x14ac:dyDescent="0.25">
      <c r="A483" s="41" t="s">
        <v>1040</v>
      </c>
      <c r="B483">
        <v>10</v>
      </c>
      <c r="D483" t="s">
        <v>1027</v>
      </c>
      <c r="E483" t="s">
        <v>1023</v>
      </c>
      <c r="F483" t="s">
        <v>1022</v>
      </c>
      <c r="G483" t="s">
        <v>1022</v>
      </c>
      <c r="H483">
        <v>1</v>
      </c>
      <c r="I483">
        <v>1</v>
      </c>
      <c r="J483">
        <v>0.94299999999999995</v>
      </c>
      <c r="K483">
        <v>0.93500000000000005</v>
      </c>
      <c r="L483">
        <v>0.91300000000000003</v>
      </c>
      <c r="M483">
        <v>0.89200000000000002</v>
      </c>
      <c r="O483" t="str">
        <f t="shared" si="7"/>
        <v>1|10||UNS|2B|-|-|1|1|0.943|0.935|0.913|0.892|</v>
      </c>
    </row>
    <row r="484" spans="1:15" x14ac:dyDescent="0.25">
      <c r="A484" s="41" t="s">
        <v>1040</v>
      </c>
      <c r="B484">
        <v>12</v>
      </c>
      <c r="D484" t="s">
        <v>1020</v>
      </c>
      <c r="E484" t="s">
        <v>1029</v>
      </c>
      <c r="F484">
        <v>1.8E-3</v>
      </c>
      <c r="G484">
        <v>0.99819999999999998</v>
      </c>
      <c r="H484">
        <v>1</v>
      </c>
      <c r="I484">
        <v>0.98099999999999998</v>
      </c>
      <c r="J484">
        <v>0.94410000000000005</v>
      </c>
      <c r="K484">
        <v>0.93530000000000002</v>
      </c>
      <c r="L484">
        <v>0.89900000000000002</v>
      </c>
      <c r="M484" t="s">
        <v>1022</v>
      </c>
      <c r="O484" t="str">
        <f t="shared" si="7"/>
        <v>1|12||UNF|1A|0.0018|0.9982|1|0.981|0.9441|0.9353|0.899|-|</v>
      </c>
    </row>
    <row r="485" spans="1:15" x14ac:dyDescent="0.25">
      <c r="A485" s="41" t="s">
        <v>1040</v>
      </c>
      <c r="B485">
        <v>12</v>
      </c>
      <c r="D485" t="s">
        <v>1020</v>
      </c>
      <c r="E485" t="s">
        <v>1030</v>
      </c>
      <c r="F485" t="s">
        <v>1022</v>
      </c>
      <c r="G485" t="s">
        <v>1022</v>
      </c>
      <c r="H485">
        <v>1</v>
      </c>
      <c r="I485">
        <v>1</v>
      </c>
      <c r="J485">
        <v>0.95730000000000004</v>
      </c>
      <c r="K485">
        <v>0.94589999999999996</v>
      </c>
      <c r="L485">
        <v>0.92800000000000005</v>
      </c>
      <c r="M485">
        <v>0.91</v>
      </c>
      <c r="O485" t="str">
        <f t="shared" si="7"/>
        <v>1|12||UNF|1B|-|-|1|1|0.9573|0.9459|0.928|0.91|</v>
      </c>
    </row>
    <row r="486" spans="1:15" x14ac:dyDescent="0.25">
      <c r="A486" s="41" t="s">
        <v>1040</v>
      </c>
      <c r="B486">
        <v>12</v>
      </c>
      <c r="D486" t="s">
        <v>1020</v>
      </c>
      <c r="E486" t="s">
        <v>1021</v>
      </c>
      <c r="F486">
        <v>1.8E-3</v>
      </c>
      <c r="G486">
        <v>0.99819999999999998</v>
      </c>
      <c r="H486">
        <v>1</v>
      </c>
      <c r="I486">
        <v>0.98680000000000001</v>
      </c>
      <c r="J486">
        <v>0.94410000000000005</v>
      </c>
      <c r="K486">
        <v>0.93820000000000003</v>
      </c>
      <c r="L486">
        <v>0.89900000000000002</v>
      </c>
      <c r="M486" t="s">
        <v>1022</v>
      </c>
      <c r="O486" t="str">
        <f t="shared" si="7"/>
        <v>1|12||UNF|2A|0.0018|0.9982|1|0.9868|0.9441|0.9382|0.899|-|</v>
      </c>
    </row>
    <row r="487" spans="1:15" x14ac:dyDescent="0.25">
      <c r="A487" s="41" t="s">
        <v>1040</v>
      </c>
      <c r="B487">
        <v>12</v>
      </c>
      <c r="D487" t="s">
        <v>1020</v>
      </c>
      <c r="E487" t="s">
        <v>1023</v>
      </c>
      <c r="F487" t="s">
        <v>1022</v>
      </c>
      <c r="G487" t="s">
        <v>1022</v>
      </c>
      <c r="H487">
        <v>1</v>
      </c>
      <c r="I487">
        <v>1</v>
      </c>
      <c r="J487">
        <v>0.95350000000000001</v>
      </c>
      <c r="K487">
        <v>0.94589999999999996</v>
      </c>
      <c r="L487">
        <v>0.92800000000000005</v>
      </c>
      <c r="M487">
        <v>0.91</v>
      </c>
      <c r="O487" t="str">
        <f t="shared" si="7"/>
        <v>1|12||UNF|2B|-|-|1|1|0.9535|0.9459|0.928|0.91|</v>
      </c>
    </row>
    <row r="488" spans="1:15" x14ac:dyDescent="0.25">
      <c r="A488" s="41" t="s">
        <v>1040</v>
      </c>
      <c r="B488">
        <v>12</v>
      </c>
      <c r="D488" t="s">
        <v>1020</v>
      </c>
      <c r="E488" t="s">
        <v>1024</v>
      </c>
      <c r="F488">
        <v>0</v>
      </c>
      <c r="G488">
        <v>1</v>
      </c>
      <c r="H488">
        <v>1</v>
      </c>
      <c r="I488">
        <v>0.98860000000000003</v>
      </c>
      <c r="J488">
        <v>0.94589999999999996</v>
      </c>
      <c r="K488">
        <v>0.9415</v>
      </c>
      <c r="L488">
        <v>0.90080000000000005</v>
      </c>
      <c r="M488" t="s">
        <v>1022</v>
      </c>
      <c r="O488" t="str">
        <f t="shared" si="7"/>
        <v>1|12||UNF|3A|0|1|1|0.9886|0.9459|0.9415|0.9008|-|</v>
      </c>
    </row>
    <row r="489" spans="1:15" x14ac:dyDescent="0.25">
      <c r="A489" s="41" t="s">
        <v>1040</v>
      </c>
      <c r="B489">
        <v>12</v>
      </c>
      <c r="D489" t="s">
        <v>1020</v>
      </c>
      <c r="E489" t="s">
        <v>1025</v>
      </c>
      <c r="F489" t="s">
        <v>1022</v>
      </c>
      <c r="G489" t="s">
        <v>1022</v>
      </c>
      <c r="H489">
        <v>1</v>
      </c>
      <c r="I489">
        <v>1</v>
      </c>
      <c r="J489">
        <v>0.9516</v>
      </c>
      <c r="K489">
        <v>0.94589999999999996</v>
      </c>
      <c r="L489">
        <v>0.91979999999999995</v>
      </c>
      <c r="M489">
        <v>0.91</v>
      </c>
      <c r="O489" t="str">
        <f t="shared" si="7"/>
        <v>1|12||UNF|3B|-|-|1|1|0.9516|0.9459|0.9198|0.91|</v>
      </c>
    </row>
    <row r="490" spans="1:15" x14ac:dyDescent="0.25">
      <c r="A490" s="41" t="s">
        <v>1040</v>
      </c>
      <c r="B490">
        <v>14</v>
      </c>
      <c r="D490" t="s">
        <v>1027</v>
      </c>
      <c r="E490" t="s">
        <v>1029</v>
      </c>
      <c r="F490">
        <v>1.6999999999999999E-3</v>
      </c>
      <c r="G490">
        <v>0.99829999999999997</v>
      </c>
      <c r="H490">
        <v>1</v>
      </c>
      <c r="I490">
        <v>0.98280000000000001</v>
      </c>
      <c r="J490">
        <v>0.95189999999999997</v>
      </c>
      <c r="K490">
        <v>0.94350000000000001</v>
      </c>
      <c r="L490">
        <v>0.91320000000000001</v>
      </c>
      <c r="M490" t="s">
        <v>1022</v>
      </c>
      <c r="O490" t="str">
        <f t="shared" si="7"/>
        <v>1|14||UNS|1A|0.0017|0.9983|1|0.9828|0.9519|0.9435|0.9132|-|</v>
      </c>
    </row>
    <row r="491" spans="1:15" x14ac:dyDescent="0.25">
      <c r="A491" s="41" t="s">
        <v>1040</v>
      </c>
      <c r="B491">
        <v>14</v>
      </c>
      <c r="D491" t="s">
        <v>1027</v>
      </c>
      <c r="E491" t="s">
        <v>1030</v>
      </c>
      <c r="F491" t="s">
        <v>1022</v>
      </c>
      <c r="G491" t="s">
        <v>1022</v>
      </c>
      <c r="H491">
        <v>1</v>
      </c>
      <c r="I491">
        <v>1</v>
      </c>
      <c r="J491">
        <v>0.96450000000000002</v>
      </c>
      <c r="K491">
        <v>0.9536</v>
      </c>
      <c r="L491">
        <v>0.93799999999999994</v>
      </c>
      <c r="M491">
        <v>0.92300000000000004</v>
      </c>
      <c r="O491" t="str">
        <f t="shared" si="7"/>
        <v>1|14||UNS|1B|-|-|1|1|0.9645|0.9536|0.938|0.923|</v>
      </c>
    </row>
    <row r="492" spans="1:15" x14ac:dyDescent="0.25">
      <c r="A492" s="41" t="s">
        <v>1040</v>
      </c>
      <c r="B492">
        <v>14</v>
      </c>
      <c r="D492" t="s">
        <v>1027</v>
      </c>
      <c r="E492" t="s">
        <v>1021</v>
      </c>
      <c r="F492">
        <v>1.6999999999999999E-3</v>
      </c>
      <c r="G492">
        <v>0.99829999999999997</v>
      </c>
      <c r="H492">
        <v>1</v>
      </c>
      <c r="I492">
        <v>0.98799999999999999</v>
      </c>
      <c r="J492">
        <v>0.95189999999999997</v>
      </c>
      <c r="K492">
        <v>0.94630000000000003</v>
      </c>
      <c r="L492">
        <v>0.91320000000000001</v>
      </c>
      <c r="M492" t="s">
        <v>1022</v>
      </c>
      <c r="O492" t="str">
        <f t="shared" si="7"/>
        <v>1|14||UNS|2A|0.0017|0.9983|1|0.988|0.9519|0.9463|0.9132|-|</v>
      </c>
    </row>
    <row r="493" spans="1:15" x14ac:dyDescent="0.25">
      <c r="A493" s="41" t="s">
        <v>1040</v>
      </c>
      <c r="B493">
        <v>14</v>
      </c>
      <c r="D493" t="s">
        <v>1027</v>
      </c>
      <c r="E493" t="s">
        <v>1023</v>
      </c>
      <c r="F493" t="s">
        <v>1022</v>
      </c>
      <c r="G493" t="s">
        <v>1022</v>
      </c>
      <c r="H493">
        <v>1</v>
      </c>
      <c r="I493">
        <v>1</v>
      </c>
      <c r="J493">
        <v>0.96089999999999998</v>
      </c>
      <c r="K493">
        <v>0.9536</v>
      </c>
      <c r="L493">
        <v>0.93799999999999994</v>
      </c>
      <c r="M493">
        <v>0.92300000000000004</v>
      </c>
      <c r="O493" t="str">
        <f t="shared" si="7"/>
        <v>1|14||UNS|2B|-|-|1|1|0.9609|0.9536|0.938|0.923|</v>
      </c>
    </row>
    <row r="494" spans="1:15" x14ac:dyDescent="0.25">
      <c r="A494" s="41" t="s">
        <v>1040</v>
      </c>
      <c r="B494">
        <v>14</v>
      </c>
      <c r="D494" t="s">
        <v>1027</v>
      </c>
      <c r="E494" t="s">
        <v>1024</v>
      </c>
      <c r="F494">
        <v>0</v>
      </c>
      <c r="G494">
        <v>1</v>
      </c>
      <c r="H494">
        <v>1</v>
      </c>
      <c r="I494">
        <v>0.98970000000000002</v>
      </c>
      <c r="J494">
        <v>0.9536</v>
      </c>
      <c r="K494">
        <v>0.94940000000000002</v>
      </c>
      <c r="L494">
        <v>0.91490000000000005</v>
      </c>
      <c r="M494" t="s">
        <v>1022</v>
      </c>
      <c r="O494" t="str">
        <f t="shared" si="7"/>
        <v>1|14||UNS|3A|0|1|1|0.9897|0.9536|0.9494|0.9149|-|</v>
      </c>
    </row>
    <row r="495" spans="1:15" x14ac:dyDescent="0.25">
      <c r="A495" s="41" t="s">
        <v>1040</v>
      </c>
      <c r="B495">
        <v>14</v>
      </c>
      <c r="D495" t="s">
        <v>1027</v>
      </c>
      <c r="E495" t="s">
        <v>1025</v>
      </c>
      <c r="F495" t="s">
        <v>1022</v>
      </c>
      <c r="G495" t="s">
        <v>1022</v>
      </c>
      <c r="H495">
        <v>1</v>
      </c>
      <c r="I495">
        <v>1</v>
      </c>
      <c r="J495">
        <v>0.95899999999999996</v>
      </c>
      <c r="K495">
        <v>0.9536</v>
      </c>
      <c r="L495">
        <v>0.93149999999999999</v>
      </c>
      <c r="M495">
        <v>0.92300000000000004</v>
      </c>
      <c r="O495" t="str">
        <f t="shared" si="7"/>
        <v>1|14||UNS|3B|-|-|1|1|0.959|0.9536|0.9315|0.923|</v>
      </c>
    </row>
    <row r="496" spans="1:15" x14ac:dyDescent="0.25">
      <c r="A496" s="41" t="s">
        <v>1040</v>
      </c>
      <c r="B496">
        <v>16</v>
      </c>
      <c r="D496" t="s">
        <v>1031</v>
      </c>
      <c r="E496" t="s">
        <v>1021</v>
      </c>
      <c r="F496">
        <v>1.5E-3</v>
      </c>
      <c r="G496">
        <v>0.99850000000000005</v>
      </c>
      <c r="H496">
        <v>1</v>
      </c>
      <c r="I496">
        <v>0.98909999999999998</v>
      </c>
      <c r="J496">
        <v>0.95789999999999997</v>
      </c>
      <c r="K496">
        <v>0.95289999999999997</v>
      </c>
      <c r="L496">
        <v>0.92400000000000004</v>
      </c>
      <c r="M496" t="s">
        <v>1022</v>
      </c>
      <c r="O496" t="str">
        <f t="shared" si="7"/>
        <v>1|16||UN|2A|0.0015|0.9985|1|0.9891|0.9579|0.9529|0.924|-|</v>
      </c>
    </row>
    <row r="497" spans="1:15" x14ac:dyDescent="0.25">
      <c r="A497" s="41" t="s">
        <v>1040</v>
      </c>
      <c r="B497">
        <v>16</v>
      </c>
      <c r="D497" t="s">
        <v>1031</v>
      </c>
      <c r="E497" t="s">
        <v>1023</v>
      </c>
      <c r="F497" t="s">
        <v>1022</v>
      </c>
      <c r="G497" t="s">
        <v>1022</v>
      </c>
      <c r="H497">
        <v>1</v>
      </c>
      <c r="I497">
        <v>1</v>
      </c>
      <c r="J497">
        <v>0.96589999999999998</v>
      </c>
      <c r="K497">
        <v>0.95940000000000003</v>
      </c>
      <c r="L497">
        <v>0.94599999999999995</v>
      </c>
      <c r="M497">
        <v>0.93200000000000005</v>
      </c>
      <c r="O497" t="str">
        <f t="shared" si="7"/>
        <v>1|16||UN|2B|-|-|1|1|0.9659|0.9594|0.946|0.932|</v>
      </c>
    </row>
    <row r="498" spans="1:15" x14ac:dyDescent="0.25">
      <c r="A498" s="41" t="s">
        <v>1040</v>
      </c>
      <c r="B498">
        <v>16</v>
      </c>
      <c r="D498" t="s">
        <v>1031</v>
      </c>
      <c r="E498" t="s">
        <v>1024</v>
      </c>
      <c r="F498">
        <v>0</v>
      </c>
      <c r="G498">
        <v>1</v>
      </c>
      <c r="H498">
        <v>1</v>
      </c>
      <c r="I498">
        <v>0.99060000000000004</v>
      </c>
      <c r="J498">
        <v>0.95940000000000003</v>
      </c>
      <c r="K498">
        <v>0.95569999999999999</v>
      </c>
      <c r="L498">
        <v>0.92549999999999999</v>
      </c>
      <c r="M498" t="s">
        <v>1022</v>
      </c>
      <c r="O498" t="str">
        <f t="shared" si="7"/>
        <v>1|16||UN|3A|0|1|1|0.9906|0.9594|0.9557|0.9255|-|</v>
      </c>
    </row>
    <row r="499" spans="1:15" x14ac:dyDescent="0.25">
      <c r="A499" s="41" t="s">
        <v>1040</v>
      </c>
      <c r="B499">
        <v>16</v>
      </c>
      <c r="D499" t="s">
        <v>1031</v>
      </c>
      <c r="E499" t="s">
        <v>1025</v>
      </c>
      <c r="F499" t="s">
        <v>1022</v>
      </c>
      <c r="G499" t="s">
        <v>1022</v>
      </c>
      <c r="H499">
        <v>1</v>
      </c>
      <c r="I499">
        <v>1</v>
      </c>
      <c r="J499">
        <v>0.96430000000000005</v>
      </c>
      <c r="K499">
        <v>0.95940000000000003</v>
      </c>
      <c r="L499">
        <v>0.94079999999999997</v>
      </c>
      <c r="M499">
        <v>0.93200000000000005</v>
      </c>
      <c r="O499" t="str">
        <f t="shared" si="7"/>
        <v>1|16||UN|3B|-|-|1|1|0.9643|0.9594|0.9408|0.932|</v>
      </c>
    </row>
    <row r="500" spans="1:15" x14ac:dyDescent="0.25">
      <c r="A500" s="41" t="s">
        <v>1040</v>
      </c>
      <c r="B500">
        <v>18</v>
      </c>
      <c r="D500" t="s">
        <v>1027</v>
      </c>
      <c r="E500" t="s">
        <v>1021</v>
      </c>
      <c r="F500">
        <v>1.4E-3</v>
      </c>
      <c r="G500">
        <v>0.99860000000000004</v>
      </c>
      <c r="H500">
        <v>1</v>
      </c>
      <c r="I500">
        <v>0.9899</v>
      </c>
      <c r="J500">
        <v>0.96250000000000002</v>
      </c>
      <c r="K500">
        <v>0.95779999999999998</v>
      </c>
      <c r="L500">
        <v>0.9325</v>
      </c>
      <c r="M500" t="s">
        <v>1022</v>
      </c>
      <c r="O500" t="str">
        <f t="shared" si="7"/>
        <v>1|18||UNS|2A|0.0014|0.9986|1|0.9899|0.9625|0.9578|0.9325|-|</v>
      </c>
    </row>
    <row r="501" spans="1:15" x14ac:dyDescent="0.25">
      <c r="A501" s="41" t="s">
        <v>1040</v>
      </c>
      <c r="B501">
        <v>18</v>
      </c>
      <c r="D501" t="s">
        <v>1027</v>
      </c>
      <c r="E501" t="s">
        <v>1023</v>
      </c>
      <c r="F501" t="s">
        <v>1022</v>
      </c>
      <c r="G501" t="s">
        <v>1022</v>
      </c>
      <c r="H501">
        <v>1</v>
      </c>
      <c r="I501">
        <v>1</v>
      </c>
      <c r="J501">
        <v>0.97009999999999996</v>
      </c>
      <c r="K501">
        <v>0.96389999999999998</v>
      </c>
      <c r="L501">
        <v>0.95299999999999996</v>
      </c>
      <c r="M501">
        <v>0.94</v>
      </c>
      <c r="O501" t="str">
        <f t="shared" si="7"/>
        <v>1|18||UNS|2B|-|-|1|1|0.9701|0.9639|0.953|0.94|</v>
      </c>
    </row>
    <row r="502" spans="1:15" x14ac:dyDescent="0.25">
      <c r="A502" s="41" t="s">
        <v>1040</v>
      </c>
      <c r="B502">
        <v>20</v>
      </c>
      <c r="D502" t="s">
        <v>1028</v>
      </c>
      <c r="E502" t="s">
        <v>1021</v>
      </c>
      <c r="F502">
        <v>1.4E-3</v>
      </c>
      <c r="G502">
        <v>0.99860000000000004</v>
      </c>
      <c r="H502">
        <v>1</v>
      </c>
      <c r="I502">
        <v>0.99050000000000005</v>
      </c>
      <c r="J502">
        <v>0.96609999999999996</v>
      </c>
      <c r="K502">
        <v>0.96160000000000001</v>
      </c>
      <c r="L502">
        <v>0.93910000000000005</v>
      </c>
      <c r="M502" t="s">
        <v>1022</v>
      </c>
      <c r="O502" t="str">
        <f t="shared" si="7"/>
        <v>1|20||UNEF|2A|0.0014|0.9986|1|0.9905|0.9661|0.9616|0.9391|-|</v>
      </c>
    </row>
    <row r="503" spans="1:15" x14ac:dyDescent="0.25">
      <c r="A503" s="41" t="s">
        <v>1040</v>
      </c>
      <c r="B503">
        <v>20</v>
      </c>
      <c r="D503" t="s">
        <v>1028</v>
      </c>
      <c r="E503" t="s">
        <v>1023</v>
      </c>
      <c r="F503" t="s">
        <v>1022</v>
      </c>
      <c r="G503" t="s">
        <v>1022</v>
      </c>
      <c r="H503">
        <v>1</v>
      </c>
      <c r="I503">
        <v>1</v>
      </c>
      <c r="J503">
        <v>0.97340000000000004</v>
      </c>
      <c r="K503">
        <v>0.96750000000000003</v>
      </c>
      <c r="L503">
        <v>0.95699999999999996</v>
      </c>
      <c r="M503">
        <v>0.94599999999999995</v>
      </c>
      <c r="O503" t="str">
        <f t="shared" si="7"/>
        <v>1|20||UNEF|2B|-|-|1|1|0.9734|0.9675|0.957|0.946|</v>
      </c>
    </row>
    <row r="504" spans="1:15" x14ac:dyDescent="0.25">
      <c r="A504" s="41" t="s">
        <v>1040</v>
      </c>
      <c r="B504">
        <v>20</v>
      </c>
      <c r="D504" t="s">
        <v>1028</v>
      </c>
      <c r="E504" t="s">
        <v>1024</v>
      </c>
      <c r="F504">
        <v>0</v>
      </c>
      <c r="G504">
        <v>1</v>
      </c>
      <c r="H504">
        <v>1</v>
      </c>
      <c r="I504">
        <v>0.9919</v>
      </c>
      <c r="J504">
        <v>0.96750000000000003</v>
      </c>
      <c r="K504">
        <v>0.96409999999999996</v>
      </c>
      <c r="L504">
        <v>0.9405</v>
      </c>
      <c r="M504" t="s">
        <v>1022</v>
      </c>
      <c r="O504" t="str">
        <f t="shared" si="7"/>
        <v>1|20||UNEF|3A|0|1|1|0.9919|0.9675|0.9641|0.9405|-|</v>
      </c>
    </row>
    <row r="505" spans="1:15" x14ac:dyDescent="0.25">
      <c r="A505" s="41" t="s">
        <v>1040</v>
      </c>
      <c r="B505">
        <v>20</v>
      </c>
      <c r="D505" t="s">
        <v>1028</v>
      </c>
      <c r="E505" t="s">
        <v>1025</v>
      </c>
      <c r="F505" t="s">
        <v>1022</v>
      </c>
      <c r="G505" t="s">
        <v>1022</v>
      </c>
      <c r="H505">
        <v>1</v>
      </c>
      <c r="I505">
        <v>1</v>
      </c>
      <c r="J505">
        <v>0.97189999999999999</v>
      </c>
      <c r="K505">
        <v>0.96750000000000003</v>
      </c>
      <c r="L505">
        <v>0.95369999999999999</v>
      </c>
      <c r="M505">
        <v>0.94599999999999995</v>
      </c>
      <c r="O505" t="str">
        <f t="shared" si="7"/>
        <v>1|20||UNEF|3B|-|-|1|1|0.9719|0.9675|0.9537|0.946|</v>
      </c>
    </row>
    <row r="506" spans="1:15" x14ac:dyDescent="0.25">
      <c r="A506" s="41" t="s">
        <v>1040</v>
      </c>
      <c r="B506">
        <v>24</v>
      </c>
      <c r="D506" t="s">
        <v>1027</v>
      </c>
      <c r="E506" t="s">
        <v>1021</v>
      </c>
      <c r="F506">
        <v>1.2999999999999999E-3</v>
      </c>
      <c r="G506">
        <v>0.99870000000000003</v>
      </c>
      <c r="H506">
        <v>1</v>
      </c>
      <c r="I506">
        <v>0.99150000000000005</v>
      </c>
      <c r="J506">
        <v>0.97160000000000002</v>
      </c>
      <c r="K506">
        <v>0.96740000000000004</v>
      </c>
      <c r="L506">
        <v>0.94910000000000005</v>
      </c>
      <c r="M506" t="s">
        <v>1022</v>
      </c>
      <c r="O506" t="str">
        <f t="shared" si="7"/>
        <v>1|24||UNS|2A|0.0013|0.9987|1|0.9915|0.9716|0.9674|0.9491|-|</v>
      </c>
    </row>
    <row r="507" spans="1:15" x14ac:dyDescent="0.25">
      <c r="A507" s="41" t="s">
        <v>1040</v>
      </c>
      <c r="B507">
        <v>24</v>
      </c>
      <c r="D507" t="s">
        <v>1027</v>
      </c>
      <c r="E507" t="s">
        <v>1023</v>
      </c>
      <c r="F507" t="s">
        <v>1022</v>
      </c>
      <c r="G507" t="s">
        <v>1022</v>
      </c>
      <c r="H507">
        <v>1</v>
      </c>
      <c r="I507">
        <v>1</v>
      </c>
      <c r="J507">
        <v>0.97840000000000005</v>
      </c>
      <c r="K507">
        <v>0.97289999999999999</v>
      </c>
      <c r="L507">
        <v>0.96499999999999997</v>
      </c>
      <c r="M507">
        <v>0.95499999999999996</v>
      </c>
      <c r="O507" t="str">
        <f t="shared" si="7"/>
        <v>1|24||UNS|2B|-|-|1|1|0.9784|0.9729|0.965|0.955|</v>
      </c>
    </row>
    <row r="508" spans="1:15" x14ac:dyDescent="0.25">
      <c r="A508" s="41" t="s">
        <v>1040</v>
      </c>
      <c r="B508">
        <v>27</v>
      </c>
      <c r="D508" t="s">
        <v>1027</v>
      </c>
      <c r="E508" t="s">
        <v>1021</v>
      </c>
      <c r="F508">
        <v>1.1999999999999999E-3</v>
      </c>
      <c r="G508">
        <v>0.99880000000000002</v>
      </c>
      <c r="H508">
        <v>1</v>
      </c>
      <c r="I508">
        <v>0.99209999999999998</v>
      </c>
      <c r="J508">
        <v>0.97470000000000001</v>
      </c>
      <c r="K508">
        <v>0.97070000000000001</v>
      </c>
      <c r="L508">
        <v>0.95469999999999999</v>
      </c>
      <c r="M508" t="s">
        <v>1022</v>
      </c>
      <c r="O508" t="str">
        <f t="shared" si="7"/>
        <v>1|27||UNS|2A|0.0012|0.9988|1|0.9921|0.9747|0.9707|0.9547|-|</v>
      </c>
    </row>
    <row r="509" spans="1:15" x14ac:dyDescent="0.25">
      <c r="A509" s="41" t="s">
        <v>1040</v>
      </c>
      <c r="B509">
        <v>27</v>
      </c>
      <c r="D509" t="s">
        <v>1027</v>
      </c>
      <c r="E509" t="s">
        <v>1023</v>
      </c>
      <c r="F509" t="s">
        <v>1022</v>
      </c>
      <c r="G509" t="s">
        <v>1022</v>
      </c>
      <c r="H509">
        <v>1</v>
      </c>
      <c r="I509">
        <v>1</v>
      </c>
      <c r="J509">
        <v>0.98109999999999997</v>
      </c>
      <c r="K509">
        <v>0.97589999999999999</v>
      </c>
      <c r="L509">
        <v>0.96899999999999997</v>
      </c>
      <c r="M509">
        <v>0.96</v>
      </c>
      <c r="O509" t="str">
        <f t="shared" si="7"/>
        <v>1|27||UNS|2B|-|-|1|1|0.9811|0.9759|0.969|0.96|</v>
      </c>
    </row>
    <row r="510" spans="1:15" x14ac:dyDescent="0.25">
      <c r="A510" s="41" t="s">
        <v>1040</v>
      </c>
      <c r="B510">
        <v>28</v>
      </c>
      <c r="D510" t="s">
        <v>1031</v>
      </c>
      <c r="E510" t="s">
        <v>1021</v>
      </c>
      <c r="F510">
        <v>1.1999999999999999E-3</v>
      </c>
      <c r="G510">
        <v>0.99880000000000002</v>
      </c>
      <c r="H510">
        <v>1</v>
      </c>
      <c r="I510">
        <v>0.99229999999999996</v>
      </c>
      <c r="J510">
        <v>0.97560000000000002</v>
      </c>
      <c r="K510">
        <v>0.97160000000000002</v>
      </c>
      <c r="L510">
        <v>0.95620000000000005</v>
      </c>
      <c r="M510" t="s">
        <v>1022</v>
      </c>
      <c r="O510" t="str">
        <f t="shared" si="7"/>
        <v>1|28||UN|2A|0.0012|0.9988|1|0.9923|0.9756|0.9716|0.9562|-|</v>
      </c>
    </row>
    <row r="511" spans="1:15" x14ac:dyDescent="0.25">
      <c r="A511" s="41" t="s">
        <v>1040</v>
      </c>
      <c r="B511">
        <v>28</v>
      </c>
      <c r="D511" t="s">
        <v>1031</v>
      </c>
      <c r="E511" t="s">
        <v>1023</v>
      </c>
      <c r="F511" t="s">
        <v>1022</v>
      </c>
      <c r="G511" t="s">
        <v>1022</v>
      </c>
      <c r="H511">
        <v>1</v>
      </c>
      <c r="I511">
        <v>1</v>
      </c>
      <c r="J511">
        <v>0.98199999999999998</v>
      </c>
      <c r="K511">
        <v>0.9768</v>
      </c>
      <c r="L511">
        <v>0.97</v>
      </c>
      <c r="M511">
        <v>0.96099999999999997</v>
      </c>
      <c r="O511" t="str">
        <f t="shared" si="7"/>
        <v>1|28||UN|2B|-|-|1|1|0.982|0.9768|0.97|0.961|</v>
      </c>
    </row>
    <row r="512" spans="1:15" x14ac:dyDescent="0.25">
      <c r="A512" s="41" t="s">
        <v>1040</v>
      </c>
      <c r="B512">
        <v>28</v>
      </c>
      <c r="D512" t="s">
        <v>1031</v>
      </c>
      <c r="E512" t="s">
        <v>1024</v>
      </c>
      <c r="F512">
        <v>0</v>
      </c>
      <c r="G512">
        <v>1</v>
      </c>
      <c r="H512">
        <v>1</v>
      </c>
      <c r="I512">
        <v>0.99350000000000005</v>
      </c>
      <c r="J512">
        <v>0.9768</v>
      </c>
      <c r="K512">
        <v>0.9738</v>
      </c>
      <c r="L512">
        <v>0.95740000000000003</v>
      </c>
      <c r="M512" t="s">
        <v>1022</v>
      </c>
      <c r="O512" t="str">
        <f t="shared" si="7"/>
        <v>1|28||UN|3A|0|1|1|0.9935|0.9768|0.9738|0.9574|-|</v>
      </c>
    </row>
    <row r="513" spans="1:15" x14ac:dyDescent="0.25">
      <c r="A513" s="41" t="s">
        <v>1040</v>
      </c>
      <c r="B513">
        <v>28</v>
      </c>
      <c r="D513" t="s">
        <v>1031</v>
      </c>
      <c r="E513" t="s">
        <v>1025</v>
      </c>
      <c r="F513" t="s">
        <v>1022</v>
      </c>
      <c r="G513" t="s">
        <v>1022</v>
      </c>
      <c r="H513">
        <v>1</v>
      </c>
      <c r="I513">
        <v>1</v>
      </c>
      <c r="J513">
        <v>0.98070000000000002</v>
      </c>
      <c r="K513">
        <v>0.9768</v>
      </c>
      <c r="L513">
        <v>0.96760000000000002</v>
      </c>
      <c r="M513">
        <v>0.96099999999999997</v>
      </c>
      <c r="O513" t="str">
        <f t="shared" si="7"/>
        <v>1|28||UN|3B|-|-|1|1|0.9807|0.9768|0.9676|0.961|</v>
      </c>
    </row>
    <row r="514" spans="1:15" x14ac:dyDescent="0.25">
      <c r="A514" s="41" t="s">
        <v>1040</v>
      </c>
      <c r="B514">
        <v>32</v>
      </c>
      <c r="D514" t="s">
        <v>1031</v>
      </c>
      <c r="E514" t="s">
        <v>1021</v>
      </c>
      <c r="F514">
        <v>1.1000000000000001E-3</v>
      </c>
      <c r="G514">
        <v>0.99890000000000001</v>
      </c>
      <c r="H514">
        <v>1</v>
      </c>
      <c r="I514">
        <v>0.9929</v>
      </c>
      <c r="J514">
        <v>0.97860000000000003</v>
      </c>
      <c r="K514">
        <v>0.9748</v>
      </c>
      <c r="L514">
        <v>0.9617</v>
      </c>
      <c r="M514" t="s">
        <v>1022</v>
      </c>
      <c r="O514" t="str">
        <f t="shared" si="7"/>
        <v>1|32||UN|2A|0.0011|0.9989|1|0.9929|0.9786|0.9748|0.9617|-|</v>
      </c>
    </row>
    <row r="515" spans="1:15" x14ac:dyDescent="0.25">
      <c r="A515" s="41" t="s">
        <v>1040</v>
      </c>
      <c r="B515">
        <v>32</v>
      </c>
      <c r="D515" t="s">
        <v>1031</v>
      </c>
      <c r="E515" t="s">
        <v>1023</v>
      </c>
      <c r="F515" t="s">
        <v>1022</v>
      </c>
      <c r="G515" t="s">
        <v>1022</v>
      </c>
      <c r="H515">
        <v>1</v>
      </c>
      <c r="I515">
        <v>1</v>
      </c>
      <c r="J515">
        <v>0.98460000000000003</v>
      </c>
      <c r="K515">
        <v>0.97970000000000002</v>
      </c>
      <c r="L515">
        <v>0.97399999999999998</v>
      </c>
      <c r="M515">
        <v>0.96599999999999997</v>
      </c>
      <c r="O515" t="str">
        <f t="shared" ref="O515:O578" si="8">A515&amp;"|"&amp;B515&amp;"|"&amp;C515&amp;"|"&amp;D515&amp;"|"&amp;E515&amp;"|"&amp;F515&amp;"|"&amp;G515&amp;"|"&amp;H515&amp;"|"&amp;I515&amp;"|"&amp;J515&amp;"|"&amp;K515&amp;"|"&amp;L515&amp;"|"&amp;M515&amp;"|"&amp;N515</f>
        <v>1|32||UN|2B|-|-|1|1|0.9846|0.9797|0.974|0.966|</v>
      </c>
    </row>
    <row r="516" spans="1:15" x14ac:dyDescent="0.25">
      <c r="A516" s="41" t="s">
        <v>1040</v>
      </c>
      <c r="B516">
        <v>32</v>
      </c>
      <c r="D516" t="s">
        <v>1031</v>
      </c>
      <c r="E516" t="s">
        <v>1024</v>
      </c>
      <c r="F516">
        <v>0</v>
      </c>
      <c r="G516">
        <v>1</v>
      </c>
      <c r="H516">
        <v>1</v>
      </c>
      <c r="I516">
        <v>0.99399999999999999</v>
      </c>
      <c r="J516">
        <v>0.97970000000000002</v>
      </c>
      <c r="K516">
        <v>0.97689999999999999</v>
      </c>
      <c r="L516">
        <v>0.96279999999999999</v>
      </c>
      <c r="M516" t="s">
        <v>1022</v>
      </c>
      <c r="O516" t="str">
        <f t="shared" si="8"/>
        <v>1|32||UN|3A|0|1|1|0.994|0.9797|0.9769|0.9628|-|</v>
      </c>
    </row>
    <row r="517" spans="1:15" x14ac:dyDescent="0.25">
      <c r="A517" s="41" t="s">
        <v>1040</v>
      </c>
      <c r="B517">
        <v>32</v>
      </c>
      <c r="D517" t="s">
        <v>1031</v>
      </c>
      <c r="E517" t="s">
        <v>1025</v>
      </c>
      <c r="F517" t="s">
        <v>1022</v>
      </c>
      <c r="G517" t="s">
        <v>1022</v>
      </c>
      <c r="H517">
        <v>1</v>
      </c>
      <c r="I517">
        <v>1</v>
      </c>
      <c r="J517">
        <v>0.98340000000000005</v>
      </c>
      <c r="K517">
        <v>0.97970000000000002</v>
      </c>
      <c r="L517">
        <v>0.97189999999999999</v>
      </c>
      <c r="M517">
        <v>0.96599999999999997</v>
      </c>
      <c r="O517" t="str">
        <f t="shared" si="8"/>
        <v>1|32||UN|3B|-|-|1|1|0.9834|0.9797|0.9719|0.966|</v>
      </c>
    </row>
    <row r="518" spans="1:15" x14ac:dyDescent="0.25">
      <c r="A518" s="41" t="s">
        <v>1059</v>
      </c>
      <c r="B518">
        <v>8</v>
      </c>
      <c r="D518" t="s">
        <v>1031</v>
      </c>
      <c r="E518" t="s">
        <v>1021</v>
      </c>
      <c r="F518">
        <v>2E-3</v>
      </c>
      <c r="G518">
        <v>1.0605</v>
      </c>
      <c r="H518">
        <v>1.0625</v>
      </c>
      <c r="I518">
        <v>1.0455000000000001</v>
      </c>
      <c r="J518">
        <v>0.97929999999999995</v>
      </c>
      <c r="K518">
        <v>0.97250000000000003</v>
      </c>
      <c r="L518">
        <v>0.91169999999999995</v>
      </c>
      <c r="M518" t="s">
        <v>1022</v>
      </c>
      <c r="O518" t="str">
        <f t="shared" si="8"/>
        <v>1 1/16|8||UN|2A|0.002|1.0605|1.0625|1.0455|0.9793|0.9725|0.9117|-|</v>
      </c>
    </row>
    <row r="519" spans="1:15" x14ac:dyDescent="0.25">
      <c r="A519" s="41" t="s">
        <v>1059</v>
      </c>
      <c r="B519">
        <v>8</v>
      </c>
      <c r="D519" t="s">
        <v>1031</v>
      </c>
      <c r="E519" t="s">
        <v>1023</v>
      </c>
      <c r="F519" t="s">
        <v>1022</v>
      </c>
      <c r="G519" t="s">
        <v>1022</v>
      </c>
      <c r="H519">
        <v>1.0625</v>
      </c>
      <c r="I519">
        <v>1.0625</v>
      </c>
      <c r="J519">
        <v>0.99019999999999997</v>
      </c>
      <c r="K519">
        <v>0.98129999999999995</v>
      </c>
      <c r="L519">
        <v>0.95199999999999996</v>
      </c>
      <c r="M519">
        <v>0.92700000000000005</v>
      </c>
      <c r="O519" t="str">
        <f t="shared" si="8"/>
        <v>1 1/16|8||UN|2B|-|-|1.0625|1.0625|0.9902|0.9813|0.952|0.927|</v>
      </c>
    </row>
    <row r="520" spans="1:15" x14ac:dyDescent="0.25">
      <c r="A520" s="41" t="s">
        <v>1059</v>
      </c>
      <c r="B520">
        <v>8</v>
      </c>
      <c r="D520" t="s">
        <v>1031</v>
      </c>
      <c r="E520" t="s">
        <v>1024</v>
      </c>
      <c r="F520">
        <v>0</v>
      </c>
      <c r="G520">
        <v>1.0625</v>
      </c>
      <c r="H520">
        <v>1.0625</v>
      </c>
      <c r="I520">
        <v>1.0475000000000001</v>
      </c>
      <c r="J520">
        <v>0.98129999999999995</v>
      </c>
      <c r="K520">
        <v>0.97619999999999996</v>
      </c>
      <c r="L520">
        <v>0.91369999999999996</v>
      </c>
      <c r="M520" t="s">
        <v>1022</v>
      </c>
      <c r="O520" t="str">
        <f t="shared" si="8"/>
        <v>1 1/16|8||UN|3A|0|1.0625|1.0625|1.0475|0.9813|0.9762|0.9137|-|</v>
      </c>
    </row>
    <row r="521" spans="1:15" x14ac:dyDescent="0.25">
      <c r="A521" s="41" t="s">
        <v>1059</v>
      </c>
      <c r="B521">
        <v>8</v>
      </c>
      <c r="D521" t="s">
        <v>1031</v>
      </c>
      <c r="E521" t="s">
        <v>1025</v>
      </c>
      <c r="F521" t="s">
        <v>1022</v>
      </c>
      <c r="G521" t="s">
        <v>1022</v>
      </c>
      <c r="H521">
        <v>1.0625</v>
      </c>
      <c r="I521">
        <v>1.0625</v>
      </c>
      <c r="J521">
        <v>0.98799999999999999</v>
      </c>
      <c r="K521">
        <v>0.98129999999999995</v>
      </c>
      <c r="L521">
        <v>0.94220000000000004</v>
      </c>
      <c r="M521">
        <v>0.92700000000000005</v>
      </c>
      <c r="O521" t="str">
        <f t="shared" si="8"/>
        <v>1 1/16|8||UN|3B|-|-|1.0625|1.0625|0.988|0.9813|0.9422|0.927|</v>
      </c>
    </row>
    <row r="522" spans="1:15" x14ac:dyDescent="0.25">
      <c r="A522" s="41" t="s">
        <v>1059</v>
      </c>
      <c r="B522">
        <v>12</v>
      </c>
      <c r="D522" t="s">
        <v>1031</v>
      </c>
      <c r="E522" t="s">
        <v>1021</v>
      </c>
      <c r="F522">
        <v>1.6999999999999999E-3</v>
      </c>
      <c r="G522">
        <v>1.0608</v>
      </c>
      <c r="H522">
        <v>1.0625</v>
      </c>
      <c r="I522">
        <v>1.0494000000000001</v>
      </c>
      <c r="J522">
        <v>1.0066999999999999</v>
      </c>
      <c r="K522">
        <v>1.0009999999999999</v>
      </c>
      <c r="L522">
        <v>0.96160000000000001</v>
      </c>
      <c r="M522" t="s">
        <v>1022</v>
      </c>
      <c r="O522" t="str">
        <f t="shared" si="8"/>
        <v>1 1/16|12||UN|2A|0.0017|1.0608|1.0625|1.0494|1.0067|1.001|0.9616|-|</v>
      </c>
    </row>
    <row r="523" spans="1:15" x14ac:dyDescent="0.25">
      <c r="A523" s="41" t="s">
        <v>1059</v>
      </c>
      <c r="B523">
        <v>12</v>
      </c>
      <c r="D523" t="s">
        <v>1031</v>
      </c>
      <c r="E523" t="s">
        <v>1023</v>
      </c>
      <c r="F523" t="s">
        <v>1022</v>
      </c>
      <c r="G523" t="s">
        <v>1022</v>
      </c>
      <c r="H523">
        <v>1.0625</v>
      </c>
      <c r="I523">
        <v>1.0625</v>
      </c>
      <c r="J523">
        <v>1.0158</v>
      </c>
      <c r="K523">
        <v>1.0084</v>
      </c>
      <c r="L523">
        <v>0.99</v>
      </c>
      <c r="M523">
        <v>0.97199999999999998</v>
      </c>
      <c r="O523" t="str">
        <f t="shared" si="8"/>
        <v>1 1/16|12||UN|2B|-|-|1.0625|1.0625|1.0158|1.0084|0.99|0.972|</v>
      </c>
    </row>
    <row r="524" spans="1:15" x14ac:dyDescent="0.25">
      <c r="A524" s="41" t="s">
        <v>1059</v>
      </c>
      <c r="B524">
        <v>12</v>
      </c>
      <c r="D524" t="s">
        <v>1031</v>
      </c>
      <c r="E524" t="s">
        <v>1024</v>
      </c>
      <c r="F524">
        <v>0</v>
      </c>
      <c r="G524">
        <v>1.0625</v>
      </c>
      <c r="H524">
        <v>1.0625</v>
      </c>
      <c r="I524">
        <v>1.0510999999999999</v>
      </c>
      <c r="J524">
        <v>1.0084</v>
      </c>
      <c r="K524">
        <v>1.0042</v>
      </c>
      <c r="L524">
        <v>0.96330000000000005</v>
      </c>
      <c r="M524" t="s">
        <v>1022</v>
      </c>
      <c r="O524" t="str">
        <f t="shared" si="8"/>
        <v>1 1/16|12||UN|3A|0|1.0625|1.0625|1.0511|1.0084|1.0042|0.9633|-|</v>
      </c>
    </row>
    <row r="525" spans="1:15" x14ac:dyDescent="0.25">
      <c r="A525" s="41" t="s">
        <v>1059</v>
      </c>
      <c r="B525">
        <v>12</v>
      </c>
      <c r="D525" t="s">
        <v>1031</v>
      </c>
      <c r="E525" t="s">
        <v>1025</v>
      </c>
      <c r="F525" t="s">
        <v>1022</v>
      </c>
      <c r="G525" t="s">
        <v>1022</v>
      </c>
      <c r="H525">
        <v>1.0625</v>
      </c>
      <c r="I525">
        <v>1.0625</v>
      </c>
      <c r="J525">
        <v>1.0139</v>
      </c>
      <c r="K525">
        <v>1.0084</v>
      </c>
      <c r="L525">
        <v>0.98229999999999995</v>
      </c>
      <c r="M525">
        <v>0.97199999999999998</v>
      </c>
      <c r="O525" t="str">
        <f t="shared" si="8"/>
        <v>1 1/16|12||UN|3B|-|-|1.0625|1.0625|1.0139|1.0084|0.9823|0.972|</v>
      </c>
    </row>
    <row r="526" spans="1:15" x14ac:dyDescent="0.25">
      <c r="A526" s="41" t="s">
        <v>1059</v>
      </c>
      <c r="B526">
        <v>16</v>
      </c>
      <c r="D526" t="s">
        <v>1031</v>
      </c>
      <c r="E526" t="s">
        <v>1021</v>
      </c>
      <c r="F526">
        <v>1.5E-3</v>
      </c>
      <c r="G526">
        <v>1.0609999999999999</v>
      </c>
      <c r="H526">
        <v>1.0625</v>
      </c>
      <c r="I526">
        <v>1.0516000000000001</v>
      </c>
      <c r="J526">
        <v>1.0204</v>
      </c>
      <c r="K526">
        <v>1.0154000000000001</v>
      </c>
      <c r="L526">
        <v>0.98650000000000004</v>
      </c>
      <c r="M526" t="s">
        <v>1022</v>
      </c>
      <c r="O526" t="str">
        <f t="shared" si="8"/>
        <v>1 1/16|16||UN|2A|0.0015|1.061|1.0625|1.0516|1.0204|1.0154|0.9865|-|</v>
      </c>
    </row>
    <row r="527" spans="1:15" x14ac:dyDescent="0.25">
      <c r="A527" s="41" t="s">
        <v>1059</v>
      </c>
      <c r="B527">
        <v>16</v>
      </c>
      <c r="D527" t="s">
        <v>1031</v>
      </c>
      <c r="E527" t="s">
        <v>1023</v>
      </c>
      <c r="F527" t="s">
        <v>1022</v>
      </c>
      <c r="G527" t="s">
        <v>1022</v>
      </c>
      <c r="H527">
        <v>1.0625</v>
      </c>
      <c r="I527">
        <v>1.0625</v>
      </c>
      <c r="J527">
        <v>1.0284</v>
      </c>
      <c r="K527">
        <v>1.0219</v>
      </c>
      <c r="L527">
        <v>1.0089999999999999</v>
      </c>
      <c r="M527">
        <v>0.995</v>
      </c>
      <c r="O527" t="str">
        <f t="shared" si="8"/>
        <v>1 1/16|16||UN|2B|-|-|1.0625|1.0625|1.0284|1.0219|1.009|0.995|</v>
      </c>
    </row>
    <row r="528" spans="1:15" x14ac:dyDescent="0.25">
      <c r="A528" s="41" t="s">
        <v>1059</v>
      </c>
      <c r="B528">
        <v>16</v>
      </c>
      <c r="D528" t="s">
        <v>1031</v>
      </c>
      <c r="E528" t="s">
        <v>1024</v>
      </c>
      <c r="F528">
        <v>0</v>
      </c>
      <c r="G528">
        <v>1.0625</v>
      </c>
      <c r="H528">
        <v>1.0625</v>
      </c>
      <c r="I528">
        <v>1.0530999999999999</v>
      </c>
      <c r="J528">
        <v>1.0219</v>
      </c>
      <c r="K528">
        <v>1.0182</v>
      </c>
      <c r="L528">
        <v>0.98799999999999999</v>
      </c>
      <c r="M528" t="s">
        <v>1022</v>
      </c>
      <c r="O528" t="str">
        <f t="shared" si="8"/>
        <v>1 1/16|16||UN|3A|0|1.0625|1.0625|1.0531|1.0219|1.0182|0.988|-|</v>
      </c>
    </row>
    <row r="529" spans="1:15" x14ac:dyDescent="0.25">
      <c r="A529" s="41" t="s">
        <v>1059</v>
      </c>
      <c r="B529">
        <v>16</v>
      </c>
      <c r="D529" t="s">
        <v>1031</v>
      </c>
      <c r="E529" t="s">
        <v>1025</v>
      </c>
      <c r="F529" t="s">
        <v>1022</v>
      </c>
      <c r="G529" t="s">
        <v>1022</v>
      </c>
      <c r="H529">
        <v>1.0625</v>
      </c>
      <c r="I529">
        <v>1.0625</v>
      </c>
      <c r="J529">
        <v>1.0267999999999999</v>
      </c>
      <c r="K529">
        <v>1.0219</v>
      </c>
      <c r="L529">
        <v>1.0033000000000001</v>
      </c>
      <c r="M529">
        <v>0.995</v>
      </c>
      <c r="O529" t="str">
        <f t="shared" si="8"/>
        <v>1 1/16|16||UN|3B|-|-|1.0625|1.0625|1.0268|1.0219|1.0033|0.995|</v>
      </c>
    </row>
    <row r="530" spans="1:15" x14ac:dyDescent="0.25">
      <c r="A530" s="41" t="s">
        <v>1059</v>
      </c>
      <c r="B530">
        <v>18</v>
      </c>
      <c r="D530" t="s">
        <v>1028</v>
      </c>
      <c r="E530" t="s">
        <v>1021</v>
      </c>
      <c r="F530">
        <v>1.4E-3</v>
      </c>
      <c r="G530">
        <v>1.0610999999999999</v>
      </c>
      <c r="H530">
        <v>1.0625</v>
      </c>
      <c r="I530">
        <v>1.0524</v>
      </c>
      <c r="J530">
        <v>1.0249999999999999</v>
      </c>
      <c r="K530">
        <v>1.0203</v>
      </c>
      <c r="L530">
        <v>0.995</v>
      </c>
      <c r="M530" t="s">
        <v>1022</v>
      </c>
      <c r="O530" t="str">
        <f t="shared" si="8"/>
        <v>1 1/16|18||UNEF|2A|0.0014|1.0611|1.0625|1.0524|1.025|1.0203|0.995|-|</v>
      </c>
    </row>
    <row r="531" spans="1:15" x14ac:dyDescent="0.25">
      <c r="A531" s="41" t="s">
        <v>1059</v>
      </c>
      <c r="B531">
        <v>18</v>
      </c>
      <c r="D531" t="s">
        <v>1028</v>
      </c>
      <c r="E531" t="s">
        <v>1023</v>
      </c>
      <c r="F531" t="s">
        <v>1022</v>
      </c>
      <c r="G531" t="s">
        <v>1022</v>
      </c>
      <c r="H531">
        <v>1.0625</v>
      </c>
      <c r="I531">
        <v>1.0625</v>
      </c>
      <c r="J531">
        <v>1.0326</v>
      </c>
      <c r="K531">
        <v>1.0264</v>
      </c>
      <c r="L531">
        <v>1.0149999999999999</v>
      </c>
      <c r="M531">
        <v>1.002</v>
      </c>
      <c r="O531" t="str">
        <f t="shared" si="8"/>
        <v>1 1/16|18||UNEF|2B|-|-|1.0625|1.0625|1.0326|1.0264|1.015|1.002|</v>
      </c>
    </row>
    <row r="532" spans="1:15" x14ac:dyDescent="0.25">
      <c r="A532" s="41" t="s">
        <v>1059</v>
      </c>
      <c r="B532">
        <v>18</v>
      </c>
      <c r="D532" t="s">
        <v>1028</v>
      </c>
      <c r="E532" t="s">
        <v>1024</v>
      </c>
      <c r="F532">
        <v>0</v>
      </c>
      <c r="G532">
        <v>1.0625</v>
      </c>
      <c r="H532">
        <v>1.0625</v>
      </c>
      <c r="I532">
        <v>1.0538000000000001</v>
      </c>
      <c r="J532">
        <v>1.0264</v>
      </c>
      <c r="K532">
        <v>1.0227999999999999</v>
      </c>
      <c r="L532">
        <v>0.99639999999999995</v>
      </c>
      <c r="M532" t="s">
        <v>1022</v>
      </c>
      <c r="O532" t="str">
        <f t="shared" si="8"/>
        <v>1 1/16|18||UNEF|3A|0|1.0625|1.0625|1.0538|1.0264|1.0228|0.9964|-|</v>
      </c>
    </row>
    <row r="533" spans="1:15" x14ac:dyDescent="0.25">
      <c r="A533" s="41" t="s">
        <v>1059</v>
      </c>
      <c r="B533">
        <v>18</v>
      </c>
      <c r="D533" t="s">
        <v>1028</v>
      </c>
      <c r="E533" t="s">
        <v>1025</v>
      </c>
      <c r="F533" t="s">
        <v>1022</v>
      </c>
      <c r="G533" t="s">
        <v>1022</v>
      </c>
      <c r="H533">
        <v>1.0625</v>
      </c>
      <c r="I533">
        <v>1.0625</v>
      </c>
      <c r="J533">
        <v>1.0309999999999999</v>
      </c>
      <c r="K533">
        <v>1.0264</v>
      </c>
      <c r="L533">
        <v>1.0105</v>
      </c>
      <c r="M533">
        <v>1.002</v>
      </c>
      <c r="O533" t="str">
        <f t="shared" si="8"/>
        <v>1 1/16|18||UNEF|3B|-|-|1.0625|1.0625|1.031|1.0264|1.0105|1.002|</v>
      </c>
    </row>
    <row r="534" spans="1:15" x14ac:dyDescent="0.25">
      <c r="A534" s="41" t="s">
        <v>1059</v>
      </c>
      <c r="B534">
        <v>20</v>
      </c>
      <c r="D534" t="s">
        <v>1031</v>
      </c>
      <c r="E534" t="s">
        <v>1021</v>
      </c>
      <c r="F534">
        <v>1.4E-3</v>
      </c>
      <c r="G534">
        <v>1.0610999999999999</v>
      </c>
      <c r="H534">
        <v>1.0625</v>
      </c>
      <c r="I534">
        <v>1.0529999999999999</v>
      </c>
      <c r="J534">
        <v>1.0286</v>
      </c>
      <c r="K534">
        <v>1.0241</v>
      </c>
      <c r="L534">
        <v>1.0016</v>
      </c>
      <c r="M534" t="s">
        <v>1022</v>
      </c>
      <c r="O534" t="str">
        <f t="shared" si="8"/>
        <v>1 1/16|20||UN|2A|0.0014|1.0611|1.0625|1.053|1.0286|1.0241|1.0016|-|</v>
      </c>
    </row>
    <row r="535" spans="1:15" x14ac:dyDescent="0.25">
      <c r="A535" s="41" t="s">
        <v>1059</v>
      </c>
      <c r="B535">
        <v>20</v>
      </c>
      <c r="D535" t="s">
        <v>1031</v>
      </c>
      <c r="E535" t="s">
        <v>1023</v>
      </c>
      <c r="F535" t="s">
        <v>1022</v>
      </c>
      <c r="G535" t="s">
        <v>1022</v>
      </c>
      <c r="H535">
        <v>1.0625</v>
      </c>
      <c r="I535">
        <v>1.0625</v>
      </c>
      <c r="J535">
        <v>1.0359</v>
      </c>
      <c r="K535">
        <v>1.03</v>
      </c>
      <c r="L535">
        <v>1.02</v>
      </c>
      <c r="M535">
        <v>1.008</v>
      </c>
      <c r="O535" t="str">
        <f t="shared" si="8"/>
        <v>1 1/16|20||UN|2B|-|-|1.0625|1.0625|1.0359|1.03|1.02|1.008|</v>
      </c>
    </row>
    <row r="536" spans="1:15" x14ac:dyDescent="0.25">
      <c r="A536" s="41" t="s">
        <v>1059</v>
      </c>
      <c r="B536">
        <v>20</v>
      </c>
      <c r="D536" t="s">
        <v>1031</v>
      </c>
      <c r="E536" t="s">
        <v>1024</v>
      </c>
      <c r="F536">
        <v>0</v>
      </c>
      <c r="G536">
        <v>1.0625</v>
      </c>
      <c r="H536">
        <v>1.0625</v>
      </c>
      <c r="I536">
        <v>1.0544</v>
      </c>
      <c r="J536">
        <v>1.03</v>
      </c>
      <c r="K536">
        <v>1.0266</v>
      </c>
      <c r="L536">
        <v>1.0029999999999999</v>
      </c>
      <c r="M536" t="s">
        <v>1022</v>
      </c>
      <c r="O536" t="str">
        <f t="shared" si="8"/>
        <v>1 1/16|20||UN|3A|0|1.0625|1.0625|1.0544|1.03|1.0266|1.003|-|</v>
      </c>
    </row>
    <row r="537" spans="1:15" x14ac:dyDescent="0.25">
      <c r="A537" s="41" t="s">
        <v>1059</v>
      </c>
      <c r="B537">
        <v>20</v>
      </c>
      <c r="D537" t="s">
        <v>1031</v>
      </c>
      <c r="E537" t="s">
        <v>1025</v>
      </c>
      <c r="F537" t="s">
        <v>1022</v>
      </c>
      <c r="G537" t="s">
        <v>1022</v>
      </c>
      <c r="H537">
        <v>1.0625</v>
      </c>
      <c r="I537">
        <v>1.0625</v>
      </c>
      <c r="J537">
        <v>1.0344</v>
      </c>
      <c r="K537">
        <v>1.03</v>
      </c>
      <c r="L537">
        <v>1.0162</v>
      </c>
      <c r="M537">
        <v>1.008</v>
      </c>
      <c r="O537" t="str">
        <f t="shared" si="8"/>
        <v>1 1/16|20||UN|3B|-|-|1.0625|1.0625|1.0344|1.03|1.0162|1.008|</v>
      </c>
    </row>
    <row r="538" spans="1:15" x14ac:dyDescent="0.25">
      <c r="A538" s="41" t="s">
        <v>1059</v>
      </c>
      <c r="B538">
        <v>28</v>
      </c>
      <c r="D538" t="s">
        <v>1031</v>
      </c>
      <c r="E538" t="s">
        <v>1021</v>
      </c>
      <c r="F538">
        <v>1.1999999999999999E-3</v>
      </c>
      <c r="G538">
        <v>1.0612999999999999</v>
      </c>
      <c r="H538">
        <v>1.0625</v>
      </c>
      <c r="I538">
        <v>1.0548</v>
      </c>
      <c r="J538">
        <v>1.0381</v>
      </c>
      <c r="K538">
        <v>1.0341</v>
      </c>
      <c r="L538">
        <v>1.0186999999999999</v>
      </c>
      <c r="M538" t="s">
        <v>1022</v>
      </c>
      <c r="O538" t="str">
        <f t="shared" si="8"/>
        <v>1 1/16|28||UN|2A|0.0012|1.0613|1.0625|1.0548|1.0381|1.0341|1.0187|-|</v>
      </c>
    </row>
    <row r="539" spans="1:15" x14ac:dyDescent="0.25">
      <c r="A539" s="41" t="s">
        <v>1059</v>
      </c>
      <c r="B539">
        <v>28</v>
      </c>
      <c r="D539" t="s">
        <v>1031</v>
      </c>
      <c r="E539" t="s">
        <v>1023</v>
      </c>
      <c r="F539" t="s">
        <v>1022</v>
      </c>
      <c r="G539" t="s">
        <v>1022</v>
      </c>
      <c r="H539">
        <v>1.0625</v>
      </c>
      <c r="I539">
        <v>1.0625</v>
      </c>
      <c r="J539">
        <v>1.0445</v>
      </c>
      <c r="K539">
        <v>1.0392999999999999</v>
      </c>
      <c r="L539">
        <v>1.032</v>
      </c>
      <c r="M539">
        <v>1.024</v>
      </c>
      <c r="O539" t="str">
        <f t="shared" si="8"/>
        <v>1 1/16|28||UN|2B|-|-|1.0625|1.0625|1.0445|1.0393|1.032|1.024|</v>
      </c>
    </row>
    <row r="540" spans="1:15" x14ac:dyDescent="0.25">
      <c r="A540" s="41" t="s">
        <v>1059</v>
      </c>
      <c r="B540">
        <v>28</v>
      </c>
      <c r="D540" t="s">
        <v>1031</v>
      </c>
      <c r="E540" t="s">
        <v>1024</v>
      </c>
      <c r="F540">
        <v>0</v>
      </c>
      <c r="G540">
        <v>1.0625</v>
      </c>
      <c r="H540">
        <v>1.0625</v>
      </c>
      <c r="I540">
        <v>1.056</v>
      </c>
      <c r="J540">
        <v>1.0392999999999999</v>
      </c>
      <c r="K540">
        <v>1.0363</v>
      </c>
      <c r="L540">
        <v>1.0199</v>
      </c>
      <c r="M540" t="s">
        <v>1022</v>
      </c>
      <c r="O540" t="str">
        <f t="shared" si="8"/>
        <v>1 1/16|28||UN|3A|0|1.0625|1.0625|1.056|1.0393|1.0363|1.0199|-|</v>
      </c>
    </row>
    <row r="541" spans="1:15" x14ac:dyDescent="0.25">
      <c r="A541" s="41" t="s">
        <v>1059</v>
      </c>
      <c r="B541">
        <v>28</v>
      </c>
      <c r="D541" t="s">
        <v>1031</v>
      </c>
      <c r="E541" t="s">
        <v>1025</v>
      </c>
      <c r="F541" t="s">
        <v>1022</v>
      </c>
      <c r="G541" t="s">
        <v>1022</v>
      </c>
      <c r="H541">
        <v>1.0625</v>
      </c>
      <c r="I541">
        <v>1.0625</v>
      </c>
      <c r="J541">
        <v>1.0431999999999999</v>
      </c>
      <c r="K541">
        <v>1.0392999999999999</v>
      </c>
      <c r="L541">
        <v>1.0301</v>
      </c>
      <c r="M541">
        <v>1.024</v>
      </c>
      <c r="O541" t="str">
        <f t="shared" si="8"/>
        <v>1 1/16|28||UN|3B|-|-|1.0625|1.0625|1.0432|1.0393|1.0301|1.024|</v>
      </c>
    </row>
    <row r="542" spans="1:15" x14ac:dyDescent="0.25">
      <c r="A542" s="41" t="s">
        <v>1060</v>
      </c>
      <c r="B542">
        <v>7</v>
      </c>
      <c r="D542" t="s">
        <v>1026</v>
      </c>
      <c r="E542" t="s">
        <v>1029</v>
      </c>
      <c r="F542">
        <v>2.2000000000000001E-3</v>
      </c>
      <c r="G542">
        <v>1.1228</v>
      </c>
      <c r="H542">
        <v>1.125</v>
      </c>
      <c r="I542">
        <v>1.0982000000000001</v>
      </c>
      <c r="J542">
        <v>1.03</v>
      </c>
      <c r="K542">
        <v>1.0190999999999999</v>
      </c>
      <c r="L542">
        <v>0.95269999999999999</v>
      </c>
      <c r="M542" t="s">
        <v>1022</v>
      </c>
      <c r="O542" t="str">
        <f t="shared" si="8"/>
        <v>1 1/8|7||UNC|1A|0.0022|1.1228|1.125|1.0982|1.03|1.0191|0.9527|-|</v>
      </c>
    </row>
    <row r="543" spans="1:15" x14ac:dyDescent="0.25">
      <c r="A543" s="41" t="s">
        <v>1060</v>
      </c>
      <c r="B543">
        <v>7</v>
      </c>
      <c r="D543" t="s">
        <v>1026</v>
      </c>
      <c r="E543" t="s">
        <v>1030</v>
      </c>
      <c r="F543" t="s">
        <v>1022</v>
      </c>
      <c r="G543" t="s">
        <v>1022</v>
      </c>
      <c r="H543">
        <v>1.125</v>
      </c>
      <c r="I543">
        <v>1.125</v>
      </c>
      <c r="J543">
        <v>1.0463</v>
      </c>
      <c r="K543">
        <v>1.0322</v>
      </c>
      <c r="L543">
        <v>0.998</v>
      </c>
      <c r="M543">
        <v>0.97</v>
      </c>
      <c r="O543" t="str">
        <f t="shared" si="8"/>
        <v>1 1/8|7||UNC|1B|-|-|1.125|1.125|1.0463|1.0322|0.998|0.97|</v>
      </c>
    </row>
    <row r="544" spans="1:15" x14ac:dyDescent="0.25">
      <c r="A544" s="41" t="s">
        <v>1060</v>
      </c>
      <c r="B544">
        <v>7</v>
      </c>
      <c r="D544" t="s">
        <v>1026</v>
      </c>
      <c r="E544" t="s">
        <v>1021</v>
      </c>
      <c r="F544">
        <v>2.2000000000000001E-3</v>
      </c>
      <c r="G544">
        <v>1.1228</v>
      </c>
      <c r="H544">
        <v>1.125</v>
      </c>
      <c r="I544">
        <v>1.1064000000000001</v>
      </c>
      <c r="J544">
        <v>1.03</v>
      </c>
      <c r="K544">
        <v>1.0227999999999999</v>
      </c>
      <c r="L544">
        <v>0.95269999999999999</v>
      </c>
      <c r="M544" t="s">
        <v>1022</v>
      </c>
      <c r="O544" t="str">
        <f t="shared" si="8"/>
        <v>1 1/8|7||UNC|2A|0.0022|1.1228|1.125|1.1064|1.03|1.0228|0.9527|-|</v>
      </c>
    </row>
    <row r="545" spans="1:15" x14ac:dyDescent="0.25">
      <c r="A545" s="41" t="s">
        <v>1060</v>
      </c>
      <c r="B545">
        <v>7</v>
      </c>
      <c r="D545" t="s">
        <v>1026</v>
      </c>
      <c r="E545" t="s">
        <v>1023</v>
      </c>
      <c r="F545" t="s">
        <v>1022</v>
      </c>
      <c r="G545" t="s">
        <v>1022</v>
      </c>
      <c r="H545">
        <v>1.125</v>
      </c>
      <c r="I545">
        <v>1.125</v>
      </c>
      <c r="J545">
        <v>1.0416000000000001</v>
      </c>
      <c r="K545">
        <v>1.0322</v>
      </c>
      <c r="L545">
        <v>0.998</v>
      </c>
      <c r="M545">
        <v>0.97</v>
      </c>
      <c r="O545" t="str">
        <f t="shared" si="8"/>
        <v>1 1/8|7||UNC|2B|-|-|1.125|1.125|1.0416|1.0322|0.998|0.97|</v>
      </c>
    </row>
    <row r="546" spans="1:15" x14ac:dyDescent="0.25">
      <c r="A546" s="41" t="s">
        <v>1060</v>
      </c>
      <c r="B546">
        <v>7</v>
      </c>
      <c r="D546" t="s">
        <v>1026</v>
      </c>
      <c r="E546" t="s">
        <v>1024</v>
      </c>
      <c r="F546">
        <v>0</v>
      </c>
      <c r="G546">
        <v>1.125</v>
      </c>
      <c r="H546">
        <v>1.125</v>
      </c>
      <c r="I546">
        <v>1.1086</v>
      </c>
      <c r="J546">
        <v>1.0322</v>
      </c>
      <c r="K546">
        <v>1.0267999999999999</v>
      </c>
      <c r="L546">
        <v>0.95489999999999997</v>
      </c>
      <c r="M546" t="s">
        <v>1022</v>
      </c>
      <c r="O546" t="str">
        <f t="shared" si="8"/>
        <v>1 1/8|7||UNC|3A|0|1.125|1.125|1.1086|1.0322|1.0268|0.9549|-|</v>
      </c>
    </row>
    <row r="547" spans="1:15" x14ac:dyDescent="0.25">
      <c r="A547" s="41" t="s">
        <v>1060</v>
      </c>
      <c r="B547">
        <v>7</v>
      </c>
      <c r="D547" t="s">
        <v>1026</v>
      </c>
      <c r="E547" t="s">
        <v>1025</v>
      </c>
      <c r="F547" t="s">
        <v>1022</v>
      </c>
      <c r="G547" t="s">
        <v>1022</v>
      </c>
      <c r="H547">
        <v>1.125</v>
      </c>
      <c r="I547">
        <v>1.125</v>
      </c>
      <c r="J547">
        <v>1.0392999999999999</v>
      </c>
      <c r="K547">
        <v>1.0322</v>
      </c>
      <c r="L547">
        <v>0.98750000000000004</v>
      </c>
      <c r="M547">
        <v>0.97</v>
      </c>
      <c r="O547" t="str">
        <f t="shared" si="8"/>
        <v>1 1/8|7||UNC|3B|-|-|1.125|1.125|1.0393|1.0322|0.9875|0.97|</v>
      </c>
    </row>
    <row r="548" spans="1:15" x14ac:dyDescent="0.25">
      <c r="A548" s="41" t="s">
        <v>1060</v>
      </c>
      <c r="B548">
        <v>8</v>
      </c>
      <c r="D548" t="s">
        <v>1031</v>
      </c>
      <c r="E548" t="s">
        <v>1021</v>
      </c>
      <c r="F548">
        <v>2.0999999999999999E-3</v>
      </c>
      <c r="G548">
        <v>1.1229</v>
      </c>
      <c r="H548">
        <v>1.125</v>
      </c>
      <c r="I548">
        <v>1.1079000000000001</v>
      </c>
      <c r="J548">
        <v>1.0417000000000001</v>
      </c>
      <c r="K548">
        <v>1.0347999999999999</v>
      </c>
      <c r="L548">
        <v>0.97409999999999997</v>
      </c>
      <c r="M548" t="s">
        <v>1022</v>
      </c>
      <c r="O548" t="str">
        <f t="shared" si="8"/>
        <v>1 1/8|8||UN|2A|0.0021|1.1229|1.125|1.1079|1.0417|1.0348|0.9741|-|</v>
      </c>
    </row>
    <row r="549" spans="1:15" x14ac:dyDescent="0.25">
      <c r="A549" s="41" t="s">
        <v>1060</v>
      </c>
      <c r="B549">
        <v>8</v>
      </c>
      <c r="D549" t="s">
        <v>1031</v>
      </c>
      <c r="E549" t="s">
        <v>1023</v>
      </c>
      <c r="F549" t="s">
        <v>1022</v>
      </c>
      <c r="G549" t="s">
        <v>1022</v>
      </c>
      <c r="H549">
        <v>1.125</v>
      </c>
      <c r="I549">
        <v>1.125</v>
      </c>
      <c r="J549">
        <v>1.0528</v>
      </c>
      <c r="K549">
        <v>1.0438000000000001</v>
      </c>
      <c r="L549">
        <v>1.0149999999999999</v>
      </c>
      <c r="M549">
        <v>0.99</v>
      </c>
      <c r="O549" t="str">
        <f t="shared" si="8"/>
        <v>1 1/8|8||UN|2B|-|-|1.125|1.125|1.0528|1.0438|1.015|0.99|</v>
      </c>
    </row>
    <row r="550" spans="1:15" x14ac:dyDescent="0.25">
      <c r="A550" s="41" t="s">
        <v>1060</v>
      </c>
      <c r="B550">
        <v>8</v>
      </c>
      <c r="D550" t="s">
        <v>1031</v>
      </c>
      <c r="E550" t="s">
        <v>1024</v>
      </c>
      <c r="F550">
        <v>0</v>
      </c>
      <c r="G550">
        <v>1.125</v>
      </c>
      <c r="H550">
        <v>1.125</v>
      </c>
      <c r="I550">
        <v>1.1100000000000001</v>
      </c>
      <c r="J550">
        <v>1.0438000000000001</v>
      </c>
      <c r="K550">
        <v>1.0386</v>
      </c>
      <c r="L550">
        <v>0.97619999999999996</v>
      </c>
      <c r="M550" t="s">
        <v>1022</v>
      </c>
      <c r="O550" t="str">
        <f t="shared" si="8"/>
        <v>1 1/8|8||UN|3A|0|1.125|1.125|1.11|1.0438|1.0386|0.9762|-|</v>
      </c>
    </row>
    <row r="551" spans="1:15" x14ac:dyDescent="0.25">
      <c r="A551" s="41" t="s">
        <v>1060</v>
      </c>
      <c r="B551">
        <v>8</v>
      </c>
      <c r="D551" t="s">
        <v>1031</v>
      </c>
      <c r="E551" t="s">
        <v>1025</v>
      </c>
      <c r="F551" t="s">
        <v>1022</v>
      </c>
      <c r="G551" t="s">
        <v>1022</v>
      </c>
      <c r="H551">
        <v>1.125</v>
      </c>
      <c r="I551">
        <v>1.125</v>
      </c>
      <c r="J551">
        <v>1.0505</v>
      </c>
      <c r="K551">
        <v>1.0438000000000001</v>
      </c>
      <c r="L551">
        <v>1.0046999999999999</v>
      </c>
      <c r="M551">
        <v>0.99</v>
      </c>
      <c r="O551" t="str">
        <f t="shared" si="8"/>
        <v>1 1/8|8||UN|3B|-|-|1.125|1.125|1.0505|1.0438|1.0047|0.99|</v>
      </c>
    </row>
    <row r="552" spans="1:15" x14ac:dyDescent="0.25">
      <c r="A552" s="41" t="s">
        <v>1060</v>
      </c>
      <c r="B552">
        <v>10</v>
      </c>
      <c r="D552" t="s">
        <v>1027</v>
      </c>
      <c r="E552" t="s">
        <v>1021</v>
      </c>
      <c r="F552">
        <v>1.8E-3</v>
      </c>
      <c r="G552">
        <v>1.1232</v>
      </c>
      <c r="H552">
        <v>1.125</v>
      </c>
      <c r="I552">
        <v>1.1103000000000001</v>
      </c>
      <c r="J552">
        <v>1.0582</v>
      </c>
      <c r="K552">
        <v>1.052</v>
      </c>
      <c r="L552">
        <v>1.0042</v>
      </c>
      <c r="M552" t="s">
        <v>1022</v>
      </c>
      <c r="O552" t="str">
        <f t="shared" si="8"/>
        <v>1 1/8|10||UNS|2A|0.0018|1.1232|1.125|1.1103|1.0582|1.052|1.0042|-|</v>
      </c>
    </row>
    <row r="553" spans="1:15" x14ac:dyDescent="0.25">
      <c r="A553" s="41" t="s">
        <v>1060</v>
      </c>
      <c r="B553">
        <v>10</v>
      </c>
      <c r="D553" t="s">
        <v>1027</v>
      </c>
      <c r="E553" t="s">
        <v>1023</v>
      </c>
      <c r="F553" t="s">
        <v>1022</v>
      </c>
      <c r="G553" t="s">
        <v>1022</v>
      </c>
      <c r="H553">
        <v>1.125</v>
      </c>
      <c r="I553">
        <v>1.125</v>
      </c>
      <c r="J553">
        <v>1.0680000000000001</v>
      </c>
      <c r="K553">
        <v>1.06</v>
      </c>
      <c r="L553">
        <v>1.038</v>
      </c>
      <c r="M553">
        <v>1.0169999999999999</v>
      </c>
      <c r="O553" t="str">
        <f t="shared" si="8"/>
        <v>1 1/8|10||UNS|2B|-|-|1.125|1.125|1.068|1.06|1.038|1.017|</v>
      </c>
    </row>
    <row r="554" spans="1:15" x14ac:dyDescent="0.25">
      <c r="A554" s="41" t="s">
        <v>1060</v>
      </c>
      <c r="B554">
        <v>12</v>
      </c>
      <c r="D554" t="s">
        <v>1020</v>
      </c>
      <c r="E554" t="s">
        <v>1029</v>
      </c>
      <c r="F554">
        <v>1.8E-3</v>
      </c>
      <c r="G554">
        <v>1.1232</v>
      </c>
      <c r="H554">
        <v>1.125</v>
      </c>
      <c r="I554">
        <v>1.1060000000000001</v>
      </c>
      <c r="J554">
        <v>1.0690999999999999</v>
      </c>
      <c r="K554">
        <v>1.0601</v>
      </c>
      <c r="L554">
        <v>1.024</v>
      </c>
      <c r="M554" t="s">
        <v>1022</v>
      </c>
      <c r="O554" t="str">
        <f t="shared" si="8"/>
        <v>1 1/8|12||UNF|1A|0.0018|1.1232|1.125|1.106|1.0691|1.0601|1.024|-|</v>
      </c>
    </row>
    <row r="555" spans="1:15" x14ac:dyDescent="0.25">
      <c r="A555" s="41" t="s">
        <v>1060</v>
      </c>
      <c r="B555">
        <v>12</v>
      </c>
      <c r="D555" t="s">
        <v>1020</v>
      </c>
      <c r="E555" t="s">
        <v>1030</v>
      </c>
      <c r="F555" t="s">
        <v>1022</v>
      </c>
      <c r="G555" t="s">
        <v>1022</v>
      </c>
      <c r="H555">
        <v>1.125</v>
      </c>
      <c r="I555">
        <v>1.125</v>
      </c>
      <c r="J555">
        <v>1.0826</v>
      </c>
      <c r="K555">
        <v>1.0709</v>
      </c>
      <c r="L555">
        <v>1.0529999999999999</v>
      </c>
      <c r="M555">
        <v>1.0349999999999999</v>
      </c>
      <c r="O555" t="str">
        <f t="shared" si="8"/>
        <v>1 1/8|12||UNF|1B|-|-|1.125|1.125|1.0826|1.0709|1.053|1.035|</v>
      </c>
    </row>
    <row r="556" spans="1:15" x14ac:dyDescent="0.25">
      <c r="A556" s="41" t="s">
        <v>1060</v>
      </c>
      <c r="B556">
        <v>12</v>
      </c>
      <c r="D556" t="s">
        <v>1020</v>
      </c>
      <c r="E556" t="s">
        <v>1021</v>
      </c>
      <c r="F556">
        <v>1.8E-3</v>
      </c>
      <c r="G556">
        <v>1.1232</v>
      </c>
      <c r="H556">
        <v>1.125</v>
      </c>
      <c r="I556">
        <v>1.1117999999999999</v>
      </c>
      <c r="J556">
        <v>1.0690999999999999</v>
      </c>
      <c r="K556">
        <v>1.0630999999999999</v>
      </c>
      <c r="L556">
        <v>1.024</v>
      </c>
      <c r="M556" t="s">
        <v>1022</v>
      </c>
      <c r="O556" t="str">
        <f t="shared" si="8"/>
        <v>1 1/8|12||UNF|2A|0.0018|1.1232|1.125|1.1118|1.0691|1.0631|1.024|-|</v>
      </c>
    </row>
    <row r="557" spans="1:15" x14ac:dyDescent="0.25">
      <c r="A557" s="41" t="s">
        <v>1060</v>
      </c>
      <c r="B557">
        <v>12</v>
      </c>
      <c r="D557" t="s">
        <v>1020</v>
      </c>
      <c r="E557" t="s">
        <v>1023</v>
      </c>
      <c r="F557" t="s">
        <v>1022</v>
      </c>
      <c r="G557" t="s">
        <v>1022</v>
      </c>
      <c r="H557">
        <v>1.125</v>
      </c>
      <c r="I557">
        <v>1.125</v>
      </c>
      <c r="J557">
        <v>1.0787</v>
      </c>
      <c r="K557">
        <v>1.0709</v>
      </c>
      <c r="L557">
        <v>1.0529999999999999</v>
      </c>
      <c r="M557">
        <v>1.0349999999999999</v>
      </c>
      <c r="O557" t="str">
        <f t="shared" si="8"/>
        <v>1 1/8|12||UNF|2B|-|-|1.125|1.125|1.0787|1.0709|1.053|1.035|</v>
      </c>
    </row>
    <row r="558" spans="1:15" x14ac:dyDescent="0.25">
      <c r="A558" s="41" t="s">
        <v>1060</v>
      </c>
      <c r="B558">
        <v>12</v>
      </c>
      <c r="D558" t="s">
        <v>1020</v>
      </c>
      <c r="E558" t="s">
        <v>1024</v>
      </c>
      <c r="F558">
        <v>0</v>
      </c>
      <c r="G558">
        <v>1.125</v>
      </c>
      <c r="H558">
        <v>1.125</v>
      </c>
      <c r="I558">
        <v>1.1135999999999999</v>
      </c>
      <c r="J558">
        <v>1.0709</v>
      </c>
      <c r="K558">
        <v>1.0664</v>
      </c>
      <c r="L558">
        <v>1.0258</v>
      </c>
      <c r="M558" t="s">
        <v>1022</v>
      </c>
      <c r="O558" t="str">
        <f t="shared" si="8"/>
        <v>1 1/8|12||UNF|3A|0|1.125|1.125|1.1136|1.0709|1.0664|1.0258|-|</v>
      </c>
    </row>
    <row r="559" spans="1:15" x14ac:dyDescent="0.25">
      <c r="A559" s="41" t="s">
        <v>1060</v>
      </c>
      <c r="B559">
        <v>12</v>
      </c>
      <c r="D559" t="s">
        <v>1020</v>
      </c>
      <c r="E559" t="s">
        <v>1025</v>
      </c>
      <c r="F559" t="s">
        <v>1022</v>
      </c>
      <c r="G559" t="s">
        <v>1022</v>
      </c>
      <c r="H559">
        <v>1.125</v>
      </c>
      <c r="I559">
        <v>1.125</v>
      </c>
      <c r="J559">
        <v>1.0768</v>
      </c>
      <c r="K559">
        <v>1.0709</v>
      </c>
      <c r="L559">
        <v>1.0448</v>
      </c>
      <c r="M559">
        <v>1.0349999999999999</v>
      </c>
      <c r="O559" t="str">
        <f t="shared" si="8"/>
        <v>1 1/8|12||UNF|3B|-|-|1.125|1.125|1.0768|1.0709|1.0448|1.035|</v>
      </c>
    </row>
    <row r="560" spans="1:15" x14ac:dyDescent="0.25">
      <c r="A560" s="41" t="s">
        <v>1060</v>
      </c>
      <c r="B560">
        <v>14</v>
      </c>
      <c r="D560" t="s">
        <v>1027</v>
      </c>
      <c r="E560" t="s">
        <v>1021</v>
      </c>
      <c r="F560">
        <v>1.6000000000000001E-3</v>
      </c>
      <c r="G560">
        <v>1.1234</v>
      </c>
      <c r="H560">
        <v>1.125</v>
      </c>
      <c r="I560">
        <v>1.1131</v>
      </c>
      <c r="J560">
        <v>1.077</v>
      </c>
      <c r="K560">
        <v>1.0717000000000001</v>
      </c>
      <c r="L560">
        <v>1.0384</v>
      </c>
      <c r="M560" t="s">
        <v>1022</v>
      </c>
      <c r="O560" t="str">
        <f t="shared" si="8"/>
        <v>1 1/8|14||UNS|2A|0.0016|1.1234|1.125|1.1131|1.077|1.0717|1.0384|-|</v>
      </c>
    </row>
    <row r="561" spans="1:15" x14ac:dyDescent="0.25">
      <c r="A561" s="41" t="s">
        <v>1060</v>
      </c>
      <c r="B561">
        <v>14</v>
      </c>
      <c r="D561" t="s">
        <v>1027</v>
      </c>
      <c r="E561" t="s">
        <v>1023</v>
      </c>
      <c r="F561" t="s">
        <v>1022</v>
      </c>
      <c r="G561" t="s">
        <v>1022</v>
      </c>
      <c r="H561">
        <v>1.125</v>
      </c>
      <c r="I561">
        <v>1.125</v>
      </c>
      <c r="J561">
        <v>1.0854999999999999</v>
      </c>
      <c r="K561">
        <v>1.0786</v>
      </c>
      <c r="L561">
        <v>1.0640000000000001</v>
      </c>
      <c r="M561">
        <v>1.048</v>
      </c>
      <c r="O561" t="str">
        <f t="shared" si="8"/>
        <v>1 1/8|14||UNS|2B|-|-|1.125|1.125|1.0855|1.0786|1.064|1.048|</v>
      </c>
    </row>
    <row r="562" spans="1:15" x14ac:dyDescent="0.25">
      <c r="A562" s="41" t="s">
        <v>1060</v>
      </c>
      <c r="B562">
        <v>16</v>
      </c>
      <c r="D562" t="s">
        <v>1031</v>
      </c>
      <c r="E562" t="s">
        <v>1021</v>
      </c>
      <c r="F562">
        <v>1.5E-3</v>
      </c>
      <c r="G562">
        <v>1.1234999999999999</v>
      </c>
      <c r="H562">
        <v>1.125</v>
      </c>
      <c r="I562">
        <v>1.1141000000000001</v>
      </c>
      <c r="J562">
        <v>1.0829</v>
      </c>
      <c r="K562">
        <v>1.0779000000000001</v>
      </c>
      <c r="L562">
        <v>1.0489999999999999</v>
      </c>
      <c r="M562" t="s">
        <v>1022</v>
      </c>
      <c r="O562" t="str">
        <f t="shared" si="8"/>
        <v>1 1/8|16||UN|2A|0.0015|1.1235|1.125|1.1141|1.0829|1.0779|1.049|-|</v>
      </c>
    </row>
    <row r="563" spans="1:15" x14ac:dyDescent="0.25">
      <c r="A563" s="41" t="s">
        <v>1060</v>
      </c>
      <c r="B563">
        <v>16</v>
      </c>
      <c r="D563" t="s">
        <v>1031</v>
      </c>
      <c r="E563" t="s">
        <v>1023</v>
      </c>
      <c r="F563" t="s">
        <v>1022</v>
      </c>
      <c r="G563" t="s">
        <v>1022</v>
      </c>
      <c r="H563">
        <v>1.125</v>
      </c>
      <c r="I563">
        <v>1.125</v>
      </c>
      <c r="J563">
        <v>1.0909</v>
      </c>
      <c r="K563">
        <v>1.0844</v>
      </c>
      <c r="L563">
        <v>1.071</v>
      </c>
      <c r="M563">
        <v>1.0569999999999999</v>
      </c>
      <c r="O563" t="str">
        <f t="shared" si="8"/>
        <v>1 1/8|16||UN|2B|-|-|1.125|1.125|1.0909|1.0844|1.071|1.057|</v>
      </c>
    </row>
    <row r="564" spans="1:15" x14ac:dyDescent="0.25">
      <c r="A564" s="41" t="s">
        <v>1060</v>
      </c>
      <c r="B564">
        <v>16</v>
      </c>
      <c r="D564" t="s">
        <v>1031</v>
      </c>
      <c r="E564" t="s">
        <v>1024</v>
      </c>
      <c r="F564">
        <v>0</v>
      </c>
      <c r="G564">
        <v>1.125</v>
      </c>
      <c r="H564">
        <v>1.125</v>
      </c>
      <c r="I564">
        <v>1.1155999999999999</v>
      </c>
      <c r="J564">
        <v>1.0844</v>
      </c>
      <c r="K564">
        <v>1.0807</v>
      </c>
      <c r="L564">
        <v>1.0505</v>
      </c>
      <c r="M564" t="s">
        <v>1022</v>
      </c>
      <c r="O564" t="str">
        <f t="shared" si="8"/>
        <v>1 1/8|16||UN|3A|0|1.125|1.125|1.1156|1.0844|1.0807|1.0505|-|</v>
      </c>
    </row>
    <row r="565" spans="1:15" x14ac:dyDescent="0.25">
      <c r="A565" s="41" t="s">
        <v>1060</v>
      </c>
      <c r="B565">
        <v>16</v>
      </c>
      <c r="D565" t="s">
        <v>1031</v>
      </c>
      <c r="E565" t="s">
        <v>1025</v>
      </c>
      <c r="F565" t="s">
        <v>1022</v>
      </c>
      <c r="G565" t="s">
        <v>1022</v>
      </c>
      <c r="H565">
        <v>1.125</v>
      </c>
      <c r="I565">
        <v>1.125</v>
      </c>
      <c r="J565">
        <v>1.0892999999999999</v>
      </c>
      <c r="K565">
        <v>1.0844</v>
      </c>
      <c r="L565">
        <v>1.0658000000000001</v>
      </c>
      <c r="M565">
        <v>1.0569999999999999</v>
      </c>
      <c r="O565" t="str">
        <f t="shared" si="8"/>
        <v>1 1/8|16||UN|3B|-|-|1.125|1.125|1.0893|1.0844|1.0658|1.057|</v>
      </c>
    </row>
    <row r="566" spans="1:15" x14ac:dyDescent="0.25">
      <c r="A566" s="41" t="s">
        <v>1060</v>
      </c>
      <c r="B566">
        <v>18</v>
      </c>
      <c r="D566" t="s">
        <v>1028</v>
      </c>
      <c r="E566" t="s">
        <v>1021</v>
      </c>
      <c r="F566">
        <v>1.4E-3</v>
      </c>
      <c r="G566">
        <v>1.1235999999999999</v>
      </c>
      <c r="H566">
        <v>1.125</v>
      </c>
      <c r="I566">
        <v>1.1149</v>
      </c>
      <c r="J566">
        <v>1.0874999999999999</v>
      </c>
      <c r="K566">
        <v>1.0828</v>
      </c>
      <c r="L566">
        <v>1.0575000000000001</v>
      </c>
      <c r="M566" t="s">
        <v>1022</v>
      </c>
      <c r="O566" t="str">
        <f t="shared" si="8"/>
        <v>1 1/8|18||UNEF|2A|0.0014|1.1236|1.125|1.1149|1.0875|1.0828|1.0575|-|</v>
      </c>
    </row>
    <row r="567" spans="1:15" x14ac:dyDescent="0.25">
      <c r="A567" s="41" t="s">
        <v>1060</v>
      </c>
      <c r="B567">
        <v>18</v>
      </c>
      <c r="D567" t="s">
        <v>1028</v>
      </c>
      <c r="E567" t="s">
        <v>1023</v>
      </c>
      <c r="F567" t="s">
        <v>1022</v>
      </c>
      <c r="G567" t="s">
        <v>1022</v>
      </c>
      <c r="H567">
        <v>1.125</v>
      </c>
      <c r="I567">
        <v>1.125</v>
      </c>
      <c r="J567">
        <v>1.0951</v>
      </c>
      <c r="K567">
        <v>1.0889</v>
      </c>
      <c r="L567">
        <v>1.0780000000000001</v>
      </c>
      <c r="M567">
        <v>1.0649999999999999</v>
      </c>
      <c r="O567" t="str">
        <f t="shared" si="8"/>
        <v>1 1/8|18||UNEF|2B|-|-|1.125|1.125|1.0951|1.0889|1.078|1.065|</v>
      </c>
    </row>
    <row r="568" spans="1:15" x14ac:dyDescent="0.25">
      <c r="A568" s="41" t="s">
        <v>1060</v>
      </c>
      <c r="B568">
        <v>18</v>
      </c>
      <c r="D568" t="s">
        <v>1028</v>
      </c>
      <c r="E568" t="s">
        <v>1024</v>
      </c>
      <c r="F568">
        <v>0</v>
      </c>
      <c r="G568">
        <v>1.125</v>
      </c>
      <c r="H568">
        <v>1.125</v>
      </c>
      <c r="I568">
        <v>1.1163000000000001</v>
      </c>
      <c r="J568">
        <v>1.0889</v>
      </c>
      <c r="K568">
        <v>1.0852999999999999</v>
      </c>
      <c r="L568">
        <v>1.0589</v>
      </c>
      <c r="M568" t="s">
        <v>1022</v>
      </c>
      <c r="O568" t="str">
        <f t="shared" si="8"/>
        <v>1 1/8|18||UNEF|3A|0|1.125|1.125|1.1163|1.0889|1.0853|1.0589|-|</v>
      </c>
    </row>
    <row r="569" spans="1:15" x14ac:dyDescent="0.25">
      <c r="A569" s="41" t="s">
        <v>1060</v>
      </c>
      <c r="B569">
        <v>18</v>
      </c>
      <c r="D569" t="s">
        <v>1028</v>
      </c>
      <c r="E569" t="s">
        <v>1025</v>
      </c>
      <c r="F569" t="s">
        <v>1022</v>
      </c>
      <c r="G569" t="s">
        <v>1022</v>
      </c>
      <c r="H569">
        <v>1.125</v>
      </c>
      <c r="I569">
        <v>1.125</v>
      </c>
      <c r="J569">
        <v>1.0934999999999999</v>
      </c>
      <c r="K569">
        <v>1.0889</v>
      </c>
      <c r="L569">
        <v>1.073</v>
      </c>
      <c r="M569">
        <v>1.0649999999999999</v>
      </c>
      <c r="O569" t="str">
        <f t="shared" si="8"/>
        <v>1 1/8|18||UNEF|3B|-|-|1.125|1.125|1.0935|1.0889|1.073|1.065|</v>
      </c>
    </row>
    <row r="570" spans="1:15" x14ac:dyDescent="0.25">
      <c r="A570" s="41" t="s">
        <v>1060</v>
      </c>
      <c r="B570">
        <v>20</v>
      </c>
      <c r="D570" t="s">
        <v>1031</v>
      </c>
      <c r="E570" t="s">
        <v>1021</v>
      </c>
      <c r="F570">
        <v>1.4E-3</v>
      </c>
      <c r="G570">
        <v>1.1235999999999999</v>
      </c>
      <c r="H570">
        <v>1.125</v>
      </c>
      <c r="I570">
        <v>1.1154999999999999</v>
      </c>
      <c r="J570">
        <v>1.0911</v>
      </c>
      <c r="K570">
        <v>1.0866</v>
      </c>
      <c r="L570">
        <v>1.0641</v>
      </c>
      <c r="M570" t="s">
        <v>1022</v>
      </c>
      <c r="O570" t="str">
        <f t="shared" si="8"/>
        <v>1 1/8|20||UN|2A|0.0014|1.1236|1.125|1.1155|1.0911|1.0866|1.0641|-|</v>
      </c>
    </row>
    <row r="571" spans="1:15" x14ac:dyDescent="0.25">
      <c r="A571" s="41" t="s">
        <v>1060</v>
      </c>
      <c r="B571">
        <v>20</v>
      </c>
      <c r="D571" t="s">
        <v>1031</v>
      </c>
      <c r="E571" t="s">
        <v>1023</v>
      </c>
      <c r="F571" t="s">
        <v>1022</v>
      </c>
      <c r="G571" t="s">
        <v>1022</v>
      </c>
      <c r="H571">
        <v>1.125</v>
      </c>
      <c r="I571">
        <v>1.125</v>
      </c>
      <c r="J571">
        <v>1.0984</v>
      </c>
      <c r="K571">
        <v>1.0925</v>
      </c>
      <c r="L571">
        <v>1.0820000000000001</v>
      </c>
      <c r="M571">
        <v>1.071</v>
      </c>
      <c r="O571" t="str">
        <f t="shared" si="8"/>
        <v>1 1/8|20||UN|2B|-|-|1.125|1.125|1.0984|1.0925|1.082|1.071|</v>
      </c>
    </row>
    <row r="572" spans="1:15" x14ac:dyDescent="0.25">
      <c r="A572" s="41" t="s">
        <v>1060</v>
      </c>
      <c r="B572">
        <v>20</v>
      </c>
      <c r="D572" t="s">
        <v>1031</v>
      </c>
      <c r="E572" t="s">
        <v>1024</v>
      </c>
      <c r="F572">
        <v>0</v>
      </c>
      <c r="G572">
        <v>1.125</v>
      </c>
      <c r="H572">
        <v>1.125</v>
      </c>
      <c r="I572">
        <v>1.1169</v>
      </c>
      <c r="J572">
        <v>1.0925</v>
      </c>
      <c r="K572">
        <v>1.0891</v>
      </c>
      <c r="L572">
        <v>1.0654999999999999</v>
      </c>
      <c r="M572" t="s">
        <v>1022</v>
      </c>
      <c r="O572" t="str">
        <f t="shared" si="8"/>
        <v>1 1/8|20||UN|3A|0|1.125|1.125|1.1169|1.0925|1.0891|1.0655|-|</v>
      </c>
    </row>
    <row r="573" spans="1:15" x14ac:dyDescent="0.25">
      <c r="A573" s="41" t="s">
        <v>1060</v>
      </c>
      <c r="B573">
        <v>20</v>
      </c>
      <c r="D573" t="s">
        <v>1031</v>
      </c>
      <c r="E573" t="s">
        <v>1025</v>
      </c>
      <c r="F573" t="s">
        <v>1022</v>
      </c>
      <c r="G573" t="s">
        <v>1022</v>
      </c>
      <c r="H573">
        <v>1.125</v>
      </c>
      <c r="I573">
        <v>1.125</v>
      </c>
      <c r="J573">
        <v>1.0969</v>
      </c>
      <c r="K573">
        <v>1.0925</v>
      </c>
      <c r="L573">
        <v>1.0787</v>
      </c>
      <c r="M573">
        <v>1.071</v>
      </c>
      <c r="O573" t="str">
        <f t="shared" si="8"/>
        <v>1 1/8|20||UN|3B|-|-|1.125|1.125|1.0969|1.0925|1.0787|1.071|</v>
      </c>
    </row>
    <row r="574" spans="1:15" x14ac:dyDescent="0.25">
      <c r="A574" s="41" t="s">
        <v>1060</v>
      </c>
      <c r="B574">
        <v>24</v>
      </c>
      <c r="D574" t="s">
        <v>1027</v>
      </c>
      <c r="E574" t="s">
        <v>1021</v>
      </c>
      <c r="F574">
        <v>1.2999999999999999E-3</v>
      </c>
      <c r="G574">
        <v>1.1236999999999999</v>
      </c>
      <c r="H574">
        <v>1.125</v>
      </c>
      <c r="I574">
        <v>1.1165</v>
      </c>
      <c r="J574">
        <v>1.0966</v>
      </c>
      <c r="K574">
        <v>1.0924</v>
      </c>
      <c r="L574">
        <v>1.0742</v>
      </c>
      <c r="M574" t="s">
        <v>1022</v>
      </c>
      <c r="O574" t="str">
        <f t="shared" si="8"/>
        <v>1 1/8|24||UNS|2A|0.0013|1.1237|1.125|1.1165|1.0966|1.0924|1.0742|-|</v>
      </c>
    </row>
    <row r="575" spans="1:15" x14ac:dyDescent="0.25">
      <c r="A575" s="41" t="s">
        <v>1060</v>
      </c>
      <c r="B575">
        <v>24</v>
      </c>
      <c r="D575" t="s">
        <v>1027</v>
      </c>
      <c r="E575" t="s">
        <v>1023</v>
      </c>
      <c r="F575" t="s">
        <v>1022</v>
      </c>
      <c r="G575" t="s">
        <v>1022</v>
      </c>
      <c r="H575">
        <v>1.125</v>
      </c>
      <c r="I575">
        <v>1.125</v>
      </c>
      <c r="J575">
        <v>1.1033999999999999</v>
      </c>
      <c r="K575">
        <v>1.0979000000000001</v>
      </c>
      <c r="L575">
        <v>1.0900000000000001</v>
      </c>
      <c r="M575">
        <v>1.08</v>
      </c>
      <c r="O575" t="str">
        <f t="shared" si="8"/>
        <v>1 1/8|24||UNS|2B|-|-|1.125|1.125|1.1034|1.0979|1.09|1.08|</v>
      </c>
    </row>
    <row r="576" spans="1:15" x14ac:dyDescent="0.25">
      <c r="A576" s="41" t="s">
        <v>1060</v>
      </c>
      <c r="B576">
        <v>28</v>
      </c>
      <c r="D576" t="s">
        <v>1031</v>
      </c>
      <c r="E576" t="s">
        <v>1021</v>
      </c>
      <c r="F576">
        <v>1.1999999999999999E-3</v>
      </c>
      <c r="G576">
        <v>1.1237999999999999</v>
      </c>
      <c r="H576">
        <v>1.125</v>
      </c>
      <c r="I576">
        <v>1.1173</v>
      </c>
      <c r="J576">
        <v>1.1006</v>
      </c>
      <c r="K576">
        <v>1.0966</v>
      </c>
      <c r="L576">
        <v>1.0811999999999999</v>
      </c>
      <c r="M576" t="s">
        <v>1022</v>
      </c>
      <c r="O576" t="str">
        <f t="shared" si="8"/>
        <v>1 1/8|28||UN|2A|0.0012|1.1238|1.125|1.1173|1.1006|1.0966|1.0812|-|</v>
      </c>
    </row>
    <row r="577" spans="1:15" x14ac:dyDescent="0.25">
      <c r="A577" s="41" t="s">
        <v>1060</v>
      </c>
      <c r="B577">
        <v>28</v>
      </c>
      <c r="D577" t="s">
        <v>1031</v>
      </c>
      <c r="E577" t="s">
        <v>1023</v>
      </c>
      <c r="F577" t="s">
        <v>1022</v>
      </c>
      <c r="G577" t="s">
        <v>1022</v>
      </c>
      <c r="H577">
        <v>1.125</v>
      </c>
      <c r="I577">
        <v>1.125</v>
      </c>
      <c r="J577">
        <v>1.107</v>
      </c>
      <c r="K577">
        <v>1.1017999999999999</v>
      </c>
      <c r="L577">
        <v>1.095</v>
      </c>
      <c r="M577">
        <v>1.0860000000000001</v>
      </c>
      <c r="O577" t="str">
        <f t="shared" si="8"/>
        <v>1 1/8|28||UN|2B|-|-|1.125|1.125|1.107|1.1018|1.095|1.086|</v>
      </c>
    </row>
    <row r="578" spans="1:15" x14ac:dyDescent="0.25">
      <c r="A578" s="41" t="s">
        <v>1060</v>
      </c>
      <c r="B578">
        <v>28</v>
      </c>
      <c r="D578" t="s">
        <v>1031</v>
      </c>
      <c r="E578" t="s">
        <v>1024</v>
      </c>
      <c r="F578">
        <v>0</v>
      </c>
      <c r="G578">
        <v>1.125</v>
      </c>
      <c r="H578">
        <v>1.125</v>
      </c>
      <c r="I578">
        <v>1.1185</v>
      </c>
      <c r="J578">
        <v>1.1017999999999999</v>
      </c>
      <c r="K578">
        <v>1.0988</v>
      </c>
      <c r="L578">
        <v>1.0824</v>
      </c>
      <c r="M578" t="s">
        <v>1022</v>
      </c>
      <c r="O578" t="str">
        <f t="shared" si="8"/>
        <v>1 1/8|28||UN|3A|0|1.125|1.125|1.1185|1.1018|1.0988|1.0824|-|</v>
      </c>
    </row>
    <row r="579" spans="1:15" x14ac:dyDescent="0.25">
      <c r="A579" s="41" t="s">
        <v>1060</v>
      </c>
      <c r="B579">
        <v>28</v>
      </c>
      <c r="D579" t="s">
        <v>1031</v>
      </c>
      <c r="E579" t="s">
        <v>1025</v>
      </c>
      <c r="F579" t="s">
        <v>1022</v>
      </c>
      <c r="G579" t="s">
        <v>1022</v>
      </c>
      <c r="H579">
        <v>1.125</v>
      </c>
      <c r="I579">
        <v>1.125</v>
      </c>
      <c r="J579">
        <v>1.1056999999999999</v>
      </c>
      <c r="K579">
        <v>1.1017999999999999</v>
      </c>
      <c r="L579">
        <v>1.0926</v>
      </c>
      <c r="M579">
        <v>1.0860000000000001</v>
      </c>
      <c r="O579" t="str">
        <f t="shared" ref="O579:O642" si="9">A579&amp;"|"&amp;B579&amp;"|"&amp;C579&amp;"|"&amp;D579&amp;"|"&amp;E579&amp;"|"&amp;F579&amp;"|"&amp;G579&amp;"|"&amp;H579&amp;"|"&amp;I579&amp;"|"&amp;J579&amp;"|"&amp;K579&amp;"|"&amp;L579&amp;"|"&amp;M579&amp;"|"&amp;N579</f>
        <v>1 1/8|28||UN|3B|-|-|1.125|1.125|1.1057|1.1018|1.0926|1.086|</v>
      </c>
    </row>
    <row r="580" spans="1:15" x14ac:dyDescent="0.25">
      <c r="A580" s="41" t="s">
        <v>1061</v>
      </c>
      <c r="B580">
        <v>8</v>
      </c>
      <c r="D580" t="s">
        <v>1031</v>
      </c>
      <c r="E580" t="s">
        <v>1021</v>
      </c>
      <c r="F580">
        <v>2.0999999999999999E-3</v>
      </c>
      <c r="G580">
        <v>1.1854</v>
      </c>
      <c r="H580">
        <v>1.1875</v>
      </c>
      <c r="I580">
        <v>1.1704000000000001</v>
      </c>
      <c r="J580">
        <v>1.1042000000000001</v>
      </c>
      <c r="K580">
        <v>1.0972</v>
      </c>
      <c r="L580">
        <v>1.0366</v>
      </c>
      <c r="M580" t="s">
        <v>1022</v>
      </c>
      <c r="O580" t="str">
        <f t="shared" si="9"/>
        <v>1 3/16|8||UN|2A|0.0021|1.1854|1.1875|1.1704|1.1042|1.0972|1.0366|-|</v>
      </c>
    </row>
    <row r="581" spans="1:15" x14ac:dyDescent="0.25">
      <c r="A581" s="41" t="s">
        <v>1061</v>
      </c>
      <c r="B581">
        <v>8</v>
      </c>
      <c r="D581" t="s">
        <v>1031</v>
      </c>
      <c r="E581" t="s">
        <v>1023</v>
      </c>
      <c r="F581" t="s">
        <v>1022</v>
      </c>
      <c r="G581" t="s">
        <v>1022</v>
      </c>
      <c r="H581">
        <v>1.1875</v>
      </c>
      <c r="I581">
        <v>1.1875</v>
      </c>
      <c r="J581">
        <v>1.1153999999999999</v>
      </c>
      <c r="K581">
        <v>1.1063000000000001</v>
      </c>
      <c r="L581">
        <v>1.077</v>
      </c>
      <c r="M581">
        <v>1.052</v>
      </c>
      <c r="O581" t="str">
        <f t="shared" si="9"/>
        <v>1 3/16|8||UN|2B|-|-|1.1875|1.1875|1.1154|1.1063|1.077|1.052|</v>
      </c>
    </row>
    <row r="582" spans="1:15" x14ac:dyDescent="0.25">
      <c r="A582" s="41" t="s">
        <v>1061</v>
      </c>
      <c r="B582">
        <v>8</v>
      </c>
      <c r="D582" t="s">
        <v>1031</v>
      </c>
      <c r="E582" t="s">
        <v>1024</v>
      </c>
      <c r="F582">
        <v>0</v>
      </c>
      <c r="G582">
        <v>1.1875</v>
      </c>
      <c r="H582">
        <v>1.1875</v>
      </c>
      <c r="I582">
        <v>1.1725000000000001</v>
      </c>
      <c r="J582">
        <v>1.1063000000000001</v>
      </c>
      <c r="K582">
        <v>1.1011</v>
      </c>
      <c r="L582">
        <v>1.0387</v>
      </c>
      <c r="M582" t="s">
        <v>1022</v>
      </c>
      <c r="O582" t="str">
        <f t="shared" si="9"/>
        <v>1 3/16|8||UN|3A|0|1.1875|1.1875|1.1725|1.1063|1.1011|1.0387|-|</v>
      </c>
    </row>
    <row r="583" spans="1:15" x14ac:dyDescent="0.25">
      <c r="A583" s="41" t="s">
        <v>1061</v>
      </c>
      <c r="B583">
        <v>8</v>
      </c>
      <c r="D583" t="s">
        <v>1031</v>
      </c>
      <c r="E583" t="s">
        <v>1025</v>
      </c>
      <c r="F583" t="s">
        <v>1022</v>
      </c>
      <c r="G583" t="s">
        <v>1022</v>
      </c>
      <c r="H583">
        <v>1.1875</v>
      </c>
      <c r="I583">
        <v>1.1875</v>
      </c>
      <c r="J583">
        <v>1.1131</v>
      </c>
      <c r="K583">
        <v>1.1063000000000001</v>
      </c>
      <c r="L583">
        <v>1.0671999999999999</v>
      </c>
      <c r="M583">
        <v>1.052</v>
      </c>
      <c r="O583" t="str">
        <f t="shared" si="9"/>
        <v>1 3/16|8||UN|3B|-|-|1.1875|1.1875|1.1131|1.1063|1.0672|1.052|</v>
      </c>
    </row>
    <row r="584" spans="1:15" x14ac:dyDescent="0.25">
      <c r="A584" s="41" t="s">
        <v>1061</v>
      </c>
      <c r="B584">
        <v>12</v>
      </c>
      <c r="D584" t="s">
        <v>1031</v>
      </c>
      <c r="E584" t="s">
        <v>1021</v>
      </c>
      <c r="F584">
        <v>1.6999999999999999E-3</v>
      </c>
      <c r="G584">
        <v>1.1858</v>
      </c>
      <c r="H584">
        <v>1.1875</v>
      </c>
      <c r="I584">
        <v>1.1744000000000001</v>
      </c>
      <c r="J584">
        <v>1.1316999999999999</v>
      </c>
      <c r="K584">
        <v>1.1258999999999999</v>
      </c>
      <c r="L584">
        <v>1.0866</v>
      </c>
      <c r="M584" t="s">
        <v>1022</v>
      </c>
      <c r="O584" t="str">
        <f t="shared" si="9"/>
        <v>1 3/16|12||UN|2A|0.0017|1.1858|1.1875|1.1744|1.1317|1.1259|1.0866|-|</v>
      </c>
    </row>
    <row r="585" spans="1:15" x14ac:dyDescent="0.25">
      <c r="A585" s="41" t="s">
        <v>1061</v>
      </c>
      <c r="B585">
        <v>12</v>
      </c>
      <c r="D585" t="s">
        <v>1031</v>
      </c>
      <c r="E585" t="s">
        <v>1023</v>
      </c>
      <c r="F585" t="s">
        <v>1022</v>
      </c>
      <c r="G585" t="s">
        <v>1022</v>
      </c>
      <c r="H585">
        <v>1.1875</v>
      </c>
      <c r="I585">
        <v>1.1875</v>
      </c>
      <c r="J585">
        <v>1.1409</v>
      </c>
      <c r="K585">
        <v>1.1334</v>
      </c>
      <c r="L585">
        <v>1.115</v>
      </c>
      <c r="M585">
        <v>1.097</v>
      </c>
      <c r="O585" t="str">
        <f t="shared" si="9"/>
        <v>1 3/16|12||UN|2B|-|-|1.1875|1.1875|1.1409|1.1334|1.115|1.097|</v>
      </c>
    </row>
    <row r="586" spans="1:15" x14ac:dyDescent="0.25">
      <c r="A586" s="41" t="s">
        <v>1061</v>
      </c>
      <c r="B586">
        <v>12</v>
      </c>
      <c r="D586" t="s">
        <v>1031</v>
      </c>
      <c r="E586" t="s">
        <v>1024</v>
      </c>
      <c r="F586">
        <v>0</v>
      </c>
      <c r="G586">
        <v>1.1875</v>
      </c>
      <c r="H586">
        <v>1.1875</v>
      </c>
      <c r="I586">
        <v>1.1760999999999999</v>
      </c>
      <c r="J586">
        <v>1.1334</v>
      </c>
      <c r="K586">
        <v>1.1291</v>
      </c>
      <c r="L586">
        <v>1.0883</v>
      </c>
      <c r="M586" t="s">
        <v>1022</v>
      </c>
      <c r="O586" t="str">
        <f t="shared" si="9"/>
        <v>1 3/16|12||UN|3A|0|1.1875|1.1875|1.1761|1.1334|1.1291|1.0883|-|</v>
      </c>
    </row>
    <row r="587" spans="1:15" x14ac:dyDescent="0.25">
      <c r="A587" s="41" t="s">
        <v>1061</v>
      </c>
      <c r="B587">
        <v>12</v>
      </c>
      <c r="D587" t="s">
        <v>1031</v>
      </c>
      <c r="E587" t="s">
        <v>1025</v>
      </c>
      <c r="F587" t="s">
        <v>1022</v>
      </c>
      <c r="G587" t="s">
        <v>1022</v>
      </c>
      <c r="H587">
        <v>1.1875</v>
      </c>
      <c r="I587">
        <v>1.1875</v>
      </c>
      <c r="J587">
        <v>1.139</v>
      </c>
      <c r="K587">
        <v>1.1334</v>
      </c>
      <c r="L587">
        <v>1.1073</v>
      </c>
      <c r="M587">
        <v>1.097</v>
      </c>
      <c r="O587" t="str">
        <f t="shared" si="9"/>
        <v>1 3/16|12||UN|3B|-|-|1.1875|1.1875|1.139|1.1334|1.1073|1.097|</v>
      </c>
    </row>
    <row r="588" spans="1:15" x14ac:dyDescent="0.25">
      <c r="A588" s="41" t="s">
        <v>1061</v>
      </c>
      <c r="B588">
        <v>16</v>
      </c>
      <c r="D588" t="s">
        <v>1031</v>
      </c>
      <c r="E588" t="s">
        <v>1021</v>
      </c>
      <c r="F588">
        <v>1.5E-3</v>
      </c>
      <c r="G588">
        <v>1.1859999999999999</v>
      </c>
      <c r="H588">
        <v>1.1875</v>
      </c>
      <c r="I588">
        <v>1.1766000000000001</v>
      </c>
      <c r="J588">
        <v>1.1454</v>
      </c>
      <c r="K588">
        <v>1.1403000000000001</v>
      </c>
      <c r="L588">
        <v>1.1114999999999999</v>
      </c>
      <c r="M588" t="s">
        <v>1022</v>
      </c>
      <c r="O588" t="str">
        <f t="shared" si="9"/>
        <v>1 3/16|16||UN|2A|0.0015|1.186|1.1875|1.1766|1.1454|1.1403|1.1115|-|</v>
      </c>
    </row>
    <row r="589" spans="1:15" x14ac:dyDescent="0.25">
      <c r="A589" s="41" t="s">
        <v>1061</v>
      </c>
      <c r="B589">
        <v>16</v>
      </c>
      <c r="D589" t="s">
        <v>1031</v>
      </c>
      <c r="E589" t="s">
        <v>1023</v>
      </c>
      <c r="F589" t="s">
        <v>1022</v>
      </c>
      <c r="G589" t="s">
        <v>1022</v>
      </c>
      <c r="H589">
        <v>1.1875</v>
      </c>
      <c r="I589">
        <v>1.1875</v>
      </c>
      <c r="J589">
        <v>1.1535</v>
      </c>
      <c r="K589">
        <v>1.1469</v>
      </c>
      <c r="L589">
        <v>1.1339999999999999</v>
      </c>
      <c r="M589">
        <v>1.1200000000000001</v>
      </c>
      <c r="O589" t="str">
        <f t="shared" si="9"/>
        <v>1 3/16|16||UN|2B|-|-|1.1875|1.1875|1.1535|1.1469|1.134|1.12|</v>
      </c>
    </row>
    <row r="590" spans="1:15" x14ac:dyDescent="0.25">
      <c r="A590" s="41" t="s">
        <v>1061</v>
      </c>
      <c r="B590">
        <v>16</v>
      </c>
      <c r="D590" t="s">
        <v>1031</v>
      </c>
      <c r="E590" t="s">
        <v>1024</v>
      </c>
      <c r="F590">
        <v>0</v>
      </c>
      <c r="G590">
        <v>1.1875</v>
      </c>
      <c r="H590">
        <v>1.1875</v>
      </c>
      <c r="I590">
        <v>1.1780999999999999</v>
      </c>
      <c r="J590">
        <v>1.1469</v>
      </c>
      <c r="K590">
        <v>1.1431</v>
      </c>
      <c r="L590">
        <v>1.113</v>
      </c>
      <c r="M590" t="s">
        <v>1022</v>
      </c>
      <c r="O590" t="str">
        <f t="shared" si="9"/>
        <v>1 3/16|16||UN|3A|0|1.1875|1.1875|1.1781|1.1469|1.1431|1.113|-|</v>
      </c>
    </row>
    <row r="591" spans="1:15" x14ac:dyDescent="0.25">
      <c r="A591" s="41" t="s">
        <v>1061</v>
      </c>
      <c r="B591">
        <v>16</v>
      </c>
      <c r="D591" t="s">
        <v>1031</v>
      </c>
      <c r="E591" t="s">
        <v>1025</v>
      </c>
      <c r="F591" t="s">
        <v>1022</v>
      </c>
      <c r="G591" t="s">
        <v>1022</v>
      </c>
      <c r="H591">
        <v>1.1875</v>
      </c>
      <c r="I591">
        <v>1.1875</v>
      </c>
      <c r="J591">
        <v>1.1518999999999999</v>
      </c>
      <c r="K591">
        <v>1.1469</v>
      </c>
      <c r="L591">
        <v>1.1283000000000001</v>
      </c>
      <c r="M591">
        <v>1.1200000000000001</v>
      </c>
      <c r="O591" t="str">
        <f t="shared" si="9"/>
        <v>1 3/16|16||UN|3B|-|-|1.1875|1.1875|1.1519|1.1469|1.1283|1.12|</v>
      </c>
    </row>
    <row r="592" spans="1:15" x14ac:dyDescent="0.25">
      <c r="A592" s="41" t="s">
        <v>1061</v>
      </c>
      <c r="B592">
        <v>18</v>
      </c>
      <c r="D592" t="s">
        <v>1028</v>
      </c>
      <c r="E592" t="s">
        <v>1021</v>
      </c>
      <c r="F592">
        <v>1.5E-3</v>
      </c>
      <c r="G592">
        <v>1.1859999999999999</v>
      </c>
      <c r="H592">
        <v>1.1875</v>
      </c>
      <c r="I592">
        <v>1.1773</v>
      </c>
      <c r="J592">
        <v>1.1498999999999999</v>
      </c>
      <c r="K592">
        <v>1.145</v>
      </c>
      <c r="L592">
        <v>1.1198999999999999</v>
      </c>
      <c r="M592" t="s">
        <v>1022</v>
      </c>
      <c r="O592" t="str">
        <f t="shared" si="9"/>
        <v>1 3/16|18||UNEF|2A|0.0015|1.186|1.1875|1.1773|1.1499|1.145|1.1199|-|</v>
      </c>
    </row>
    <row r="593" spans="1:15" x14ac:dyDescent="0.25">
      <c r="A593" s="41" t="s">
        <v>1061</v>
      </c>
      <c r="B593">
        <v>18</v>
      </c>
      <c r="D593" t="s">
        <v>1028</v>
      </c>
      <c r="E593" t="s">
        <v>1023</v>
      </c>
      <c r="F593" t="s">
        <v>1022</v>
      </c>
      <c r="G593" t="s">
        <v>1022</v>
      </c>
      <c r="H593">
        <v>1.1875</v>
      </c>
      <c r="I593">
        <v>1.1875</v>
      </c>
      <c r="J593">
        <v>1.1577</v>
      </c>
      <c r="K593">
        <v>1.1514</v>
      </c>
      <c r="L593">
        <v>1.1399999999999999</v>
      </c>
      <c r="M593">
        <v>1.127</v>
      </c>
      <c r="O593" t="str">
        <f t="shared" si="9"/>
        <v>1 3/16|18||UNEF|2B|-|-|1.1875|1.1875|1.1577|1.1514|1.14|1.127|</v>
      </c>
    </row>
    <row r="594" spans="1:15" x14ac:dyDescent="0.25">
      <c r="A594" s="41" t="s">
        <v>1061</v>
      </c>
      <c r="B594">
        <v>18</v>
      </c>
      <c r="D594" t="s">
        <v>1028</v>
      </c>
      <c r="E594" t="s">
        <v>1024</v>
      </c>
      <c r="F594">
        <v>0</v>
      </c>
      <c r="G594">
        <v>1.1875</v>
      </c>
      <c r="H594">
        <v>1.1875</v>
      </c>
      <c r="I594">
        <v>1.1788000000000001</v>
      </c>
      <c r="J594">
        <v>1.1514</v>
      </c>
      <c r="K594">
        <v>1.1477999999999999</v>
      </c>
      <c r="L594">
        <v>1.1214</v>
      </c>
      <c r="M594" t="s">
        <v>1022</v>
      </c>
      <c r="O594" t="str">
        <f t="shared" si="9"/>
        <v>1 3/16|18||UNEF|3A|0|1.1875|1.1875|1.1788|1.1514|1.1478|1.1214|-|</v>
      </c>
    </row>
    <row r="595" spans="1:15" x14ac:dyDescent="0.25">
      <c r="A595" s="41" t="s">
        <v>1061</v>
      </c>
      <c r="B595">
        <v>18</v>
      </c>
      <c r="D595" t="s">
        <v>1028</v>
      </c>
      <c r="E595" t="s">
        <v>1025</v>
      </c>
      <c r="F595" t="s">
        <v>1022</v>
      </c>
      <c r="G595" t="s">
        <v>1022</v>
      </c>
      <c r="H595">
        <v>1.1875</v>
      </c>
      <c r="I595">
        <v>1.1875</v>
      </c>
      <c r="J595">
        <v>1.1560999999999999</v>
      </c>
      <c r="K595">
        <v>1.1514</v>
      </c>
      <c r="L595">
        <v>1.1355</v>
      </c>
      <c r="M595">
        <v>1.127</v>
      </c>
      <c r="O595" t="str">
        <f t="shared" si="9"/>
        <v>1 3/16|18||UNEF|3B|-|-|1.1875|1.1875|1.1561|1.1514|1.1355|1.127|</v>
      </c>
    </row>
    <row r="596" spans="1:15" x14ac:dyDescent="0.25">
      <c r="A596" s="41" t="s">
        <v>1061</v>
      </c>
      <c r="B596">
        <v>20</v>
      </c>
      <c r="D596" t="s">
        <v>1031</v>
      </c>
      <c r="E596" t="s">
        <v>1021</v>
      </c>
      <c r="F596">
        <v>1.4E-3</v>
      </c>
      <c r="G596">
        <v>1.1860999999999999</v>
      </c>
      <c r="H596">
        <v>1.1875</v>
      </c>
      <c r="I596">
        <v>1.1779999999999999</v>
      </c>
      <c r="J596">
        <v>1.1536</v>
      </c>
      <c r="K596">
        <v>1.1489</v>
      </c>
      <c r="L596">
        <v>1.1266</v>
      </c>
      <c r="M596" t="s">
        <v>1022</v>
      </c>
      <c r="O596" t="str">
        <f t="shared" si="9"/>
        <v>1 3/16|20||UN|2A|0.0014|1.1861|1.1875|1.178|1.1536|1.1489|1.1266|-|</v>
      </c>
    </row>
    <row r="597" spans="1:15" x14ac:dyDescent="0.25">
      <c r="A597" s="41" t="s">
        <v>1061</v>
      </c>
      <c r="B597">
        <v>20</v>
      </c>
      <c r="D597" t="s">
        <v>1031</v>
      </c>
      <c r="E597" t="s">
        <v>1023</v>
      </c>
      <c r="F597" t="s">
        <v>1022</v>
      </c>
      <c r="G597" t="s">
        <v>1022</v>
      </c>
      <c r="H597">
        <v>1.1875</v>
      </c>
      <c r="I597">
        <v>1.1875</v>
      </c>
      <c r="J597">
        <v>1.1611</v>
      </c>
      <c r="K597">
        <v>1.155</v>
      </c>
      <c r="L597">
        <v>1.145</v>
      </c>
      <c r="M597">
        <v>1.133</v>
      </c>
      <c r="O597" t="str">
        <f t="shared" si="9"/>
        <v>1 3/16|20||UN|2B|-|-|1.1875|1.1875|1.1611|1.155|1.145|1.133|</v>
      </c>
    </row>
    <row r="598" spans="1:15" x14ac:dyDescent="0.25">
      <c r="A598" s="41" t="s">
        <v>1061</v>
      </c>
      <c r="B598">
        <v>20</v>
      </c>
      <c r="D598" t="s">
        <v>1031</v>
      </c>
      <c r="E598" t="s">
        <v>1024</v>
      </c>
      <c r="F598">
        <v>0</v>
      </c>
      <c r="G598">
        <v>1.1875</v>
      </c>
      <c r="H598">
        <v>1.1875</v>
      </c>
      <c r="I598">
        <v>1.1794</v>
      </c>
      <c r="J598">
        <v>1.155</v>
      </c>
      <c r="K598">
        <v>1.1515</v>
      </c>
      <c r="L598">
        <v>1.1279999999999999</v>
      </c>
      <c r="M598" t="s">
        <v>1022</v>
      </c>
      <c r="O598" t="str">
        <f t="shared" si="9"/>
        <v>1 3/16|20||UN|3A|0|1.1875|1.1875|1.1794|1.155|1.1515|1.128|-|</v>
      </c>
    </row>
    <row r="599" spans="1:15" x14ac:dyDescent="0.25">
      <c r="A599" s="41" t="s">
        <v>1061</v>
      </c>
      <c r="B599">
        <v>20</v>
      </c>
      <c r="D599" t="s">
        <v>1031</v>
      </c>
      <c r="E599" t="s">
        <v>1025</v>
      </c>
      <c r="F599" t="s">
        <v>1022</v>
      </c>
      <c r="G599" t="s">
        <v>1022</v>
      </c>
      <c r="H599">
        <v>1.1875</v>
      </c>
      <c r="I599">
        <v>1.1875</v>
      </c>
      <c r="J599">
        <v>1.1595</v>
      </c>
      <c r="K599">
        <v>1.155</v>
      </c>
      <c r="L599">
        <v>1.1412</v>
      </c>
      <c r="M599">
        <v>1.133</v>
      </c>
      <c r="O599" t="str">
        <f t="shared" si="9"/>
        <v>1 3/16|20||UN|3B|-|-|1.1875|1.1875|1.1595|1.155|1.1412|1.133|</v>
      </c>
    </row>
    <row r="600" spans="1:15" x14ac:dyDescent="0.25">
      <c r="A600" s="41" t="s">
        <v>1061</v>
      </c>
      <c r="B600">
        <v>28</v>
      </c>
      <c r="D600" t="s">
        <v>1031</v>
      </c>
      <c r="E600" t="s">
        <v>1021</v>
      </c>
      <c r="F600">
        <v>1.1999999999999999E-3</v>
      </c>
      <c r="G600">
        <v>1.1862999999999999</v>
      </c>
      <c r="H600">
        <v>1.1875</v>
      </c>
      <c r="I600">
        <v>1.1798</v>
      </c>
      <c r="J600">
        <v>1.1631</v>
      </c>
      <c r="K600">
        <v>1.159</v>
      </c>
      <c r="L600">
        <v>1.1436999999999999</v>
      </c>
      <c r="M600" t="s">
        <v>1022</v>
      </c>
      <c r="O600" t="str">
        <f t="shared" si="9"/>
        <v>1 3/16|28||UN|2A|0.0012|1.1863|1.1875|1.1798|1.1631|1.159|1.1437|-|</v>
      </c>
    </row>
    <row r="601" spans="1:15" x14ac:dyDescent="0.25">
      <c r="A601" s="41" t="s">
        <v>1061</v>
      </c>
      <c r="B601">
        <v>28</v>
      </c>
      <c r="D601" t="s">
        <v>1031</v>
      </c>
      <c r="E601" t="s">
        <v>1023</v>
      </c>
      <c r="F601" t="s">
        <v>1022</v>
      </c>
      <c r="G601" t="s">
        <v>1022</v>
      </c>
      <c r="H601">
        <v>1.1875</v>
      </c>
      <c r="I601">
        <v>1.1875</v>
      </c>
      <c r="J601">
        <v>1.1696</v>
      </c>
      <c r="K601">
        <v>1.1642999999999999</v>
      </c>
      <c r="L601">
        <v>1.157</v>
      </c>
      <c r="M601">
        <v>1.149</v>
      </c>
      <c r="O601" t="str">
        <f t="shared" si="9"/>
        <v>1 3/16|28||UN|2B|-|-|1.1875|1.1875|1.1696|1.1643|1.157|1.149|</v>
      </c>
    </row>
    <row r="602" spans="1:15" x14ac:dyDescent="0.25">
      <c r="A602" s="41" t="s">
        <v>1061</v>
      </c>
      <c r="B602">
        <v>28</v>
      </c>
      <c r="D602" t="s">
        <v>1031</v>
      </c>
      <c r="E602" t="s">
        <v>1024</v>
      </c>
      <c r="F602">
        <v>0</v>
      </c>
      <c r="G602">
        <v>1.1875</v>
      </c>
      <c r="H602">
        <v>1.1875</v>
      </c>
      <c r="I602">
        <v>1.181</v>
      </c>
      <c r="J602">
        <v>1.1642999999999999</v>
      </c>
      <c r="K602">
        <v>1.1612</v>
      </c>
      <c r="L602">
        <v>1.1449</v>
      </c>
      <c r="M602" t="s">
        <v>1022</v>
      </c>
      <c r="O602" t="str">
        <f t="shared" si="9"/>
        <v>1 3/16|28||UN|3A|0|1.1875|1.1875|1.181|1.1643|1.1612|1.1449|-|</v>
      </c>
    </row>
    <row r="603" spans="1:15" x14ac:dyDescent="0.25">
      <c r="A603" s="41" t="s">
        <v>1061</v>
      </c>
      <c r="B603">
        <v>28</v>
      </c>
      <c r="D603" t="s">
        <v>1031</v>
      </c>
      <c r="E603" t="s">
        <v>1025</v>
      </c>
      <c r="F603" t="s">
        <v>1022</v>
      </c>
      <c r="G603" t="s">
        <v>1022</v>
      </c>
      <c r="H603">
        <v>1.1875</v>
      </c>
      <c r="I603">
        <v>1.1875</v>
      </c>
      <c r="J603">
        <v>1.1682999999999999</v>
      </c>
      <c r="K603">
        <v>1.1642999999999999</v>
      </c>
      <c r="L603">
        <v>1.1551</v>
      </c>
      <c r="M603">
        <v>1.149</v>
      </c>
      <c r="O603" t="str">
        <f t="shared" si="9"/>
        <v>1 3/16|28||UN|3B|-|-|1.1875|1.1875|1.1683|1.1643|1.1551|1.149|</v>
      </c>
    </row>
    <row r="604" spans="1:15" x14ac:dyDescent="0.25">
      <c r="A604" s="41" t="s">
        <v>1062</v>
      </c>
      <c r="B604">
        <v>7</v>
      </c>
      <c r="D604" t="s">
        <v>1026</v>
      </c>
      <c r="E604" t="s">
        <v>1029</v>
      </c>
      <c r="F604">
        <v>2.2000000000000001E-3</v>
      </c>
      <c r="G604">
        <v>1.2478</v>
      </c>
      <c r="H604">
        <v>1.25</v>
      </c>
      <c r="I604">
        <v>1.2232000000000001</v>
      </c>
      <c r="J604">
        <v>1.155</v>
      </c>
      <c r="K604">
        <v>1.1438999999999999</v>
      </c>
      <c r="L604">
        <v>1.0777000000000001</v>
      </c>
      <c r="M604" t="s">
        <v>1022</v>
      </c>
      <c r="O604" t="str">
        <f t="shared" si="9"/>
        <v>1 1/4|7||UNC|1A|0.0022|1.2478|1.25|1.2232|1.155|1.1439|1.0777|-|</v>
      </c>
    </row>
    <row r="605" spans="1:15" x14ac:dyDescent="0.25">
      <c r="A605" s="41" t="s">
        <v>1062</v>
      </c>
      <c r="B605">
        <v>7</v>
      </c>
      <c r="D605" t="s">
        <v>1026</v>
      </c>
      <c r="E605" t="s">
        <v>1030</v>
      </c>
      <c r="F605" t="s">
        <v>1022</v>
      </c>
      <c r="G605" t="s">
        <v>1022</v>
      </c>
      <c r="H605">
        <v>1.25</v>
      </c>
      <c r="I605">
        <v>1.25</v>
      </c>
      <c r="J605">
        <v>1.1716</v>
      </c>
      <c r="K605">
        <v>1.1572</v>
      </c>
      <c r="L605">
        <v>1.123</v>
      </c>
      <c r="M605">
        <v>1.095</v>
      </c>
      <c r="O605" t="str">
        <f t="shared" si="9"/>
        <v>1 1/4|7||UNC|1B|-|-|1.25|1.25|1.1716|1.1572|1.123|1.095|</v>
      </c>
    </row>
    <row r="606" spans="1:15" x14ac:dyDescent="0.25">
      <c r="A606" s="41" t="s">
        <v>1062</v>
      </c>
      <c r="B606">
        <v>7</v>
      </c>
      <c r="D606" t="s">
        <v>1026</v>
      </c>
      <c r="E606" t="s">
        <v>1021</v>
      </c>
      <c r="F606">
        <v>2.2000000000000001E-3</v>
      </c>
      <c r="G606">
        <v>1.2478</v>
      </c>
      <c r="H606">
        <v>1.25</v>
      </c>
      <c r="I606">
        <v>1.2314000000000001</v>
      </c>
      <c r="J606">
        <v>1.155</v>
      </c>
      <c r="K606">
        <v>1.1476</v>
      </c>
      <c r="L606">
        <v>1.0777000000000001</v>
      </c>
      <c r="M606" t="s">
        <v>1022</v>
      </c>
      <c r="O606" t="str">
        <f t="shared" si="9"/>
        <v>1 1/4|7||UNC|2A|0.0022|1.2478|1.25|1.2314|1.155|1.1476|1.0777|-|</v>
      </c>
    </row>
    <row r="607" spans="1:15" x14ac:dyDescent="0.25">
      <c r="A607" s="41" t="s">
        <v>1062</v>
      </c>
      <c r="B607">
        <v>7</v>
      </c>
      <c r="D607" t="s">
        <v>1026</v>
      </c>
      <c r="E607" t="s">
        <v>1023</v>
      </c>
      <c r="F607" t="s">
        <v>1022</v>
      </c>
      <c r="G607" t="s">
        <v>1022</v>
      </c>
      <c r="H607">
        <v>1.25</v>
      </c>
      <c r="I607">
        <v>1.25</v>
      </c>
      <c r="J607">
        <v>1.1668000000000001</v>
      </c>
      <c r="K607">
        <v>1.1572</v>
      </c>
      <c r="L607">
        <v>1.123</v>
      </c>
      <c r="M607">
        <v>1.095</v>
      </c>
      <c r="O607" t="str">
        <f t="shared" si="9"/>
        <v>1 1/4|7||UNC|2B|-|-|1.25|1.25|1.1668|1.1572|1.123|1.095|</v>
      </c>
    </row>
    <row r="608" spans="1:15" x14ac:dyDescent="0.25">
      <c r="A608" s="41" t="s">
        <v>1062</v>
      </c>
      <c r="B608">
        <v>7</v>
      </c>
      <c r="D608" t="s">
        <v>1026</v>
      </c>
      <c r="E608" t="s">
        <v>1024</v>
      </c>
      <c r="F608">
        <v>0</v>
      </c>
      <c r="G608">
        <v>1.25</v>
      </c>
      <c r="H608">
        <v>1.25</v>
      </c>
      <c r="I608">
        <v>1.2336</v>
      </c>
      <c r="J608">
        <v>1.1572</v>
      </c>
      <c r="K608">
        <v>1.1516999999999999</v>
      </c>
      <c r="L608">
        <v>1.0799000000000001</v>
      </c>
      <c r="M608" t="s">
        <v>1022</v>
      </c>
      <c r="O608" t="str">
        <f t="shared" si="9"/>
        <v>1 1/4|7||UNC|3A|0|1.25|1.25|1.2336|1.1572|1.1517|1.0799|-|</v>
      </c>
    </row>
    <row r="609" spans="1:15" x14ac:dyDescent="0.25">
      <c r="A609" s="41" t="s">
        <v>1062</v>
      </c>
      <c r="B609">
        <v>7</v>
      </c>
      <c r="D609" t="s">
        <v>1026</v>
      </c>
      <c r="E609" t="s">
        <v>1025</v>
      </c>
      <c r="F609" t="s">
        <v>1022</v>
      </c>
      <c r="G609" t="s">
        <v>1022</v>
      </c>
      <c r="H609">
        <v>1.25</v>
      </c>
      <c r="I609">
        <v>1.25</v>
      </c>
      <c r="J609">
        <v>1.1644000000000001</v>
      </c>
      <c r="K609">
        <v>1.1572</v>
      </c>
      <c r="L609">
        <v>1.1125</v>
      </c>
      <c r="M609">
        <v>1.095</v>
      </c>
      <c r="O609" t="str">
        <f t="shared" si="9"/>
        <v>1 1/4|7||UNC|3B|-|-|1.25|1.25|1.1644|1.1572|1.1125|1.095|</v>
      </c>
    </row>
    <row r="610" spans="1:15" x14ac:dyDescent="0.25">
      <c r="A610" s="41" t="s">
        <v>1062</v>
      </c>
      <c r="B610">
        <v>8</v>
      </c>
      <c r="D610" t="s">
        <v>1031</v>
      </c>
      <c r="E610" t="s">
        <v>1021</v>
      </c>
      <c r="F610">
        <v>2.0999999999999999E-3</v>
      </c>
      <c r="G610">
        <v>1.2479</v>
      </c>
      <c r="H610">
        <v>1.25</v>
      </c>
      <c r="I610">
        <v>1.2329000000000001</v>
      </c>
      <c r="J610">
        <v>1.1667000000000001</v>
      </c>
      <c r="K610">
        <v>1.1597</v>
      </c>
      <c r="L610">
        <v>1.0991</v>
      </c>
      <c r="M610" t="s">
        <v>1022</v>
      </c>
      <c r="O610" t="str">
        <f t="shared" si="9"/>
        <v>1 1/4|8||UN|2A|0.0021|1.2479|1.25|1.2329|1.1667|1.1597|1.0991|-|</v>
      </c>
    </row>
    <row r="611" spans="1:15" x14ac:dyDescent="0.25">
      <c r="A611" s="41" t="s">
        <v>1062</v>
      </c>
      <c r="B611">
        <v>8</v>
      </c>
      <c r="D611" t="s">
        <v>1031</v>
      </c>
      <c r="E611" t="s">
        <v>1023</v>
      </c>
      <c r="F611" t="s">
        <v>1022</v>
      </c>
      <c r="G611" t="s">
        <v>1022</v>
      </c>
      <c r="H611">
        <v>1.25</v>
      </c>
      <c r="I611">
        <v>1.25</v>
      </c>
      <c r="J611">
        <v>1.1779999999999999</v>
      </c>
      <c r="K611">
        <v>1.1688000000000001</v>
      </c>
      <c r="L611">
        <v>1.1399999999999999</v>
      </c>
      <c r="M611">
        <v>1.115</v>
      </c>
      <c r="O611" t="str">
        <f t="shared" si="9"/>
        <v>1 1/4|8||UN|2B|-|-|1.25|1.25|1.178|1.1688|1.14|1.115|</v>
      </c>
    </row>
    <row r="612" spans="1:15" x14ac:dyDescent="0.25">
      <c r="A612" s="41" t="s">
        <v>1062</v>
      </c>
      <c r="B612">
        <v>8</v>
      </c>
      <c r="D612" t="s">
        <v>1031</v>
      </c>
      <c r="E612" t="s">
        <v>1024</v>
      </c>
      <c r="F612">
        <v>0</v>
      </c>
      <c r="G612">
        <v>1.25</v>
      </c>
      <c r="H612">
        <v>1.25</v>
      </c>
      <c r="I612">
        <v>1.2350000000000001</v>
      </c>
      <c r="J612">
        <v>1.1688000000000001</v>
      </c>
      <c r="K612">
        <v>1.1635</v>
      </c>
      <c r="L612">
        <v>1.1012</v>
      </c>
      <c r="M612" t="s">
        <v>1022</v>
      </c>
      <c r="O612" t="str">
        <f t="shared" si="9"/>
        <v>1 1/4|8||UN|3A|0|1.25|1.25|1.235|1.1688|1.1635|1.1012|-|</v>
      </c>
    </row>
    <row r="613" spans="1:15" x14ac:dyDescent="0.25">
      <c r="A613" s="41" t="s">
        <v>1062</v>
      </c>
      <c r="B613">
        <v>8</v>
      </c>
      <c r="D613" t="s">
        <v>1031</v>
      </c>
      <c r="E613" t="s">
        <v>1025</v>
      </c>
      <c r="F613" t="s">
        <v>1022</v>
      </c>
      <c r="G613" t="s">
        <v>1022</v>
      </c>
      <c r="H613">
        <v>1.25</v>
      </c>
      <c r="I613">
        <v>1.25</v>
      </c>
      <c r="J613">
        <v>1.1757</v>
      </c>
      <c r="K613">
        <v>1.1688000000000001</v>
      </c>
      <c r="L613">
        <v>1.1296999999999999</v>
      </c>
      <c r="M613">
        <v>1.115</v>
      </c>
      <c r="O613" t="str">
        <f t="shared" si="9"/>
        <v>1 1/4|8||UN|3B|-|-|1.25|1.25|1.1757|1.1688|1.1297|1.115|</v>
      </c>
    </row>
    <row r="614" spans="1:15" x14ac:dyDescent="0.25">
      <c r="A614" s="41" t="s">
        <v>1062</v>
      </c>
      <c r="B614">
        <v>10</v>
      </c>
      <c r="D614" t="s">
        <v>1027</v>
      </c>
      <c r="E614" t="s">
        <v>1021</v>
      </c>
      <c r="F614">
        <v>1.9E-3</v>
      </c>
      <c r="G614">
        <v>1.2481</v>
      </c>
      <c r="H614">
        <v>1.25</v>
      </c>
      <c r="I614">
        <v>1.2352000000000001</v>
      </c>
      <c r="J614">
        <v>1.1831</v>
      </c>
      <c r="K614">
        <v>1.1768000000000001</v>
      </c>
      <c r="L614">
        <v>1.1291</v>
      </c>
      <c r="M614" t="s">
        <v>1022</v>
      </c>
      <c r="O614" t="str">
        <f t="shared" si="9"/>
        <v>1 1/4|10||UNS|2A|0.0019|1.2481|1.25|1.2352|1.1831|1.1768|1.1291|-|</v>
      </c>
    </row>
    <row r="615" spans="1:15" x14ac:dyDescent="0.25">
      <c r="A615" s="41" t="s">
        <v>1062</v>
      </c>
      <c r="B615">
        <v>10</v>
      </c>
      <c r="D615" t="s">
        <v>1027</v>
      </c>
      <c r="E615" t="s">
        <v>1023</v>
      </c>
      <c r="F615" t="s">
        <v>1022</v>
      </c>
      <c r="G615" t="s">
        <v>1022</v>
      </c>
      <c r="H615">
        <v>1.25</v>
      </c>
      <c r="I615">
        <v>1.25</v>
      </c>
      <c r="J615">
        <v>1.1932</v>
      </c>
      <c r="K615">
        <v>1.1850000000000001</v>
      </c>
      <c r="L615">
        <v>1.163</v>
      </c>
      <c r="M615">
        <v>1.1419999999999999</v>
      </c>
      <c r="O615" t="str">
        <f t="shared" si="9"/>
        <v>1 1/4|10||UNS|2B|-|-|1.25|1.25|1.1932|1.185|1.163|1.142|</v>
      </c>
    </row>
    <row r="616" spans="1:15" x14ac:dyDescent="0.25">
      <c r="A616" s="41" t="s">
        <v>1062</v>
      </c>
      <c r="B616">
        <v>12</v>
      </c>
      <c r="D616" t="s">
        <v>1020</v>
      </c>
      <c r="E616" t="s">
        <v>1029</v>
      </c>
      <c r="F616">
        <v>1.8E-3</v>
      </c>
      <c r="G616">
        <v>1.2482</v>
      </c>
      <c r="H616">
        <v>1.25</v>
      </c>
      <c r="I616">
        <v>1.2310000000000001</v>
      </c>
      <c r="J616">
        <v>1.1940999999999999</v>
      </c>
      <c r="K616">
        <v>1.1849000000000001</v>
      </c>
      <c r="L616">
        <v>1.149</v>
      </c>
      <c r="M616" t="s">
        <v>1022</v>
      </c>
      <c r="O616" t="str">
        <f t="shared" si="9"/>
        <v>1 1/4|12||UNF|1A|0.0018|1.2482|1.25|1.231|1.1941|1.1849|1.149|-|</v>
      </c>
    </row>
    <row r="617" spans="1:15" x14ac:dyDescent="0.25">
      <c r="A617" s="41" t="s">
        <v>1062</v>
      </c>
      <c r="B617">
        <v>12</v>
      </c>
      <c r="D617" t="s">
        <v>1020</v>
      </c>
      <c r="E617" t="s">
        <v>1030</v>
      </c>
      <c r="F617" t="s">
        <v>1022</v>
      </c>
      <c r="G617" t="s">
        <v>1022</v>
      </c>
      <c r="H617">
        <v>1.25</v>
      </c>
      <c r="I617">
        <v>1.25</v>
      </c>
      <c r="J617">
        <v>1.2079</v>
      </c>
      <c r="K617">
        <v>1.1959</v>
      </c>
      <c r="L617">
        <v>1.1779999999999999</v>
      </c>
      <c r="M617">
        <v>1.1599999999999999</v>
      </c>
      <c r="O617" t="str">
        <f t="shared" si="9"/>
        <v>1 1/4|12||UNF|1B|-|-|1.25|1.25|1.2079|1.1959|1.178|1.16|</v>
      </c>
    </row>
    <row r="618" spans="1:15" x14ac:dyDescent="0.25">
      <c r="A618" s="41" t="s">
        <v>1062</v>
      </c>
      <c r="B618">
        <v>12</v>
      </c>
      <c r="D618" t="s">
        <v>1020</v>
      </c>
      <c r="E618" t="s">
        <v>1021</v>
      </c>
      <c r="F618">
        <v>1.8E-3</v>
      </c>
      <c r="G618">
        <v>1.2482</v>
      </c>
      <c r="H618">
        <v>1.25</v>
      </c>
      <c r="I618">
        <v>1.2367999999999999</v>
      </c>
      <c r="J618">
        <v>1.1940999999999999</v>
      </c>
      <c r="K618">
        <v>1.1879</v>
      </c>
      <c r="L618">
        <v>1.149</v>
      </c>
      <c r="M618" t="s">
        <v>1022</v>
      </c>
      <c r="O618" t="str">
        <f t="shared" si="9"/>
        <v>1 1/4|12||UNF|2A|0.0018|1.2482|1.25|1.2368|1.1941|1.1879|1.149|-|</v>
      </c>
    </row>
    <row r="619" spans="1:15" x14ac:dyDescent="0.25">
      <c r="A619" s="41" t="s">
        <v>1062</v>
      </c>
      <c r="B619">
        <v>12</v>
      </c>
      <c r="D619" t="s">
        <v>1020</v>
      </c>
      <c r="E619" t="s">
        <v>1023</v>
      </c>
      <c r="F619" t="s">
        <v>1022</v>
      </c>
      <c r="G619" t="s">
        <v>1022</v>
      </c>
      <c r="H619">
        <v>1.25</v>
      </c>
      <c r="I619">
        <v>1.25</v>
      </c>
      <c r="J619">
        <v>1.2039</v>
      </c>
      <c r="K619">
        <v>1.1959</v>
      </c>
      <c r="L619">
        <v>1.1779999999999999</v>
      </c>
      <c r="M619">
        <v>1.1599999999999999</v>
      </c>
      <c r="O619" t="str">
        <f t="shared" si="9"/>
        <v>1 1/4|12||UNF|2B|-|-|1.25|1.25|1.2039|1.1959|1.178|1.16|</v>
      </c>
    </row>
    <row r="620" spans="1:15" x14ac:dyDescent="0.25">
      <c r="A620" s="41" t="s">
        <v>1062</v>
      </c>
      <c r="B620">
        <v>12</v>
      </c>
      <c r="D620" t="s">
        <v>1020</v>
      </c>
      <c r="E620" t="s">
        <v>1024</v>
      </c>
      <c r="F620">
        <v>0</v>
      </c>
      <c r="G620">
        <v>1.25</v>
      </c>
      <c r="H620">
        <v>1.25</v>
      </c>
      <c r="I620">
        <v>1.2385999999999999</v>
      </c>
      <c r="J620">
        <v>1.1959</v>
      </c>
      <c r="K620">
        <v>1.1913</v>
      </c>
      <c r="L620">
        <v>1.1508</v>
      </c>
      <c r="M620" t="s">
        <v>1022</v>
      </c>
      <c r="O620" t="str">
        <f t="shared" si="9"/>
        <v>1 1/4|12||UNF|3A|0|1.25|1.25|1.2386|1.1959|1.1913|1.1508|-|</v>
      </c>
    </row>
    <row r="621" spans="1:15" x14ac:dyDescent="0.25">
      <c r="A621" s="41" t="s">
        <v>1062</v>
      </c>
      <c r="B621">
        <v>12</v>
      </c>
      <c r="D621" t="s">
        <v>1020</v>
      </c>
      <c r="E621" t="s">
        <v>1025</v>
      </c>
      <c r="F621" t="s">
        <v>1022</v>
      </c>
      <c r="G621" t="s">
        <v>1022</v>
      </c>
      <c r="H621">
        <v>1.25</v>
      </c>
      <c r="I621">
        <v>1.25</v>
      </c>
      <c r="J621">
        <v>1.2019</v>
      </c>
      <c r="K621">
        <v>1.1959</v>
      </c>
      <c r="L621">
        <v>1.1698</v>
      </c>
      <c r="M621">
        <v>1.1599999999999999</v>
      </c>
      <c r="O621" t="str">
        <f t="shared" si="9"/>
        <v>1 1/4|12||UNF|3B|-|-|1.25|1.25|1.2019|1.1959|1.1698|1.16|</v>
      </c>
    </row>
    <row r="622" spans="1:15" x14ac:dyDescent="0.25">
      <c r="A622" s="41" t="s">
        <v>1062</v>
      </c>
      <c r="B622">
        <v>14</v>
      </c>
      <c r="D622" t="s">
        <v>1027</v>
      </c>
      <c r="E622" t="s">
        <v>1021</v>
      </c>
      <c r="F622">
        <v>1.6000000000000001E-3</v>
      </c>
      <c r="G622">
        <v>1.2484</v>
      </c>
      <c r="H622">
        <v>1.25</v>
      </c>
      <c r="I622">
        <v>1.2381</v>
      </c>
      <c r="J622">
        <v>1.202</v>
      </c>
      <c r="K622">
        <v>1.1966000000000001</v>
      </c>
      <c r="L622">
        <v>1.1634</v>
      </c>
      <c r="M622" t="s">
        <v>1022</v>
      </c>
      <c r="O622" t="str">
        <f t="shared" si="9"/>
        <v>1 1/4|14||UNS|2A|0.0016|1.2484|1.25|1.2381|1.202|1.1966|1.1634|-|</v>
      </c>
    </row>
    <row r="623" spans="1:15" x14ac:dyDescent="0.25">
      <c r="A623" s="41" t="s">
        <v>1062</v>
      </c>
      <c r="B623">
        <v>14</v>
      </c>
      <c r="D623" t="s">
        <v>1027</v>
      </c>
      <c r="E623" t="s">
        <v>1023</v>
      </c>
      <c r="F623" t="s">
        <v>1022</v>
      </c>
      <c r="G623" t="s">
        <v>1022</v>
      </c>
      <c r="H623">
        <v>1.25</v>
      </c>
      <c r="I623">
        <v>1.25</v>
      </c>
      <c r="J623">
        <v>1.2105999999999999</v>
      </c>
      <c r="K623">
        <v>1.2036</v>
      </c>
      <c r="L623">
        <v>1.1879999999999999</v>
      </c>
      <c r="M623">
        <v>1.173</v>
      </c>
      <c r="O623" t="str">
        <f t="shared" si="9"/>
        <v>1 1/4|14||UNS|2B|-|-|1.25|1.25|1.2106|1.2036|1.188|1.173|</v>
      </c>
    </row>
    <row r="624" spans="1:15" x14ac:dyDescent="0.25">
      <c r="A624" s="41" t="s">
        <v>1062</v>
      </c>
      <c r="B624">
        <v>16</v>
      </c>
      <c r="D624" t="s">
        <v>1031</v>
      </c>
      <c r="E624" t="s">
        <v>1021</v>
      </c>
      <c r="F624">
        <v>1.5E-3</v>
      </c>
      <c r="G624">
        <v>1.2484999999999999</v>
      </c>
      <c r="H624">
        <v>1.25</v>
      </c>
      <c r="I624">
        <v>1.2391000000000001</v>
      </c>
      <c r="J624">
        <v>1.2079</v>
      </c>
      <c r="K624">
        <v>1.2028000000000001</v>
      </c>
      <c r="L624">
        <v>1.1739999999999999</v>
      </c>
      <c r="M624" t="s">
        <v>1022</v>
      </c>
      <c r="O624" t="str">
        <f t="shared" si="9"/>
        <v>1 1/4|16||UN|2A|0.0015|1.2485|1.25|1.2391|1.2079|1.2028|1.174|-|</v>
      </c>
    </row>
    <row r="625" spans="1:15" x14ac:dyDescent="0.25">
      <c r="A625" s="41" t="s">
        <v>1062</v>
      </c>
      <c r="B625">
        <v>16</v>
      </c>
      <c r="D625" t="s">
        <v>1031</v>
      </c>
      <c r="E625" t="s">
        <v>1023</v>
      </c>
      <c r="F625" t="s">
        <v>1022</v>
      </c>
      <c r="G625" t="s">
        <v>1022</v>
      </c>
      <c r="H625">
        <v>1.25</v>
      </c>
      <c r="I625">
        <v>1.25</v>
      </c>
      <c r="J625">
        <v>1.216</v>
      </c>
      <c r="K625">
        <v>1.2094</v>
      </c>
      <c r="L625">
        <v>1.196</v>
      </c>
      <c r="M625">
        <v>1.1819999999999999</v>
      </c>
      <c r="O625" t="str">
        <f t="shared" si="9"/>
        <v>1 1/4|16||UN|2B|-|-|1.25|1.25|1.216|1.2094|1.196|1.182|</v>
      </c>
    </row>
    <row r="626" spans="1:15" x14ac:dyDescent="0.25">
      <c r="A626" s="41" t="s">
        <v>1062</v>
      </c>
      <c r="B626">
        <v>16</v>
      </c>
      <c r="D626" t="s">
        <v>1031</v>
      </c>
      <c r="E626" t="s">
        <v>1024</v>
      </c>
      <c r="F626">
        <v>0</v>
      </c>
      <c r="G626">
        <v>1.25</v>
      </c>
      <c r="H626">
        <v>1.25</v>
      </c>
      <c r="I626">
        <v>1.2405999999999999</v>
      </c>
      <c r="J626">
        <v>1.2094</v>
      </c>
      <c r="K626">
        <v>1.2056</v>
      </c>
      <c r="L626">
        <v>1.1755</v>
      </c>
      <c r="M626" t="s">
        <v>1022</v>
      </c>
      <c r="O626" t="str">
        <f t="shared" si="9"/>
        <v>1 1/4|16||UN|3A|0|1.25|1.25|1.2406|1.2094|1.2056|1.1755|-|</v>
      </c>
    </row>
    <row r="627" spans="1:15" x14ac:dyDescent="0.25">
      <c r="A627" s="41" t="s">
        <v>1062</v>
      </c>
      <c r="B627">
        <v>16</v>
      </c>
      <c r="D627" t="s">
        <v>1031</v>
      </c>
      <c r="E627" t="s">
        <v>1025</v>
      </c>
      <c r="F627" t="s">
        <v>1022</v>
      </c>
      <c r="G627" t="s">
        <v>1022</v>
      </c>
      <c r="H627">
        <v>1.25</v>
      </c>
      <c r="I627">
        <v>1.25</v>
      </c>
      <c r="J627">
        <v>1.2143999999999999</v>
      </c>
      <c r="K627">
        <v>1.2094</v>
      </c>
      <c r="L627">
        <v>1.1908000000000001</v>
      </c>
      <c r="M627">
        <v>1.1819999999999999</v>
      </c>
      <c r="O627" t="str">
        <f t="shared" si="9"/>
        <v>1 1/4|16||UN|3B|-|-|1.25|1.25|1.2144|1.2094|1.1908|1.182|</v>
      </c>
    </row>
    <row r="628" spans="1:15" x14ac:dyDescent="0.25">
      <c r="A628" s="41" t="s">
        <v>1062</v>
      </c>
      <c r="B628">
        <v>18</v>
      </c>
      <c r="D628" t="s">
        <v>1028</v>
      </c>
      <c r="E628" t="s">
        <v>1021</v>
      </c>
      <c r="F628">
        <v>1.5E-3</v>
      </c>
      <c r="G628">
        <v>1.2484999999999999</v>
      </c>
      <c r="H628">
        <v>1.25</v>
      </c>
      <c r="I628">
        <v>1.2398</v>
      </c>
      <c r="J628">
        <v>1.2123999999999999</v>
      </c>
      <c r="K628">
        <v>1.2075</v>
      </c>
      <c r="L628">
        <v>1.1823999999999999</v>
      </c>
      <c r="M628" t="s">
        <v>1022</v>
      </c>
      <c r="O628" t="str">
        <f t="shared" si="9"/>
        <v>1 1/4|18||UNEF|2A|0.0015|1.2485|1.25|1.2398|1.2124|1.2075|1.1824|-|</v>
      </c>
    </row>
    <row r="629" spans="1:15" x14ac:dyDescent="0.25">
      <c r="A629" s="41" t="s">
        <v>1062</v>
      </c>
      <c r="B629">
        <v>18</v>
      </c>
      <c r="D629" t="s">
        <v>1028</v>
      </c>
      <c r="E629" t="s">
        <v>1023</v>
      </c>
      <c r="F629" t="s">
        <v>1022</v>
      </c>
      <c r="G629" t="s">
        <v>1022</v>
      </c>
      <c r="H629">
        <v>1.25</v>
      </c>
      <c r="I629">
        <v>1.25</v>
      </c>
      <c r="J629">
        <v>1.2202</v>
      </c>
      <c r="K629">
        <v>1.2139</v>
      </c>
      <c r="L629">
        <v>1.2030000000000001</v>
      </c>
      <c r="M629">
        <v>1.19</v>
      </c>
      <c r="O629" t="str">
        <f t="shared" si="9"/>
        <v>1 1/4|18||UNEF|2B|-|-|1.25|1.25|1.2202|1.2139|1.203|1.19|</v>
      </c>
    </row>
    <row r="630" spans="1:15" x14ac:dyDescent="0.25">
      <c r="A630" s="41" t="s">
        <v>1062</v>
      </c>
      <c r="B630">
        <v>18</v>
      </c>
      <c r="D630" t="s">
        <v>1028</v>
      </c>
      <c r="E630" t="s">
        <v>1024</v>
      </c>
      <c r="F630">
        <v>0</v>
      </c>
      <c r="G630">
        <v>1.25</v>
      </c>
      <c r="H630">
        <v>1.25</v>
      </c>
      <c r="I630">
        <v>1.2413000000000001</v>
      </c>
      <c r="J630">
        <v>1.2139</v>
      </c>
      <c r="K630">
        <v>1.2102999999999999</v>
      </c>
      <c r="L630">
        <v>1.1839</v>
      </c>
      <c r="M630" t="s">
        <v>1022</v>
      </c>
      <c r="O630" t="str">
        <f t="shared" si="9"/>
        <v>1 1/4|18||UNEF|3A|0|1.25|1.25|1.2413|1.2139|1.2103|1.1839|-|</v>
      </c>
    </row>
    <row r="631" spans="1:15" x14ac:dyDescent="0.25">
      <c r="A631" s="41" t="s">
        <v>1062</v>
      </c>
      <c r="B631">
        <v>18</v>
      </c>
      <c r="D631" t="s">
        <v>1028</v>
      </c>
      <c r="E631" t="s">
        <v>1025</v>
      </c>
      <c r="F631" t="s">
        <v>1022</v>
      </c>
      <c r="G631" t="s">
        <v>1022</v>
      </c>
      <c r="H631">
        <v>1.25</v>
      </c>
      <c r="I631">
        <v>1.25</v>
      </c>
      <c r="J631">
        <v>1.2185999999999999</v>
      </c>
      <c r="K631">
        <v>1.2139</v>
      </c>
      <c r="L631">
        <v>1.198</v>
      </c>
      <c r="M631">
        <v>1.19</v>
      </c>
      <c r="O631" t="str">
        <f t="shared" si="9"/>
        <v>1 1/4|18||UNEF|3B|-|-|1.25|1.25|1.2186|1.2139|1.198|1.19|</v>
      </c>
    </row>
    <row r="632" spans="1:15" x14ac:dyDescent="0.25">
      <c r="A632" s="41" t="s">
        <v>1062</v>
      </c>
      <c r="B632">
        <v>20</v>
      </c>
      <c r="D632" t="s">
        <v>1031</v>
      </c>
      <c r="E632" t="s">
        <v>1021</v>
      </c>
      <c r="F632">
        <v>1.4E-3</v>
      </c>
      <c r="G632">
        <v>1.2485999999999999</v>
      </c>
      <c r="H632">
        <v>1.25</v>
      </c>
      <c r="I632">
        <v>1.2404999999999999</v>
      </c>
      <c r="J632">
        <v>1.2161</v>
      </c>
      <c r="K632">
        <v>1.2114</v>
      </c>
      <c r="L632">
        <v>1.1891</v>
      </c>
      <c r="M632" t="s">
        <v>1022</v>
      </c>
      <c r="O632" t="str">
        <f t="shared" si="9"/>
        <v>1 1/4|20||UN|2A|0.0014|1.2486|1.25|1.2405|1.2161|1.2114|1.1891|-|</v>
      </c>
    </row>
    <row r="633" spans="1:15" x14ac:dyDescent="0.25">
      <c r="A633" s="41" t="s">
        <v>1062</v>
      </c>
      <c r="B633">
        <v>20</v>
      </c>
      <c r="D633" t="s">
        <v>1031</v>
      </c>
      <c r="E633" t="s">
        <v>1023</v>
      </c>
      <c r="F633" t="s">
        <v>1022</v>
      </c>
      <c r="G633" t="s">
        <v>1022</v>
      </c>
      <c r="H633">
        <v>1.25</v>
      </c>
      <c r="I633">
        <v>1.25</v>
      </c>
      <c r="J633">
        <v>1.2236</v>
      </c>
      <c r="K633">
        <v>1.2175</v>
      </c>
      <c r="L633">
        <v>1.2070000000000001</v>
      </c>
      <c r="M633">
        <v>1.196</v>
      </c>
      <c r="O633" t="str">
        <f t="shared" si="9"/>
        <v>1 1/4|20||UN|2B|-|-|1.25|1.25|1.2236|1.2175|1.207|1.196|</v>
      </c>
    </row>
    <row r="634" spans="1:15" x14ac:dyDescent="0.25">
      <c r="A634" s="41" t="s">
        <v>1062</v>
      </c>
      <c r="B634">
        <v>20</v>
      </c>
      <c r="D634" t="s">
        <v>1031</v>
      </c>
      <c r="E634" t="s">
        <v>1024</v>
      </c>
      <c r="F634">
        <v>0</v>
      </c>
      <c r="G634">
        <v>1.25</v>
      </c>
      <c r="H634">
        <v>1.25</v>
      </c>
      <c r="I634">
        <v>1.2419</v>
      </c>
      <c r="J634">
        <v>1.2175</v>
      </c>
      <c r="K634">
        <v>1.214</v>
      </c>
      <c r="L634">
        <v>1.1904999999999999</v>
      </c>
      <c r="M634" t="s">
        <v>1022</v>
      </c>
      <c r="O634" t="str">
        <f t="shared" si="9"/>
        <v>1 1/4|20||UN|3A|0|1.25|1.25|1.2419|1.2175|1.214|1.1905|-|</v>
      </c>
    </row>
    <row r="635" spans="1:15" x14ac:dyDescent="0.25">
      <c r="A635" s="41" t="s">
        <v>1062</v>
      </c>
      <c r="B635">
        <v>20</v>
      </c>
      <c r="D635" t="s">
        <v>1031</v>
      </c>
      <c r="E635" t="s">
        <v>1025</v>
      </c>
      <c r="F635" t="s">
        <v>1022</v>
      </c>
      <c r="G635" t="s">
        <v>1022</v>
      </c>
      <c r="H635">
        <v>1.25</v>
      </c>
      <c r="I635">
        <v>1.25</v>
      </c>
      <c r="J635">
        <v>1.222</v>
      </c>
      <c r="K635">
        <v>1.2175</v>
      </c>
      <c r="L635">
        <v>1.2037</v>
      </c>
      <c r="M635">
        <v>1.196</v>
      </c>
      <c r="O635" t="str">
        <f t="shared" si="9"/>
        <v>1 1/4|20||UN|3B|-|-|1.25|1.25|1.222|1.2175|1.2037|1.196|</v>
      </c>
    </row>
    <row r="636" spans="1:15" x14ac:dyDescent="0.25">
      <c r="A636" s="41" t="s">
        <v>1062</v>
      </c>
      <c r="B636">
        <v>24</v>
      </c>
      <c r="D636" t="s">
        <v>1027</v>
      </c>
      <c r="E636" t="s">
        <v>1021</v>
      </c>
      <c r="F636">
        <v>1.2999999999999999E-3</v>
      </c>
      <c r="G636">
        <v>1.2486999999999999</v>
      </c>
      <c r="H636">
        <v>1.25</v>
      </c>
      <c r="I636">
        <v>1.2415</v>
      </c>
      <c r="J636">
        <v>1.2216</v>
      </c>
      <c r="K636">
        <v>1.2173</v>
      </c>
      <c r="L636">
        <v>1.1991000000000001</v>
      </c>
      <c r="M636" t="s">
        <v>1022</v>
      </c>
      <c r="O636" t="str">
        <f t="shared" si="9"/>
        <v>1 1/4|24||UNS|2A|0.0013|1.2487|1.25|1.2415|1.2216|1.2173|1.1991|-|</v>
      </c>
    </row>
    <row r="637" spans="1:15" x14ac:dyDescent="0.25">
      <c r="A637" s="41" t="s">
        <v>1062</v>
      </c>
      <c r="B637">
        <v>24</v>
      </c>
      <c r="D637" t="s">
        <v>1027</v>
      </c>
      <c r="E637" t="s">
        <v>1023</v>
      </c>
      <c r="F637" t="s">
        <v>1022</v>
      </c>
      <c r="G637" t="s">
        <v>1022</v>
      </c>
      <c r="H637">
        <v>1.25</v>
      </c>
      <c r="I637">
        <v>1.25</v>
      </c>
      <c r="J637">
        <v>1.2284999999999999</v>
      </c>
      <c r="K637">
        <v>1.2229000000000001</v>
      </c>
      <c r="L637">
        <v>1.2150000000000001</v>
      </c>
      <c r="M637">
        <v>1.2050000000000001</v>
      </c>
      <c r="O637" t="str">
        <f t="shared" si="9"/>
        <v>1 1/4|24||UNS|2B|-|-|1.25|1.25|1.2285|1.2229|1.215|1.205|</v>
      </c>
    </row>
    <row r="638" spans="1:15" x14ac:dyDescent="0.25">
      <c r="A638" s="41" t="s">
        <v>1062</v>
      </c>
      <c r="B638">
        <v>28</v>
      </c>
      <c r="D638" t="s">
        <v>1031</v>
      </c>
      <c r="E638" t="s">
        <v>1021</v>
      </c>
      <c r="F638">
        <v>1.1999999999999999E-3</v>
      </c>
      <c r="G638">
        <v>1.2487999999999999</v>
      </c>
      <c r="H638">
        <v>1.25</v>
      </c>
      <c r="I638">
        <v>1.2423</v>
      </c>
      <c r="J638">
        <v>1.2256</v>
      </c>
      <c r="K638">
        <v>1.2215</v>
      </c>
      <c r="L638">
        <v>1.2061999999999999</v>
      </c>
      <c r="M638" t="s">
        <v>1022</v>
      </c>
      <c r="O638" t="str">
        <f t="shared" si="9"/>
        <v>1 1/4|28||UN|2A|0.0012|1.2488|1.25|1.2423|1.2256|1.2215|1.2062|-|</v>
      </c>
    </row>
    <row r="639" spans="1:15" x14ac:dyDescent="0.25">
      <c r="A639" s="41" t="s">
        <v>1062</v>
      </c>
      <c r="B639">
        <v>28</v>
      </c>
      <c r="D639" t="s">
        <v>1031</v>
      </c>
      <c r="E639" t="s">
        <v>1023</v>
      </c>
      <c r="F639" t="s">
        <v>1022</v>
      </c>
      <c r="G639" t="s">
        <v>1022</v>
      </c>
      <c r="H639">
        <v>1.25</v>
      </c>
      <c r="I639">
        <v>1.25</v>
      </c>
      <c r="J639">
        <v>1.2321</v>
      </c>
      <c r="K639">
        <v>1.2267999999999999</v>
      </c>
      <c r="L639">
        <v>1.22</v>
      </c>
      <c r="M639">
        <v>1.2110000000000001</v>
      </c>
      <c r="O639" t="str">
        <f t="shared" si="9"/>
        <v>1 1/4|28||UN|2B|-|-|1.25|1.25|1.2321|1.2268|1.22|1.211|</v>
      </c>
    </row>
    <row r="640" spans="1:15" x14ac:dyDescent="0.25">
      <c r="A640" s="41" t="s">
        <v>1062</v>
      </c>
      <c r="B640">
        <v>28</v>
      </c>
      <c r="D640" t="s">
        <v>1031</v>
      </c>
      <c r="E640" t="s">
        <v>1024</v>
      </c>
      <c r="F640">
        <v>0</v>
      </c>
      <c r="G640">
        <v>1.25</v>
      </c>
      <c r="H640">
        <v>1.25</v>
      </c>
      <c r="I640">
        <v>1.2435</v>
      </c>
      <c r="J640">
        <v>1.2267999999999999</v>
      </c>
      <c r="K640">
        <v>1.2237</v>
      </c>
      <c r="L640">
        <v>1.2074</v>
      </c>
      <c r="M640" t="s">
        <v>1022</v>
      </c>
      <c r="O640" t="str">
        <f t="shared" si="9"/>
        <v>1 1/4|28||UN|3A|0|1.25|1.25|1.2435|1.2268|1.2237|1.2074|-|</v>
      </c>
    </row>
    <row r="641" spans="1:15" x14ac:dyDescent="0.25">
      <c r="A641" s="41" t="s">
        <v>1062</v>
      </c>
      <c r="B641">
        <v>28</v>
      </c>
      <c r="D641" t="s">
        <v>1031</v>
      </c>
      <c r="E641" t="s">
        <v>1025</v>
      </c>
      <c r="F641" t="s">
        <v>1022</v>
      </c>
      <c r="G641" t="s">
        <v>1022</v>
      </c>
      <c r="H641">
        <v>1.25</v>
      </c>
      <c r="I641">
        <v>1.25</v>
      </c>
      <c r="J641">
        <v>1.2307999999999999</v>
      </c>
      <c r="K641">
        <v>1.2267999999999999</v>
      </c>
      <c r="L641">
        <v>1.2176</v>
      </c>
      <c r="M641">
        <v>1.2110000000000001</v>
      </c>
      <c r="O641" t="str">
        <f t="shared" si="9"/>
        <v>1 1/4|28||UN|3B|-|-|1.25|1.25|1.2308|1.2268|1.2176|1.211|</v>
      </c>
    </row>
    <row r="642" spans="1:15" x14ac:dyDescent="0.25">
      <c r="A642" s="41" t="s">
        <v>1063</v>
      </c>
      <c r="B642">
        <v>8</v>
      </c>
      <c r="D642" t="s">
        <v>1031</v>
      </c>
      <c r="E642" t="s">
        <v>1021</v>
      </c>
      <c r="F642">
        <v>2.0999999999999999E-3</v>
      </c>
      <c r="G642">
        <v>1.3104</v>
      </c>
      <c r="H642">
        <v>1.3125</v>
      </c>
      <c r="I642">
        <v>1.2954000000000001</v>
      </c>
      <c r="J642">
        <v>1.2292000000000001</v>
      </c>
      <c r="K642">
        <v>1.2221</v>
      </c>
      <c r="L642">
        <v>1.1616</v>
      </c>
      <c r="M642" t="s">
        <v>1022</v>
      </c>
      <c r="O642" t="str">
        <f t="shared" si="9"/>
        <v>1 5/16|8||UN|2A|0.0021|1.3104|1.3125|1.2954|1.2292|1.2221|1.1616|-|</v>
      </c>
    </row>
    <row r="643" spans="1:15" x14ac:dyDescent="0.25">
      <c r="A643" s="41" t="s">
        <v>1063</v>
      </c>
      <c r="B643">
        <v>8</v>
      </c>
      <c r="D643" t="s">
        <v>1031</v>
      </c>
      <c r="E643" t="s">
        <v>1023</v>
      </c>
      <c r="F643" t="s">
        <v>1022</v>
      </c>
      <c r="G643" t="s">
        <v>1022</v>
      </c>
      <c r="H643">
        <v>1.3125</v>
      </c>
      <c r="I643">
        <v>1.3125</v>
      </c>
      <c r="J643">
        <v>1.2404999999999999</v>
      </c>
      <c r="K643">
        <v>1.2313000000000001</v>
      </c>
      <c r="L643">
        <v>1.202</v>
      </c>
      <c r="M643">
        <v>1.177</v>
      </c>
      <c r="O643" t="str">
        <f t="shared" ref="O643:O706" si="10">A643&amp;"|"&amp;B643&amp;"|"&amp;C643&amp;"|"&amp;D643&amp;"|"&amp;E643&amp;"|"&amp;F643&amp;"|"&amp;G643&amp;"|"&amp;H643&amp;"|"&amp;I643&amp;"|"&amp;J643&amp;"|"&amp;K643&amp;"|"&amp;L643&amp;"|"&amp;M643&amp;"|"&amp;N643</f>
        <v>1 5/16|8||UN|2B|-|-|1.3125|1.3125|1.2405|1.2313|1.202|1.177|</v>
      </c>
    </row>
    <row r="644" spans="1:15" x14ac:dyDescent="0.25">
      <c r="A644" s="41" t="s">
        <v>1063</v>
      </c>
      <c r="B644">
        <v>8</v>
      </c>
      <c r="D644" t="s">
        <v>1031</v>
      </c>
      <c r="E644" t="s">
        <v>1024</v>
      </c>
      <c r="F644">
        <v>0</v>
      </c>
      <c r="G644">
        <v>1.3125</v>
      </c>
      <c r="H644">
        <v>1.3125</v>
      </c>
      <c r="I644">
        <v>1.2975000000000001</v>
      </c>
      <c r="J644">
        <v>1.2313000000000001</v>
      </c>
      <c r="K644">
        <v>1.226</v>
      </c>
      <c r="L644">
        <v>1.1637</v>
      </c>
      <c r="M644" t="s">
        <v>1022</v>
      </c>
      <c r="O644" t="str">
        <f t="shared" si="10"/>
        <v>1 5/16|8||UN|3A|0|1.3125|1.3125|1.2975|1.2313|1.226|1.1637|-|</v>
      </c>
    </row>
    <row r="645" spans="1:15" x14ac:dyDescent="0.25">
      <c r="A645" s="41" t="s">
        <v>1063</v>
      </c>
      <c r="B645">
        <v>8</v>
      </c>
      <c r="D645" t="s">
        <v>1031</v>
      </c>
      <c r="E645" t="s">
        <v>1025</v>
      </c>
      <c r="F645" t="s">
        <v>1022</v>
      </c>
      <c r="G645" t="s">
        <v>1022</v>
      </c>
      <c r="H645">
        <v>1.3125</v>
      </c>
      <c r="I645">
        <v>1.3125</v>
      </c>
      <c r="J645">
        <v>1.2382</v>
      </c>
      <c r="K645">
        <v>1.2313000000000001</v>
      </c>
      <c r="L645">
        <v>1.1921999999999999</v>
      </c>
      <c r="M645">
        <v>1.177</v>
      </c>
      <c r="O645" t="str">
        <f t="shared" si="10"/>
        <v>1 5/16|8||UN|3B|-|-|1.3125|1.3125|1.2382|1.2313|1.1922|1.177|</v>
      </c>
    </row>
    <row r="646" spans="1:15" x14ac:dyDescent="0.25">
      <c r="A646" s="41" t="s">
        <v>1063</v>
      </c>
      <c r="B646">
        <v>12</v>
      </c>
      <c r="D646" t="s">
        <v>1031</v>
      </c>
      <c r="E646" t="s">
        <v>1021</v>
      </c>
      <c r="F646">
        <v>1.6999999999999999E-3</v>
      </c>
      <c r="G646">
        <v>1.3108</v>
      </c>
      <c r="H646">
        <v>1.3125</v>
      </c>
      <c r="I646">
        <v>1.2994000000000001</v>
      </c>
      <c r="J646">
        <v>1.2566999999999999</v>
      </c>
      <c r="K646">
        <v>1.2508999999999999</v>
      </c>
      <c r="L646">
        <v>1.2116</v>
      </c>
      <c r="M646" t="s">
        <v>1022</v>
      </c>
      <c r="O646" t="str">
        <f t="shared" si="10"/>
        <v>1 5/16|12||UN|2A|0.0017|1.3108|1.3125|1.2994|1.2567|1.2509|1.2116|-|</v>
      </c>
    </row>
    <row r="647" spans="1:15" x14ac:dyDescent="0.25">
      <c r="A647" s="41" t="s">
        <v>1063</v>
      </c>
      <c r="B647">
        <v>12</v>
      </c>
      <c r="D647" t="s">
        <v>1031</v>
      </c>
      <c r="E647" t="s">
        <v>1023</v>
      </c>
      <c r="F647" t="s">
        <v>1022</v>
      </c>
      <c r="G647" t="s">
        <v>1022</v>
      </c>
      <c r="H647">
        <v>1.3125</v>
      </c>
      <c r="I647">
        <v>1.3125</v>
      </c>
      <c r="J647">
        <v>1.2659</v>
      </c>
      <c r="K647">
        <v>1.2584</v>
      </c>
      <c r="L647">
        <v>1.24</v>
      </c>
      <c r="M647">
        <v>1.222</v>
      </c>
      <c r="O647" t="str">
        <f t="shared" si="10"/>
        <v>1 5/16|12||UN|2B|-|-|1.3125|1.3125|1.2659|1.2584|1.24|1.222|</v>
      </c>
    </row>
    <row r="648" spans="1:15" x14ac:dyDescent="0.25">
      <c r="A648" s="41" t="s">
        <v>1063</v>
      </c>
      <c r="B648">
        <v>12</v>
      </c>
      <c r="D648" t="s">
        <v>1031</v>
      </c>
      <c r="E648" t="s">
        <v>1024</v>
      </c>
      <c r="F648">
        <v>0</v>
      </c>
      <c r="G648">
        <v>1.3125</v>
      </c>
      <c r="H648">
        <v>1.3125</v>
      </c>
      <c r="I648">
        <v>1.3010999999999999</v>
      </c>
      <c r="J648">
        <v>1.2584</v>
      </c>
      <c r="K648">
        <v>1.2541</v>
      </c>
      <c r="L648">
        <v>1.2133</v>
      </c>
      <c r="M648" t="s">
        <v>1022</v>
      </c>
      <c r="O648" t="str">
        <f t="shared" si="10"/>
        <v>1 5/16|12||UN|3A|0|1.3125|1.3125|1.3011|1.2584|1.2541|1.2133|-|</v>
      </c>
    </row>
    <row r="649" spans="1:15" x14ac:dyDescent="0.25">
      <c r="A649" s="41" t="s">
        <v>1063</v>
      </c>
      <c r="B649">
        <v>12</v>
      </c>
      <c r="D649" t="s">
        <v>1031</v>
      </c>
      <c r="E649" t="s">
        <v>1025</v>
      </c>
      <c r="F649" t="s">
        <v>1022</v>
      </c>
      <c r="G649" t="s">
        <v>1022</v>
      </c>
      <c r="H649">
        <v>1.3125</v>
      </c>
      <c r="I649">
        <v>1.3125</v>
      </c>
      <c r="J649">
        <v>1.264</v>
      </c>
      <c r="K649">
        <v>1.2584</v>
      </c>
      <c r="L649">
        <v>1.2323</v>
      </c>
      <c r="M649">
        <v>1.222</v>
      </c>
      <c r="O649" t="str">
        <f t="shared" si="10"/>
        <v>1 5/16|12||UN|3B|-|-|1.3125|1.3125|1.264|1.2584|1.2323|1.222|</v>
      </c>
    </row>
    <row r="650" spans="1:15" x14ac:dyDescent="0.25">
      <c r="A650" s="41" t="s">
        <v>1063</v>
      </c>
      <c r="B650">
        <v>16</v>
      </c>
      <c r="D650" t="s">
        <v>1031</v>
      </c>
      <c r="E650" t="s">
        <v>1021</v>
      </c>
      <c r="F650">
        <v>1.5E-3</v>
      </c>
      <c r="G650">
        <v>1.3109999999999999</v>
      </c>
      <c r="H650">
        <v>1.3125</v>
      </c>
      <c r="I650">
        <v>1.3016000000000001</v>
      </c>
      <c r="J650">
        <v>1.2704</v>
      </c>
      <c r="K650">
        <v>1.2653000000000001</v>
      </c>
      <c r="L650">
        <v>1.2364999999999999</v>
      </c>
      <c r="M650" t="s">
        <v>1022</v>
      </c>
      <c r="O650" t="str">
        <f t="shared" si="10"/>
        <v>1 5/16|16||UN|2A|0.0015|1.311|1.3125|1.3016|1.2704|1.2653|1.2365|-|</v>
      </c>
    </row>
    <row r="651" spans="1:15" x14ac:dyDescent="0.25">
      <c r="A651" s="41" t="s">
        <v>1063</v>
      </c>
      <c r="B651">
        <v>16</v>
      </c>
      <c r="D651" t="s">
        <v>1031</v>
      </c>
      <c r="E651" t="s">
        <v>1023</v>
      </c>
      <c r="F651" t="s">
        <v>1022</v>
      </c>
      <c r="G651" t="s">
        <v>1022</v>
      </c>
      <c r="H651">
        <v>1.3125</v>
      </c>
      <c r="I651">
        <v>1.3125</v>
      </c>
      <c r="J651">
        <v>1.2785</v>
      </c>
      <c r="K651">
        <v>1.2719</v>
      </c>
      <c r="L651">
        <v>1.2589999999999999</v>
      </c>
      <c r="M651">
        <v>1.2450000000000001</v>
      </c>
      <c r="O651" t="str">
        <f t="shared" si="10"/>
        <v>1 5/16|16||UN|2B|-|-|1.3125|1.3125|1.2785|1.2719|1.259|1.245|</v>
      </c>
    </row>
    <row r="652" spans="1:15" x14ac:dyDescent="0.25">
      <c r="A652" s="41" t="s">
        <v>1063</v>
      </c>
      <c r="B652">
        <v>16</v>
      </c>
      <c r="D652" t="s">
        <v>1031</v>
      </c>
      <c r="E652" t="s">
        <v>1024</v>
      </c>
      <c r="F652">
        <v>0</v>
      </c>
      <c r="G652">
        <v>1.3125</v>
      </c>
      <c r="H652">
        <v>1.3125</v>
      </c>
      <c r="I652">
        <v>1.3030999999999999</v>
      </c>
      <c r="J652">
        <v>1.2719</v>
      </c>
      <c r="K652">
        <v>1.2681</v>
      </c>
      <c r="L652">
        <v>1.238</v>
      </c>
      <c r="M652" t="s">
        <v>1022</v>
      </c>
      <c r="O652" t="str">
        <f t="shared" si="10"/>
        <v>1 5/16|16||UN|3A|0|1.3125|1.3125|1.3031|1.2719|1.2681|1.238|-|</v>
      </c>
    </row>
    <row r="653" spans="1:15" x14ac:dyDescent="0.25">
      <c r="A653" s="41" t="s">
        <v>1063</v>
      </c>
      <c r="B653">
        <v>16</v>
      </c>
      <c r="D653" t="s">
        <v>1031</v>
      </c>
      <c r="E653" t="s">
        <v>1025</v>
      </c>
      <c r="F653" t="s">
        <v>1022</v>
      </c>
      <c r="G653" t="s">
        <v>1022</v>
      </c>
      <c r="H653">
        <v>1.3125</v>
      </c>
      <c r="I653">
        <v>1.3125</v>
      </c>
      <c r="J653">
        <v>1.2768999999999999</v>
      </c>
      <c r="K653">
        <v>1.2719</v>
      </c>
      <c r="L653">
        <v>1.2533000000000001</v>
      </c>
      <c r="M653">
        <v>1.2450000000000001</v>
      </c>
      <c r="O653" t="str">
        <f t="shared" si="10"/>
        <v>1 5/16|16||UN|3B|-|-|1.3125|1.3125|1.2769|1.2719|1.2533|1.245|</v>
      </c>
    </row>
    <row r="654" spans="1:15" x14ac:dyDescent="0.25">
      <c r="A654" s="41" t="s">
        <v>1063</v>
      </c>
      <c r="B654">
        <v>18</v>
      </c>
      <c r="D654" t="s">
        <v>1028</v>
      </c>
      <c r="E654" t="s">
        <v>1021</v>
      </c>
      <c r="F654">
        <v>1.5E-3</v>
      </c>
      <c r="G654">
        <v>1.3109999999999999</v>
      </c>
      <c r="H654">
        <v>1.3125</v>
      </c>
      <c r="I654">
        <v>1.3023</v>
      </c>
      <c r="J654">
        <v>1.2748999999999999</v>
      </c>
      <c r="K654">
        <v>1.27</v>
      </c>
      <c r="L654">
        <v>1.2448999999999999</v>
      </c>
      <c r="M654" t="s">
        <v>1022</v>
      </c>
      <c r="O654" t="str">
        <f t="shared" si="10"/>
        <v>1 5/16|18||UNEF|2A|0.0015|1.311|1.3125|1.3023|1.2749|1.27|1.2449|-|</v>
      </c>
    </row>
    <row r="655" spans="1:15" x14ac:dyDescent="0.25">
      <c r="A655" s="41" t="s">
        <v>1063</v>
      </c>
      <c r="B655">
        <v>18</v>
      </c>
      <c r="D655" t="s">
        <v>1028</v>
      </c>
      <c r="E655" t="s">
        <v>1023</v>
      </c>
      <c r="F655" t="s">
        <v>1022</v>
      </c>
      <c r="G655" t="s">
        <v>1022</v>
      </c>
      <c r="H655">
        <v>1.3125</v>
      </c>
      <c r="I655">
        <v>1.3125</v>
      </c>
      <c r="J655">
        <v>1.2827</v>
      </c>
      <c r="K655">
        <v>1.2764</v>
      </c>
      <c r="L655">
        <v>1.2649999999999999</v>
      </c>
      <c r="M655">
        <v>1.252</v>
      </c>
      <c r="O655" t="str">
        <f t="shared" si="10"/>
        <v>1 5/16|18||UNEF|2B|-|-|1.3125|1.3125|1.2827|1.2764|1.265|1.252|</v>
      </c>
    </row>
    <row r="656" spans="1:15" x14ac:dyDescent="0.25">
      <c r="A656" s="41" t="s">
        <v>1063</v>
      </c>
      <c r="B656">
        <v>18</v>
      </c>
      <c r="D656" t="s">
        <v>1028</v>
      </c>
      <c r="E656" t="s">
        <v>1024</v>
      </c>
      <c r="F656">
        <v>0</v>
      </c>
      <c r="G656">
        <v>1.3125</v>
      </c>
      <c r="H656">
        <v>1.3125</v>
      </c>
      <c r="I656">
        <v>1.3038000000000001</v>
      </c>
      <c r="J656">
        <v>1.2764</v>
      </c>
      <c r="K656">
        <v>1.2727999999999999</v>
      </c>
      <c r="L656">
        <v>1.2464</v>
      </c>
      <c r="M656" t="s">
        <v>1022</v>
      </c>
      <c r="O656" t="str">
        <f t="shared" si="10"/>
        <v>1 5/16|18||UNEF|3A|0|1.3125|1.3125|1.3038|1.2764|1.2728|1.2464|-|</v>
      </c>
    </row>
    <row r="657" spans="1:15" x14ac:dyDescent="0.25">
      <c r="A657" s="41" t="s">
        <v>1063</v>
      </c>
      <c r="B657">
        <v>18</v>
      </c>
      <c r="D657" t="s">
        <v>1028</v>
      </c>
      <c r="E657" t="s">
        <v>1025</v>
      </c>
      <c r="F657" t="s">
        <v>1022</v>
      </c>
      <c r="G657" t="s">
        <v>1022</v>
      </c>
      <c r="H657">
        <v>1.3125</v>
      </c>
      <c r="I657">
        <v>1.3125</v>
      </c>
      <c r="J657">
        <v>1.2810999999999999</v>
      </c>
      <c r="K657">
        <v>1.2764</v>
      </c>
      <c r="L657">
        <v>1.2605</v>
      </c>
      <c r="M657">
        <v>1.252</v>
      </c>
      <c r="O657" t="str">
        <f t="shared" si="10"/>
        <v>1 5/16|18||UNEF|3B|-|-|1.3125|1.3125|1.2811|1.2764|1.2605|1.252|</v>
      </c>
    </row>
    <row r="658" spans="1:15" x14ac:dyDescent="0.25">
      <c r="A658" s="41" t="s">
        <v>1063</v>
      </c>
      <c r="B658">
        <v>20</v>
      </c>
      <c r="D658" t="s">
        <v>1031</v>
      </c>
      <c r="E658" t="s">
        <v>1021</v>
      </c>
      <c r="F658">
        <v>1.4E-3</v>
      </c>
      <c r="G658">
        <v>1.3110999999999999</v>
      </c>
      <c r="H658">
        <v>1.3125</v>
      </c>
      <c r="I658">
        <v>1.3029999999999999</v>
      </c>
      <c r="J658">
        <v>1.2786</v>
      </c>
      <c r="K658">
        <v>1.2739</v>
      </c>
      <c r="L658">
        <v>1.2516</v>
      </c>
      <c r="M658" t="s">
        <v>1022</v>
      </c>
      <c r="O658" t="str">
        <f t="shared" si="10"/>
        <v>1 5/16|20||UN|2A|0.0014|1.3111|1.3125|1.303|1.2786|1.2739|1.2516|-|</v>
      </c>
    </row>
    <row r="659" spans="1:15" x14ac:dyDescent="0.25">
      <c r="A659" s="41" t="s">
        <v>1063</v>
      </c>
      <c r="B659">
        <v>20</v>
      </c>
      <c r="D659" t="s">
        <v>1031</v>
      </c>
      <c r="E659" t="s">
        <v>1023</v>
      </c>
      <c r="F659" t="s">
        <v>1022</v>
      </c>
      <c r="G659" t="s">
        <v>1022</v>
      </c>
      <c r="H659">
        <v>1.3125</v>
      </c>
      <c r="I659">
        <v>1.3125</v>
      </c>
      <c r="J659">
        <v>1.2861</v>
      </c>
      <c r="K659">
        <v>1.28</v>
      </c>
      <c r="L659">
        <v>1.27</v>
      </c>
      <c r="M659">
        <v>1.258</v>
      </c>
      <c r="O659" t="str">
        <f t="shared" si="10"/>
        <v>1 5/16|20||UN|2B|-|-|1.3125|1.3125|1.2861|1.28|1.27|1.258|</v>
      </c>
    </row>
    <row r="660" spans="1:15" x14ac:dyDescent="0.25">
      <c r="A660" s="41" t="s">
        <v>1063</v>
      </c>
      <c r="B660">
        <v>20</v>
      </c>
      <c r="D660" t="s">
        <v>1031</v>
      </c>
      <c r="E660" t="s">
        <v>1024</v>
      </c>
      <c r="F660">
        <v>0</v>
      </c>
      <c r="G660">
        <v>1.3125</v>
      </c>
      <c r="H660">
        <v>1.3125</v>
      </c>
      <c r="I660">
        <v>1.3044</v>
      </c>
      <c r="J660">
        <v>1.28</v>
      </c>
      <c r="K660">
        <v>1.2765</v>
      </c>
      <c r="L660">
        <v>1.2529999999999999</v>
      </c>
      <c r="M660" t="s">
        <v>1022</v>
      </c>
      <c r="O660" t="str">
        <f t="shared" si="10"/>
        <v>1 5/16|20||UN|3A|0|1.3125|1.3125|1.3044|1.28|1.2765|1.253|-|</v>
      </c>
    </row>
    <row r="661" spans="1:15" x14ac:dyDescent="0.25">
      <c r="A661" s="41" t="s">
        <v>1063</v>
      </c>
      <c r="B661">
        <v>20</v>
      </c>
      <c r="D661" t="s">
        <v>1031</v>
      </c>
      <c r="E661" t="s">
        <v>1025</v>
      </c>
      <c r="F661" t="s">
        <v>1022</v>
      </c>
      <c r="G661" t="s">
        <v>1022</v>
      </c>
      <c r="H661">
        <v>1.3125</v>
      </c>
      <c r="I661">
        <v>1.3125</v>
      </c>
      <c r="J661">
        <v>1.2845</v>
      </c>
      <c r="K661">
        <v>1.28</v>
      </c>
      <c r="L661">
        <v>1.2662</v>
      </c>
      <c r="M661">
        <v>1.258</v>
      </c>
      <c r="O661" t="str">
        <f t="shared" si="10"/>
        <v>1 5/16|20||UN|3B|-|-|1.3125|1.3125|1.2845|1.28|1.2662|1.258|</v>
      </c>
    </row>
    <row r="662" spans="1:15" x14ac:dyDescent="0.25">
      <c r="A662" s="41" t="s">
        <v>1063</v>
      </c>
      <c r="B662">
        <v>28</v>
      </c>
      <c r="D662" t="s">
        <v>1031</v>
      </c>
      <c r="E662" t="s">
        <v>1021</v>
      </c>
      <c r="F662">
        <v>1.1999999999999999E-3</v>
      </c>
      <c r="G662">
        <v>1.3112999999999999</v>
      </c>
      <c r="H662">
        <v>1.3125</v>
      </c>
      <c r="I662">
        <v>1.3048</v>
      </c>
      <c r="J662">
        <v>1.2881</v>
      </c>
      <c r="K662">
        <v>1.284</v>
      </c>
      <c r="L662">
        <v>1.2686999999999999</v>
      </c>
      <c r="M662" t="s">
        <v>1022</v>
      </c>
      <c r="O662" t="str">
        <f t="shared" si="10"/>
        <v>1 5/16|28||UN|2A|0.0012|1.3113|1.3125|1.3048|1.2881|1.284|1.2687|-|</v>
      </c>
    </row>
    <row r="663" spans="1:15" x14ac:dyDescent="0.25">
      <c r="A663" s="41" t="s">
        <v>1063</v>
      </c>
      <c r="B663">
        <v>28</v>
      </c>
      <c r="D663" t="s">
        <v>1031</v>
      </c>
      <c r="E663" t="s">
        <v>1023</v>
      </c>
      <c r="F663" t="s">
        <v>1022</v>
      </c>
      <c r="G663" t="s">
        <v>1022</v>
      </c>
      <c r="H663">
        <v>1.3125</v>
      </c>
      <c r="I663">
        <v>1.3125</v>
      </c>
      <c r="J663">
        <v>1.2946</v>
      </c>
      <c r="K663">
        <v>1.2892999999999999</v>
      </c>
      <c r="L663">
        <v>1.282</v>
      </c>
      <c r="M663">
        <v>1.274</v>
      </c>
      <c r="O663" t="str">
        <f t="shared" si="10"/>
        <v>1 5/16|28||UN|2B|-|-|1.3125|1.3125|1.2946|1.2893|1.282|1.274|</v>
      </c>
    </row>
    <row r="664" spans="1:15" x14ac:dyDescent="0.25">
      <c r="A664" s="41" t="s">
        <v>1063</v>
      </c>
      <c r="B664">
        <v>28</v>
      </c>
      <c r="D664" t="s">
        <v>1031</v>
      </c>
      <c r="E664" t="s">
        <v>1024</v>
      </c>
      <c r="F664">
        <v>0</v>
      </c>
      <c r="G664">
        <v>1.3125</v>
      </c>
      <c r="H664">
        <v>1.3125</v>
      </c>
      <c r="I664">
        <v>1.306</v>
      </c>
      <c r="J664">
        <v>1.2892999999999999</v>
      </c>
      <c r="K664">
        <v>1.2862</v>
      </c>
      <c r="L664">
        <v>1.2699</v>
      </c>
      <c r="M664" t="s">
        <v>1022</v>
      </c>
      <c r="O664" t="str">
        <f t="shared" si="10"/>
        <v>1 5/16|28||UN|3A|0|1.3125|1.3125|1.306|1.2893|1.2862|1.2699|-|</v>
      </c>
    </row>
    <row r="665" spans="1:15" x14ac:dyDescent="0.25">
      <c r="A665" s="41" t="s">
        <v>1063</v>
      </c>
      <c r="B665">
        <v>28</v>
      </c>
      <c r="D665" t="s">
        <v>1031</v>
      </c>
      <c r="E665" t="s">
        <v>1025</v>
      </c>
      <c r="F665" t="s">
        <v>1022</v>
      </c>
      <c r="G665" t="s">
        <v>1022</v>
      </c>
      <c r="H665">
        <v>1.3125</v>
      </c>
      <c r="I665">
        <v>1.3125</v>
      </c>
      <c r="J665">
        <v>1.2932999999999999</v>
      </c>
      <c r="K665">
        <v>1.2892999999999999</v>
      </c>
      <c r="L665">
        <v>1.2801</v>
      </c>
      <c r="M665">
        <v>1.274</v>
      </c>
      <c r="O665" t="str">
        <f t="shared" si="10"/>
        <v>1 5/16|28||UN|3B|-|-|1.3125|1.3125|1.2933|1.2893|1.2801|1.274|</v>
      </c>
    </row>
    <row r="666" spans="1:15" x14ac:dyDescent="0.25">
      <c r="A666" s="41" t="s">
        <v>1064</v>
      </c>
      <c r="B666">
        <v>6</v>
      </c>
      <c r="D666" t="s">
        <v>1026</v>
      </c>
      <c r="E666" t="s">
        <v>1029</v>
      </c>
      <c r="F666">
        <v>2.3999999999999998E-3</v>
      </c>
      <c r="G666">
        <v>1.3726</v>
      </c>
      <c r="H666">
        <v>1.375</v>
      </c>
      <c r="I666">
        <v>1.3452999999999999</v>
      </c>
      <c r="J666">
        <v>1.2643</v>
      </c>
      <c r="K666">
        <v>1.2523</v>
      </c>
      <c r="L666">
        <v>1.1741999999999999</v>
      </c>
      <c r="M666" t="s">
        <v>1022</v>
      </c>
      <c r="O666" t="str">
        <f t="shared" si="10"/>
        <v>1 3/8|6||UNC|1A|0.0024|1.3726|1.375|1.3453|1.2643|1.2523|1.1742|-|</v>
      </c>
    </row>
    <row r="667" spans="1:15" x14ac:dyDescent="0.25">
      <c r="A667" s="41" t="s">
        <v>1064</v>
      </c>
      <c r="B667">
        <v>6</v>
      </c>
      <c r="D667" t="s">
        <v>1026</v>
      </c>
      <c r="E667" t="s">
        <v>1030</v>
      </c>
      <c r="F667" t="s">
        <v>1022</v>
      </c>
      <c r="G667" t="s">
        <v>1022</v>
      </c>
      <c r="H667">
        <v>1.375</v>
      </c>
      <c r="I667">
        <v>1.375</v>
      </c>
      <c r="J667">
        <v>1.2822</v>
      </c>
      <c r="K667">
        <v>1.2666999999999999</v>
      </c>
      <c r="L667">
        <v>1.2250000000000001</v>
      </c>
      <c r="M667">
        <v>1.1950000000000001</v>
      </c>
      <c r="O667" t="str">
        <f t="shared" si="10"/>
        <v>1 3/8|6||UNC|1B|-|-|1.375|1.375|1.2822|1.2667|1.225|1.195|</v>
      </c>
    </row>
    <row r="668" spans="1:15" x14ac:dyDescent="0.25">
      <c r="A668" s="41" t="s">
        <v>1064</v>
      </c>
      <c r="B668">
        <v>6</v>
      </c>
      <c r="D668" t="s">
        <v>1026</v>
      </c>
      <c r="E668" t="s">
        <v>1021</v>
      </c>
      <c r="F668">
        <v>2.3999999999999998E-3</v>
      </c>
      <c r="G668">
        <v>1.3726</v>
      </c>
      <c r="H668">
        <v>1.375</v>
      </c>
      <c r="I668">
        <v>1.3544</v>
      </c>
      <c r="J668">
        <v>1.2643</v>
      </c>
      <c r="K668">
        <v>1.2563</v>
      </c>
      <c r="L668">
        <v>1.1741999999999999</v>
      </c>
      <c r="M668" t="s">
        <v>1022</v>
      </c>
      <c r="O668" t="str">
        <f t="shared" si="10"/>
        <v>1 3/8|6||UNC|2A|0.0024|1.3726|1.375|1.3544|1.2643|1.2563|1.1742|-|</v>
      </c>
    </row>
    <row r="669" spans="1:15" x14ac:dyDescent="0.25">
      <c r="A669" s="41" t="s">
        <v>1064</v>
      </c>
      <c r="B669">
        <v>6</v>
      </c>
      <c r="D669" t="s">
        <v>1026</v>
      </c>
      <c r="E669" t="s">
        <v>1023</v>
      </c>
      <c r="F669" t="s">
        <v>1022</v>
      </c>
      <c r="G669" t="s">
        <v>1022</v>
      </c>
      <c r="H669">
        <v>1.375</v>
      </c>
      <c r="I669">
        <v>1.375</v>
      </c>
      <c r="J669">
        <v>1.2770999999999999</v>
      </c>
      <c r="K669">
        <v>1.2666999999999999</v>
      </c>
      <c r="L669">
        <v>1.2250000000000001</v>
      </c>
      <c r="M669">
        <v>1.1950000000000001</v>
      </c>
      <c r="O669" t="str">
        <f t="shared" si="10"/>
        <v>1 3/8|6||UNC|2B|-|-|1.375|1.375|1.2771|1.2667|1.225|1.195|</v>
      </c>
    </row>
    <row r="670" spans="1:15" x14ac:dyDescent="0.25">
      <c r="A670" s="41" t="s">
        <v>1064</v>
      </c>
      <c r="B670">
        <v>6</v>
      </c>
      <c r="D670" t="s">
        <v>1026</v>
      </c>
      <c r="E670" t="s">
        <v>1024</v>
      </c>
      <c r="F670">
        <v>0</v>
      </c>
      <c r="G670">
        <v>1.375</v>
      </c>
      <c r="H670">
        <v>1.375</v>
      </c>
      <c r="I670">
        <v>1.3568</v>
      </c>
      <c r="J670">
        <v>1.2666999999999999</v>
      </c>
      <c r="K670">
        <v>1.2606999999999999</v>
      </c>
      <c r="L670">
        <v>1.1766000000000001</v>
      </c>
      <c r="M670" t="s">
        <v>1022</v>
      </c>
      <c r="O670" t="str">
        <f t="shared" si="10"/>
        <v>1 3/8|6||UNC|3A|0|1.375|1.375|1.3568|1.2667|1.2607|1.1766|-|</v>
      </c>
    </row>
    <row r="671" spans="1:15" x14ac:dyDescent="0.25">
      <c r="A671" s="41" t="s">
        <v>1064</v>
      </c>
      <c r="B671">
        <v>6</v>
      </c>
      <c r="D671" t="s">
        <v>1026</v>
      </c>
      <c r="E671" t="s">
        <v>1025</v>
      </c>
      <c r="F671" t="s">
        <v>1022</v>
      </c>
      <c r="G671" t="s">
        <v>1022</v>
      </c>
      <c r="H671">
        <v>1.375</v>
      </c>
      <c r="I671">
        <v>1.375</v>
      </c>
      <c r="J671">
        <v>1.2745</v>
      </c>
      <c r="K671">
        <v>1.2666999999999999</v>
      </c>
      <c r="L671">
        <v>1.2145999999999999</v>
      </c>
      <c r="M671">
        <v>1.1950000000000001</v>
      </c>
      <c r="O671" t="str">
        <f t="shared" si="10"/>
        <v>1 3/8|6||UNC|3B|-|-|1.375|1.375|1.2745|1.2667|1.2146|1.195|</v>
      </c>
    </row>
    <row r="672" spans="1:15" x14ac:dyDescent="0.25">
      <c r="A672" s="41" t="s">
        <v>1064</v>
      </c>
      <c r="B672">
        <v>8</v>
      </c>
      <c r="D672" t="s">
        <v>1031</v>
      </c>
      <c r="E672" t="s">
        <v>1021</v>
      </c>
      <c r="F672">
        <v>2.2000000000000001E-3</v>
      </c>
      <c r="G672">
        <v>1.3728</v>
      </c>
      <c r="H672">
        <v>1.375</v>
      </c>
      <c r="I672">
        <v>1.3577999999999999</v>
      </c>
      <c r="J672">
        <v>1.2916000000000001</v>
      </c>
      <c r="K672">
        <v>1.2844</v>
      </c>
      <c r="L672">
        <v>1.224</v>
      </c>
      <c r="M672" t="s">
        <v>1022</v>
      </c>
      <c r="O672" t="str">
        <f t="shared" si="10"/>
        <v>1 3/8|8||UN|2A|0.0022|1.3728|1.375|1.3578|1.2916|1.2844|1.224|-|</v>
      </c>
    </row>
    <row r="673" spans="1:15" x14ac:dyDescent="0.25">
      <c r="A673" s="41" t="s">
        <v>1064</v>
      </c>
      <c r="B673">
        <v>8</v>
      </c>
      <c r="D673" t="s">
        <v>1031</v>
      </c>
      <c r="E673" t="s">
        <v>1023</v>
      </c>
      <c r="F673" t="s">
        <v>1022</v>
      </c>
      <c r="G673" t="s">
        <v>1022</v>
      </c>
      <c r="H673">
        <v>1.375</v>
      </c>
      <c r="I673">
        <v>1.375</v>
      </c>
      <c r="J673">
        <v>1.3030999999999999</v>
      </c>
      <c r="K673">
        <v>1.2938000000000001</v>
      </c>
      <c r="L673">
        <v>1.2649999999999999</v>
      </c>
      <c r="M673">
        <v>1.24</v>
      </c>
      <c r="O673" t="str">
        <f t="shared" si="10"/>
        <v>1 3/8|8||UN|2B|-|-|1.375|1.375|1.3031|1.2938|1.265|1.24|</v>
      </c>
    </row>
    <row r="674" spans="1:15" x14ac:dyDescent="0.25">
      <c r="A674" s="41" t="s">
        <v>1064</v>
      </c>
      <c r="B674">
        <v>8</v>
      </c>
      <c r="D674" t="s">
        <v>1031</v>
      </c>
      <c r="E674" t="s">
        <v>1024</v>
      </c>
      <c r="F674">
        <v>0</v>
      </c>
      <c r="G674">
        <v>1.375</v>
      </c>
      <c r="H674">
        <v>1.375</v>
      </c>
      <c r="I674">
        <v>1.36</v>
      </c>
      <c r="J674">
        <v>1.2938000000000001</v>
      </c>
      <c r="K674">
        <v>1.2884</v>
      </c>
      <c r="L674">
        <v>1.2262</v>
      </c>
      <c r="M674" t="s">
        <v>1022</v>
      </c>
      <c r="O674" t="str">
        <f t="shared" si="10"/>
        <v>1 3/8|8||UN|3A|0|1.375|1.375|1.36|1.2938|1.2884|1.2262|-|</v>
      </c>
    </row>
    <row r="675" spans="1:15" x14ac:dyDescent="0.25">
      <c r="A675" s="41" t="s">
        <v>1064</v>
      </c>
      <c r="B675">
        <v>8</v>
      </c>
      <c r="D675" t="s">
        <v>1031</v>
      </c>
      <c r="E675" t="s">
        <v>1025</v>
      </c>
      <c r="F675" t="s">
        <v>1022</v>
      </c>
      <c r="G675" t="s">
        <v>1022</v>
      </c>
      <c r="H675">
        <v>1.375</v>
      </c>
      <c r="I675">
        <v>1.375</v>
      </c>
      <c r="J675">
        <v>1.3008</v>
      </c>
      <c r="K675">
        <v>1.2938000000000001</v>
      </c>
      <c r="L675">
        <v>1.2546999999999999</v>
      </c>
      <c r="M675">
        <v>1.24</v>
      </c>
      <c r="O675" t="str">
        <f t="shared" si="10"/>
        <v>1 3/8|8||UN|3B|-|-|1.375|1.375|1.3008|1.2938|1.2547|1.24|</v>
      </c>
    </row>
    <row r="676" spans="1:15" x14ac:dyDescent="0.25">
      <c r="A676" s="41" t="s">
        <v>1064</v>
      </c>
      <c r="B676">
        <v>10</v>
      </c>
      <c r="D676" t="s">
        <v>1027</v>
      </c>
      <c r="E676" t="s">
        <v>1021</v>
      </c>
      <c r="F676">
        <v>1.9E-3</v>
      </c>
      <c r="G676">
        <v>1.3731</v>
      </c>
      <c r="H676">
        <v>1.375</v>
      </c>
      <c r="I676">
        <v>1.3602000000000001</v>
      </c>
      <c r="J676">
        <v>1.3081</v>
      </c>
      <c r="K676">
        <v>1.3018000000000001</v>
      </c>
      <c r="L676">
        <v>1.2541</v>
      </c>
      <c r="M676" t="s">
        <v>1022</v>
      </c>
      <c r="O676" t="str">
        <f t="shared" si="10"/>
        <v>1 3/8|10||UNS|2A|0.0019|1.3731|1.375|1.3602|1.3081|1.3018|1.2541|-|</v>
      </c>
    </row>
    <row r="677" spans="1:15" x14ac:dyDescent="0.25">
      <c r="A677" s="41" t="s">
        <v>1064</v>
      </c>
      <c r="B677">
        <v>10</v>
      </c>
      <c r="D677" t="s">
        <v>1027</v>
      </c>
      <c r="E677" t="s">
        <v>1023</v>
      </c>
      <c r="F677" t="s">
        <v>1022</v>
      </c>
      <c r="G677" t="s">
        <v>1022</v>
      </c>
      <c r="H677">
        <v>1.375</v>
      </c>
      <c r="I677">
        <v>1.375</v>
      </c>
      <c r="J677">
        <v>1.3182</v>
      </c>
      <c r="K677">
        <v>1.31</v>
      </c>
      <c r="L677">
        <v>1.288</v>
      </c>
      <c r="M677">
        <v>1.2669999999999999</v>
      </c>
      <c r="O677" t="str">
        <f t="shared" si="10"/>
        <v>1 3/8|10||UNS|2B|-|-|1.375|1.375|1.3182|1.31|1.288|1.267|</v>
      </c>
    </row>
    <row r="678" spans="1:15" x14ac:dyDescent="0.25">
      <c r="A678" s="41" t="s">
        <v>1064</v>
      </c>
      <c r="B678">
        <v>12</v>
      </c>
      <c r="D678" t="s">
        <v>1020</v>
      </c>
      <c r="E678" t="s">
        <v>1029</v>
      </c>
      <c r="F678">
        <v>1.9E-3</v>
      </c>
      <c r="G678">
        <v>1.3731</v>
      </c>
      <c r="H678">
        <v>1.375</v>
      </c>
      <c r="I678">
        <v>1.3559000000000001</v>
      </c>
      <c r="J678">
        <v>1.319</v>
      </c>
      <c r="K678">
        <v>1.3096000000000001</v>
      </c>
      <c r="L678">
        <v>1.2739</v>
      </c>
      <c r="M678" t="s">
        <v>1022</v>
      </c>
      <c r="O678" t="str">
        <f t="shared" si="10"/>
        <v>1 3/8|12||UNF|1A|0.0019|1.3731|1.375|1.3559|1.319|1.3096|1.2739|-|</v>
      </c>
    </row>
    <row r="679" spans="1:15" x14ac:dyDescent="0.25">
      <c r="A679" s="41" t="s">
        <v>1064</v>
      </c>
      <c r="B679">
        <v>12</v>
      </c>
      <c r="D679" t="s">
        <v>1020</v>
      </c>
      <c r="E679" t="s">
        <v>1030</v>
      </c>
      <c r="F679" t="s">
        <v>1022</v>
      </c>
      <c r="G679" t="s">
        <v>1022</v>
      </c>
      <c r="H679">
        <v>1.375</v>
      </c>
      <c r="I679">
        <v>1.375</v>
      </c>
      <c r="J679">
        <v>1.3331999999999999</v>
      </c>
      <c r="K679">
        <v>1.3209</v>
      </c>
      <c r="L679">
        <v>1.3029999999999999</v>
      </c>
      <c r="M679">
        <v>1.2849999999999999</v>
      </c>
      <c r="O679" t="str">
        <f t="shared" si="10"/>
        <v>1 3/8|12||UNF|1B|-|-|1.375|1.375|1.3332|1.3209|1.303|1.285|</v>
      </c>
    </row>
    <row r="680" spans="1:15" x14ac:dyDescent="0.25">
      <c r="A680" s="41" t="s">
        <v>1064</v>
      </c>
      <c r="B680">
        <v>12</v>
      </c>
      <c r="D680" t="s">
        <v>1020</v>
      </c>
      <c r="E680" t="s">
        <v>1021</v>
      </c>
      <c r="F680">
        <v>1.9E-3</v>
      </c>
      <c r="G680">
        <v>1.3731</v>
      </c>
      <c r="H680">
        <v>1.375</v>
      </c>
      <c r="I680">
        <v>1.3616999999999999</v>
      </c>
      <c r="J680">
        <v>1.319</v>
      </c>
      <c r="K680">
        <v>1.3127</v>
      </c>
      <c r="L680">
        <v>1.2739</v>
      </c>
      <c r="M680" t="s">
        <v>1022</v>
      </c>
      <c r="O680" t="str">
        <f t="shared" si="10"/>
        <v>1 3/8|12||UNF|2A|0.0019|1.3731|1.375|1.3617|1.319|1.3127|1.2739|-|</v>
      </c>
    </row>
    <row r="681" spans="1:15" x14ac:dyDescent="0.25">
      <c r="A681" s="41" t="s">
        <v>1064</v>
      </c>
      <c r="B681">
        <v>12</v>
      </c>
      <c r="D681" t="s">
        <v>1020</v>
      </c>
      <c r="E681" t="s">
        <v>1023</v>
      </c>
      <c r="F681" t="s">
        <v>1022</v>
      </c>
      <c r="G681" t="s">
        <v>1022</v>
      </c>
      <c r="H681">
        <v>1.375</v>
      </c>
      <c r="I681">
        <v>1.375</v>
      </c>
      <c r="J681">
        <v>1.3290999999999999</v>
      </c>
      <c r="K681">
        <v>1.3209</v>
      </c>
      <c r="L681">
        <v>1.3029999999999999</v>
      </c>
      <c r="M681">
        <v>1.2849999999999999</v>
      </c>
      <c r="O681" t="str">
        <f t="shared" si="10"/>
        <v>1 3/8|12||UNF|2B|-|-|1.375|1.375|1.3291|1.3209|1.303|1.285|</v>
      </c>
    </row>
    <row r="682" spans="1:15" x14ac:dyDescent="0.25">
      <c r="A682" s="41" t="s">
        <v>1064</v>
      </c>
      <c r="B682">
        <v>12</v>
      </c>
      <c r="D682" t="s">
        <v>1020</v>
      </c>
      <c r="E682" t="s">
        <v>1024</v>
      </c>
      <c r="F682">
        <v>0</v>
      </c>
      <c r="G682">
        <v>1.375</v>
      </c>
      <c r="H682">
        <v>1.375</v>
      </c>
      <c r="I682">
        <v>1.3635999999999999</v>
      </c>
      <c r="J682">
        <v>1.3209</v>
      </c>
      <c r="K682">
        <v>1.3162</v>
      </c>
      <c r="L682">
        <v>1.2758</v>
      </c>
      <c r="M682" t="s">
        <v>1022</v>
      </c>
      <c r="O682" t="str">
        <f t="shared" si="10"/>
        <v>1 3/8|12||UNF|3A|0|1.375|1.375|1.3636|1.3209|1.3162|1.2758|-|</v>
      </c>
    </row>
    <row r="683" spans="1:15" x14ac:dyDescent="0.25">
      <c r="A683" s="41" t="s">
        <v>1064</v>
      </c>
      <c r="B683">
        <v>12</v>
      </c>
      <c r="D683" t="s">
        <v>1020</v>
      </c>
      <c r="E683" t="s">
        <v>1025</v>
      </c>
      <c r="F683" t="s">
        <v>1022</v>
      </c>
      <c r="G683" t="s">
        <v>1022</v>
      </c>
      <c r="H683">
        <v>1.375</v>
      </c>
      <c r="I683">
        <v>1.375</v>
      </c>
      <c r="J683">
        <v>1.327</v>
      </c>
      <c r="K683">
        <v>1.3209</v>
      </c>
      <c r="L683">
        <v>1.2948</v>
      </c>
      <c r="M683">
        <v>1.2849999999999999</v>
      </c>
      <c r="O683" t="str">
        <f t="shared" si="10"/>
        <v>1 3/8|12||UNF|3B|-|-|1.375|1.375|1.327|1.3209|1.2948|1.285|</v>
      </c>
    </row>
    <row r="684" spans="1:15" x14ac:dyDescent="0.25">
      <c r="A684" s="41" t="s">
        <v>1064</v>
      </c>
      <c r="B684">
        <v>14</v>
      </c>
      <c r="D684" t="s">
        <v>1027</v>
      </c>
      <c r="E684" t="s">
        <v>1021</v>
      </c>
      <c r="F684">
        <v>1.6000000000000001E-3</v>
      </c>
      <c r="G684">
        <v>1.3734</v>
      </c>
      <c r="H684">
        <v>1.375</v>
      </c>
      <c r="I684">
        <v>1.3631</v>
      </c>
      <c r="J684">
        <v>1.327</v>
      </c>
      <c r="K684">
        <v>1.3216000000000001</v>
      </c>
      <c r="L684">
        <v>1.2884</v>
      </c>
      <c r="M684" t="s">
        <v>1022</v>
      </c>
      <c r="O684" t="str">
        <f t="shared" si="10"/>
        <v>1 3/8|14||UNS|2A|0.0016|1.3734|1.375|1.3631|1.327|1.3216|1.2884|-|</v>
      </c>
    </row>
    <row r="685" spans="1:15" x14ac:dyDescent="0.25">
      <c r="A685" s="41" t="s">
        <v>1064</v>
      </c>
      <c r="B685">
        <v>14</v>
      </c>
      <c r="D685" t="s">
        <v>1027</v>
      </c>
      <c r="E685" t="s">
        <v>1023</v>
      </c>
      <c r="F685" t="s">
        <v>1022</v>
      </c>
      <c r="G685" t="s">
        <v>1022</v>
      </c>
      <c r="H685">
        <v>1.375</v>
      </c>
      <c r="I685">
        <v>1.375</v>
      </c>
      <c r="J685">
        <v>1.3355999999999999</v>
      </c>
      <c r="K685">
        <v>1.3286</v>
      </c>
      <c r="L685">
        <v>1.3140000000000001</v>
      </c>
      <c r="M685">
        <v>1.298</v>
      </c>
      <c r="O685" t="str">
        <f t="shared" si="10"/>
        <v>1 3/8|14||UNS|2B|-|-|1.375|1.375|1.3356|1.3286|1.314|1.298|</v>
      </c>
    </row>
    <row r="686" spans="1:15" x14ac:dyDescent="0.25">
      <c r="A686" s="41" t="s">
        <v>1064</v>
      </c>
      <c r="B686">
        <v>16</v>
      </c>
      <c r="D686" t="s">
        <v>1031</v>
      </c>
      <c r="E686" t="s">
        <v>1021</v>
      </c>
      <c r="F686">
        <v>1.5E-3</v>
      </c>
      <c r="G686">
        <v>1.3734999999999999</v>
      </c>
      <c r="H686">
        <v>1.375</v>
      </c>
      <c r="I686">
        <v>1.3641000000000001</v>
      </c>
      <c r="J686">
        <v>1.3329</v>
      </c>
      <c r="K686">
        <v>1.3278000000000001</v>
      </c>
      <c r="L686">
        <v>1.2989999999999999</v>
      </c>
      <c r="M686" t="s">
        <v>1022</v>
      </c>
      <c r="O686" t="str">
        <f t="shared" si="10"/>
        <v>1 3/8|16||UN|2A|0.0015|1.3735|1.375|1.3641|1.3329|1.3278|1.299|-|</v>
      </c>
    </row>
    <row r="687" spans="1:15" x14ac:dyDescent="0.25">
      <c r="A687" s="41" t="s">
        <v>1064</v>
      </c>
      <c r="B687">
        <v>16</v>
      </c>
      <c r="D687" t="s">
        <v>1031</v>
      </c>
      <c r="E687" t="s">
        <v>1023</v>
      </c>
      <c r="F687" t="s">
        <v>1022</v>
      </c>
      <c r="G687" t="s">
        <v>1022</v>
      </c>
      <c r="H687">
        <v>1.375</v>
      </c>
      <c r="I687">
        <v>1.375</v>
      </c>
      <c r="J687">
        <v>1.341</v>
      </c>
      <c r="K687">
        <v>1.3344</v>
      </c>
      <c r="L687">
        <v>1.321</v>
      </c>
      <c r="M687">
        <v>1.3069999999999999</v>
      </c>
      <c r="O687" t="str">
        <f t="shared" si="10"/>
        <v>1 3/8|16||UN|2B|-|-|1.375|1.375|1.341|1.3344|1.321|1.307|</v>
      </c>
    </row>
    <row r="688" spans="1:15" x14ac:dyDescent="0.25">
      <c r="A688" s="41" t="s">
        <v>1064</v>
      </c>
      <c r="B688">
        <v>16</v>
      </c>
      <c r="D688" t="s">
        <v>1031</v>
      </c>
      <c r="E688" t="s">
        <v>1024</v>
      </c>
      <c r="F688">
        <v>0</v>
      </c>
      <c r="G688">
        <v>1.375</v>
      </c>
      <c r="H688">
        <v>1.375</v>
      </c>
      <c r="I688">
        <v>1.3655999999999999</v>
      </c>
      <c r="J688">
        <v>1.3344</v>
      </c>
      <c r="K688">
        <v>1.3306</v>
      </c>
      <c r="L688">
        <v>1.3005</v>
      </c>
      <c r="M688" t="s">
        <v>1022</v>
      </c>
      <c r="O688" t="str">
        <f t="shared" si="10"/>
        <v>1 3/8|16||UN|3A|0|1.375|1.375|1.3656|1.3344|1.3306|1.3005|-|</v>
      </c>
    </row>
    <row r="689" spans="1:15" x14ac:dyDescent="0.25">
      <c r="A689" s="41" t="s">
        <v>1064</v>
      </c>
      <c r="B689">
        <v>16</v>
      </c>
      <c r="D689" t="s">
        <v>1031</v>
      </c>
      <c r="E689" t="s">
        <v>1025</v>
      </c>
      <c r="F689" t="s">
        <v>1022</v>
      </c>
      <c r="G689" t="s">
        <v>1022</v>
      </c>
      <c r="H689">
        <v>1.375</v>
      </c>
      <c r="I689">
        <v>1.375</v>
      </c>
      <c r="J689">
        <v>1.3393999999999999</v>
      </c>
      <c r="K689">
        <v>1.3344</v>
      </c>
      <c r="L689">
        <v>1.3158000000000001</v>
      </c>
      <c r="M689">
        <v>1.3069999999999999</v>
      </c>
      <c r="O689" t="str">
        <f t="shared" si="10"/>
        <v>1 3/8|16||UN|3B|-|-|1.375|1.375|1.3394|1.3344|1.3158|1.307|</v>
      </c>
    </row>
    <row r="690" spans="1:15" x14ac:dyDescent="0.25">
      <c r="A690" s="41" t="s">
        <v>1064</v>
      </c>
      <c r="B690">
        <v>18</v>
      </c>
      <c r="D690" t="s">
        <v>1028</v>
      </c>
      <c r="E690" t="s">
        <v>1021</v>
      </c>
      <c r="F690">
        <v>1.5E-3</v>
      </c>
      <c r="G690">
        <v>1.3734999999999999</v>
      </c>
      <c r="H690">
        <v>1.375</v>
      </c>
      <c r="I690">
        <v>1.3648</v>
      </c>
      <c r="J690">
        <v>1.3373999999999999</v>
      </c>
      <c r="K690">
        <v>1.3325</v>
      </c>
      <c r="L690">
        <v>1.3073999999999999</v>
      </c>
      <c r="M690" t="s">
        <v>1022</v>
      </c>
      <c r="O690" t="str">
        <f t="shared" si="10"/>
        <v>1 3/8|18||UNEF|2A|0.0015|1.3735|1.375|1.3648|1.3374|1.3325|1.3074|-|</v>
      </c>
    </row>
    <row r="691" spans="1:15" x14ac:dyDescent="0.25">
      <c r="A691" s="41" t="s">
        <v>1064</v>
      </c>
      <c r="B691">
        <v>18</v>
      </c>
      <c r="D691" t="s">
        <v>1028</v>
      </c>
      <c r="E691" t="s">
        <v>1023</v>
      </c>
      <c r="F691" t="s">
        <v>1022</v>
      </c>
      <c r="G691" t="s">
        <v>1022</v>
      </c>
      <c r="H691">
        <v>1.375</v>
      </c>
      <c r="I691">
        <v>1.375</v>
      </c>
      <c r="J691">
        <v>1.3452</v>
      </c>
      <c r="K691">
        <v>1.3389</v>
      </c>
      <c r="L691">
        <v>1.3280000000000001</v>
      </c>
      <c r="M691">
        <v>1.3149999999999999</v>
      </c>
      <c r="O691" t="str">
        <f t="shared" si="10"/>
        <v>1 3/8|18||UNEF|2B|-|-|1.375|1.375|1.3452|1.3389|1.328|1.315|</v>
      </c>
    </row>
    <row r="692" spans="1:15" x14ac:dyDescent="0.25">
      <c r="A692" s="41" t="s">
        <v>1064</v>
      </c>
      <c r="B692">
        <v>18</v>
      </c>
      <c r="D692" t="s">
        <v>1028</v>
      </c>
      <c r="E692" t="s">
        <v>1024</v>
      </c>
      <c r="F692">
        <v>0</v>
      </c>
      <c r="G692">
        <v>1.375</v>
      </c>
      <c r="H692">
        <v>1.375</v>
      </c>
      <c r="I692">
        <v>1.3663000000000001</v>
      </c>
      <c r="J692">
        <v>1.3389</v>
      </c>
      <c r="K692">
        <v>1.3352999999999999</v>
      </c>
      <c r="L692">
        <v>1.3089</v>
      </c>
      <c r="M692" t="s">
        <v>1022</v>
      </c>
      <c r="O692" t="str">
        <f t="shared" si="10"/>
        <v>1 3/8|18||UNEF|3A|0|1.375|1.375|1.3663|1.3389|1.3353|1.3089|-|</v>
      </c>
    </row>
    <row r="693" spans="1:15" x14ac:dyDescent="0.25">
      <c r="A693" s="41" t="s">
        <v>1064</v>
      </c>
      <c r="B693">
        <v>18</v>
      </c>
      <c r="D693" t="s">
        <v>1028</v>
      </c>
      <c r="E693" t="s">
        <v>1025</v>
      </c>
      <c r="F693" t="s">
        <v>1022</v>
      </c>
      <c r="G693" t="s">
        <v>1022</v>
      </c>
      <c r="H693">
        <v>1.375</v>
      </c>
      <c r="I693">
        <v>1.375</v>
      </c>
      <c r="J693">
        <v>1.3435999999999999</v>
      </c>
      <c r="K693">
        <v>1.3389</v>
      </c>
      <c r="L693">
        <v>1.323</v>
      </c>
      <c r="M693">
        <v>1.3149999999999999</v>
      </c>
      <c r="O693" t="str">
        <f t="shared" si="10"/>
        <v>1 3/8|18||UNEF|3B|-|-|1.375|1.375|1.3436|1.3389|1.323|1.315|</v>
      </c>
    </row>
    <row r="694" spans="1:15" x14ac:dyDescent="0.25">
      <c r="A694" s="41" t="s">
        <v>1064</v>
      </c>
      <c r="B694">
        <v>20</v>
      </c>
      <c r="D694" t="s">
        <v>1031</v>
      </c>
      <c r="E694" t="s">
        <v>1021</v>
      </c>
      <c r="F694">
        <v>1.4E-3</v>
      </c>
      <c r="G694">
        <v>1.3735999999999999</v>
      </c>
      <c r="H694">
        <v>1.375</v>
      </c>
      <c r="I694">
        <v>1.3654999999999999</v>
      </c>
      <c r="J694">
        <v>1.3411</v>
      </c>
      <c r="K694">
        <v>1.3364</v>
      </c>
      <c r="L694">
        <v>1.3141</v>
      </c>
      <c r="M694" t="s">
        <v>1022</v>
      </c>
      <c r="O694" t="str">
        <f t="shared" si="10"/>
        <v>1 3/8|20||UN|2A|0.0014|1.3736|1.375|1.3655|1.3411|1.3364|1.3141|-|</v>
      </c>
    </row>
    <row r="695" spans="1:15" x14ac:dyDescent="0.25">
      <c r="A695" s="41" t="s">
        <v>1064</v>
      </c>
      <c r="B695">
        <v>20</v>
      </c>
      <c r="D695" t="s">
        <v>1031</v>
      </c>
      <c r="E695" t="s">
        <v>1023</v>
      </c>
      <c r="F695" t="s">
        <v>1022</v>
      </c>
      <c r="G695" t="s">
        <v>1022</v>
      </c>
      <c r="H695">
        <v>1.375</v>
      </c>
      <c r="I695">
        <v>1.375</v>
      </c>
      <c r="J695">
        <v>1.3486</v>
      </c>
      <c r="K695">
        <v>1.3425</v>
      </c>
      <c r="L695">
        <v>1.3320000000000001</v>
      </c>
      <c r="M695">
        <v>1.321</v>
      </c>
      <c r="O695" t="str">
        <f t="shared" si="10"/>
        <v>1 3/8|20||UN|2B|-|-|1.375|1.375|1.3486|1.3425|1.332|1.321|</v>
      </c>
    </row>
    <row r="696" spans="1:15" x14ac:dyDescent="0.25">
      <c r="A696" s="41" t="s">
        <v>1064</v>
      </c>
      <c r="B696">
        <v>20</v>
      </c>
      <c r="D696" t="s">
        <v>1031</v>
      </c>
      <c r="E696" t="s">
        <v>1024</v>
      </c>
      <c r="F696">
        <v>0</v>
      </c>
      <c r="G696">
        <v>1.375</v>
      </c>
      <c r="H696">
        <v>1.375</v>
      </c>
      <c r="I696">
        <v>1.3669</v>
      </c>
      <c r="J696">
        <v>1.3425</v>
      </c>
      <c r="K696">
        <v>1.339</v>
      </c>
      <c r="L696">
        <v>1.3154999999999999</v>
      </c>
      <c r="M696" t="s">
        <v>1022</v>
      </c>
      <c r="O696" t="str">
        <f t="shared" si="10"/>
        <v>1 3/8|20||UN|3A|0|1.375|1.375|1.3669|1.3425|1.339|1.3155|-|</v>
      </c>
    </row>
    <row r="697" spans="1:15" x14ac:dyDescent="0.25">
      <c r="A697" s="41" t="s">
        <v>1064</v>
      </c>
      <c r="B697">
        <v>20</v>
      </c>
      <c r="D697" t="s">
        <v>1031</v>
      </c>
      <c r="E697" t="s">
        <v>1025</v>
      </c>
      <c r="F697" t="s">
        <v>1022</v>
      </c>
      <c r="G697" t="s">
        <v>1022</v>
      </c>
      <c r="H697">
        <v>1.375</v>
      </c>
      <c r="I697">
        <v>1.375</v>
      </c>
      <c r="J697">
        <v>1.347</v>
      </c>
      <c r="K697">
        <v>1.3425</v>
      </c>
      <c r="L697">
        <v>1.3287</v>
      </c>
      <c r="M697">
        <v>1.321</v>
      </c>
      <c r="O697" t="str">
        <f t="shared" si="10"/>
        <v>1 3/8|20||UN|3B|-|-|1.375|1.375|1.347|1.3425|1.3287|1.321|</v>
      </c>
    </row>
    <row r="698" spans="1:15" x14ac:dyDescent="0.25">
      <c r="A698" s="41" t="s">
        <v>1064</v>
      </c>
      <c r="B698">
        <v>24</v>
      </c>
      <c r="D698" t="s">
        <v>1027</v>
      </c>
      <c r="E698" t="s">
        <v>1021</v>
      </c>
      <c r="F698">
        <v>1.2999999999999999E-3</v>
      </c>
      <c r="G698">
        <v>1.3736999999999999</v>
      </c>
      <c r="H698">
        <v>1.375</v>
      </c>
      <c r="I698">
        <v>1.3665</v>
      </c>
      <c r="J698">
        <v>1.3466</v>
      </c>
      <c r="K698">
        <v>1.3423</v>
      </c>
      <c r="L698">
        <v>1.3241000000000001</v>
      </c>
      <c r="M698" t="s">
        <v>1022</v>
      </c>
      <c r="O698" t="str">
        <f t="shared" si="10"/>
        <v>1 3/8|24||UNS|2A|0.0013|1.3737|1.375|1.3665|1.3466|1.3423|1.3241|-|</v>
      </c>
    </row>
    <row r="699" spans="1:15" x14ac:dyDescent="0.25">
      <c r="A699" s="41" t="s">
        <v>1064</v>
      </c>
      <c r="B699">
        <v>24</v>
      </c>
      <c r="D699" t="s">
        <v>1027</v>
      </c>
      <c r="E699" t="s">
        <v>1023</v>
      </c>
      <c r="F699" t="s">
        <v>1022</v>
      </c>
      <c r="G699" t="s">
        <v>1022</v>
      </c>
      <c r="H699">
        <v>1.375</v>
      </c>
      <c r="I699">
        <v>1.375</v>
      </c>
      <c r="J699">
        <v>1.3534999999999999</v>
      </c>
      <c r="K699">
        <v>1.3479000000000001</v>
      </c>
      <c r="L699">
        <v>1.34</v>
      </c>
      <c r="M699">
        <v>1.33</v>
      </c>
      <c r="O699" t="str">
        <f t="shared" si="10"/>
        <v>1 3/8|24||UNS|2B|-|-|1.375|1.375|1.3535|1.3479|1.34|1.33|</v>
      </c>
    </row>
    <row r="700" spans="1:15" x14ac:dyDescent="0.25">
      <c r="A700" s="41" t="s">
        <v>1064</v>
      </c>
      <c r="B700">
        <v>28</v>
      </c>
      <c r="D700" t="s">
        <v>1031</v>
      </c>
      <c r="E700" t="s">
        <v>1021</v>
      </c>
      <c r="F700">
        <v>1.1999999999999999E-3</v>
      </c>
      <c r="G700">
        <v>1.3737999999999999</v>
      </c>
      <c r="H700">
        <v>1.375</v>
      </c>
      <c r="I700">
        <v>1.3673</v>
      </c>
      <c r="J700">
        <v>1.3506</v>
      </c>
      <c r="K700">
        <v>1.3465</v>
      </c>
      <c r="L700">
        <v>1.3311999999999999</v>
      </c>
      <c r="M700" t="s">
        <v>1022</v>
      </c>
      <c r="O700" t="str">
        <f t="shared" si="10"/>
        <v>1 3/8|28||UN|2A|0.0012|1.3738|1.375|1.3673|1.3506|1.3465|1.3312|-|</v>
      </c>
    </row>
    <row r="701" spans="1:15" x14ac:dyDescent="0.25">
      <c r="A701" s="41" t="s">
        <v>1064</v>
      </c>
      <c r="B701">
        <v>28</v>
      </c>
      <c r="D701" t="s">
        <v>1031</v>
      </c>
      <c r="E701" t="s">
        <v>1023</v>
      </c>
      <c r="F701" t="s">
        <v>1022</v>
      </c>
      <c r="G701" t="s">
        <v>1022</v>
      </c>
      <c r="H701">
        <v>1.375</v>
      </c>
      <c r="I701">
        <v>1.375</v>
      </c>
      <c r="J701">
        <v>1.3571</v>
      </c>
      <c r="K701">
        <v>1.3517999999999999</v>
      </c>
      <c r="L701">
        <v>1.345</v>
      </c>
      <c r="M701">
        <v>1.3360000000000001</v>
      </c>
      <c r="O701" t="str">
        <f t="shared" si="10"/>
        <v>1 3/8|28||UN|2B|-|-|1.375|1.375|1.3571|1.3518|1.345|1.336|</v>
      </c>
    </row>
    <row r="702" spans="1:15" x14ac:dyDescent="0.25">
      <c r="A702" s="41" t="s">
        <v>1064</v>
      </c>
      <c r="B702">
        <v>28</v>
      </c>
      <c r="D702" t="s">
        <v>1031</v>
      </c>
      <c r="E702" t="s">
        <v>1024</v>
      </c>
      <c r="F702">
        <v>0</v>
      </c>
      <c r="G702">
        <v>1.375</v>
      </c>
      <c r="H702">
        <v>1.375</v>
      </c>
      <c r="I702">
        <v>1.3685</v>
      </c>
      <c r="J702">
        <v>1.3517999999999999</v>
      </c>
      <c r="K702">
        <v>1.3487</v>
      </c>
      <c r="L702">
        <v>1.3324</v>
      </c>
      <c r="M702" t="s">
        <v>1022</v>
      </c>
      <c r="O702" t="str">
        <f t="shared" si="10"/>
        <v>1 3/8|28||UN|3A|0|1.375|1.375|1.3685|1.3518|1.3487|1.3324|-|</v>
      </c>
    </row>
    <row r="703" spans="1:15" x14ac:dyDescent="0.25">
      <c r="A703" s="41" t="s">
        <v>1064</v>
      </c>
      <c r="B703">
        <v>28</v>
      </c>
      <c r="D703" t="s">
        <v>1031</v>
      </c>
      <c r="E703" t="s">
        <v>1025</v>
      </c>
      <c r="F703" t="s">
        <v>1022</v>
      </c>
      <c r="G703" t="s">
        <v>1022</v>
      </c>
      <c r="H703">
        <v>1.375</v>
      </c>
      <c r="I703">
        <v>1.375</v>
      </c>
      <c r="J703">
        <v>1.3557999999999999</v>
      </c>
      <c r="K703">
        <v>1.3517999999999999</v>
      </c>
      <c r="L703">
        <v>1.3426</v>
      </c>
      <c r="M703">
        <v>1.3360000000000001</v>
      </c>
      <c r="O703" t="str">
        <f t="shared" si="10"/>
        <v>1 3/8|28||UN|3B|-|-|1.375|1.375|1.3558|1.3518|1.3426|1.336|</v>
      </c>
    </row>
    <row r="704" spans="1:15" x14ac:dyDescent="0.25">
      <c r="A704" s="41" t="s">
        <v>1065</v>
      </c>
      <c r="B704">
        <v>6</v>
      </c>
      <c r="D704" t="s">
        <v>1031</v>
      </c>
      <c r="E704" t="s">
        <v>1021</v>
      </c>
      <c r="F704">
        <v>2.3999999999999998E-3</v>
      </c>
      <c r="G704">
        <v>1.4351</v>
      </c>
      <c r="H704">
        <v>1.4375</v>
      </c>
      <c r="I704">
        <v>1.4169</v>
      </c>
      <c r="J704">
        <v>1.3268</v>
      </c>
      <c r="K704">
        <v>1.3188</v>
      </c>
      <c r="L704">
        <v>1.2366999999999999</v>
      </c>
      <c r="M704" t="s">
        <v>1022</v>
      </c>
      <c r="O704" t="str">
        <f t="shared" si="10"/>
        <v>1 7/16|6||UN|2A|0.0024|1.4351|1.4375|1.4169|1.3268|1.3188|1.2367|-|</v>
      </c>
    </row>
    <row r="705" spans="1:15" x14ac:dyDescent="0.25">
      <c r="A705" s="41" t="s">
        <v>1065</v>
      </c>
      <c r="B705">
        <v>6</v>
      </c>
      <c r="D705" t="s">
        <v>1031</v>
      </c>
      <c r="E705" t="s">
        <v>1023</v>
      </c>
      <c r="F705" t="s">
        <v>1022</v>
      </c>
      <c r="G705" t="s">
        <v>1022</v>
      </c>
      <c r="H705">
        <v>1.4375</v>
      </c>
      <c r="I705">
        <v>1.4375</v>
      </c>
      <c r="J705">
        <v>1.3395999999999999</v>
      </c>
      <c r="K705">
        <v>1.3291999999999999</v>
      </c>
      <c r="L705">
        <v>1.288</v>
      </c>
      <c r="M705">
        <v>1.2569999999999999</v>
      </c>
      <c r="O705" t="str">
        <f t="shared" si="10"/>
        <v>1 7/16|6||UN|2B|-|-|1.4375|1.4375|1.3396|1.3292|1.288|1.257|</v>
      </c>
    </row>
    <row r="706" spans="1:15" x14ac:dyDescent="0.25">
      <c r="A706" s="41" t="s">
        <v>1065</v>
      </c>
      <c r="B706">
        <v>6</v>
      </c>
      <c r="D706" t="s">
        <v>1031</v>
      </c>
      <c r="E706" t="s">
        <v>1024</v>
      </c>
      <c r="F706">
        <v>0</v>
      </c>
      <c r="G706">
        <v>1.4375</v>
      </c>
      <c r="H706">
        <v>1.4375</v>
      </c>
      <c r="I706">
        <v>1.4193</v>
      </c>
      <c r="J706">
        <v>1.3291999999999999</v>
      </c>
      <c r="K706">
        <v>1.3231999999999999</v>
      </c>
      <c r="L706">
        <v>1.2391000000000001</v>
      </c>
      <c r="M706" t="s">
        <v>1022</v>
      </c>
      <c r="O706" t="str">
        <f t="shared" si="10"/>
        <v>1 7/16|6||UN|3A|0|1.4375|1.4375|1.4193|1.3292|1.3232|1.2391|-|</v>
      </c>
    </row>
    <row r="707" spans="1:15" x14ac:dyDescent="0.25">
      <c r="A707" s="41" t="s">
        <v>1065</v>
      </c>
      <c r="B707">
        <v>6</v>
      </c>
      <c r="D707" t="s">
        <v>1031</v>
      </c>
      <c r="E707" t="s">
        <v>1025</v>
      </c>
      <c r="F707" t="s">
        <v>1022</v>
      </c>
      <c r="G707" t="s">
        <v>1022</v>
      </c>
      <c r="H707">
        <v>1.4375</v>
      </c>
      <c r="I707">
        <v>1.4375</v>
      </c>
      <c r="J707">
        <v>1.337</v>
      </c>
      <c r="K707">
        <v>1.3291999999999999</v>
      </c>
      <c r="L707">
        <v>1.2770999999999999</v>
      </c>
      <c r="M707">
        <v>1.2569999999999999</v>
      </c>
      <c r="O707" t="str">
        <f t="shared" ref="O707:O770" si="11">A707&amp;"|"&amp;B707&amp;"|"&amp;C707&amp;"|"&amp;D707&amp;"|"&amp;E707&amp;"|"&amp;F707&amp;"|"&amp;G707&amp;"|"&amp;H707&amp;"|"&amp;I707&amp;"|"&amp;J707&amp;"|"&amp;K707&amp;"|"&amp;L707&amp;"|"&amp;M707&amp;"|"&amp;N707</f>
        <v>1 7/16|6||UN|3B|-|-|1.4375|1.4375|1.337|1.3292|1.2771|1.257|</v>
      </c>
    </row>
    <row r="708" spans="1:15" x14ac:dyDescent="0.25">
      <c r="A708" s="41" t="s">
        <v>1065</v>
      </c>
      <c r="B708">
        <v>8</v>
      </c>
      <c r="D708" t="s">
        <v>1031</v>
      </c>
      <c r="E708" t="s">
        <v>1021</v>
      </c>
      <c r="F708">
        <v>2.2000000000000001E-3</v>
      </c>
      <c r="G708">
        <v>1.4353</v>
      </c>
      <c r="H708">
        <v>1.4375</v>
      </c>
      <c r="I708">
        <v>1.4202999999999999</v>
      </c>
      <c r="J708">
        <v>1.3541000000000001</v>
      </c>
      <c r="K708">
        <v>1.3469</v>
      </c>
      <c r="L708">
        <v>1.2865</v>
      </c>
      <c r="M708" t="s">
        <v>1022</v>
      </c>
      <c r="O708" t="str">
        <f t="shared" si="11"/>
        <v>1 7/16|8||UN|2A|0.0022|1.4353|1.4375|1.4203|1.3541|1.3469|1.2865|-|</v>
      </c>
    </row>
    <row r="709" spans="1:15" x14ac:dyDescent="0.25">
      <c r="A709" s="41" t="s">
        <v>1065</v>
      </c>
      <c r="B709">
        <v>8</v>
      </c>
      <c r="D709" t="s">
        <v>1031</v>
      </c>
      <c r="E709" t="s">
        <v>1023</v>
      </c>
      <c r="F709" t="s">
        <v>1022</v>
      </c>
      <c r="G709" t="s">
        <v>1022</v>
      </c>
      <c r="H709">
        <v>1.4375</v>
      </c>
      <c r="I709">
        <v>1.4375</v>
      </c>
      <c r="J709">
        <v>1.3656999999999999</v>
      </c>
      <c r="K709">
        <v>1.3563000000000001</v>
      </c>
      <c r="L709">
        <v>1.327</v>
      </c>
      <c r="M709">
        <v>1.302</v>
      </c>
      <c r="O709" t="str">
        <f t="shared" si="11"/>
        <v>1 7/16|8||UN|2B|-|-|1.4375|1.4375|1.3657|1.3563|1.327|1.302|</v>
      </c>
    </row>
    <row r="710" spans="1:15" x14ac:dyDescent="0.25">
      <c r="A710" s="41" t="s">
        <v>1065</v>
      </c>
      <c r="B710">
        <v>8</v>
      </c>
      <c r="D710" t="s">
        <v>1031</v>
      </c>
      <c r="E710" t="s">
        <v>1024</v>
      </c>
      <c r="F710">
        <v>0</v>
      </c>
      <c r="G710">
        <v>1.4375</v>
      </c>
      <c r="H710">
        <v>1.4375</v>
      </c>
      <c r="I710">
        <v>1.4225000000000001</v>
      </c>
      <c r="J710">
        <v>1.3563000000000001</v>
      </c>
      <c r="K710">
        <v>1.3509</v>
      </c>
      <c r="L710">
        <v>1.2887</v>
      </c>
      <c r="M710" t="s">
        <v>1022</v>
      </c>
      <c r="O710" t="str">
        <f t="shared" si="11"/>
        <v>1 7/16|8||UN|3A|0|1.4375|1.4375|1.4225|1.3563|1.3509|1.2887|-|</v>
      </c>
    </row>
    <row r="711" spans="1:15" x14ac:dyDescent="0.25">
      <c r="A711" s="41" t="s">
        <v>1065</v>
      </c>
      <c r="B711">
        <v>8</v>
      </c>
      <c r="D711" t="s">
        <v>1031</v>
      </c>
      <c r="E711" t="s">
        <v>1025</v>
      </c>
      <c r="F711" t="s">
        <v>1022</v>
      </c>
      <c r="G711" t="s">
        <v>1022</v>
      </c>
      <c r="H711">
        <v>1.4375</v>
      </c>
      <c r="I711">
        <v>1.4375</v>
      </c>
      <c r="J711">
        <v>1.3633999999999999</v>
      </c>
      <c r="K711">
        <v>1.3563000000000001</v>
      </c>
      <c r="L711">
        <v>1.3171999999999999</v>
      </c>
      <c r="M711">
        <v>1.302</v>
      </c>
      <c r="O711" t="str">
        <f t="shared" si="11"/>
        <v>1 7/16|8||UN|3B|-|-|1.4375|1.4375|1.3634|1.3563|1.3172|1.302|</v>
      </c>
    </row>
    <row r="712" spans="1:15" x14ac:dyDescent="0.25">
      <c r="A712" s="41" t="s">
        <v>1065</v>
      </c>
      <c r="B712">
        <v>12</v>
      </c>
      <c r="D712" t="s">
        <v>1031</v>
      </c>
      <c r="E712" t="s">
        <v>1021</v>
      </c>
      <c r="F712">
        <v>1.8E-3</v>
      </c>
      <c r="G712">
        <v>1.4357</v>
      </c>
      <c r="H712">
        <v>1.4375</v>
      </c>
      <c r="I712">
        <v>1.4242999999999999</v>
      </c>
      <c r="J712">
        <v>1.3815999999999999</v>
      </c>
      <c r="K712">
        <v>1.3756999999999999</v>
      </c>
      <c r="L712">
        <v>1.3365</v>
      </c>
      <c r="M712" t="s">
        <v>1022</v>
      </c>
      <c r="O712" t="str">
        <f t="shared" si="11"/>
        <v>1 7/16|12||UN|2A|0.0018|1.4357|1.4375|1.4243|1.3816|1.3757|1.3365|-|</v>
      </c>
    </row>
    <row r="713" spans="1:15" x14ac:dyDescent="0.25">
      <c r="A713" s="41" t="s">
        <v>1065</v>
      </c>
      <c r="B713">
        <v>12</v>
      </c>
      <c r="D713" t="s">
        <v>1031</v>
      </c>
      <c r="E713" t="s">
        <v>1023</v>
      </c>
      <c r="F713" t="s">
        <v>1022</v>
      </c>
      <c r="G713" t="s">
        <v>1022</v>
      </c>
      <c r="H713">
        <v>1.4375</v>
      </c>
      <c r="I713">
        <v>1.4375</v>
      </c>
      <c r="J713">
        <v>1.391</v>
      </c>
      <c r="K713">
        <v>1.3834</v>
      </c>
      <c r="L713">
        <v>1.365</v>
      </c>
      <c r="M713">
        <v>1.347</v>
      </c>
      <c r="O713" t="str">
        <f t="shared" si="11"/>
        <v>1 7/16|12||UN|2B|-|-|1.4375|1.4375|1.391|1.3834|1.365|1.347|</v>
      </c>
    </row>
    <row r="714" spans="1:15" x14ac:dyDescent="0.25">
      <c r="A714" s="41" t="s">
        <v>1065</v>
      </c>
      <c r="B714">
        <v>12</v>
      </c>
      <c r="D714" t="s">
        <v>1031</v>
      </c>
      <c r="E714" t="s">
        <v>1024</v>
      </c>
      <c r="F714">
        <v>0</v>
      </c>
      <c r="G714">
        <v>1.4375</v>
      </c>
      <c r="H714">
        <v>1.4375</v>
      </c>
      <c r="I714">
        <v>1.4260999999999999</v>
      </c>
      <c r="J714">
        <v>1.3834</v>
      </c>
      <c r="K714">
        <v>1.379</v>
      </c>
      <c r="L714">
        <v>1.3383</v>
      </c>
      <c r="M714" t="s">
        <v>1022</v>
      </c>
      <c r="O714" t="str">
        <f t="shared" si="11"/>
        <v>1 7/16|12||UN|3A|0|1.4375|1.4375|1.4261|1.3834|1.379|1.3383|-|</v>
      </c>
    </row>
    <row r="715" spans="1:15" x14ac:dyDescent="0.25">
      <c r="A715" s="41" t="s">
        <v>1065</v>
      </c>
      <c r="B715">
        <v>12</v>
      </c>
      <c r="D715" t="s">
        <v>1031</v>
      </c>
      <c r="E715" t="s">
        <v>1025</v>
      </c>
      <c r="F715" t="s">
        <v>1022</v>
      </c>
      <c r="G715" t="s">
        <v>1022</v>
      </c>
      <c r="H715">
        <v>1.4375</v>
      </c>
      <c r="I715">
        <v>1.4375</v>
      </c>
      <c r="J715">
        <v>1.3891</v>
      </c>
      <c r="K715">
        <v>1.3834</v>
      </c>
      <c r="L715">
        <v>1.3573</v>
      </c>
      <c r="M715">
        <v>1.347</v>
      </c>
      <c r="O715" t="str">
        <f t="shared" si="11"/>
        <v>1 7/16|12||UN|3B|-|-|1.4375|1.4375|1.3891|1.3834|1.3573|1.347|</v>
      </c>
    </row>
    <row r="716" spans="1:15" x14ac:dyDescent="0.25">
      <c r="A716" s="41" t="s">
        <v>1065</v>
      </c>
      <c r="B716">
        <v>16</v>
      </c>
      <c r="D716" t="s">
        <v>1031</v>
      </c>
      <c r="E716" t="s">
        <v>1021</v>
      </c>
      <c r="F716">
        <v>1.6000000000000001E-3</v>
      </c>
      <c r="G716">
        <v>1.4359</v>
      </c>
      <c r="H716">
        <v>1.4375</v>
      </c>
      <c r="I716">
        <v>1.4265000000000001</v>
      </c>
      <c r="J716">
        <v>1.3953</v>
      </c>
      <c r="K716">
        <v>1.3900999999999999</v>
      </c>
      <c r="L716">
        <v>1.3613999999999999</v>
      </c>
      <c r="M716" t="s">
        <v>1022</v>
      </c>
      <c r="O716" t="str">
        <f t="shared" si="11"/>
        <v>1 7/16|16||UN|2A|0.0016|1.4359|1.4375|1.4265|1.3953|1.3901|1.3614|-|</v>
      </c>
    </row>
    <row r="717" spans="1:15" x14ac:dyDescent="0.25">
      <c r="A717" s="41" t="s">
        <v>1065</v>
      </c>
      <c r="B717">
        <v>16</v>
      </c>
      <c r="D717" t="s">
        <v>1031</v>
      </c>
      <c r="E717" t="s">
        <v>1023</v>
      </c>
      <c r="F717" t="s">
        <v>1022</v>
      </c>
      <c r="G717" t="s">
        <v>1022</v>
      </c>
      <c r="H717">
        <v>1.4375</v>
      </c>
      <c r="I717">
        <v>1.4375</v>
      </c>
      <c r="J717">
        <v>1.4036999999999999</v>
      </c>
      <c r="K717">
        <v>1.3969</v>
      </c>
      <c r="L717">
        <v>1.3839999999999999</v>
      </c>
      <c r="M717">
        <v>1.37</v>
      </c>
      <c r="O717" t="str">
        <f t="shared" si="11"/>
        <v>1 7/16|16||UN|2B|-|-|1.4375|1.4375|1.4037|1.3969|1.384|1.37|</v>
      </c>
    </row>
    <row r="718" spans="1:15" x14ac:dyDescent="0.25">
      <c r="A718" s="41" t="s">
        <v>1065</v>
      </c>
      <c r="B718">
        <v>16</v>
      </c>
      <c r="D718" t="s">
        <v>1031</v>
      </c>
      <c r="E718" t="s">
        <v>1024</v>
      </c>
      <c r="F718">
        <v>0</v>
      </c>
      <c r="G718">
        <v>1.4375</v>
      </c>
      <c r="H718">
        <v>1.4375</v>
      </c>
      <c r="I718">
        <v>1.4280999999999999</v>
      </c>
      <c r="J718">
        <v>1.3969</v>
      </c>
      <c r="K718">
        <v>1.393</v>
      </c>
      <c r="L718">
        <v>1.363</v>
      </c>
      <c r="M718" t="s">
        <v>1022</v>
      </c>
      <c r="O718" t="str">
        <f t="shared" si="11"/>
        <v>1 7/16|16||UN|3A|0|1.4375|1.4375|1.4281|1.3969|1.393|1.363|-|</v>
      </c>
    </row>
    <row r="719" spans="1:15" x14ac:dyDescent="0.25">
      <c r="A719" s="41" t="s">
        <v>1065</v>
      </c>
      <c r="B719">
        <v>16</v>
      </c>
      <c r="D719" t="s">
        <v>1031</v>
      </c>
      <c r="E719" t="s">
        <v>1025</v>
      </c>
      <c r="F719" t="s">
        <v>1022</v>
      </c>
      <c r="G719" t="s">
        <v>1022</v>
      </c>
      <c r="H719">
        <v>1.4375</v>
      </c>
      <c r="I719">
        <v>1.4375</v>
      </c>
      <c r="J719">
        <v>1.4019999999999999</v>
      </c>
      <c r="K719">
        <v>1.3969</v>
      </c>
      <c r="L719">
        <v>1.3783000000000001</v>
      </c>
      <c r="M719">
        <v>1.37</v>
      </c>
      <c r="O719" t="str">
        <f t="shared" si="11"/>
        <v>1 7/16|16||UN|3B|-|-|1.4375|1.4375|1.402|1.3969|1.3783|1.37|</v>
      </c>
    </row>
    <row r="720" spans="1:15" x14ac:dyDescent="0.25">
      <c r="A720" s="41" t="s">
        <v>1065</v>
      </c>
      <c r="B720">
        <v>18</v>
      </c>
      <c r="D720" t="s">
        <v>1028</v>
      </c>
      <c r="E720" t="s">
        <v>1021</v>
      </c>
      <c r="F720">
        <v>1.5E-3</v>
      </c>
      <c r="G720">
        <v>1.4359999999999999</v>
      </c>
      <c r="H720">
        <v>1.4375</v>
      </c>
      <c r="I720">
        <v>1.4273</v>
      </c>
      <c r="J720">
        <v>1.3998999999999999</v>
      </c>
      <c r="K720">
        <v>1.3949</v>
      </c>
      <c r="L720">
        <v>1.3698999999999999</v>
      </c>
      <c r="M720" t="s">
        <v>1022</v>
      </c>
      <c r="O720" t="str">
        <f t="shared" si="11"/>
        <v>1 7/16|18||UNEF|2A|0.0015|1.436|1.4375|1.4273|1.3999|1.3949|1.3699|-|</v>
      </c>
    </row>
    <row r="721" spans="1:15" x14ac:dyDescent="0.25">
      <c r="A721" s="41" t="s">
        <v>1065</v>
      </c>
      <c r="B721">
        <v>18</v>
      </c>
      <c r="D721" t="s">
        <v>1028</v>
      </c>
      <c r="E721" t="s">
        <v>1023</v>
      </c>
      <c r="F721" t="s">
        <v>1022</v>
      </c>
      <c r="G721" t="s">
        <v>1022</v>
      </c>
      <c r="H721">
        <v>1.4375</v>
      </c>
      <c r="I721">
        <v>1.4375</v>
      </c>
      <c r="J721">
        <v>1.4078999999999999</v>
      </c>
      <c r="K721">
        <v>1.4014</v>
      </c>
      <c r="L721">
        <v>1.39</v>
      </c>
      <c r="M721">
        <v>1.377</v>
      </c>
      <c r="O721" t="str">
        <f t="shared" si="11"/>
        <v>1 7/16|18||UNEF|2B|-|-|1.4375|1.4375|1.4079|1.4014|1.39|1.377|</v>
      </c>
    </row>
    <row r="722" spans="1:15" x14ac:dyDescent="0.25">
      <c r="A722" s="41" t="s">
        <v>1065</v>
      </c>
      <c r="B722">
        <v>18</v>
      </c>
      <c r="D722" t="s">
        <v>1028</v>
      </c>
      <c r="E722" t="s">
        <v>1024</v>
      </c>
      <c r="F722">
        <v>0</v>
      </c>
      <c r="G722">
        <v>1.4375</v>
      </c>
      <c r="H722">
        <v>1.4375</v>
      </c>
      <c r="I722">
        <v>1.4288000000000001</v>
      </c>
      <c r="J722">
        <v>1.4014</v>
      </c>
      <c r="K722">
        <v>1.3976999999999999</v>
      </c>
      <c r="L722">
        <v>1.3714</v>
      </c>
      <c r="M722" t="s">
        <v>1022</v>
      </c>
      <c r="O722" t="str">
        <f t="shared" si="11"/>
        <v>1 7/16|18||UNEF|3A|0|1.4375|1.4375|1.4288|1.4014|1.3977|1.3714|-|</v>
      </c>
    </row>
    <row r="723" spans="1:15" x14ac:dyDescent="0.25">
      <c r="A723" s="41" t="s">
        <v>1065</v>
      </c>
      <c r="B723">
        <v>18</v>
      </c>
      <c r="D723" t="s">
        <v>1028</v>
      </c>
      <c r="E723" t="s">
        <v>1025</v>
      </c>
      <c r="F723" t="s">
        <v>1022</v>
      </c>
      <c r="G723" t="s">
        <v>1022</v>
      </c>
      <c r="H723">
        <v>1.4375</v>
      </c>
      <c r="I723">
        <v>1.4375</v>
      </c>
      <c r="J723">
        <v>1.4061999999999999</v>
      </c>
      <c r="K723">
        <v>1.4014</v>
      </c>
      <c r="L723">
        <v>1.3855</v>
      </c>
      <c r="M723">
        <v>1.377</v>
      </c>
      <c r="O723" t="str">
        <f t="shared" si="11"/>
        <v>1 7/16|18||UNEF|3B|-|-|1.4375|1.4375|1.4062|1.4014|1.3855|1.377|</v>
      </c>
    </row>
    <row r="724" spans="1:15" x14ac:dyDescent="0.25">
      <c r="A724" s="41" t="s">
        <v>1065</v>
      </c>
      <c r="B724">
        <v>20</v>
      </c>
      <c r="D724" t="s">
        <v>1031</v>
      </c>
      <c r="E724" t="s">
        <v>1021</v>
      </c>
      <c r="F724">
        <v>1.4E-3</v>
      </c>
      <c r="G724">
        <v>1.4360999999999999</v>
      </c>
      <c r="H724">
        <v>1.4375</v>
      </c>
      <c r="I724">
        <v>1.4279999999999999</v>
      </c>
      <c r="J724">
        <v>1.4036</v>
      </c>
      <c r="K724">
        <v>1.3988</v>
      </c>
      <c r="L724">
        <v>1.3766</v>
      </c>
      <c r="M724" t="s">
        <v>1022</v>
      </c>
      <c r="O724" t="str">
        <f t="shared" si="11"/>
        <v>1 7/16|20||UN|2A|0.0014|1.4361|1.4375|1.428|1.4036|1.3988|1.3766|-|</v>
      </c>
    </row>
    <row r="725" spans="1:15" x14ac:dyDescent="0.25">
      <c r="A725" s="41" t="s">
        <v>1065</v>
      </c>
      <c r="B725">
        <v>20</v>
      </c>
      <c r="D725" t="s">
        <v>1031</v>
      </c>
      <c r="E725" t="s">
        <v>1023</v>
      </c>
      <c r="F725" t="s">
        <v>1022</v>
      </c>
      <c r="G725" t="s">
        <v>1022</v>
      </c>
      <c r="H725">
        <v>1.4375</v>
      </c>
      <c r="I725">
        <v>1.4375</v>
      </c>
      <c r="J725">
        <v>1.4112</v>
      </c>
      <c r="K725">
        <v>1.405</v>
      </c>
      <c r="L725">
        <v>1.395</v>
      </c>
      <c r="M725">
        <v>1.383</v>
      </c>
      <c r="O725" t="str">
        <f t="shared" si="11"/>
        <v>1 7/16|20||UN|2B|-|-|1.4375|1.4375|1.4112|1.405|1.395|1.383|</v>
      </c>
    </row>
    <row r="726" spans="1:15" x14ac:dyDescent="0.25">
      <c r="A726" s="41" t="s">
        <v>1065</v>
      </c>
      <c r="B726">
        <v>20</v>
      </c>
      <c r="D726" t="s">
        <v>1031</v>
      </c>
      <c r="E726" t="s">
        <v>1024</v>
      </c>
      <c r="F726">
        <v>0</v>
      </c>
      <c r="G726">
        <v>1.4375</v>
      </c>
      <c r="H726">
        <v>1.4375</v>
      </c>
      <c r="I726">
        <v>1.4294</v>
      </c>
      <c r="J726">
        <v>1.405</v>
      </c>
      <c r="K726">
        <v>1.4014</v>
      </c>
      <c r="L726">
        <v>1.3779999999999999</v>
      </c>
      <c r="M726" t="s">
        <v>1022</v>
      </c>
      <c r="O726" t="str">
        <f t="shared" si="11"/>
        <v>1 7/16|20||UN|3A|0|1.4375|1.4375|1.4294|1.405|1.4014|1.378|-|</v>
      </c>
    </row>
    <row r="727" spans="1:15" x14ac:dyDescent="0.25">
      <c r="A727" s="41" t="s">
        <v>1065</v>
      </c>
      <c r="B727">
        <v>20</v>
      </c>
      <c r="D727" t="s">
        <v>1031</v>
      </c>
      <c r="E727" t="s">
        <v>1025</v>
      </c>
      <c r="F727" t="s">
        <v>1022</v>
      </c>
      <c r="G727" t="s">
        <v>1022</v>
      </c>
      <c r="H727">
        <v>1.4375</v>
      </c>
      <c r="I727">
        <v>1.4375</v>
      </c>
      <c r="J727">
        <v>1.4096</v>
      </c>
      <c r="K727">
        <v>1.405</v>
      </c>
      <c r="L727">
        <v>1.3912</v>
      </c>
      <c r="M727">
        <v>1.383</v>
      </c>
      <c r="O727" t="str">
        <f t="shared" si="11"/>
        <v>1 7/16|20||UN|3B|-|-|1.4375|1.4375|1.4096|1.405|1.3912|1.383|</v>
      </c>
    </row>
    <row r="728" spans="1:15" x14ac:dyDescent="0.25">
      <c r="A728" s="41" t="s">
        <v>1065</v>
      </c>
      <c r="B728">
        <v>28</v>
      </c>
      <c r="D728" t="s">
        <v>1031</v>
      </c>
      <c r="E728" t="s">
        <v>1021</v>
      </c>
      <c r="F728">
        <v>1.2999999999999999E-3</v>
      </c>
      <c r="G728">
        <v>1.4361999999999999</v>
      </c>
      <c r="H728">
        <v>1.4375</v>
      </c>
      <c r="I728">
        <v>1.4297</v>
      </c>
      <c r="J728">
        <v>1.413</v>
      </c>
      <c r="K728">
        <v>1.4088000000000001</v>
      </c>
      <c r="L728">
        <v>1.3935999999999999</v>
      </c>
      <c r="M728" t="s">
        <v>1022</v>
      </c>
      <c r="O728" t="str">
        <f t="shared" si="11"/>
        <v>1 7/16|28||UN|2A|0.0013|1.4362|1.4375|1.4297|1.413|1.4088|1.3936|-|</v>
      </c>
    </row>
    <row r="729" spans="1:15" x14ac:dyDescent="0.25">
      <c r="A729" s="41" t="s">
        <v>1065</v>
      </c>
      <c r="B729">
        <v>28</v>
      </c>
      <c r="D729" t="s">
        <v>1031</v>
      </c>
      <c r="E729" t="s">
        <v>1023</v>
      </c>
      <c r="F729" t="s">
        <v>1022</v>
      </c>
      <c r="G729" t="s">
        <v>1022</v>
      </c>
      <c r="H729">
        <v>1.4375</v>
      </c>
      <c r="I729">
        <v>1.4375</v>
      </c>
      <c r="J729">
        <v>1.4198</v>
      </c>
      <c r="K729">
        <v>1.4142999999999999</v>
      </c>
      <c r="L729">
        <v>1.407</v>
      </c>
      <c r="M729">
        <v>1.399</v>
      </c>
      <c r="O729" t="str">
        <f t="shared" si="11"/>
        <v>1 7/16|28||UN|2B|-|-|1.4375|1.4375|1.4198|1.4143|1.407|1.399|</v>
      </c>
    </row>
    <row r="730" spans="1:15" x14ac:dyDescent="0.25">
      <c r="A730" s="41" t="s">
        <v>1065</v>
      </c>
      <c r="B730">
        <v>28</v>
      </c>
      <c r="D730" t="s">
        <v>1031</v>
      </c>
      <c r="E730" t="s">
        <v>1024</v>
      </c>
      <c r="F730">
        <v>0</v>
      </c>
      <c r="G730">
        <v>1.4375</v>
      </c>
      <c r="H730">
        <v>1.4375</v>
      </c>
      <c r="I730">
        <v>1.431</v>
      </c>
      <c r="J730">
        <v>1.4142999999999999</v>
      </c>
      <c r="K730">
        <v>1.4112</v>
      </c>
      <c r="L730">
        <v>1.3949</v>
      </c>
      <c r="M730" t="s">
        <v>1022</v>
      </c>
      <c r="O730" t="str">
        <f t="shared" si="11"/>
        <v>1 7/16|28||UN|3A|0|1.4375|1.4375|1.431|1.4143|1.4112|1.3949|-|</v>
      </c>
    </row>
    <row r="731" spans="1:15" x14ac:dyDescent="0.25">
      <c r="A731" s="41" t="s">
        <v>1065</v>
      </c>
      <c r="B731">
        <v>28</v>
      </c>
      <c r="D731" t="s">
        <v>1031</v>
      </c>
      <c r="E731" t="s">
        <v>1025</v>
      </c>
      <c r="F731" t="s">
        <v>1022</v>
      </c>
      <c r="G731" t="s">
        <v>1022</v>
      </c>
      <c r="H731">
        <v>1.4375</v>
      </c>
      <c r="I731">
        <v>1.4375</v>
      </c>
      <c r="J731">
        <v>1.4184000000000001</v>
      </c>
      <c r="K731">
        <v>1.4142999999999999</v>
      </c>
      <c r="L731">
        <v>1.4051</v>
      </c>
      <c r="M731">
        <v>1.399</v>
      </c>
      <c r="O731" t="str">
        <f t="shared" si="11"/>
        <v>1 7/16|28||UN|3B|-|-|1.4375|1.4375|1.4184|1.4143|1.4051|1.399|</v>
      </c>
    </row>
    <row r="732" spans="1:15" x14ac:dyDescent="0.25">
      <c r="A732" s="41" t="s">
        <v>1066</v>
      </c>
      <c r="B732">
        <v>6</v>
      </c>
      <c r="D732" t="s">
        <v>1026</v>
      </c>
      <c r="E732" t="s">
        <v>1029</v>
      </c>
      <c r="F732">
        <v>2.3999999999999998E-3</v>
      </c>
      <c r="G732">
        <v>1.4976</v>
      </c>
      <c r="H732">
        <v>1.5</v>
      </c>
      <c r="I732">
        <v>1.4702999999999999</v>
      </c>
      <c r="J732">
        <v>1.3893</v>
      </c>
      <c r="K732">
        <v>1.3772</v>
      </c>
      <c r="L732">
        <v>1.2991999999999999</v>
      </c>
      <c r="M732" t="s">
        <v>1022</v>
      </c>
      <c r="O732" t="str">
        <f t="shared" si="11"/>
        <v>1 1/2|6||UNC|1A|0.0024|1.4976|1.5|1.4703|1.3893|1.3772|1.2992|-|</v>
      </c>
    </row>
    <row r="733" spans="1:15" x14ac:dyDescent="0.25">
      <c r="A733" s="41" t="s">
        <v>1066</v>
      </c>
      <c r="B733">
        <v>6</v>
      </c>
      <c r="D733" t="s">
        <v>1026</v>
      </c>
      <c r="E733" t="s">
        <v>1030</v>
      </c>
      <c r="F733" t="s">
        <v>1022</v>
      </c>
      <c r="G733" t="s">
        <v>1022</v>
      </c>
      <c r="H733">
        <v>1.5</v>
      </c>
      <c r="I733">
        <v>1.5</v>
      </c>
      <c r="J733">
        <v>1.4075</v>
      </c>
      <c r="K733">
        <v>1.3916999999999999</v>
      </c>
      <c r="L733">
        <v>1.35</v>
      </c>
      <c r="M733">
        <v>1.32</v>
      </c>
      <c r="O733" t="str">
        <f t="shared" si="11"/>
        <v>1 1/2|6||UNC|1B|-|-|1.5|1.5|1.4075|1.3917|1.35|1.32|</v>
      </c>
    </row>
    <row r="734" spans="1:15" x14ac:dyDescent="0.25">
      <c r="A734" s="41" t="s">
        <v>1066</v>
      </c>
      <c r="B734">
        <v>6</v>
      </c>
      <c r="D734" t="s">
        <v>1026</v>
      </c>
      <c r="E734" t="s">
        <v>1021</v>
      </c>
      <c r="F734">
        <v>2.3999999999999998E-3</v>
      </c>
      <c r="G734">
        <v>1.4976</v>
      </c>
      <c r="H734">
        <v>1.5</v>
      </c>
      <c r="I734">
        <v>1.4794</v>
      </c>
      <c r="J734">
        <v>1.3893</v>
      </c>
      <c r="K734">
        <v>1.3812</v>
      </c>
      <c r="L734">
        <v>1.2991999999999999</v>
      </c>
      <c r="M734" t="s">
        <v>1022</v>
      </c>
      <c r="O734" t="str">
        <f t="shared" si="11"/>
        <v>1 1/2|6||UNC|2A|0.0024|1.4976|1.5|1.4794|1.3893|1.3812|1.2992|-|</v>
      </c>
    </row>
    <row r="735" spans="1:15" x14ac:dyDescent="0.25">
      <c r="A735" s="41" t="s">
        <v>1066</v>
      </c>
      <c r="B735">
        <v>6</v>
      </c>
      <c r="D735" t="s">
        <v>1026</v>
      </c>
      <c r="E735" t="s">
        <v>1023</v>
      </c>
      <c r="F735" t="s">
        <v>1022</v>
      </c>
      <c r="G735" t="s">
        <v>1022</v>
      </c>
      <c r="H735">
        <v>1.5</v>
      </c>
      <c r="I735">
        <v>1.5</v>
      </c>
      <c r="J735">
        <v>1.4021999999999999</v>
      </c>
      <c r="K735">
        <v>1.3916999999999999</v>
      </c>
      <c r="L735">
        <v>1.35</v>
      </c>
      <c r="M735">
        <v>1.32</v>
      </c>
      <c r="O735" t="str">
        <f t="shared" si="11"/>
        <v>1 1/2|6||UNC|2B|-|-|1.5|1.5|1.4022|1.3917|1.35|1.32|</v>
      </c>
    </row>
    <row r="736" spans="1:15" x14ac:dyDescent="0.25">
      <c r="A736" s="41" t="s">
        <v>1066</v>
      </c>
      <c r="B736">
        <v>6</v>
      </c>
      <c r="D736" t="s">
        <v>1026</v>
      </c>
      <c r="E736" t="s">
        <v>1024</v>
      </c>
      <c r="F736">
        <v>0</v>
      </c>
      <c r="G736">
        <v>1.5</v>
      </c>
      <c r="H736">
        <v>1.5</v>
      </c>
      <c r="I736">
        <v>1.4818</v>
      </c>
      <c r="J736">
        <v>1.3916999999999999</v>
      </c>
      <c r="K736">
        <v>1.3855999999999999</v>
      </c>
      <c r="L736">
        <v>1.3016000000000001</v>
      </c>
      <c r="M736" t="s">
        <v>1022</v>
      </c>
      <c r="O736" t="str">
        <f t="shared" si="11"/>
        <v>1 1/2|6||UNC|3A|0|1.5|1.5|1.4818|1.3917|1.3856|1.3016|-|</v>
      </c>
    </row>
    <row r="737" spans="1:15" x14ac:dyDescent="0.25">
      <c r="A737" s="41" t="s">
        <v>1066</v>
      </c>
      <c r="B737">
        <v>6</v>
      </c>
      <c r="D737" t="s">
        <v>1026</v>
      </c>
      <c r="E737" t="s">
        <v>1025</v>
      </c>
      <c r="F737" t="s">
        <v>1022</v>
      </c>
      <c r="G737" t="s">
        <v>1022</v>
      </c>
      <c r="H737">
        <v>1.5</v>
      </c>
      <c r="I737">
        <v>1.5</v>
      </c>
      <c r="J737">
        <v>1.3996</v>
      </c>
      <c r="K737">
        <v>1.3916999999999999</v>
      </c>
      <c r="L737">
        <v>1.3395999999999999</v>
      </c>
      <c r="M737">
        <v>1.32</v>
      </c>
      <c r="O737" t="str">
        <f t="shared" si="11"/>
        <v>1 1/2|6||UNC|3B|-|-|1.5|1.5|1.3996|1.3917|1.3396|1.32|</v>
      </c>
    </row>
    <row r="738" spans="1:15" x14ac:dyDescent="0.25">
      <c r="A738" s="41" t="s">
        <v>1066</v>
      </c>
      <c r="B738">
        <v>8</v>
      </c>
      <c r="D738" t="s">
        <v>1031</v>
      </c>
      <c r="E738" t="s">
        <v>1021</v>
      </c>
      <c r="F738">
        <v>2.2000000000000001E-3</v>
      </c>
      <c r="G738">
        <v>1.4978</v>
      </c>
      <c r="H738">
        <v>1.5</v>
      </c>
      <c r="I738">
        <v>1.4827999999999999</v>
      </c>
      <c r="J738">
        <v>1.4166000000000001</v>
      </c>
      <c r="K738">
        <v>1.4093</v>
      </c>
      <c r="L738">
        <v>1.349</v>
      </c>
      <c r="M738" t="s">
        <v>1022</v>
      </c>
      <c r="O738" t="str">
        <f t="shared" si="11"/>
        <v>1 1/2|8||UN|2A|0.0022|1.4978|1.5|1.4828|1.4166|1.4093|1.349|-|</v>
      </c>
    </row>
    <row r="739" spans="1:15" x14ac:dyDescent="0.25">
      <c r="A739" s="41" t="s">
        <v>1066</v>
      </c>
      <c r="B739">
        <v>8</v>
      </c>
      <c r="D739" t="s">
        <v>1031</v>
      </c>
      <c r="E739" t="s">
        <v>1023</v>
      </c>
      <c r="F739" t="s">
        <v>1022</v>
      </c>
      <c r="G739" t="s">
        <v>1022</v>
      </c>
      <c r="H739">
        <v>1.5</v>
      </c>
      <c r="I739">
        <v>1.5</v>
      </c>
      <c r="J739">
        <v>1.4282999999999999</v>
      </c>
      <c r="K739">
        <v>1.4188000000000001</v>
      </c>
      <c r="L739">
        <v>1.39</v>
      </c>
      <c r="M739">
        <v>1.365</v>
      </c>
      <c r="O739" t="str">
        <f t="shared" si="11"/>
        <v>1 1/2|8||UN|2B|-|-|1.5|1.5|1.4283|1.4188|1.39|1.365|</v>
      </c>
    </row>
    <row r="740" spans="1:15" x14ac:dyDescent="0.25">
      <c r="A740" s="41" t="s">
        <v>1066</v>
      </c>
      <c r="B740">
        <v>8</v>
      </c>
      <c r="D740" t="s">
        <v>1031</v>
      </c>
      <c r="E740" t="s">
        <v>1024</v>
      </c>
      <c r="F740">
        <v>0</v>
      </c>
      <c r="G740">
        <v>1.5</v>
      </c>
      <c r="H740">
        <v>1.5</v>
      </c>
      <c r="I740">
        <v>1.4850000000000001</v>
      </c>
      <c r="J740">
        <v>1.4188000000000001</v>
      </c>
      <c r="K740">
        <v>1.4133</v>
      </c>
      <c r="L740">
        <v>1.3512</v>
      </c>
      <c r="M740" t="s">
        <v>1022</v>
      </c>
      <c r="O740" t="str">
        <f t="shared" si="11"/>
        <v>1 1/2|8||UN|3A|0|1.5|1.5|1.485|1.4188|1.4133|1.3512|-|</v>
      </c>
    </row>
    <row r="741" spans="1:15" x14ac:dyDescent="0.25">
      <c r="A741" s="41" t="s">
        <v>1066</v>
      </c>
      <c r="B741">
        <v>8</v>
      </c>
      <c r="D741" t="s">
        <v>1031</v>
      </c>
      <c r="E741" t="s">
        <v>1025</v>
      </c>
      <c r="F741" t="s">
        <v>1022</v>
      </c>
      <c r="G741" t="s">
        <v>1022</v>
      </c>
      <c r="H741">
        <v>1.5</v>
      </c>
      <c r="I741">
        <v>1.5</v>
      </c>
      <c r="J741">
        <v>1.4258999999999999</v>
      </c>
      <c r="K741">
        <v>1.4188000000000001</v>
      </c>
      <c r="L741">
        <v>1.3796999999999999</v>
      </c>
      <c r="M741">
        <v>1.365</v>
      </c>
      <c r="O741" t="str">
        <f t="shared" si="11"/>
        <v>1 1/2|8||UN|3B|-|-|1.5|1.5|1.4259|1.4188|1.3797|1.365|</v>
      </c>
    </row>
    <row r="742" spans="1:15" x14ac:dyDescent="0.25">
      <c r="A742" s="41" t="s">
        <v>1066</v>
      </c>
      <c r="B742">
        <v>10</v>
      </c>
      <c r="D742" t="s">
        <v>1027</v>
      </c>
      <c r="E742" t="s">
        <v>1021</v>
      </c>
      <c r="F742">
        <v>1.9E-3</v>
      </c>
      <c r="G742">
        <v>1.4981</v>
      </c>
      <c r="H742">
        <v>1.5</v>
      </c>
      <c r="I742">
        <v>1.4852000000000001</v>
      </c>
      <c r="J742">
        <v>1.4331</v>
      </c>
      <c r="K742">
        <v>1.4267000000000001</v>
      </c>
      <c r="L742">
        <v>1.3791</v>
      </c>
      <c r="M742" t="s">
        <v>1022</v>
      </c>
      <c r="O742" t="str">
        <f t="shared" si="11"/>
        <v>1 1/2|10||UNS|2A|0.0019|1.4981|1.5|1.4852|1.4331|1.4267|1.3791|-|</v>
      </c>
    </row>
    <row r="743" spans="1:15" x14ac:dyDescent="0.25">
      <c r="A743" s="41" t="s">
        <v>1066</v>
      </c>
      <c r="B743">
        <v>10</v>
      </c>
      <c r="D743" t="s">
        <v>1027</v>
      </c>
      <c r="E743" t="s">
        <v>1023</v>
      </c>
      <c r="F743" t="s">
        <v>1022</v>
      </c>
      <c r="G743" t="s">
        <v>1022</v>
      </c>
      <c r="H743">
        <v>1.5</v>
      </c>
      <c r="I743">
        <v>1.5</v>
      </c>
      <c r="J743">
        <v>1.4433</v>
      </c>
      <c r="K743">
        <v>1.4350000000000001</v>
      </c>
      <c r="L743">
        <v>1.413</v>
      </c>
      <c r="M743">
        <v>1.3919999999999999</v>
      </c>
      <c r="O743" t="str">
        <f t="shared" si="11"/>
        <v>1 1/2|10||UNS|2B|-|-|1.5|1.5|1.4433|1.435|1.413|1.392|</v>
      </c>
    </row>
    <row r="744" spans="1:15" x14ac:dyDescent="0.25">
      <c r="A744" s="41" t="s">
        <v>1066</v>
      </c>
      <c r="B744">
        <v>12</v>
      </c>
      <c r="D744" t="s">
        <v>1020</v>
      </c>
      <c r="E744" t="s">
        <v>1029</v>
      </c>
      <c r="F744">
        <v>1.9E-3</v>
      </c>
      <c r="G744">
        <v>1.4981</v>
      </c>
      <c r="H744">
        <v>1.5</v>
      </c>
      <c r="I744">
        <v>1.4809000000000001</v>
      </c>
      <c r="J744">
        <v>1.444</v>
      </c>
      <c r="K744">
        <v>1.4343999999999999</v>
      </c>
      <c r="L744">
        <v>1.3989</v>
      </c>
      <c r="M744" t="s">
        <v>1022</v>
      </c>
      <c r="O744" t="str">
        <f t="shared" si="11"/>
        <v>1 1/2|12||UNF|1A|0.0019|1.4981|1.5|1.4809|1.444|1.4344|1.3989|-|</v>
      </c>
    </row>
    <row r="745" spans="1:15" x14ac:dyDescent="0.25">
      <c r="A745" s="41" t="s">
        <v>1066</v>
      </c>
      <c r="B745">
        <v>12</v>
      </c>
      <c r="D745" t="s">
        <v>1020</v>
      </c>
      <c r="E745" t="s">
        <v>1030</v>
      </c>
      <c r="F745" t="s">
        <v>1022</v>
      </c>
      <c r="G745" t="s">
        <v>1022</v>
      </c>
      <c r="H745">
        <v>1.5</v>
      </c>
      <c r="I745">
        <v>1.5</v>
      </c>
      <c r="J745">
        <v>1.4583999999999999</v>
      </c>
      <c r="K745">
        <v>1.4459</v>
      </c>
      <c r="L745">
        <v>1.4279999999999999</v>
      </c>
      <c r="M745">
        <v>1.41</v>
      </c>
      <c r="O745" t="str">
        <f t="shared" si="11"/>
        <v>1 1/2|12||UNF|1B|-|-|1.5|1.5|1.4584|1.4459|1.428|1.41|</v>
      </c>
    </row>
    <row r="746" spans="1:15" x14ac:dyDescent="0.25">
      <c r="A746" s="41" t="s">
        <v>1066</v>
      </c>
      <c r="B746">
        <v>12</v>
      </c>
      <c r="D746" t="s">
        <v>1020</v>
      </c>
      <c r="E746" t="s">
        <v>1021</v>
      </c>
      <c r="F746">
        <v>1.9E-3</v>
      </c>
      <c r="G746">
        <v>1.4981</v>
      </c>
      <c r="H746">
        <v>1.5</v>
      </c>
      <c r="I746">
        <v>1.4866999999999999</v>
      </c>
      <c r="J746">
        <v>1.444</v>
      </c>
      <c r="K746">
        <v>1.4376</v>
      </c>
      <c r="L746">
        <v>1.3989</v>
      </c>
      <c r="M746" t="s">
        <v>1022</v>
      </c>
      <c r="O746" t="str">
        <f t="shared" si="11"/>
        <v>1 1/2|12||UNF|2A|0.0019|1.4981|1.5|1.4867|1.444|1.4376|1.3989|-|</v>
      </c>
    </row>
    <row r="747" spans="1:15" x14ac:dyDescent="0.25">
      <c r="A747" s="41" t="s">
        <v>1066</v>
      </c>
      <c r="B747">
        <v>12</v>
      </c>
      <c r="D747" t="s">
        <v>1020</v>
      </c>
      <c r="E747" t="s">
        <v>1023</v>
      </c>
      <c r="F747" t="s">
        <v>1022</v>
      </c>
      <c r="G747" t="s">
        <v>1022</v>
      </c>
      <c r="H747">
        <v>1.5</v>
      </c>
      <c r="I747">
        <v>1.5</v>
      </c>
      <c r="J747">
        <v>1.4541999999999999</v>
      </c>
      <c r="K747">
        <v>1.4459</v>
      </c>
      <c r="L747">
        <v>1.4279999999999999</v>
      </c>
      <c r="M747">
        <v>1.41</v>
      </c>
      <c r="O747" t="str">
        <f t="shared" si="11"/>
        <v>1 1/2|12||UNF|2B|-|-|1.5|1.5|1.4542|1.4459|1.428|1.41|</v>
      </c>
    </row>
    <row r="748" spans="1:15" x14ac:dyDescent="0.25">
      <c r="A748" s="41" t="s">
        <v>1066</v>
      </c>
      <c r="B748">
        <v>12</v>
      </c>
      <c r="D748" t="s">
        <v>1020</v>
      </c>
      <c r="E748" t="s">
        <v>1024</v>
      </c>
      <c r="F748">
        <v>0</v>
      </c>
      <c r="G748">
        <v>1.5</v>
      </c>
      <c r="H748">
        <v>1.5</v>
      </c>
      <c r="I748">
        <v>1.4885999999999999</v>
      </c>
      <c r="J748">
        <v>1.4459</v>
      </c>
      <c r="K748">
        <v>1.4411</v>
      </c>
      <c r="L748">
        <v>1.4008</v>
      </c>
      <c r="M748" t="s">
        <v>1022</v>
      </c>
      <c r="O748" t="str">
        <f t="shared" si="11"/>
        <v>1 1/2|12||UNF|3A|0|1.5|1.5|1.4886|1.4459|1.4411|1.4008|-|</v>
      </c>
    </row>
    <row r="749" spans="1:15" x14ac:dyDescent="0.25">
      <c r="A749" s="41" t="s">
        <v>1066</v>
      </c>
      <c r="B749">
        <v>12</v>
      </c>
      <c r="D749" t="s">
        <v>1020</v>
      </c>
      <c r="E749" t="s">
        <v>1025</v>
      </c>
      <c r="F749" t="s">
        <v>1022</v>
      </c>
      <c r="G749" t="s">
        <v>1022</v>
      </c>
      <c r="H749">
        <v>1.5</v>
      </c>
      <c r="I749">
        <v>1.5</v>
      </c>
      <c r="J749">
        <v>1.4521999999999999</v>
      </c>
      <c r="K749">
        <v>1.4459</v>
      </c>
      <c r="L749">
        <v>1.4198</v>
      </c>
      <c r="M749">
        <v>1.41</v>
      </c>
      <c r="O749" t="str">
        <f t="shared" si="11"/>
        <v>1 1/2|12||UNF|3B|-|-|1.5|1.5|1.4522|1.4459|1.4198|1.41|</v>
      </c>
    </row>
    <row r="750" spans="1:15" x14ac:dyDescent="0.25">
      <c r="A750" s="41" t="s">
        <v>1066</v>
      </c>
      <c r="B750">
        <v>14</v>
      </c>
      <c r="D750" t="s">
        <v>1027</v>
      </c>
      <c r="E750" t="s">
        <v>1021</v>
      </c>
      <c r="F750">
        <v>1.6999999999999999E-3</v>
      </c>
      <c r="G750">
        <v>1.4983</v>
      </c>
      <c r="H750">
        <v>1.5</v>
      </c>
      <c r="I750">
        <v>1.488</v>
      </c>
      <c r="J750">
        <v>1.4519</v>
      </c>
      <c r="K750">
        <v>1.4463999999999999</v>
      </c>
      <c r="L750">
        <v>1.4133</v>
      </c>
      <c r="M750" t="s">
        <v>1022</v>
      </c>
      <c r="O750" t="str">
        <f t="shared" si="11"/>
        <v>1 1/2|14||UNS|2A|0.0017|1.4983|1.5|1.488|1.4519|1.4464|1.4133|-|</v>
      </c>
    </row>
    <row r="751" spans="1:15" x14ac:dyDescent="0.25">
      <c r="A751" s="41" t="s">
        <v>1066</v>
      </c>
      <c r="B751">
        <v>14</v>
      </c>
      <c r="D751" t="s">
        <v>1027</v>
      </c>
      <c r="E751" t="s">
        <v>1023</v>
      </c>
      <c r="F751" t="s">
        <v>1022</v>
      </c>
      <c r="G751" t="s">
        <v>1022</v>
      </c>
      <c r="H751">
        <v>1.5</v>
      </c>
      <c r="I751">
        <v>1.5</v>
      </c>
      <c r="J751">
        <v>1.4608000000000001</v>
      </c>
      <c r="K751">
        <v>1.4536</v>
      </c>
      <c r="L751">
        <v>1.4379999999999999</v>
      </c>
      <c r="M751">
        <v>1.423</v>
      </c>
      <c r="O751" t="str">
        <f t="shared" si="11"/>
        <v>1 1/2|14||UNS|2B|-|-|1.5|1.5|1.4608|1.4536|1.438|1.423|</v>
      </c>
    </row>
    <row r="752" spans="1:15" x14ac:dyDescent="0.25">
      <c r="A752" s="41" t="s">
        <v>1066</v>
      </c>
      <c r="B752">
        <v>16</v>
      </c>
      <c r="D752" t="s">
        <v>1031</v>
      </c>
      <c r="E752" t="s">
        <v>1021</v>
      </c>
      <c r="F752">
        <v>1.6000000000000001E-3</v>
      </c>
      <c r="G752">
        <v>1.4984</v>
      </c>
      <c r="H752">
        <v>1.5</v>
      </c>
      <c r="I752">
        <v>1.4890000000000001</v>
      </c>
      <c r="J752">
        <v>1.4578</v>
      </c>
      <c r="K752">
        <v>1.4525999999999999</v>
      </c>
      <c r="L752">
        <v>1.4238999999999999</v>
      </c>
      <c r="M752" t="s">
        <v>1022</v>
      </c>
      <c r="O752" t="str">
        <f t="shared" si="11"/>
        <v>1 1/2|16||UN|2A|0.0016|1.4984|1.5|1.489|1.4578|1.4526|1.4239|-|</v>
      </c>
    </row>
    <row r="753" spans="1:15" x14ac:dyDescent="0.25">
      <c r="A753" s="41" t="s">
        <v>1066</v>
      </c>
      <c r="B753">
        <v>16</v>
      </c>
      <c r="D753" t="s">
        <v>1031</v>
      </c>
      <c r="E753" t="s">
        <v>1023</v>
      </c>
      <c r="F753" t="s">
        <v>1022</v>
      </c>
      <c r="G753" t="s">
        <v>1022</v>
      </c>
      <c r="H753">
        <v>1.5</v>
      </c>
      <c r="I753">
        <v>1.5</v>
      </c>
      <c r="J753">
        <v>1.4661999999999999</v>
      </c>
      <c r="K753">
        <v>1.4594</v>
      </c>
      <c r="L753">
        <v>1.446</v>
      </c>
      <c r="M753">
        <v>1.4319999999999999</v>
      </c>
      <c r="O753" t="str">
        <f t="shared" si="11"/>
        <v>1 1/2|16||UN|2B|-|-|1.5|1.5|1.4662|1.4594|1.446|1.432|</v>
      </c>
    </row>
    <row r="754" spans="1:15" x14ac:dyDescent="0.25">
      <c r="A754" s="41" t="s">
        <v>1066</v>
      </c>
      <c r="B754">
        <v>16</v>
      </c>
      <c r="D754" t="s">
        <v>1031</v>
      </c>
      <c r="E754" t="s">
        <v>1024</v>
      </c>
      <c r="F754">
        <v>0</v>
      </c>
      <c r="G754">
        <v>1.5</v>
      </c>
      <c r="H754">
        <v>1.5</v>
      </c>
      <c r="I754">
        <v>1.4905999999999999</v>
      </c>
      <c r="J754">
        <v>1.4594</v>
      </c>
      <c r="K754">
        <v>1.4555</v>
      </c>
      <c r="L754">
        <v>1.4255</v>
      </c>
      <c r="M754" t="s">
        <v>1022</v>
      </c>
      <c r="O754" t="str">
        <f t="shared" si="11"/>
        <v>1 1/2|16||UN|3A|0|1.5|1.5|1.4906|1.4594|1.4555|1.4255|-|</v>
      </c>
    </row>
    <row r="755" spans="1:15" x14ac:dyDescent="0.25">
      <c r="A755" s="41" t="s">
        <v>1066</v>
      </c>
      <c r="B755">
        <v>16</v>
      </c>
      <c r="D755" t="s">
        <v>1031</v>
      </c>
      <c r="E755" t="s">
        <v>1025</v>
      </c>
      <c r="F755" t="s">
        <v>1022</v>
      </c>
      <c r="G755" t="s">
        <v>1022</v>
      </c>
      <c r="H755">
        <v>1.5</v>
      </c>
      <c r="I755">
        <v>1.5</v>
      </c>
      <c r="J755">
        <v>1.4644999999999999</v>
      </c>
      <c r="K755">
        <v>1.4594</v>
      </c>
      <c r="L755">
        <v>1.4408000000000001</v>
      </c>
      <c r="M755">
        <v>1.4319999999999999</v>
      </c>
      <c r="O755" t="str">
        <f t="shared" si="11"/>
        <v>1 1/2|16||UN|3B|-|-|1.5|1.5|1.4645|1.4594|1.4408|1.432|</v>
      </c>
    </row>
    <row r="756" spans="1:15" x14ac:dyDescent="0.25">
      <c r="A756" s="41" t="s">
        <v>1066</v>
      </c>
      <c r="B756">
        <v>18</v>
      </c>
      <c r="D756" t="s">
        <v>1028</v>
      </c>
      <c r="E756" t="s">
        <v>1021</v>
      </c>
      <c r="F756">
        <v>1.5E-3</v>
      </c>
      <c r="G756">
        <v>1.4984999999999999</v>
      </c>
      <c r="H756">
        <v>1.5</v>
      </c>
      <c r="I756">
        <v>1.4898</v>
      </c>
      <c r="J756">
        <v>1.4623999999999999</v>
      </c>
      <c r="K756">
        <v>1.4574</v>
      </c>
      <c r="L756">
        <v>1.4323999999999999</v>
      </c>
      <c r="M756" t="s">
        <v>1022</v>
      </c>
      <c r="O756" t="str">
        <f t="shared" si="11"/>
        <v>1 1/2|18||UNEF|2A|0.0015|1.4985|1.5|1.4898|1.4624|1.4574|1.4324|-|</v>
      </c>
    </row>
    <row r="757" spans="1:15" x14ac:dyDescent="0.25">
      <c r="A757" s="41" t="s">
        <v>1066</v>
      </c>
      <c r="B757">
        <v>18</v>
      </c>
      <c r="D757" t="s">
        <v>1028</v>
      </c>
      <c r="E757" t="s">
        <v>1023</v>
      </c>
      <c r="F757" t="s">
        <v>1022</v>
      </c>
      <c r="G757" t="s">
        <v>1022</v>
      </c>
      <c r="H757">
        <v>1.5</v>
      </c>
      <c r="I757">
        <v>1.5</v>
      </c>
      <c r="J757">
        <v>1.4703999999999999</v>
      </c>
      <c r="K757">
        <v>1.4639</v>
      </c>
      <c r="L757">
        <v>1.452</v>
      </c>
      <c r="M757">
        <v>1.44</v>
      </c>
      <c r="O757" t="str">
        <f t="shared" si="11"/>
        <v>1 1/2|18||UNEF|2B|-|-|1.5|1.5|1.4704|1.4639|1.452|1.44|</v>
      </c>
    </row>
    <row r="758" spans="1:15" x14ac:dyDescent="0.25">
      <c r="A758" s="41" t="s">
        <v>1066</v>
      </c>
      <c r="B758">
        <v>18</v>
      </c>
      <c r="D758" t="s">
        <v>1028</v>
      </c>
      <c r="E758" t="s">
        <v>1024</v>
      </c>
      <c r="F758">
        <v>0</v>
      </c>
      <c r="G758">
        <v>1.5</v>
      </c>
      <c r="H758">
        <v>1.5</v>
      </c>
      <c r="I758">
        <v>1.4913000000000001</v>
      </c>
      <c r="J758">
        <v>1.4639</v>
      </c>
      <c r="K758">
        <v>1.4601999999999999</v>
      </c>
      <c r="L758">
        <v>1.4339</v>
      </c>
      <c r="M758" t="s">
        <v>1022</v>
      </c>
      <c r="O758" t="str">
        <f t="shared" si="11"/>
        <v>1 1/2|18||UNEF|3A|0|1.5|1.5|1.4913|1.4639|1.4602|1.4339|-|</v>
      </c>
    </row>
    <row r="759" spans="1:15" x14ac:dyDescent="0.25">
      <c r="A759" s="41" t="s">
        <v>1066</v>
      </c>
      <c r="B759">
        <v>18</v>
      </c>
      <c r="D759" t="s">
        <v>1028</v>
      </c>
      <c r="E759" t="s">
        <v>1025</v>
      </c>
      <c r="F759" t="s">
        <v>1022</v>
      </c>
      <c r="G759" t="s">
        <v>1022</v>
      </c>
      <c r="H759">
        <v>1.5</v>
      </c>
      <c r="I759">
        <v>1.5</v>
      </c>
      <c r="J759">
        <v>1.4686999999999999</v>
      </c>
      <c r="K759">
        <v>1.4639</v>
      </c>
      <c r="L759">
        <v>1.448</v>
      </c>
      <c r="M759">
        <v>1.44</v>
      </c>
      <c r="O759" t="str">
        <f t="shared" si="11"/>
        <v>1 1/2|18||UNEF|3B|-|-|1.5|1.5|1.4687|1.4639|1.448|1.44|</v>
      </c>
    </row>
    <row r="760" spans="1:15" x14ac:dyDescent="0.25">
      <c r="A760" s="41" t="s">
        <v>1066</v>
      </c>
      <c r="B760">
        <v>20</v>
      </c>
      <c r="D760" t="s">
        <v>1031</v>
      </c>
      <c r="E760" t="s">
        <v>1021</v>
      </c>
      <c r="F760">
        <v>1.4E-3</v>
      </c>
      <c r="G760">
        <v>1.4985999999999999</v>
      </c>
      <c r="H760">
        <v>1.5</v>
      </c>
      <c r="I760">
        <v>1.4904999999999999</v>
      </c>
      <c r="J760">
        <v>1.4661</v>
      </c>
      <c r="K760">
        <v>1.4613</v>
      </c>
      <c r="L760">
        <v>1.4391</v>
      </c>
      <c r="M760" t="s">
        <v>1022</v>
      </c>
      <c r="O760" t="str">
        <f t="shared" si="11"/>
        <v>1 1/2|20||UN|2A|0.0014|1.4986|1.5|1.4905|1.4661|1.4613|1.4391|-|</v>
      </c>
    </row>
    <row r="761" spans="1:15" x14ac:dyDescent="0.25">
      <c r="A761" s="41" t="s">
        <v>1066</v>
      </c>
      <c r="B761">
        <v>20</v>
      </c>
      <c r="D761" t="s">
        <v>1031</v>
      </c>
      <c r="E761" t="s">
        <v>1023</v>
      </c>
      <c r="F761" t="s">
        <v>1022</v>
      </c>
      <c r="G761" t="s">
        <v>1022</v>
      </c>
      <c r="H761">
        <v>1.5</v>
      </c>
      <c r="I761">
        <v>1.5</v>
      </c>
      <c r="J761">
        <v>1.4737</v>
      </c>
      <c r="K761">
        <v>1.4675</v>
      </c>
      <c r="L761">
        <v>1.4570000000000001</v>
      </c>
      <c r="M761">
        <v>1.446</v>
      </c>
      <c r="O761" t="str">
        <f t="shared" si="11"/>
        <v>1 1/2|20||UN|2B|-|-|1.5|1.5|1.4737|1.4675|1.457|1.446|</v>
      </c>
    </row>
    <row r="762" spans="1:15" x14ac:dyDescent="0.25">
      <c r="A762" s="41" t="s">
        <v>1066</v>
      </c>
      <c r="B762">
        <v>20</v>
      </c>
      <c r="D762" t="s">
        <v>1031</v>
      </c>
      <c r="E762" t="s">
        <v>1024</v>
      </c>
      <c r="F762">
        <v>0</v>
      </c>
      <c r="G762">
        <v>1.5</v>
      </c>
      <c r="H762">
        <v>1.5</v>
      </c>
      <c r="I762">
        <v>1.4919</v>
      </c>
      <c r="J762">
        <v>1.4675</v>
      </c>
      <c r="K762">
        <v>1.4639</v>
      </c>
      <c r="L762">
        <v>1.4404999999999999</v>
      </c>
      <c r="M762" t="s">
        <v>1022</v>
      </c>
      <c r="O762" t="str">
        <f t="shared" si="11"/>
        <v>1 1/2|20||UN|3A|0|1.5|1.5|1.4919|1.4675|1.4639|1.4405|-|</v>
      </c>
    </row>
    <row r="763" spans="1:15" x14ac:dyDescent="0.25">
      <c r="A763" s="41" t="s">
        <v>1066</v>
      </c>
      <c r="B763">
        <v>20</v>
      </c>
      <c r="D763" t="s">
        <v>1031</v>
      </c>
      <c r="E763" t="s">
        <v>1025</v>
      </c>
      <c r="F763" t="s">
        <v>1022</v>
      </c>
      <c r="G763" t="s">
        <v>1022</v>
      </c>
      <c r="H763">
        <v>1.5</v>
      </c>
      <c r="I763">
        <v>1.5</v>
      </c>
      <c r="J763">
        <v>1.4721</v>
      </c>
      <c r="K763">
        <v>1.4675</v>
      </c>
      <c r="L763">
        <v>1.4537</v>
      </c>
      <c r="M763">
        <v>1.446</v>
      </c>
      <c r="O763" t="str">
        <f t="shared" si="11"/>
        <v>1 1/2|20||UN|3B|-|-|1.5|1.5|1.4721|1.4675|1.4537|1.446|</v>
      </c>
    </row>
    <row r="764" spans="1:15" x14ac:dyDescent="0.25">
      <c r="A764" s="41" t="s">
        <v>1066</v>
      </c>
      <c r="B764">
        <v>24</v>
      </c>
      <c r="D764" t="s">
        <v>1027</v>
      </c>
      <c r="E764" t="s">
        <v>1021</v>
      </c>
      <c r="F764">
        <v>1.2999999999999999E-3</v>
      </c>
      <c r="G764">
        <v>1.4986999999999999</v>
      </c>
      <c r="H764">
        <v>1.5</v>
      </c>
      <c r="I764">
        <v>1.4915</v>
      </c>
      <c r="J764">
        <v>1.4716</v>
      </c>
      <c r="K764">
        <v>1.4672000000000001</v>
      </c>
      <c r="L764">
        <v>1.4491000000000001</v>
      </c>
      <c r="M764" t="s">
        <v>1022</v>
      </c>
      <c r="O764" t="str">
        <f t="shared" si="11"/>
        <v>1 1/2|24||UNS|2A|0.0013|1.4987|1.5|1.4915|1.4716|1.4672|1.4491|-|</v>
      </c>
    </row>
    <row r="765" spans="1:15" x14ac:dyDescent="0.25">
      <c r="A765" s="41" t="s">
        <v>1066</v>
      </c>
      <c r="B765">
        <v>24</v>
      </c>
      <c r="D765" t="s">
        <v>1027</v>
      </c>
      <c r="E765" t="s">
        <v>1023</v>
      </c>
      <c r="F765" t="s">
        <v>1022</v>
      </c>
      <c r="G765" t="s">
        <v>1022</v>
      </c>
      <c r="H765">
        <v>1.5</v>
      </c>
      <c r="I765">
        <v>1.5</v>
      </c>
      <c r="J765">
        <v>1.4786999999999999</v>
      </c>
      <c r="K765">
        <v>1.4729000000000001</v>
      </c>
      <c r="L765">
        <v>1.4650000000000001</v>
      </c>
      <c r="M765">
        <v>1.4550000000000001</v>
      </c>
      <c r="O765" t="str">
        <f t="shared" si="11"/>
        <v>1 1/2|24||UNS|2B|-|-|1.5|1.5|1.4787|1.4729|1.465|1.455|</v>
      </c>
    </row>
    <row r="766" spans="1:15" x14ac:dyDescent="0.25">
      <c r="A766" s="41" t="s">
        <v>1066</v>
      </c>
      <c r="B766">
        <v>28</v>
      </c>
      <c r="D766" t="s">
        <v>1031</v>
      </c>
      <c r="E766" t="s">
        <v>1021</v>
      </c>
      <c r="F766">
        <v>1.2999999999999999E-3</v>
      </c>
      <c r="G766">
        <v>1.4986999999999999</v>
      </c>
      <c r="H766">
        <v>1.5</v>
      </c>
      <c r="I766">
        <v>1.4922</v>
      </c>
      <c r="J766">
        <v>1.4755</v>
      </c>
      <c r="K766">
        <v>1.4713000000000001</v>
      </c>
      <c r="L766">
        <v>1.4560999999999999</v>
      </c>
      <c r="M766" t="s">
        <v>1022</v>
      </c>
      <c r="O766" t="str">
        <f t="shared" si="11"/>
        <v>1 1/2|28||UN|2A|0.0013|1.4987|1.5|1.4922|1.4755|1.4713|1.4561|-|</v>
      </c>
    </row>
    <row r="767" spans="1:15" x14ac:dyDescent="0.25">
      <c r="A767" s="41" t="s">
        <v>1066</v>
      </c>
      <c r="B767">
        <v>28</v>
      </c>
      <c r="D767" t="s">
        <v>1031</v>
      </c>
      <c r="E767" t="s">
        <v>1023</v>
      </c>
      <c r="F767" t="s">
        <v>1022</v>
      </c>
      <c r="G767" t="s">
        <v>1022</v>
      </c>
      <c r="H767">
        <v>1.5</v>
      </c>
      <c r="I767">
        <v>1.5</v>
      </c>
      <c r="J767">
        <v>1.4823</v>
      </c>
      <c r="K767">
        <v>1.4767999999999999</v>
      </c>
      <c r="L767">
        <v>1.47</v>
      </c>
      <c r="M767">
        <v>1.4610000000000001</v>
      </c>
      <c r="O767" t="str">
        <f t="shared" si="11"/>
        <v>1 1/2|28||UN|2B|-|-|1.5|1.5|1.4823|1.4768|1.47|1.461|</v>
      </c>
    </row>
    <row r="768" spans="1:15" x14ac:dyDescent="0.25">
      <c r="A768" s="41" t="s">
        <v>1066</v>
      </c>
      <c r="B768">
        <v>28</v>
      </c>
      <c r="D768" t="s">
        <v>1031</v>
      </c>
      <c r="E768" t="s">
        <v>1024</v>
      </c>
      <c r="F768">
        <v>0</v>
      </c>
      <c r="G768">
        <v>1.5</v>
      </c>
      <c r="H768">
        <v>1.5</v>
      </c>
      <c r="I768">
        <v>1.4935</v>
      </c>
      <c r="J768">
        <v>1.4767999999999999</v>
      </c>
      <c r="K768">
        <v>1.4737</v>
      </c>
      <c r="L768">
        <v>1.4574</v>
      </c>
      <c r="M768" t="s">
        <v>1022</v>
      </c>
      <c r="O768" t="str">
        <f t="shared" si="11"/>
        <v>1 1/2|28||UN|3A|0|1.5|1.5|1.4935|1.4768|1.4737|1.4574|-|</v>
      </c>
    </row>
    <row r="769" spans="1:15" x14ac:dyDescent="0.25">
      <c r="A769" s="41" t="s">
        <v>1066</v>
      </c>
      <c r="B769">
        <v>28</v>
      </c>
      <c r="D769" t="s">
        <v>1031</v>
      </c>
      <c r="E769" t="s">
        <v>1025</v>
      </c>
      <c r="F769" t="s">
        <v>1022</v>
      </c>
      <c r="G769" t="s">
        <v>1022</v>
      </c>
      <c r="H769">
        <v>1.5</v>
      </c>
      <c r="I769">
        <v>1.5</v>
      </c>
      <c r="J769">
        <v>1.4809000000000001</v>
      </c>
      <c r="K769">
        <v>1.4767999999999999</v>
      </c>
      <c r="L769">
        <v>1.4676</v>
      </c>
      <c r="M769">
        <v>1.4610000000000001</v>
      </c>
      <c r="O769" t="str">
        <f t="shared" si="11"/>
        <v>1 1/2|28||UN|3B|-|-|1.5|1.5|1.4809|1.4768|1.4676|1.461|</v>
      </c>
    </row>
    <row r="770" spans="1:15" x14ac:dyDescent="0.25">
      <c r="A770" s="41" t="s">
        <v>1067</v>
      </c>
      <c r="B770">
        <v>6</v>
      </c>
      <c r="D770" t="s">
        <v>1031</v>
      </c>
      <c r="E770" t="s">
        <v>1021</v>
      </c>
      <c r="F770">
        <v>2.3999999999999998E-3</v>
      </c>
      <c r="G770">
        <v>1.5601</v>
      </c>
      <c r="H770">
        <v>1.5625</v>
      </c>
      <c r="I770">
        <v>1.5419</v>
      </c>
      <c r="J770">
        <v>1.4518</v>
      </c>
      <c r="K770">
        <v>1.4436</v>
      </c>
      <c r="L770">
        <v>1.3616999999999999</v>
      </c>
      <c r="M770" t="s">
        <v>1022</v>
      </c>
      <c r="O770" t="str">
        <f t="shared" si="11"/>
        <v>1 9/16|6||UN|2A|0.0024|1.5601|1.5625|1.5419|1.4518|1.4436|1.3617|-|</v>
      </c>
    </row>
    <row r="771" spans="1:15" x14ac:dyDescent="0.25">
      <c r="A771" s="41" t="s">
        <v>1067</v>
      </c>
      <c r="B771">
        <v>6</v>
      </c>
      <c r="D771" t="s">
        <v>1031</v>
      </c>
      <c r="E771" t="s">
        <v>1023</v>
      </c>
      <c r="F771" t="s">
        <v>1022</v>
      </c>
      <c r="G771" t="s">
        <v>1022</v>
      </c>
      <c r="H771">
        <v>1.5625</v>
      </c>
      <c r="I771">
        <v>1.5625</v>
      </c>
      <c r="J771">
        <v>1.4648000000000001</v>
      </c>
      <c r="K771">
        <v>1.4541999999999999</v>
      </c>
      <c r="L771">
        <v>1.413</v>
      </c>
      <c r="M771">
        <v>1.3819999999999999</v>
      </c>
      <c r="O771" t="str">
        <f t="shared" ref="O771:O834" si="12">A771&amp;"|"&amp;B771&amp;"|"&amp;C771&amp;"|"&amp;D771&amp;"|"&amp;E771&amp;"|"&amp;F771&amp;"|"&amp;G771&amp;"|"&amp;H771&amp;"|"&amp;I771&amp;"|"&amp;J771&amp;"|"&amp;K771&amp;"|"&amp;L771&amp;"|"&amp;M771&amp;"|"&amp;N771</f>
        <v>1 9/16|6||UN|2B|-|-|1.5625|1.5625|1.4648|1.4542|1.413|1.382|</v>
      </c>
    </row>
    <row r="772" spans="1:15" x14ac:dyDescent="0.25">
      <c r="A772" s="41" t="s">
        <v>1067</v>
      </c>
      <c r="B772">
        <v>6</v>
      </c>
      <c r="D772" t="s">
        <v>1031</v>
      </c>
      <c r="E772" t="s">
        <v>1024</v>
      </c>
      <c r="F772">
        <v>0</v>
      </c>
      <c r="G772">
        <v>1.5625</v>
      </c>
      <c r="H772">
        <v>1.5625</v>
      </c>
      <c r="I772">
        <v>1.5443</v>
      </c>
      <c r="J772">
        <v>1.4541999999999999</v>
      </c>
      <c r="K772">
        <v>1.4480999999999999</v>
      </c>
      <c r="L772">
        <v>1.3641000000000001</v>
      </c>
      <c r="M772" t="s">
        <v>1022</v>
      </c>
      <c r="O772" t="str">
        <f t="shared" si="12"/>
        <v>1 9/16|6||UN|3A|0|1.5625|1.5625|1.5443|1.4542|1.4481|1.3641|-|</v>
      </c>
    </row>
    <row r="773" spans="1:15" x14ac:dyDescent="0.25">
      <c r="A773" s="41" t="s">
        <v>1067</v>
      </c>
      <c r="B773">
        <v>6</v>
      </c>
      <c r="D773" t="s">
        <v>1031</v>
      </c>
      <c r="E773" t="s">
        <v>1025</v>
      </c>
      <c r="F773" t="s">
        <v>1022</v>
      </c>
      <c r="G773" t="s">
        <v>1022</v>
      </c>
      <c r="H773">
        <v>1.5625</v>
      </c>
      <c r="I773">
        <v>1.5625</v>
      </c>
      <c r="J773">
        <v>1.4621999999999999</v>
      </c>
      <c r="K773">
        <v>1.4541999999999999</v>
      </c>
      <c r="L773">
        <v>1.4020999999999999</v>
      </c>
      <c r="M773">
        <v>1.3819999999999999</v>
      </c>
      <c r="O773" t="str">
        <f t="shared" si="12"/>
        <v>1 9/16|6||UN|3B|-|-|1.5625|1.5625|1.4622|1.4542|1.4021|1.382|</v>
      </c>
    </row>
    <row r="774" spans="1:15" x14ac:dyDescent="0.25">
      <c r="A774" s="41" t="s">
        <v>1067</v>
      </c>
      <c r="B774">
        <v>8</v>
      </c>
      <c r="D774" t="s">
        <v>1031</v>
      </c>
      <c r="E774" t="s">
        <v>1021</v>
      </c>
      <c r="F774">
        <v>2.2000000000000001E-3</v>
      </c>
      <c r="G774">
        <v>1.5603</v>
      </c>
      <c r="H774">
        <v>1.5625</v>
      </c>
      <c r="I774">
        <v>1.5452999999999999</v>
      </c>
      <c r="J774">
        <v>1.4791000000000001</v>
      </c>
      <c r="K774">
        <v>1.4717</v>
      </c>
      <c r="L774">
        <v>1.4115</v>
      </c>
      <c r="M774" t="s">
        <v>1022</v>
      </c>
      <c r="O774" t="str">
        <f t="shared" si="12"/>
        <v>1 9/16|8||UN|2A|0.0022|1.5603|1.5625|1.5453|1.4791|1.4717|1.4115|-|</v>
      </c>
    </row>
    <row r="775" spans="1:15" x14ac:dyDescent="0.25">
      <c r="A775" s="41" t="s">
        <v>1067</v>
      </c>
      <c r="B775">
        <v>8</v>
      </c>
      <c r="D775" t="s">
        <v>1031</v>
      </c>
      <c r="E775" t="s">
        <v>1023</v>
      </c>
      <c r="F775" t="s">
        <v>1022</v>
      </c>
      <c r="G775" t="s">
        <v>1022</v>
      </c>
      <c r="H775">
        <v>1.5625</v>
      </c>
      <c r="I775">
        <v>1.5625</v>
      </c>
      <c r="J775">
        <v>1.4908999999999999</v>
      </c>
      <c r="K775">
        <v>1.4813000000000001</v>
      </c>
      <c r="L775">
        <v>1.452</v>
      </c>
      <c r="M775">
        <v>1.427</v>
      </c>
      <c r="O775" t="str">
        <f t="shared" si="12"/>
        <v>1 9/16|8||UN|2B|-|-|1.5625|1.5625|1.4909|1.4813|1.452|1.427|</v>
      </c>
    </row>
    <row r="776" spans="1:15" x14ac:dyDescent="0.25">
      <c r="A776" s="41" t="s">
        <v>1067</v>
      </c>
      <c r="B776">
        <v>8</v>
      </c>
      <c r="D776" t="s">
        <v>1031</v>
      </c>
      <c r="E776" t="s">
        <v>1024</v>
      </c>
      <c r="F776">
        <v>0</v>
      </c>
      <c r="G776">
        <v>1.5625</v>
      </c>
      <c r="H776">
        <v>1.5625</v>
      </c>
      <c r="I776">
        <v>1.5475000000000001</v>
      </c>
      <c r="J776">
        <v>1.4813000000000001</v>
      </c>
      <c r="K776">
        <v>1.4758</v>
      </c>
      <c r="L776">
        <v>1.4137</v>
      </c>
      <c r="M776" t="s">
        <v>1022</v>
      </c>
      <c r="O776" t="str">
        <f t="shared" si="12"/>
        <v>1 9/16|8||UN|3A|0|1.5625|1.5625|1.5475|1.4813|1.4758|1.4137|-|</v>
      </c>
    </row>
    <row r="777" spans="1:15" x14ac:dyDescent="0.25">
      <c r="A777" s="41" t="s">
        <v>1067</v>
      </c>
      <c r="B777">
        <v>8</v>
      </c>
      <c r="D777" t="s">
        <v>1031</v>
      </c>
      <c r="E777" t="s">
        <v>1025</v>
      </c>
      <c r="F777" t="s">
        <v>1022</v>
      </c>
      <c r="G777" t="s">
        <v>1022</v>
      </c>
      <c r="H777">
        <v>1.5625</v>
      </c>
      <c r="I777">
        <v>1.5625</v>
      </c>
      <c r="J777">
        <v>1.4884999999999999</v>
      </c>
      <c r="K777">
        <v>1.4813000000000001</v>
      </c>
      <c r="L777">
        <v>1.4421999999999999</v>
      </c>
      <c r="M777">
        <v>1.427</v>
      </c>
      <c r="O777" t="str">
        <f t="shared" si="12"/>
        <v>1 9/16|8||UN|3B|-|-|1.5625|1.5625|1.4885|1.4813|1.4422|1.427|</v>
      </c>
    </row>
    <row r="778" spans="1:15" x14ac:dyDescent="0.25">
      <c r="A778" s="41" t="s">
        <v>1067</v>
      </c>
      <c r="B778">
        <v>12</v>
      </c>
      <c r="D778" t="s">
        <v>1031</v>
      </c>
      <c r="E778" t="s">
        <v>1021</v>
      </c>
      <c r="F778">
        <v>1.8E-3</v>
      </c>
      <c r="G778">
        <v>1.5607</v>
      </c>
      <c r="H778">
        <v>1.5625</v>
      </c>
      <c r="I778">
        <v>1.5492999999999999</v>
      </c>
      <c r="J778">
        <v>1.5065999999999999</v>
      </c>
      <c r="K778">
        <v>1.5006999999999999</v>
      </c>
      <c r="L778">
        <v>1.4615</v>
      </c>
      <c r="M778" t="s">
        <v>1022</v>
      </c>
      <c r="O778" t="str">
        <f t="shared" si="12"/>
        <v>1 9/16|12||UN|2A|0.0018|1.5607|1.5625|1.5493|1.5066|1.5007|1.4615|-|</v>
      </c>
    </row>
    <row r="779" spans="1:15" x14ac:dyDescent="0.25">
      <c r="A779" s="41" t="s">
        <v>1067</v>
      </c>
      <c r="B779">
        <v>12</v>
      </c>
      <c r="D779" t="s">
        <v>1031</v>
      </c>
      <c r="E779" t="s">
        <v>1023</v>
      </c>
      <c r="F779" t="s">
        <v>1022</v>
      </c>
      <c r="G779" t="s">
        <v>1022</v>
      </c>
      <c r="H779">
        <v>1.5625</v>
      </c>
      <c r="I779">
        <v>1.5625</v>
      </c>
      <c r="J779">
        <v>1.516</v>
      </c>
      <c r="K779">
        <v>1.5084</v>
      </c>
      <c r="L779">
        <v>1.49</v>
      </c>
      <c r="M779">
        <v>1.472</v>
      </c>
      <c r="O779" t="str">
        <f t="shared" si="12"/>
        <v>1 9/16|12||UN|2B|-|-|1.5625|1.5625|1.516|1.5084|1.49|1.472|</v>
      </c>
    </row>
    <row r="780" spans="1:15" x14ac:dyDescent="0.25">
      <c r="A780" s="41" t="s">
        <v>1067</v>
      </c>
      <c r="B780">
        <v>12</v>
      </c>
      <c r="D780" t="s">
        <v>1031</v>
      </c>
      <c r="E780" t="s">
        <v>1024</v>
      </c>
      <c r="F780">
        <v>0</v>
      </c>
      <c r="G780">
        <v>1.5625</v>
      </c>
      <c r="H780">
        <v>1.5625</v>
      </c>
      <c r="I780">
        <v>1.5510999999999999</v>
      </c>
      <c r="J780">
        <v>1.5084</v>
      </c>
      <c r="K780">
        <v>1.504</v>
      </c>
      <c r="L780">
        <v>1.4633</v>
      </c>
      <c r="M780" t="s">
        <v>1022</v>
      </c>
      <c r="O780" t="str">
        <f t="shared" si="12"/>
        <v>1 9/16|12||UN|3A|0|1.5625|1.5625|1.5511|1.5084|1.504|1.4633|-|</v>
      </c>
    </row>
    <row r="781" spans="1:15" x14ac:dyDescent="0.25">
      <c r="A781" s="41" t="s">
        <v>1067</v>
      </c>
      <c r="B781">
        <v>12</v>
      </c>
      <c r="D781" t="s">
        <v>1031</v>
      </c>
      <c r="E781" t="s">
        <v>1025</v>
      </c>
      <c r="F781" t="s">
        <v>1022</v>
      </c>
      <c r="G781" t="s">
        <v>1022</v>
      </c>
      <c r="H781">
        <v>1.5625</v>
      </c>
      <c r="I781">
        <v>1.5625</v>
      </c>
      <c r="J781">
        <v>1.5141</v>
      </c>
      <c r="K781">
        <v>1.5084</v>
      </c>
      <c r="L781">
        <v>1.4823</v>
      </c>
      <c r="M781">
        <v>1.472</v>
      </c>
      <c r="O781" t="str">
        <f t="shared" si="12"/>
        <v>1 9/16|12||UN|3B|-|-|1.5625|1.5625|1.5141|1.5084|1.4823|1.472|</v>
      </c>
    </row>
    <row r="782" spans="1:15" x14ac:dyDescent="0.25">
      <c r="A782" s="41" t="s">
        <v>1067</v>
      </c>
      <c r="B782">
        <v>16</v>
      </c>
      <c r="D782" t="s">
        <v>1031</v>
      </c>
      <c r="E782" t="s">
        <v>1021</v>
      </c>
      <c r="F782">
        <v>1.6000000000000001E-3</v>
      </c>
      <c r="G782">
        <v>1.5609</v>
      </c>
      <c r="H782">
        <v>1.5625</v>
      </c>
      <c r="I782">
        <v>1.5515000000000001</v>
      </c>
      <c r="J782">
        <v>1.5203</v>
      </c>
      <c r="K782">
        <v>1.5150999999999999</v>
      </c>
      <c r="L782">
        <v>1.4863999999999999</v>
      </c>
      <c r="M782" t="s">
        <v>1022</v>
      </c>
      <c r="O782" t="str">
        <f t="shared" si="12"/>
        <v>1 9/16|16||UN|2A|0.0016|1.5609|1.5625|1.5515|1.5203|1.5151|1.4864|-|</v>
      </c>
    </row>
    <row r="783" spans="1:15" x14ac:dyDescent="0.25">
      <c r="A783" s="41" t="s">
        <v>1067</v>
      </c>
      <c r="B783">
        <v>16</v>
      </c>
      <c r="D783" t="s">
        <v>1031</v>
      </c>
      <c r="E783" t="s">
        <v>1023</v>
      </c>
      <c r="F783" t="s">
        <v>1022</v>
      </c>
      <c r="G783" t="s">
        <v>1022</v>
      </c>
      <c r="H783">
        <v>1.5625</v>
      </c>
      <c r="I783">
        <v>1.5625</v>
      </c>
      <c r="J783">
        <v>1.5286999999999999</v>
      </c>
      <c r="K783">
        <v>1.5219</v>
      </c>
      <c r="L783">
        <v>1.5089999999999999</v>
      </c>
      <c r="M783">
        <v>1.4950000000000001</v>
      </c>
      <c r="O783" t="str">
        <f t="shared" si="12"/>
        <v>1 9/16|16||UN|2B|-|-|1.5625|1.5625|1.5287|1.5219|1.509|1.495|</v>
      </c>
    </row>
    <row r="784" spans="1:15" x14ac:dyDescent="0.25">
      <c r="A784" s="41" t="s">
        <v>1067</v>
      </c>
      <c r="B784">
        <v>16</v>
      </c>
      <c r="D784" t="s">
        <v>1031</v>
      </c>
      <c r="E784" t="s">
        <v>1024</v>
      </c>
      <c r="F784">
        <v>0</v>
      </c>
      <c r="G784">
        <v>1.5625</v>
      </c>
      <c r="H784">
        <v>1.5625</v>
      </c>
      <c r="I784">
        <v>1.5530999999999999</v>
      </c>
      <c r="J784">
        <v>1.5219</v>
      </c>
      <c r="K784">
        <v>1.518</v>
      </c>
      <c r="L784">
        <v>1.488</v>
      </c>
      <c r="M784" t="s">
        <v>1022</v>
      </c>
      <c r="O784" t="str">
        <f t="shared" si="12"/>
        <v>1 9/16|16||UN|3A|0|1.5625|1.5625|1.5531|1.5219|1.518|1.488|-|</v>
      </c>
    </row>
    <row r="785" spans="1:15" x14ac:dyDescent="0.25">
      <c r="A785" s="41" t="s">
        <v>1067</v>
      </c>
      <c r="B785">
        <v>16</v>
      </c>
      <c r="D785" t="s">
        <v>1031</v>
      </c>
      <c r="E785" t="s">
        <v>1025</v>
      </c>
      <c r="F785" t="s">
        <v>1022</v>
      </c>
      <c r="G785" t="s">
        <v>1022</v>
      </c>
      <c r="H785">
        <v>1.5625</v>
      </c>
      <c r="I785">
        <v>1.5625</v>
      </c>
      <c r="J785">
        <v>1.5269999999999999</v>
      </c>
      <c r="K785">
        <v>1.5219</v>
      </c>
      <c r="L785">
        <v>1.5033000000000001</v>
      </c>
      <c r="M785">
        <v>1.4950000000000001</v>
      </c>
      <c r="O785" t="str">
        <f t="shared" si="12"/>
        <v>1 9/16|16||UN|3B|-|-|1.5625|1.5625|1.527|1.5219|1.5033|1.495|</v>
      </c>
    </row>
    <row r="786" spans="1:15" x14ac:dyDescent="0.25">
      <c r="A786" s="41" t="s">
        <v>1067</v>
      </c>
      <c r="B786">
        <v>18</v>
      </c>
      <c r="D786" t="s">
        <v>1028</v>
      </c>
      <c r="E786" t="s">
        <v>1021</v>
      </c>
      <c r="F786">
        <v>1.5E-3</v>
      </c>
      <c r="G786">
        <v>1.5609999999999999</v>
      </c>
      <c r="H786">
        <v>1.5625</v>
      </c>
      <c r="I786">
        <v>1.5523</v>
      </c>
      <c r="J786">
        <v>1.5248999999999999</v>
      </c>
      <c r="K786">
        <v>1.5199</v>
      </c>
      <c r="L786">
        <v>1.4948999999999999</v>
      </c>
      <c r="M786" t="s">
        <v>1022</v>
      </c>
      <c r="O786" t="str">
        <f t="shared" si="12"/>
        <v>1 9/16|18||UNEF|2A|0.0015|1.561|1.5625|1.5523|1.5249|1.5199|1.4949|-|</v>
      </c>
    </row>
    <row r="787" spans="1:15" x14ac:dyDescent="0.25">
      <c r="A787" s="41" t="s">
        <v>1067</v>
      </c>
      <c r="B787">
        <v>18</v>
      </c>
      <c r="D787" t="s">
        <v>1028</v>
      </c>
      <c r="E787" t="s">
        <v>1023</v>
      </c>
      <c r="F787" t="s">
        <v>1022</v>
      </c>
      <c r="G787" t="s">
        <v>1022</v>
      </c>
      <c r="H787">
        <v>1.5625</v>
      </c>
      <c r="I787">
        <v>1.5625</v>
      </c>
      <c r="J787">
        <v>1.5328999999999999</v>
      </c>
      <c r="K787">
        <v>1.5264</v>
      </c>
      <c r="L787">
        <v>1.5149999999999999</v>
      </c>
      <c r="M787">
        <v>1.502</v>
      </c>
      <c r="O787" t="str">
        <f t="shared" si="12"/>
        <v>1 9/16|18||UNEF|2B|-|-|1.5625|1.5625|1.5329|1.5264|1.515|1.502|</v>
      </c>
    </row>
    <row r="788" spans="1:15" x14ac:dyDescent="0.25">
      <c r="A788" s="41" t="s">
        <v>1067</v>
      </c>
      <c r="B788">
        <v>18</v>
      </c>
      <c r="D788" t="s">
        <v>1028</v>
      </c>
      <c r="E788" t="s">
        <v>1024</v>
      </c>
      <c r="F788">
        <v>0</v>
      </c>
      <c r="G788">
        <v>1.5625</v>
      </c>
      <c r="H788">
        <v>1.5625</v>
      </c>
      <c r="I788">
        <v>1.5538000000000001</v>
      </c>
      <c r="J788">
        <v>1.5264</v>
      </c>
      <c r="K788">
        <v>1.5226999999999999</v>
      </c>
      <c r="L788">
        <v>1.4964</v>
      </c>
      <c r="M788" t="s">
        <v>1022</v>
      </c>
      <c r="O788" t="str">
        <f t="shared" si="12"/>
        <v>1 9/16|18||UNEF|3A|0|1.5625|1.5625|1.5538|1.5264|1.5227|1.4964|-|</v>
      </c>
    </row>
    <row r="789" spans="1:15" x14ac:dyDescent="0.25">
      <c r="A789" s="41" t="s">
        <v>1067</v>
      </c>
      <c r="B789">
        <v>18</v>
      </c>
      <c r="D789" t="s">
        <v>1028</v>
      </c>
      <c r="E789" t="s">
        <v>1025</v>
      </c>
      <c r="F789" t="s">
        <v>1022</v>
      </c>
      <c r="G789" t="s">
        <v>1022</v>
      </c>
      <c r="H789">
        <v>1.5625</v>
      </c>
      <c r="I789">
        <v>1.5625</v>
      </c>
      <c r="J789">
        <v>1.5311999999999999</v>
      </c>
      <c r="K789">
        <v>1.5264</v>
      </c>
      <c r="L789">
        <v>1.5105</v>
      </c>
      <c r="M789">
        <v>1.502</v>
      </c>
      <c r="O789" t="str">
        <f t="shared" si="12"/>
        <v>1 9/16|18||UNEF|3B|-|-|1.5625|1.5625|1.5312|1.5264|1.5105|1.502|</v>
      </c>
    </row>
    <row r="790" spans="1:15" x14ac:dyDescent="0.25">
      <c r="A790" s="41" t="s">
        <v>1067</v>
      </c>
      <c r="B790">
        <v>20</v>
      </c>
      <c r="D790" t="s">
        <v>1031</v>
      </c>
      <c r="E790" t="s">
        <v>1021</v>
      </c>
      <c r="F790">
        <v>1.4E-3</v>
      </c>
      <c r="G790">
        <v>1.5610999999999999</v>
      </c>
      <c r="H790">
        <v>1.5625</v>
      </c>
      <c r="I790">
        <v>1.5529999999999999</v>
      </c>
      <c r="J790">
        <v>1.5286</v>
      </c>
      <c r="K790">
        <v>1.5238</v>
      </c>
      <c r="L790">
        <v>1.5016</v>
      </c>
      <c r="M790" t="s">
        <v>1022</v>
      </c>
      <c r="O790" t="str">
        <f t="shared" si="12"/>
        <v>1 9/16|20||UN|2A|0.0014|1.5611|1.5625|1.553|1.5286|1.5238|1.5016|-|</v>
      </c>
    </row>
    <row r="791" spans="1:15" x14ac:dyDescent="0.25">
      <c r="A791" s="41" t="s">
        <v>1067</v>
      </c>
      <c r="B791">
        <v>20</v>
      </c>
      <c r="D791" t="s">
        <v>1031</v>
      </c>
      <c r="E791" t="s">
        <v>1023</v>
      </c>
      <c r="F791" t="s">
        <v>1022</v>
      </c>
      <c r="G791" t="s">
        <v>1022</v>
      </c>
      <c r="H791">
        <v>1.5625</v>
      </c>
      <c r="I791">
        <v>1.5625</v>
      </c>
      <c r="J791">
        <v>1.5362</v>
      </c>
      <c r="K791">
        <v>1.53</v>
      </c>
      <c r="L791">
        <v>1.52</v>
      </c>
      <c r="M791">
        <v>1.508</v>
      </c>
      <c r="O791" t="str">
        <f t="shared" si="12"/>
        <v>1 9/16|20||UN|2B|-|-|1.5625|1.5625|1.5362|1.53|1.52|1.508|</v>
      </c>
    </row>
    <row r="792" spans="1:15" x14ac:dyDescent="0.25">
      <c r="A792" s="41" t="s">
        <v>1067</v>
      </c>
      <c r="B792">
        <v>20</v>
      </c>
      <c r="D792" t="s">
        <v>1031</v>
      </c>
      <c r="E792" t="s">
        <v>1024</v>
      </c>
      <c r="F792">
        <v>0</v>
      </c>
      <c r="G792">
        <v>1.5625</v>
      </c>
      <c r="H792">
        <v>1.5625</v>
      </c>
      <c r="I792">
        <v>1.5544</v>
      </c>
      <c r="J792">
        <v>1.53</v>
      </c>
      <c r="K792">
        <v>1.5264</v>
      </c>
      <c r="L792">
        <v>1.5029999999999999</v>
      </c>
      <c r="M792" t="s">
        <v>1022</v>
      </c>
      <c r="O792" t="str">
        <f t="shared" si="12"/>
        <v>1 9/16|20||UN|3A|0|1.5625|1.5625|1.5544|1.53|1.5264|1.503|-|</v>
      </c>
    </row>
    <row r="793" spans="1:15" x14ac:dyDescent="0.25">
      <c r="A793" s="41" t="s">
        <v>1067</v>
      </c>
      <c r="B793">
        <v>20</v>
      </c>
      <c r="D793" t="s">
        <v>1031</v>
      </c>
      <c r="E793" t="s">
        <v>1025</v>
      </c>
      <c r="F793" t="s">
        <v>1022</v>
      </c>
      <c r="G793" t="s">
        <v>1022</v>
      </c>
      <c r="H793">
        <v>1.5625</v>
      </c>
      <c r="I793">
        <v>1.5625</v>
      </c>
      <c r="J793">
        <v>1.5346</v>
      </c>
      <c r="K793">
        <v>1.53</v>
      </c>
      <c r="L793">
        <v>1.5162</v>
      </c>
      <c r="M793">
        <v>1.508</v>
      </c>
      <c r="O793" t="str">
        <f t="shared" si="12"/>
        <v>1 9/16|20||UN|3B|-|-|1.5625|1.5625|1.5346|1.53|1.5162|1.508|</v>
      </c>
    </row>
    <row r="794" spans="1:15" x14ac:dyDescent="0.25">
      <c r="A794" s="41" t="s">
        <v>1068</v>
      </c>
      <c r="B794">
        <v>6</v>
      </c>
      <c r="D794" t="s">
        <v>1031</v>
      </c>
      <c r="E794" t="s">
        <v>1021</v>
      </c>
      <c r="F794">
        <v>2.5000000000000001E-3</v>
      </c>
      <c r="G794">
        <v>1.6225000000000001</v>
      </c>
      <c r="H794">
        <v>1.625</v>
      </c>
      <c r="I794">
        <v>1.6043000000000001</v>
      </c>
      <c r="J794">
        <v>1.5142</v>
      </c>
      <c r="K794">
        <v>1.506</v>
      </c>
      <c r="L794">
        <v>1.4246000000000001</v>
      </c>
      <c r="M794" t="s">
        <v>1022</v>
      </c>
      <c r="O794" t="str">
        <f t="shared" si="12"/>
        <v>1 5/8|6||UN|2A|0.0025|1.6225|1.625|1.6043|1.5142|1.506|1.4246|-|</v>
      </c>
    </row>
    <row r="795" spans="1:15" x14ac:dyDescent="0.25">
      <c r="A795" s="41" t="s">
        <v>1068</v>
      </c>
      <c r="B795">
        <v>6</v>
      </c>
      <c r="D795" t="s">
        <v>1031</v>
      </c>
      <c r="E795" t="s">
        <v>1023</v>
      </c>
      <c r="F795" t="s">
        <v>1022</v>
      </c>
      <c r="G795" t="s">
        <v>1022</v>
      </c>
      <c r="H795">
        <v>1.625</v>
      </c>
      <c r="I795">
        <v>1.625</v>
      </c>
      <c r="J795">
        <v>1.5274000000000001</v>
      </c>
      <c r="K795">
        <v>1.5166999999999999</v>
      </c>
      <c r="L795">
        <v>1.4750000000000001</v>
      </c>
      <c r="M795">
        <v>1.4450000000000001</v>
      </c>
      <c r="O795" t="str">
        <f t="shared" si="12"/>
        <v>1 5/8|6||UN|2B|-|-|1.625|1.625|1.5274|1.5167|1.475|1.445|</v>
      </c>
    </row>
    <row r="796" spans="1:15" x14ac:dyDescent="0.25">
      <c r="A796" s="41" t="s">
        <v>1068</v>
      </c>
      <c r="B796">
        <v>6</v>
      </c>
      <c r="D796" t="s">
        <v>1031</v>
      </c>
      <c r="E796" t="s">
        <v>1024</v>
      </c>
      <c r="F796">
        <v>0</v>
      </c>
      <c r="G796">
        <v>1.625</v>
      </c>
      <c r="H796">
        <v>1.625</v>
      </c>
      <c r="I796">
        <v>1.6068</v>
      </c>
      <c r="J796">
        <v>1.5166999999999999</v>
      </c>
      <c r="K796">
        <v>1.5105</v>
      </c>
      <c r="L796">
        <v>1.4271</v>
      </c>
      <c r="M796" t="s">
        <v>1022</v>
      </c>
      <c r="O796" t="str">
        <f t="shared" si="12"/>
        <v>1 5/8|6||UN|3A|0|1.625|1.625|1.6068|1.5167|1.5105|1.4271|-|</v>
      </c>
    </row>
    <row r="797" spans="1:15" x14ac:dyDescent="0.25">
      <c r="A797" s="41" t="s">
        <v>1068</v>
      </c>
      <c r="B797">
        <v>6</v>
      </c>
      <c r="D797" t="s">
        <v>1031</v>
      </c>
      <c r="E797" t="s">
        <v>1025</v>
      </c>
      <c r="F797" t="s">
        <v>1022</v>
      </c>
      <c r="G797" t="s">
        <v>1022</v>
      </c>
      <c r="H797">
        <v>1.625</v>
      </c>
      <c r="I797">
        <v>1.625</v>
      </c>
      <c r="J797">
        <v>1.5246999999999999</v>
      </c>
      <c r="K797">
        <v>1.5166999999999999</v>
      </c>
      <c r="L797">
        <v>1.4645999999999999</v>
      </c>
      <c r="M797">
        <v>1.4450000000000001</v>
      </c>
      <c r="O797" t="str">
        <f t="shared" si="12"/>
        <v>1 5/8|6||UN|3B|-|-|1.625|1.625|1.5247|1.5167|1.4646|1.445|</v>
      </c>
    </row>
    <row r="798" spans="1:15" x14ac:dyDescent="0.25">
      <c r="A798" s="41" t="s">
        <v>1068</v>
      </c>
      <c r="B798">
        <v>8</v>
      </c>
      <c r="D798" t="s">
        <v>1031</v>
      </c>
      <c r="E798" t="s">
        <v>1021</v>
      </c>
      <c r="F798">
        <v>2.2000000000000001E-3</v>
      </c>
      <c r="G798">
        <v>1.6228</v>
      </c>
      <c r="H798">
        <v>1.625</v>
      </c>
      <c r="I798">
        <v>1.6077999999999999</v>
      </c>
      <c r="J798">
        <v>1.5416000000000001</v>
      </c>
      <c r="K798">
        <v>1.5342</v>
      </c>
      <c r="L798">
        <v>1.4783999999999999</v>
      </c>
      <c r="M798" t="s">
        <v>1022</v>
      </c>
      <c r="O798" t="str">
        <f t="shared" si="12"/>
        <v>1 5/8|8||UN|2A|0.0022|1.6228|1.625|1.6078|1.5416|1.5342|1.4784|-|</v>
      </c>
    </row>
    <row r="799" spans="1:15" x14ac:dyDescent="0.25">
      <c r="A799" s="41" t="s">
        <v>1068</v>
      </c>
      <c r="B799">
        <v>8</v>
      </c>
      <c r="D799" t="s">
        <v>1031</v>
      </c>
      <c r="E799" t="s">
        <v>1023</v>
      </c>
      <c r="F799" t="s">
        <v>1022</v>
      </c>
      <c r="G799" t="s">
        <v>1022</v>
      </c>
      <c r="H799">
        <v>1.625</v>
      </c>
      <c r="I799">
        <v>1.625</v>
      </c>
      <c r="J799">
        <v>1.5535000000000001</v>
      </c>
      <c r="K799">
        <v>1.5438000000000001</v>
      </c>
      <c r="L799">
        <v>1.5149999999999999</v>
      </c>
      <c r="M799">
        <v>1.49</v>
      </c>
      <c r="O799" t="str">
        <f t="shared" si="12"/>
        <v>1 5/8|8||UN|2B|-|-|1.625|1.625|1.5535|1.5438|1.515|1.49|</v>
      </c>
    </row>
    <row r="800" spans="1:15" x14ac:dyDescent="0.25">
      <c r="A800" s="41" t="s">
        <v>1068</v>
      </c>
      <c r="B800">
        <v>8</v>
      </c>
      <c r="D800" t="s">
        <v>1031</v>
      </c>
      <c r="E800" t="s">
        <v>1024</v>
      </c>
      <c r="F800">
        <v>0</v>
      </c>
      <c r="G800">
        <v>1.625</v>
      </c>
      <c r="H800">
        <v>1.625</v>
      </c>
      <c r="I800">
        <v>1.61</v>
      </c>
      <c r="J800">
        <v>1.5438000000000001</v>
      </c>
      <c r="K800">
        <v>1.5382</v>
      </c>
      <c r="L800">
        <v>1.4805999999999999</v>
      </c>
      <c r="M800" t="s">
        <v>1022</v>
      </c>
      <c r="O800" t="str">
        <f t="shared" si="12"/>
        <v>1 5/8|8||UN|3A|0|1.625|1.625|1.61|1.5438|1.5382|1.4806|-|</v>
      </c>
    </row>
    <row r="801" spans="1:15" x14ac:dyDescent="0.25">
      <c r="A801" s="41" t="s">
        <v>1068</v>
      </c>
      <c r="B801">
        <v>8</v>
      </c>
      <c r="D801" t="s">
        <v>1031</v>
      </c>
      <c r="E801" t="s">
        <v>1025</v>
      </c>
      <c r="F801" t="s">
        <v>1022</v>
      </c>
      <c r="G801" t="s">
        <v>1022</v>
      </c>
      <c r="H801">
        <v>1.625</v>
      </c>
      <c r="I801">
        <v>1.625</v>
      </c>
      <c r="J801">
        <v>1.5509999999999999</v>
      </c>
      <c r="K801">
        <v>1.5438000000000001</v>
      </c>
      <c r="L801">
        <v>1.5046999999999999</v>
      </c>
      <c r="M801">
        <v>1.49</v>
      </c>
      <c r="O801" t="str">
        <f t="shared" si="12"/>
        <v>1 5/8|8||UN|3B|-|-|1.625|1.625|1.551|1.5438|1.5047|1.49|</v>
      </c>
    </row>
    <row r="802" spans="1:15" x14ac:dyDescent="0.25">
      <c r="A802" s="41" t="s">
        <v>1068</v>
      </c>
      <c r="B802">
        <v>10</v>
      </c>
      <c r="D802" t="s">
        <v>1027</v>
      </c>
      <c r="E802" t="s">
        <v>1021</v>
      </c>
      <c r="F802">
        <v>1.9E-3</v>
      </c>
      <c r="G802">
        <v>1.6231</v>
      </c>
      <c r="H802">
        <v>1.625</v>
      </c>
      <c r="I802">
        <v>1.6102000000000001</v>
      </c>
      <c r="J802">
        <v>1.5581</v>
      </c>
      <c r="K802">
        <v>1.5517000000000001</v>
      </c>
      <c r="L802">
        <v>1.5041</v>
      </c>
      <c r="M802" t="s">
        <v>1022</v>
      </c>
      <c r="O802" t="str">
        <f t="shared" si="12"/>
        <v>1 5/8|10||UNS|2A|0.0019|1.6231|1.625|1.6102|1.5581|1.5517|1.5041|-|</v>
      </c>
    </row>
    <row r="803" spans="1:15" x14ac:dyDescent="0.25">
      <c r="A803" s="41" t="s">
        <v>1068</v>
      </c>
      <c r="B803">
        <v>10</v>
      </c>
      <c r="D803" t="s">
        <v>1027</v>
      </c>
      <c r="E803" t="s">
        <v>1023</v>
      </c>
      <c r="F803" t="s">
        <v>1022</v>
      </c>
      <c r="G803" t="s">
        <v>1022</v>
      </c>
      <c r="H803">
        <v>1.625</v>
      </c>
      <c r="I803">
        <v>1.625</v>
      </c>
      <c r="J803">
        <v>1.5683</v>
      </c>
      <c r="K803">
        <v>1.56</v>
      </c>
      <c r="L803">
        <v>1.538</v>
      </c>
      <c r="M803">
        <v>1.5169999999999999</v>
      </c>
      <c r="O803" t="str">
        <f t="shared" si="12"/>
        <v>1 5/8|10||UNS|2B|-|-|1.625|1.625|1.5683|1.56|1.538|1.517|</v>
      </c>
    </row>
    <row r="804" spans="1:15" x14ac:dyDescent="0.25">
      <c r="A804" s="41" t="s">
        <v>1068</v>
      </c>
      <c r="B804">
        <v>12</v>
      </c>
      <c r="D804" t="s">
        <v>1031</v>
      </c>
      <c r="E804" t="s">
        <v>1021</v>
      </c>
      <c r="F804">
        <v>1.8E-3</v>
      </c>
      <c r="G804">
        <v>1.6232</v>
      </c>
      <c r="H804">
        <v>1.625</v>
      </c>
      <c r="I804">
        <v>1.6117999999999999</v>
      </c>
      <c r="J804">
        <v>1.5690999999999999</v>
      </c>
      <c r="K804">
        <v>1.5631999999999999</v>
      </c>
      <c r="L804">
        <v>1.524</v>
      </c>
      <c r="M804" t="s">
        <v>1022</v>
      </c>
      <c r="O804" t="str">
        <f t="shared" si="12"/>
        <v>1 5/8|12||UN|2A|0.0018|1.6232|1.625|1.6118|1.5691|1.5632|1.524|-|</v>
      </c>
    </row>
    <row r="805" spans="1:15" x14ac:dyDescent="0.25">
      <c r="A805" s="41" t="s">
        <v>1068</v>
      </c>
      <c r="B805">
        <v>12</v>
      </c>
      <c r="D805" t="s">
        <v>1031</v>
      </c>
      <c r="E805" t="s">
        <v>1023</v>
      </c>
      <c r="F805" t="s">
        <v>1022</v>
      </c>
      <c r="G805" t="s">
        <v>1022</v>
      </c>
      <c r="H805">
        <v>1.625</v>
      </c>
      <c r="I805">
        <v>1.625</v>
      </c>
      <c r="J805">
        <v>1.5785</v>
      </c>
      <c r="K805">
        <v>1.5709</v>
      </c>
      <c r="L805">
        <v>1.5529999999999999</v>
      </c>
      <c r="M805">
        <v>1.5349999999999999</v>
      </c>
      <c r="O805" t="str">
        <f t="shared" si="12"/>
        <v>1 5/8|12||UN|2B|-|-|1.625|1.625|1.5785|1.5709|1.553|1.535|</v>
      </c>
    </row>
    <row r="806" spans="1:15" x14ac:dyDescent="0.25">
      <c r="A806" s="41" t="s">
        <v>1068</v>
      </c>
      <c r="B806">
        <v>12</v>
      </c>
      <c r="D806" t="s">
        <v>1031</v>
      </c>
      <c r="E806" t="s">
        <v>1024</v>
      </c>
      <c r="F806">
        <v>0</v>
      </c>
      <c r="G806">
        <v>1.625</v>
      </c>
      <c r="H806">
        <v>1.625</v>
      </c>
      <c r="I806">
        <v>1.6135999999999999</v>
      </c>
      <c r="J806">
        <v>1.5709</v>
      </c>
      <c r="K806">
        <v>1.5665</v>
      </c>
      <c r="L806">
        <v>1.5258</v>
      </c>
      <c r="M806" t="s">
        <v>1022</v>
      </c>
      <c r="O806" t="str">
        <f t="shared" si="12"/>
        <v>1 5/8|12||UN|3A|0|1.625|1.625|1.6136|1.5709|1.5665|1.5258|-|</v>
      </c>
    </row>
    <row r="807" spans="1:15" x14ac:dyDescent="0.25">
      <c r="A807" s="41" t="s">
        <v>1068</v>
      </c>
      <c r="B807">
        <v>12</v>
      </c>
      <c r="D807" t="s">
        <v>1031</v>
      </c>
      <c r="E807" t="s">
        <v>1025</v>
      </c>
      <c r="F807" t="s">
        <v>1022</v>
      </c>
      <c r="G807" t="s">
        <v>1022</v>
      </c>
      <c r="H807">
        <v>1.625</v>
      </c>
      <c r="I807">
        <v>1.625</v>
      </c>
      <c r="J807">
        <v>1.5766</v>
      </c>
      <c r="K807">
        <v>1.5709</v>
      </c>
      <c r="L807">
        <v>1.5448</v>
      </c>
      <c r="M807">
        <v>1.5349999999999999</v>
      </c>
      <c r="O807" t="str">
        <f t="shared" si="12"/>
        <v>1 5/8|12||UN|3B|-|-|1.625|1.625|1.5766|1.5709|1.5448|1.535|</v>
      </c>
    </row>
    <row r="808" spans="1:15" x14ac:dyDescent="0.25">
      <c r="A808" s="41" t="s">
        <v>1068</v>
      </c>
      <c r="B808">
        <v>14</v>
      </c>
      <c r="D808" t="s">
        <v>1027</v>
      </c>
      <c r="E808" t="s">
        <v>1021</v>
      </c>
      <c r="F808">
        <v>1.6999999999999999E-3</v>
      </c>
      <c r="G808">
        <v>1.6233</v>
      </c>
      <c r="H808">
        <v>1.625</v>
      </c>
      <c r="I808">
        <v>1.613</v>
      </c>
      <c r="J808">
        <v>1.5769</v>
      </c>
      <c r="K808">
        <v>1.5713999999999999</v>
      </c>
      <c r="L808">
        <v>1.5383</v>
      </c>
      <c r="M808" t="s">
        <v>1022</v>
      </c>
      <c r="O808" t="str">
        <f t="shared" si="12"/>
        <v>1 5/8|14||UNS|2A|0.0017|1.6233|1.625|1.613|1.5769|1.5714|1.5383|-|</v>
      </c>
    </row>
    <row r="809" spans="1:15" x14ac:dyDescent="0.25">
      <c r="A809" s="41" t="s">
        <v>1068</v>
      </c>
      <c r="B809">
        <v>14</v>
      </c>
      <c r="D809" t="s">
        <v>1027</v>
      </c>
      <c r="E809" t="s">
        <v>1023</v>
      </c>
      <c r="F809" t="s">
        <v>1022</v>
      </c>
      <c r="G809" t="s">
        <v>1022</v>
      </c>
      <c r="H809">
        <v>1.625</v>
      </c>
      <c r="I809">
        <v>1.625</v>
      </c>
      <c r="J809">
        <v>1.5858000000000001</v>
      </c>
      <c r="K809">
        <v>1.5786</v>
      </c>
      <c r="L809">
        <v>1.5640000000000001</v>
      </c>
      <c r="M809">
        <v>1.548</v>
      </c>
      <c r="O809" t="str">
        <f t="shared" si="12"/>
        <v>1 5/8|14||UNS|2B|-|-|1.625|1.625|1.5858|1.5786|1.564|1.548|</v>
      </c>
    </row>
    <row r="810" spans="1:15" x14ac:dyDescent="0.25">
      <c r="A810" s="41" t="s">
        <v>1068</v>
      </c>
      <c r="B810">
        <v>16</v>
      </c>
      <c r="D810" t="s">
        <v>1031</v>
      </c>
      <c r="E810" t="s">
        <v>1021</v>
      </c>
      <c r="F810">
        <v>1.6000000000000001E-3</v>
      </c>
      <c r="G810">
        <v>1.6234</v>
      </c>
      <c r="H810">
        <v>1.625</v>
      </c>
      <c r="I810">
        <v>1.6140000000000001</v>
      </c>
      <c r="J810">
        <v>1.5828</v>
      </c>
      <c r="K810">
        <v>1.5775999999999999</v>
      </c>
      <c r="L810">
        <v>1.5488999999999999</v>
      </c>
      <c r="M810" t="s">
        <v>1022</v>
      </c>
      <c r="O810" t="str">
        <f t="shared" si="12"/>
        <v>1 5/8|16||UN|2A|0.0016|1.6234|1.625|1.614|1.5828|1.5776|1.5489|-|</v>
      </c>
    </row>
    <row r="811" spans="1:15" x14ac:dyDescent="0.25">
      <c r="A811" s="41" t="s">
        <v>1068</v>
      </c>
      <c r="B811">
        <v>16</v>
      </c>
      <c r="D811" t="s">
        <v>1031</v>
      </c>
      <c r="E811" t="s">
        <v>1023</v>
      </c>
      <c r="F811" t="s">
        <v>1022</v>
      </c>
      <c r="G811" t="s">
        <v>1022</v>
      </c>
      <c r="H811">
        <v>1.625</v>
      </c>
      <c r="I811">
        <v>1.625</v>
      </c>
      <c r="J811">
        <v>1.5911999999999999</v>
      </c>
      <c r="K811">
        <v>1.5844</v>
      </c>
      <c r="L811">
        <v>1.571</v>
      </c>
      <c r="M811">
        <v>1.5569999999999999</v>
      </c>
      <c r="O811" t="str">
        <f t="shared" si="12"/>
        <v>1 5/8|16||UN|2B|-|-|1.625|1.625|1.5912|1.5844|1.571|1.557|</v>
      </c>
    </row>
    <row r="812" spans="1:15" x14ac:dyDescent="0.25">
      <c r="A812" s="41" t="s">
        <v>1068</v>
      </c>
      <c r="B812">
        <v>16</v>
      </c>
      <c r="D812" t="s">
        <v>1031</v>
      </c>
      <c r="E812" t="s">
        <v>1024</v>
      </c>
      <c r="F812">
        <v>0</v>
      </c>
      <c r="G812">
        <v>1.625</v>
      </c>
      <c r="H812">
        <v>1.625</v>
      </c>
      <c r="I812">
        <v>1.6155999999999999</v>
      </c>
      <c r="J812">
        <v>1.5844</v>
      </c>
      <c r="K812">
        <v>1.5805</v>
      </c>
      <c r="L812">
        <v>1.5505</v>
      </c>
      <c r="M812" t="s">
        <v>1022</v>
      </c>
      <c r="O812" t="str">
        <f t="shared" si="12"/>
        <v>1 5/8|16||UN|3A|0|1.625|1.625|1.6156|1.5844|1.5805|1.5505|-|</v>
      </c>
    </row>
    <row r="813" spans="1:15" x14ac:dyDescent="0.25">
      <c r="A813" s="41" t="s">
        <v>1068</v>
      </c>
      <c r="B813">
        <v>16</v>
      </c>
      <c r="D813" t="s">
        <v>1031</v>
      </c>
      <c r="E813" t="s">
        <v>1025</v>
      </c>
      <c r="F813" t="s">
        <v>1022</v>
      </c>
      <c r="G813" t="s">
        <v>1022</v>
      </c>
      <c r="H813">
        <v>1.625</v>
      </c>
      <c r="I813">
        <v>1.625</v>
      </c>
      <c r="J813">
        <v>1.5894999999999999</v>
      </c>
      <c r="K813">
        <v>1.5844</v>
      </c>
      <c r="L813">
        <v>1.5658000000000001</v>
      </c>
      <c r="M813">
        <v>1.5569999999999999</v>
      </c>
      <c r="O813" t="str">
        <f t="shared" si="12"/>
        <v>1 5/8|16||UN|3B|-|-|1.625|1.625|1.5895|1.5844|1.5658|1.557|</v>
      </c>
    </row>
    <row r="814" spans="1:15" x14ac:dyDescent="0.25">
      <c r="A814" s="41" t="s">
        <v>1068</v>
      </c>
      <c r="B814">
        <v>18</v>
      </c>
      <c r="D814" t="s">
        <v>1028</v>
      </c>
      <c r="E814" t="s">
        <v>1021</v>
      </c>
      <c r="F814">
        <v>1.5E-3</v>
      </c>
      <c r="G814">
        <v>1.6234999999999999</v>
      </c>
      <c r="H814">
        <v>1.625</v>
      </c>
      <c r="I814">
        <v>1.6148</v>
      </c>
      <c r="J814">
        <v>1.5873999999999999</v>
      </c>
      <c r="K814">
        <v>1.5824</v>
      </c>
      <c r="L814">
        <v>1.5573999999999999</v>
      </c>
      <c r="M814" t="s">
        <v>1022</v>
      </c>
      <c r="O814" t="str">
        <f t="shared" si="12"/>
        <v>1 5/8|18||UNEF|2A|0.0015|1.6235|1.625|1.6148|1.5874|1.5824|1.5574|-|</v>
      </c>
    </row>
    <row r="815" spans="1:15" x14ac:dyDescent="0.25">
      <c r="A815" s="41" t="s">
        <v>1068</v>
      </c>
      <c r="B815">
        <v>18</v>
      </c>
      <c r="D815" t="s">
        <v>1028</v>
      </c>
      <c r="E815" t="s">
        <v>1023</v>
      </c>
      <c r="F815" t="s">
        <v>1022</v>
      </c>
      <c r="G815" t="s">
        <v>1022</v>
      </c>
      <c r="H815">
        <v>1.625</v>
      </c>
      <c r="I815">
        <v>1.625</v>
      </c>
      <c r="J815">
        <v>1.5953999999999999</v>
      </c>
      <c r="K815">
        <v>1.5889</v>
      </c>
      <c r="L815">
        <v>1.5780000000000001</v>
      </c>
      <c r="M815">
        <v>1.5649999999999999</v>
      </c>
      <c r="O815" t="str">
        <f t="shared" si="12"/>
        <v>1 5/8|18||UNEF|2B|-|-|1.625|1.625|1.5954|1.5889|1.578|1.565|</v>
      </c>
    </row>
    <row r="816" spans="1:15" x14ac:dyDescent="0.25">
      <c r="A816" s="41" t="s">
        <v>1068</v>
      </c>
      <c r="B816">
        <v>18</v>
      </c>
      <c r="D816" t="s">
        <v>1028</v>
      </c>
      <c r="E816" t="s">
        <v>1024</v>
      </c>
      <c r="F816">
        <v>0</v>
      </c>
      <c r="G816">
        <v>1.625</v>
      </c>
      <c r="H816">
        <v>1.625</v>
      </c>
      <c r="I816">
        <v>1.6163000000000001</v>
      </c>
      <c r="J816">
        <v>1.5889</v>
      </c>
      <c r="K816">
        <v>1.5851999999999999</v>
      </c>
      <c r="L816">
        <v>1.5589</v>
      </c>
      <c r="M816" t="s">
        <v>1022</v>
      </c>
      <c r="O816" t="str">
        <f t="shared" si="12"/>
        <v>1 5/8|18||UNEF|3A|0|1.625|1.625|1.6163|1.5889|1.5852|1.5589|-|</v>
      </c>
    </row>
    <row r="817" spans="1:15" x14ac:dyDescent="0.25">
      <c r="A817" s="41" t="s">
        <v>1068</v>
      </c>
      <c r="B817">
        <v>18</v>
      </c>
      <c r="D817" t="s">
        <v>1028</v>
      </c>
      <c r="E817" t="s">
        <v>1025</v>
      </c>
      <c r="F817" t="s">
        <v>1022</v>
      </c>
      <c r="G817" t="s">
        <v>1022</v>
      </c>
      <c r="H817">
        <v>1.625</v>
      </c>
      <c r="I817">
        <v>1.625</v>
      </c>
      <c r="J817">
        <v>1.5936999999999999</v>
      </c>
      <c r="K817">
        <v>1.5889</v>
      </c>
      <c r="L817">
        <v>1.573</v>
      </c>
      <c r="M817">
        <v>1.5649999999999999</v>
      </c>
      <c r="O817" t="str">
        <f t="shared" si="12"/>
        <v>1 5/8|18||UNEF|3B|-|-|1.625|1.625|1.5937|1.5889|1.573|1.565|</v>
      </c>
    </row>
    <row r="818" spans="1:15" x14ac:dyDescent="0.25">
      <c r="A818" s="41" t="s">
        <v>1068</v>
      </c>
      <c r="B818">
        <v>20</v>
      </c>
      <c r="D818" t="s">
        <v>1031</v>
      </c>
      <c r="E818" t="s">
        <v>1021</v>
      </c>
      <c r="F818">
        <v>1.4E-3</v>
      </c>
      <c r="G818">
        <v>1.6235999999999999</v>
      </c>
      <c r="H818">
        <v>1.625</v>
      </c>
      <c r="I818">
        <v>1.6154999999999999</v>
      </c>
      <c r="J818">
        <v>1.5911</v>
      </c>
      <c r="K818">
        <v>1.5863</v>
      </c>
      <c r="L818">
        <v>1.5641</v>
      </c>
      <c r="M818" t="s">
        <v>1022</v>
      </c>
      <c r="O818" t="str">
        <f t="shared" si="12"/>
        <v>1 5/8|20||UN|2A|0.0014|1.6236|1.625|1.6155|1.5911|1.5863|1.5641|-|</v>
      </c>
    </row>
    <row r="819" spans="1:15" x14ac:dyDescent="0.25">
      <c r="A819" s="41" t="s">
        <v>1068</v>
      </c>
      <c r="B819">
        <v>20</v>
      </c>
      <c r="D819" t="s">
        <v>1031</v>
      </c>
      <c r="E819" t="s">
        <v>1023</v>
      </c>
      <c r="F819" t="s">
        <v>1022</v>
      </c>
      <c r="G819" t="s">
        <v>1022</v>
      </c>
      <c r="H819">
        <v>1.625</v>
      </c>
      <c r="I819">
        <v>1.625</v>
      </c>
      <c r="J819">
        <v>1.5987</v>
      </c>
      <c r="K819">
        <v>1.5925</v>
      </c>
      <c r="L819">
        <v>1.5820000000000001</v>
      </c>
      <c r="M819">
        <v>1.571</v>
      </c>
      <c r="O819" t="str">
        <f t="shared" si="12"/>
        <v>1 5/8|20||UN|2B|-|-|1.625|1.625|1.5987|1.5925|1.582|1.571|</v>
      </c>
    </row>
    <row r="820" spans="1:15" x14ac:dyDescent="0.25">
      <c r="A820" s="41" t="s">
        <v>1068</v>
      </c>
      <c r="B820">
        <v>20</v>
      </c>
      <c r="D820" t="s">
        <v>1031</v>
      </c>
      <c r="E820" t="s">
        <v>1024</v>
      </c>
      <c r="F820">
        <v>0</v>
      </c>
      <c r="G820">
        <v>1.625</v>
      </c>
      <c r="H820">
        <v>1.625</v>
      </c>
      <c r="I820">
        <v>1.6169</v>
      </c>
      <c r="J820">
        <v>1.5925</v>
      </c>
      <c r="K820">
        <v>1.5889</v>
      </c>
      <c r="L820">
        <v>1.5654999999999999</v>
      </c>
      <c r="M820" t="s">
        <v>1022</v>
      </c>
      <c r="O820" t="str">
        <f t="shared" si="12"/>
        <v>1 5/8|20||UN|3A|0|1.625|1.625|1.6169|1.5925|1.5889|1.5655|-|</v>
      </c>
    </row>
    <row r="821" spans="1:15" x14ac:dyDescent="0.25">
      <c r="A821" s="41" t="s">
        <v>1068</v>
      </c>
      <c r="B821">
        <v>20</v>
      </c>
      <c r="D821" t="s">
        <v>1031</v>
      </c>
      <c r="E821" t="s">
        <v>1025</v>
      </c>
      <c r="F821" t="s">
        <v>1022</v>
      </c>
      <c r="G821" t="s">
        <v>1022</v>
      </c>
      <c r="H821">
        <v>1.625</v>
      </c>
      <c r="I821">
        <v>1.625</v>
      </c>
      <c r="J821">
        <v>1.5971</v>
      </c>
      <c r="K821">
        <v>1.5925</v>
      </c>
      <c r="L821">
        <v>1.5787</v>
      </c>
      <c r="M821">
        <v>1.571</v>
      </c>
      <c r="O821" t="str">
        <f t="shared" si="12"/>
        <v>1 5/8|20||UN|3B|-|-|1.625|1.625|1.5971|1.5925|1.5787|1.571|</v>
      </c>
    </row>
    <row r="822" spans="1:15" x14ac:dyDescent="0.25">
      <c r="A822" s="41" t="s">
        <v>1068</v>
      </c>
      <c r="B822">
        <v>24</v>
      </c>
      <c r="D822" t="s">
        <v>1027</v>
      </c>
      <c r="E822" t="s">
        <v>1021</v>
      </c>
      <c r="F822">
        <v>1.2999999999999999E-3</v>
      </c>
      <c r="G822">
        <v>1.6236999999999999</v>
      </c>
      <c r="H822">
        <v>1.625</v>
      </c>
      <c r="I822">
        <v>1.6165</v>
      </c>
      <c r="J822">
        <v>1.5966</v>
      </c>
      <c r="K822">
        <v>1.5922000000000001</v>
      </c>
      <c r="L822">
        <v>1.5741000000000001</v>
      </c>
      <c r="M822" t="s">
        <v>1022</v>
      </c>
      <c r="O822" t="str">
        <f t="shared" si="12"/>
        <v>1 5/8|24||UNS|2A|0.0013|1.6237|1.625|1.6165|1.5966|1.5922|1.5741|-|</v>
      </c>
    </row>
    <row r="823" spans="1:15" x14ac:dyDescent="0.25">
      <c r="A823" s="41" t="s">
        <v>1068</v>
      </c>
      <c r="B823">
        <v>24</v>
      </c>
      <c r="D823" t="s">
        <v>1027</v>
      </c>
      <c r="E823" t="s">
        <v>1023</v>
      </c>
      <c r="F823" t="s">
        <v>1022</v>
      </c>
      <c r="G823" t="s">
        <v>1022</v>
      </c>
      <c r="H823">
        <v>1.625</v>
      </c>
      <c r="I823">
        <v>1.625</v>
      </c>
      <c r="J823">
        <v>1.6036999999999999</v>
      </c>
      <c r="K823">
        <v>1.5979000000000001</v>
      </c>
      <c r="L823">
        <v>1.59</v>
      </c>
      <c r="M823">
        <v>1.58</v>
      </c>
      <c r="O823" t="str">
        <f t="shared" si="12"/>
        <v>1 5/8|24||UNS|2B|-|-|1.625|1.625|1.6037|1.5979|1.59|1.58|</v>
      </c>
    </row>
    <row r="824" spans="1:15" x14ac:dyDescent="0.25">
      <c r="A824" s="41" t="s">
        <v>1069</v>
      </c>
      <c r="B824">
        <v>6</v>
      </c>
      <c r="D824" t="s">
        <v>1031</v>
      </c>
      <c r="E824" t="s">
        <v>1021</v>
      </c>
      <c r="F824">
        <v>2.5000000000000001E-3</v>
      </c>
      <c r="G824">
        <v>1.6850000000000001</v>
      </c>
      <c r="H824">
        <v>1.6875</v>
      </c>
      <c r="I824">
        <v>1.6668000000000001</v>
      </c>
      <c r="J824">
        <v>1.5767</v>
      </c>
      <c r="K824">
        <v>1.5684</v>
      </c>
      <c r="L824">
        <v>1.4865999999999999</v>
      </c>
      <c r="M824" t="s">
        <v>1022</v>
      </c>
      <c r="O824" t="str">
        <f t="shared" si="12"/>
        <v>1 11/16|6||UN|2A|0.0025|1.685|1.6875|1.6668|1.5767|1.5684|1.4866|-|</v>
      </c>
    </row>
    <row r="825" spans="1:15" x14ac:dyDescent="0.25">
      <c r="A825" s="41" t="s">
        <v>1069</v>
      </c>
      <c r="B825">
        <v>6</v>
      </c>
      <c r="D825" t="s">
        <v>1031</v>
      </c>
      <c r="E825" t="s">
        <v>1023</v>
      </c>
      <c r="F825" t="s">
        <v>1022</v>
      </c>
      <c r="G825" t="s">
        <v>1022</v>
      </c>
      <c r="H825">
        <v>1.6875</v>
      </c>
      <c r="I825">
        <v>1.6875</v>
      </c>
      <c r="J825">
        <v>1.59</v>
      </c>
      <c r="K825">
        <v>1.5791999999999999</v>
      </c>
      <c r="L825">
        <v>1.538</v>
      </c>
      <c r="M825">
        <v>1.5069999999999999</v>
      </c>
      <c r="O825" t="str">
        <f t="shared" si="12"/>
        <v>1 11/16|6||UN|2B|-|-|1.6875|1.6875|1.59|1.5792|1.538|1.507|</v>
      </c>
    </row>
    <row r="826" spans="1:15" x14ac:dyDescent="0.25">
      <c r="A826" s="41" t="s">
        <v>1069</v>
      </c>
      <c r="B826">
        <v>6</v>
      </c>
      <c r="D826" t="s">
        <v>1031</v>
      </c>
      <c r="E826" t="s">
        <v>1024</v>
      </c>
      <c r="F826">
        <v>0</v>
      </c>
      <c r="G826">
        <v>1.6875</v>
      </c>
      <c r="H826">
        <v>1.6875</v>
      </c>
      <c r="I826">
        <v>1.6693</v>
      </c>
      <c r="J826">
        <v>1.5791999999999999</v>
      </c>
      <c r="K826">
        <v>1.573</v>
      </c>
      <c r="L826">
        <v>1.4891000000000001</v>
      </c>
      <c r="M826" t="s">
        <v>1022</v>
      </c>
      <c r="O826" t="str">
        <f t="shared" si="12"/>
        <v>1 11/16|6||UN|3A|0|1.6875|1.6875|1.6693|1.5792|1.573|1.4891|-|</v>
      </c>
    </row>
    <row r="827" spans="1:15" x14ac:dyDescent="0.25">
      <c r="A827" s="41" t="s">
        <v>1069</v>
      </c>
      <c r="B827">
        <v>6</v>
      </c>
      <c r="D827" t="s">
        <v>1031</v>
      </c>
      <c r="E827" t="s">
        <v>1025</v>
      </c>
      <c r="F827" t="s">
        <v>1022</v>
      </c>
      <c r="G827" t="s">
        <v>1022</v>
      </c>
      <c r="H827">
        <v>1.6875</v>
      </c>
      <c r="I827">
        <v>1.6875</v>
      </c>
      <c r="J827">
        <v>1.5872999999999999</v>
      </c>
      <c r="K827">
        <v>1.5791999999999999</v>
      </c>
      <c r="L827">
        <v>1.5270999999999999</v>
      </c>
      <c r="M827">
        <v>1.5069999999999999</v>
      </c>
      <c r="O827" t="str">
        <f t="shared" si="12"/>
        <v>1 11/16|6||UN|3B|-|-|1.6875|1.6875|1.5873|1.5792|1.5271|1.507|</v>
      </c>
    </row>
    <row r="828" spans="1:15" x14ac:dyDescent="0.25">
      <c r="A828" s="41" t="s">
        <v>1069</v>
      </c>
      <c r="B828">
        <v>8</v>
      </c>
      <c r="D828" t="s">
        <v>1031</v>
      </c>
      <c r="E828" t="s">
        <v>1021</v>
      </c>
      <c r="F828">
        <v>2.2000000000000001E-3</v>
      </c>
      <c r="G828">
        <v>1.6853</v>
      </c>
      <c r="H828">
        <v>1.6875</v>
      </c>
      <c r="I828">
        <v>1.6702999999999999</v>
      </c>
      <c r="J828">
        <v>1.6041000000000001</v>
      </c>
      <c r="K828">
        <v>1.5966</v>
      </c>
      <c r="L828">
        <v>1.5365</v>
      </c>
      <c r="M828" t="s">
        <v>1022</v>
      </c>
      <c r="O828" t="str">
        <f t="shared" si="12"/>
        <v>1 11/16|8||UN|2A|0.0022|1.6853|1.6875|1.6703|1.6041|1.5966|1.5365|-|</v>
      </c>
    </row>
    <row r="829" spans="1:15" x14ac:dyDescent="0.25">
      <c r="A829" s="41" t="s">
        <v>1069</v>
      </c>
      <c r="B829">
        <v>8</v>
      </c>
      <c r="D829" t="s">
        <v>1031</v>
      </c>
      <c r="E829" t="s">
        <v>1023</v>
      </c>
      <c r="F829" t="s">
        <v>1022</v>
      </c>
      <c r="G829" t="s">
        <v>1022</v>
      </c>
      <c r="H829">
        <v>1.6875</v>
      </c>
      <c r="I829">
        <v>1.6875</v>
      </c>
      <c r="J829">
        <v>1.6160000000000001</v>
      </c>
      <c r="K829">
        <v>1.6063000000000001</v>
      </c>
      <c r="L829">
        <v>1.577</v>
      </c>
      <c r="M829">
        <v>1.552</v>
      </c>
      <c r="O829" t="str">
        <f t="shared" si="12"/>
        <v>1 11/16|8||UN|2B|-|-|1.6875|1.6875|1.616|1.6063|1.577|1.552|</v>
      </c>
    </row>
    <row r="830" spans="1:15" x14ac:dyDescent="0.25">
      <c r="A830" s="41" t="s">
        <v>1069</v>
      </c>
      <c r="B830">
        <v>8</v>
      </c>
      <c r="D830" t="s">
        <v>1031</v>
      </c>
      <c r="E830" t="s">
        <v>1024</v>
      </c>
      <c r="F830">
        <v>0</v>
      </c>
      <c r="G830">
        <v>1.6875</v>
      </c>
      <c r="H830">
        <v>1.6875</v>
      </c>
      <c r="I830">
        <v>1.6725000000000001</v>
      </c>
      <c r="J830">
        <v>1.6063000000000001</v>
      </c>
      <c r="K830">
        <v>1.6007</v>
      </c>
      <c r="L830">
        <v>1.5387</v>
      </c>
      <c r="M830" t="s">
        <v>1022</v>
      </c>
      <c r="O830" t="str">
        <f t="shared" si="12"/>
        <v>1 11/16|8||UN|3A|0|1.6875|1.6875|1.6725|1.6063|1.6007|1.5387|-|</v>
      </c>
    </row>
    <row r="831" spans="1:15" x14ac:dyDescent="0.25">
      <c r="A831" s="41" t="s">
        <v>1069</v>
      </c>
      <c r="B831">
        <v>8</v>
      </c>
      <c r="D831" t="s">
        <v>1031</v>
      </c>
      <c r="E831" t="s">
        <v>1025</v>
      </c>
      <c r="F831" t="s">
        <v>1022</v>
      </c>
      <c r="G831" t="s">
        <v>1022</v>
      </c>
      <c r="H831">
        <v>1.6875</v>
      </c>
      <c r="I831">
        <v>1.6875</v>
      </c>
      <c r="J831">
        <v>1.6135999999999999</v>
      </c>
      <c r="K831">
        <v>1.6063000000000001</v>
      </c>
      <c r="L831">
        <v>1.5671999999999999</v>
      </c>
      <c r="M831">
        <v>1.552</v>
      </c>
      <c r="O831" t="str">
        <f t="shared" si="12"/>
        <v>1 11/16|8||UN|3B|-|-|1.6875|1.6875|1.6136|1.6063|1.5672|1.552|</v>
      </c>
    </row>
    <row r="832" spans="1:15" x14ac:dyDescent="0.25">
      <c r="A832" s="41" t="s">
        <v>1069</v>
      </c>
      <c r="B832">
        <v>12</v>
      </c>
      <c r="D832" t="s">
        <v>1031</v>
      </c>
      <c r="E832" t="s">
        <v>1021</v>
      </c>
      <c r="F832">
        <v>1.8E-3</v>
      </c>
      <c r="G832">
        <v>1.6857</v>
      </c>
      <c r="H832">
        <v>1.6875</v>
      </c>
      <c r="I832">
        <v>1.6742999999999999</v>
      </c>
      <c r="J832">
        <v>1.6315999999999999</v>
      </c>
      <c r="K832">
        <v>1.6255999999999999</v>
      </c>
      <c r="L832">
        <v>1.5865</v>
      </c>
      <c r="M832" t="s">
        <v>1022</v>
      </c>
      <c r="O832" t="str">
        <f t="shared" si="12"/>
        <v>1 11/16|12||UN|2A|0.0018|1.6857|1.6875|1.6743|1.6316|1.6256|1.5865|-|</v>
      </c>
    </row>
    <row r="833" spans="1:15" x14ac:dyDescent="0.25">
      <c r="A833" s="41" t="s">
        <v>1069</v>
      </c>
      <c r="B833">
        <v>12</v>
      </c>
      <c r="D833" t="s">
        <v>1031</v>
      </c>
      <c r="E833" t="s">
        <v>1023</v>
      </c>
      <c r="F833" t="s">
        <v>1022</v>
      </c>
      <c r="G833" t="s">
        <v>1022</v>
      </c>
      <c r="H833">
        <v>1.6875</v>
      </c>
      <c r="I833">
        <v>1.6875</v>
      </c>
      <c r="J833">
        <v>1.6412</v>
      </c>
      <c r="K833">
        <v>1.6334</v>
      </c>
      <c r="L833">
        <v>1.615</v>
      </c>
      <c r="M833">
        <v>1.597</v>
      </c>
      <c r="O833" t="str">
        <f t="shared" si="12"/>
        <v>1 11/16|12||UN|2B|-|-|1.6875|1.6875|1.6412|1.6334|1.615|1.597|</v>
      </c>
    </row>
    <row r="834" spans="1:15" x14ac:dyDescent="0.25">
      <c r="A834" s="41" t="s">
        <v>1069</v>
      </c>
      <c r="B834">
        <v>12</v>
      </c>
      <c r="D834" t="s">
        <v>1031</v>
      </c>
      <c r="E834" t="s">
        <v>1024</v>
      </c>
      <c r="F834">
        <v>0</v>
      </c>
      <c r="G834">
        <v>1.6875</v>
      </c>
      <c r="H834">
        <v>1.6875</v>
      </c>
      <c r="I834">
        <v>1.6760999999999999</v>
      </c>
      <c r="J834">
        <v>1.6334</v>
      </c>
      <c r="K834">
        <v>1.6289</v>
      </c>
      <c r="L834">
        <v>1.5883</v>
      </c>
      <c r="M834" t="s">
        <v>1022</v>
      </c>
      <c r="O834" t="str">
        <f t="shared" si="12"/>
        <v>1 11/16|12||UN|3A|0|1.6875|1.6875|1.6761|1.6334|1.6289|1.5883|-|</v>
      </c>
    </row>
    <row r="835" spans="1:15" x14ac:dyDescent="0.25">
      <c r="A835" s="41" t="s">
        <v>1069</v>
      </c>
      <c r="B835">
        <v>12</v>
      </c>
      <c r="D835" t="s">
        <v>1031</v>
      </c>
      <c r="E835" t="s">
        <v>1025</v>
      </c>
      <c r="F835" t="s">
        <v>1022</v>
      </c>
      <c r="G835" t="s">
        <v>1022</v>
      </c>
      <c r="H835">
        <v>1.6875</v>
      </c>
      <c r="I835">
        <v>1.6875</v>
      </c>
      <c r="J835">
        <v>1.6392</v>
      </c>
      <c r="K835">
        <v>1.6334</v>
      </c>
      <c r="L835">
        <v>1.6073</v>
      </c>
      <c r="M835">
        <v>1.597</v>
      </c>
      <c r="O835" t="str">
        <f t="shared" ref="O835:O898" si="13">A835&amp;"|"&amp;B835&amp;"|"&amp;C835&amp;"|"&amp;D835&amp;"|"&amp;E835&amp;"|"&amp;F835&amp;"|"&amp;G835&amp;"|"&amp;H835&amp;"|"&amp;I835&amp;"|"&amp;J835&amp;"|"&amp;K835&amp;"|"&amp;L835&amp;"|"&amp;M835&amp;"|"&amp;N835</f>
        <v>1 11/16|12||UN|3B|-|-|1.6875|1.6875|1.6392|1.6334|1.6073|1.597|</v>
      </c>
    </row>
    <row r="836" spans="1:15" x14ac:dyDescent="0.25">
      <c r="A836" s="41" t="s">
        <v>1069</v>
      </c>
      <c r="B836">
        <v>16</v>
      </c>
      <c r="D836" t="s">
        <v>1031</v>
      </c>
      <c r="E836" t="s">
        <v>1021</v>
      </c>
      <c r="F836">
        <v>1.6000000000000001E-3</v>
      </c>
      <c r="G836">
        <v>1.6859</v>
      </c>
      <c r="H836">
        <v>1.6875</v>
      </c>
      <c r="I836">
        <v>1.6765000000000001</v>
      </c>
      <c r="J836">
        <v>1.6453</v>
      </c>
      <c r="K836">
        <v>1.64</v>
      </c>
      <c r="L836">
        <v>1.6113999999999999</v>
      </c>
      <c r="M836" t="s">
        <v>1022</v>
      </c>
      <c r="O836" t="str">
        <f t="shared" si="13"/>
        <v>1 11/16|16||UN|2A|0.0016|1.6859|1.6875|1.6765|1.6453|1.64|1.6114|-|</v>
      </c>
    </row>
    <row r="837" spans="1:15" x14ac:dyDescent="0.25">
      <c r="A837" s="41" t="s">
        <v>1069</v>
      </c>
      <c r="B837">
        <v>16</v>
      </c>
      <c r="D837" t="s">
        <v>1031</v>
      </c>
      <c r="E837" t="s">
        <v>1023</v>
      </c>
      <c r="F837" t="s">
        <v>1022</v>
      </c>
      <c r="G837" t="s">
        <v>1022</v>
      </c>
      <c r="H837">
        <v>1.6875</v>
      </c>
      <c r="I837">
        <v>1.6875</v>
      </c>
      <c r="J837">
        <v>1.6537999999999999</v>
      </c>
      <c r="K837">
        <v>1.6469</v>
      </c>
      <c r="L837">
        <v>1.6339999999999999</v>
      </c>
      <c r="M837">
        <v>1.62</v>
      </c>
      <c r="O837" t="str">
        <f t="shared" si="13"/>
        <v>1 11/16|16||UN|2B|-|-|1.6875|1.6875|1.6538|1.6469|1.634|1.62|</v>
      </c>
    </row>
    <row r="838" spans="1:15" x14ac:dyDescent="0.25">
      <c r="A838" s="41" t="s">
        <v>1069</v>
      </c>
      <c r="B838">
        <v>16</v>
      </c>
      <c r="D838" t="s">
        <v>1031</v>
      </c>
      <c r="E838" t="s">
        <v>1024</v>
      </c>
      <c r="F838">
        <v>0</v>
      </c>
      <c r="G838">
        <v>1.6875</v>
      </c>
      <c r="H838">
        <v>1.6875</v>
      </c>
      <c r="I838">
        <v>1.6780999999999999</v>
      </c>
      <c r="J838">
        <v>1.6469</v>
      </c>
      <c r="K838">
        <v>1.6429</v>
      </c>
      <c r="L838">
        <v>1.613</v>
      </c>
      <c r="M838" t="s">
        <v>1022</v>
      </c>
      <c r="O838" t="str">
        <f t="shared" si="13"/>
        <v>1 11/16|16||UN|3A|0|1.6875|1.6875|1.6781|1.6469|1.6429|1.613|-|</v>
      </c>
    </row>
    <row r="839" spans="1:15" x14ac:dyDescent="0.25">
      <c r="A839" s="41" t="s">
        <v>1069</v>
      </c>
      <c r="B839">
        <v>16</v>
      </c>
      <c r="D839" t="s">
        <v>1031</v>
      </c>
      <c r="E839" t="s">
        <v>1025</v>
      </c>
      <c r="F839" t="s">
        <v>1022</v>
      </c>
      <c r="G839" t="s">
        <v>1022</v>
      </c>
      <c r="H839">
        <v>1.6875</v>
      </c>
      <c r="I839">
        <v>1.6875</v>
      </c>
      <c r="J839">
        <v>1.6520999999999999</v>
      </c>
      <c r="K839">
        <v>1.6469</v>
      </c>
      <c r="L839">
        <v>1.6283000000000001</v>
      </c>
      <c r="M839">
        <v>1.62</v>
      </c>
      <c r="O839" t="str">
        <f t="shared" si="13"/>
        <v>1 11/16|16||UN|3B|-|-|1.6875|1.6875|1.6521|1.6469|1.6283|1.62|</v>
      </c>
    </row>
    <row r="840" spans="1:15" x14ac:dyDescent="0.25">
      <c r="A840" s="41" t="s">
        <v>1069</v>
      </c>
      <c r="B840">
        <v>18</v>
      </c>
      <c r="D840" t="s">
        <v>1028</v>
      </c>
      <c r="E840" t="s">
        <v>1021</v>
      </c>
      <c r="F840">
        <v>1.5E-3</v>
      </c>
      <c r="G840">
        <v>1.6859999999999999</v>
      </c>
      <c r="H840">
        <v>1.6875</v>
      </c>
      <c r="I840">
        <v>1.6773</v>
      </c>
      <c r="J840">
        <v>1.6498999999999999</v>
      </c>
      <c r="K840">
        <v>1.6448</v>
      </c>
      <c r="L840">
        <v>1.6198999999999999</v>
      </c>
      <c r="M840" t="s">
        <v>1022</v>
      </c>
      <c r="O840" t="str">
        <f t="shared" si="13"/>
        <v>1 11/16|18||UNEF|2A|0.0015|1.686|1.6875|1.6773|1.6499|1.6448|1.6199|-|</v>
      </c>
    </row>
    <row r="841" spans="1:15" x14ac:dyDescent="0.25">
      <c r="A841" s="41" t="s">
        <v>1069</v>
      </c>
      <c r="B841">
        <v>18</v>
      </c>
      <c r="D841" t="s">
        <v>1028</v>
      </c>
      <c r="E841" t="s">
        <v>1023</v>
      </c>
      <c r="F841" t="s">
        <v>1022</v>
      </c>
      <c r="G841" t="s">
        <v>1022</v>
      </c>
      <c r="H841">
        <v>1.6875</v>
      </c>
      <c r="I841">
        <v>1.6875</v>
      </c>
      <c r="J841">
        <v>1.6579999999999999</v>
      </c>
      <c r="K841">
        <v>1.6514</v>
      </c>
      <c r="L841">
        <v>1.64</v>
      </c>
      <c r="M841">
        <v>1.627</v>
      </c>
      <c r="O841" t="str">
        <f t="shared" si="13"/>
        <v>1 11/16|18||UNEF|2B|-|-|1.6875|1.6875|1.658|1.6514|1.64|1.627|</v>
      </c>
    </row>
    <row r="842" spans="1:15" x14ac:dyDescent="0.25">
      <c r="A842" s="41" t="s">
        <v>1069</v>
      </c>
      <c r="B842">
        <v>18</v>
      </c>
      <c r="D842" t="s">
        <v>1028</v>
      </c>
      <c r="E842" t="s">
        <v>1024</v>
      </c>
      <c r="F842">
        <v>0</v>
      </c>
      <c r="G842">
        <v>1.6875</v>
      </c>
      <c r="H842">
        <v>1.6875</v>
      </c>
      <c r="I842">
        <v>1.6788000000000001</v>
      </c>
      <c r="J842">
        <v>1.6514</v>
      </c>
      <c r="K842">
        <v>1.6476</v>
      </c>
      <c r="L842">
        <v>1.6214</v>
      </c>
      <c r="M842" t="s">
        <v>1022</v>
      </c>
      <c r="O842" t="str">
        <f t="shared" si="13"/>
        <v>1 11/16|18||UNEF|3A|0|1.6875|1.6875|1.6788|1.6514|1.6476|1.6214|-|</v>
      </c>
    </row>
    <row r="843" spans="1:15" x14ac:dyDescent="0.25">
      <c r="A843" s="41" t="s">
        <v>1069</v>
      </c>
      <c r="B843">
        <v>18</v>
      </c>
      <c r="D843" t="s">
        <v>1028</v>
      </c>
      <c r="E843" t="s">
        <v>1025</v>
      </c>
      <c r="F843" t="s">
        <v>1022</v>
      </c>
      <c r="G843" t="s">
        <v>1022</v>
      </c>
      <c r="H843">
        <v>1.6875</v>
      </c>
      <c r="I843">
        <v>1.6875</v>
      </c>
      <c r="J843">
        <v>1.6563000000000001</v>
      </c>
      <c r="K843">
        <v>1.6514</v>
      </c>
      <c r="L843">
        <v>1.6355</v>
      </c>
      <c r="M843">
        <v>1.627</v>
      </c>
      <c r="O843" t="str">
        <f t="shared" si="13"/>
        <v>1 11/16|18||UNEF|3B|-|-|1.6875|1.6875|1.6563|1.6514|1.6355|1.627|</v>
      </c>
    </row>
    <row r="844" spans="1:15" x14ac:dyDescent="0.25">
      <c r="A844" s="41" t="s">
        <v>1069</v>
      </c>
      <c r="B844">
        <v>20</v>
      </c>
      <c r="D844" t="s">
        <v>1031</v>
      </c>
      <c r="E844" t="s">
        <v>1021</v>
      </c>
      <c r="F844">
        <v>1.5E-3</v>
      </c>
      <c r="G844">
        <v>1.6859999999999999</v>
      </c>
      <c r="H844">
        <v>1.6875</v>
      </c>
      <c r="I844">
        <v>1.6778999999999999</v>
      </c>
      <c r="J844">
        <v>1.6535</v>
      </c>
      <c r="K844">
        <v>1.6487000000000001</v>
      </c>
      <c r="L844">
        <v>1.6265000000000001</v>
      </c>
      <c r="M844" t="s">
        <v>1022</v>
      </c>
      <c r="O844" t="str">
        <f t="shared" si="13"/>
        <v>1 11/16|20||UN|2A|0.0015|1.686|1.6875|1.6779|1.6535|1.6487|1.6265|-|</v>
      </c>
    </row>
    <row r="845" spans="1:15" x14ac:dyDescent="0.25">
      <c r="A845" s="41" t="s">
        <v>1069</v>
      </c>
      <c r="B845">
        <v>20</v>
      </c>
      <c r="D845" t="s">
        <v>1031</v>
      </c>
      <c r="E845" t="s">
        <v>1023</v>
      </c>
      <c r="F845" t="s">
        <v>1022</v>
      </c>
      <c r="G845" t="s">
        <v>1022</v>
      </c>
      <c r="H845">
        <v>1.6875</v>
      </c>
      <c r="I845">
        <v>1.6875</v>
      </c>
      <c r="J845">
        <v>1.6613</v>
      </c>
      <c r="K845">
        <v>1.655</v>
      </c>
      <c r="L845">
        <v>1.645</v>
      </c>
      <c r="M845">
        <v>1.633</v>
      </c>
      <c r="O845" t="str">
        <f t="shared" si="13"/>
        <v>1 11/16|20||UN|2B|-|-|1.6875|1.6875|1.6613|1.655|1.645|1.633|</v>
      </c>
    </row>
    <row r="846" spans="1:15" x14ac:dyDescent="0.25">
      <c r="A846" s="41" t="s">
        <v>1069</v>
      </c>
      <c r="B846">
        <v>20</v>
      </c>
      <c r="D846" t="s">
        <v>1031</v>
      </c>
      <c r="E846" t="s">
        <v>1024</v>
      </c>
      <c r="F846">
        <v>0</v>
      </c>
      <c r="G846">
        <v>1.6875</v>
      </c>
      <c r="H846">
        <v>1.6875</v>
      </c>
      <c r="I846">
        <v>1.6794</v>
      </c>
      <c r="J846">
        <v>1.655</v>
      </c>
      <c r="K846">
        <v>1.6514</v>
      </c>
      <c r="L846">
        <v>1.6279999999999999</v>
      </c>
      <c r="M846" t="s">
        <v>1022</v>
      </c>
      <c r="O846" t="str">
        <f t="shared" si="13"/>
        <v>1 11/16|20||UN|3A|0|1.6875|1.6875|1.6794|1.655|1.6514|1.628|-|</v>
      </c>
    </row>
    <row r="847" spans="1:15" x14ac:dyDescent="0.25">
      <c r="A847" s="41" t="s">
        <v>1069</v>
      </c>
      <c r="B847">
        <v>20</v>
      </c>
      <c r="D847" t="s">
        <v>1031</v>
      </c>
      <c r="E847" t="s">
        <v>1025</v>
      </c>
      <c r="F847" t="s">
        <v>1022</v>
      </c>
      <c r="G847" t="s">
        <v>1022</v>
      </c>
      <c r="H847">
        <v>1.6875</v>
      </c>
      <c r="I847">
        <v>1.6875</v>
      </c>
      <c r="J847">
        <v>1.6597</v>
      </c>
      <c r="K847">
        <v>1.655</v>
      </c>
      <c r="L847">
        <v>1.6412</v>
      </c>
      <c r="M847">
        <v>1.633</v>
      </c>
      <c r="O847" t="str">
        <f t="shared" si="13"/>
        <v>1 11/16|20||UN|3B|-|-|1.6875|1.6875|1.6597|1.655|1.6412|1.633|</v>
      </c>
    </row>
    <row r="848" spans="1:15" x14ac:dyDescent="0.25">
      <c r="A848" s="41" t="s">
        <v>1070</v>
      </c>
      <c r="B848">
        <v>5</v>
      </c>
      <c r="D848" t="s">
        <v>1026</v>
      </c>
      <c r="E848" t="s">
        <v>1029</v>
      </c>
      <c r="F848">
        <v>2.7000000000000001E-3</v>
      </c>
      <c r="G848">
        <v>1.7473000000000001</v>
      </c>
      <c r="H848">
        <v>1.75</v>
      </c>
      <c r="I848">
        <v>1.7164999999999999</v>
      </c>
      <c r="J848">
        <v>1.6173999999999999</v>
      </c>
      <c r="K848">
        <v>1.6040000000000001</v>
      </c>
      <c r="L848">
        <v>1.5092000000000001</v>
      </c>
      <c r="M848" t="s">
        <v>1022</v>
      </c>
      <c r="O848" t="str">
        <f t="shared" si="13"/>
        <v>1 3/4|5||UNC|1A|0.0027|1.7473|1.75|1.7165|1.6174|1.604|1.5092|-|</v>
      </c>
    </row>
    <row r="849" spans="1:15" x14ac:dyDescent="0.25">
      <c r="A849" s="41" t="s">
        <v>1070</v>
      </c>
      <c r="B849">
        <v>5</v>
      </c>
      <c r="D849" t="s">
        <v>1026</v>
      </c>
      <c r="E849" t="s">
        <v>1030</v>
      </c>
      <c r="F849" t="s">
        <v>1022</v>
      </c>
      <c r="G849" t="s">
        <v>1022</v>
      </c>
      <c r="H849">
        <v>1.75</v>
      </c>
      <c r="I849">
        <v>1.75</v>
      </c>
      <c r="J849">
        <v>1.6375</v>
      </c>
      <c r="K849">
        <v>1.6201000000000001</v>
      </c>
      <c r="L849">
        <v>1.5680000000000001</v>
      </c>
      <c r="M849">
        <v>1.534</v>
      </c>
      <c r="O849" t="str">
        <f t="shared" si="13"/>
        <v>1 3/4|5||UNC|1B|-|-|1.75|1.75|1.6375|1.6201|1.568|1.534|</v>
      </c>
    </row>
    <row r="850" spans="1:15" x14ac:dyDescent="0.25">
      <c r="A850" s="41" t="s">
        <v>1070</v>
      </c>
      <c r="B850">
        <v>5</v>
      </c>
      <c r="D850" t="s">
        <v>1026</v>
      </c>
      <c r="E850" t="s">
        <v>1021</v>
      </c>
      <c r="F850">
        <v>2.7000000000000001E-3</v>
      </c>
      <c r="G850">
        <v>1.7473000000000001</v>
      </c>
      <c r="H850">
        <v>1.75</v>
      </c>
      <c r="I850">
        <v>1.7267999999999999</v>
      </c>
      <c r="J850">
        <v>1.6173999999999999</v>
      </c>
      <c r="K850">
        <v>1.6085</v>
      </c>
      <c r="L850">
        <v>1.5092000000000001</v>
      </c>
      <c r="M850" t="s">
        <v>1022</v>
      </c>
      <c r="O850" t="str">
        <f t="shared" si="13"/>
        <v>1 3/4|5||UNC|2A|0.0027|1.7473|1.75|1.7268|1.6174|1.6085|1.5092|-|</v>
      </c>
    </row>
    <row r="851" spans="1:15" x14ac:dyDescent="0.25">
      <c r="A851" s="41" t="s">
        <v>1070</v>
      </c>
      <c r="B851">
        <v>5</v>
      </c>
      <c r="D851" t="s">
        <v>1026</v>
      </c>
      <c r="E851" t="s">
        <v>1023</v>
      </c>
      <c r="F851" t="s">
        <v>1022</v>
      </c>
      <c r="G851" t="s">
        <v>1022</v>
      </c>
      <c r="H851">
        <v>1.75</v>
      </c>
      <c r="I851">
        <v>1.75</v>
      </c>
      <c r="J851">
        <v>1.6316999999999999</v>
      </c>
      <c r="K851">
        <v>1.6201000000000001</v>
      </c>
      <c r="L851">
        <v>1.5680000000000001</v>
      </c>
      <c r="M851">
        <v>1.534</v>
      </c>
      <c r="O851" t="str">
        <f t="shared" si="13"/>
        <v>1 3/4|5||UNC|2B|-|-|1.75|1.75|1.6317|1.6201|1.568|1.534|</v>
      </c>
    </row>
    <row r="852" spans="1:15" x14ac:dyDescent="0.25">
      <c r="A852" s="41" t="s">
        <v>1070</v>
      </c>
      <c r="B852">
        <v>5</v>
      </c>
      <c r="D852" t="s">
        <v>1026</v>
      </c>
      <c r="E852" t="s">
        <v>1024</v>
      </c>
      <c r="F852">
        <v>0</v>
      </c>
      <c r="G852">
        <v>1.75</v>
      </c>
      <c r="H852">
        <v>1.75</v>
      </c>
      <c r="I852">
        <v>1.7295</v>
      </c>
      <c r="J852">
        <v>1.6201000000000001</v>
      </c>
      <c r="K852">
        <v>1.6133999999999999</v>
      </c>
      <c r="L852">
        <v>1.5119</v>
      </c>
      <c r="M852" t="s">
        <v>1022</v>
      </c>
      <c r="O852" t="str">
        <f t="shared" si="13"/>
        <v>1 3/4|5||UNC|3A|0|1.75|1.75|1.7295|1.6201|1.6134|1.5119|-|</v>
      </c>
    </row>
    <row r="853" spans="1:15" x14ac:dyDescent="0.25">
      <c r="A853" s="41" t="s">
        <v>1070</v>
      </c>
      <c r="B853">
        <v>5</v>
      </c>
      <c r="D853" t="s">
        <v>1026</v>
      </c>
      <c r="E853" t="s">
        <v>1025</v>
      </c>
      <c r="F853" t="s">
        <v>1022</v>
      </c>
      <c r="G853" t="s">
        <v>1022</v>
      </c>
      <c r="H853">
        <v>1.75</v>
      </c>
      <c r="I853">
        <v>1.75</v>
      </c>
      <c r="J853">
        <v>1.6288</v>
      </c>
      <c r="K853">
        <v>1.6201000000000001</v>
      </c>
      <c r="L853">
        <v>1.5575000000000001</v>
      </c>
      <c r="M853">
        <v>1.534</v>
      </c>
      <c r="O853" t="str">
        <f t="shared" si="13"/>
        <v>1 3/4|5||UNC|3B|-|-|1.75|1.75|1.6288|1.6201|1.5575|1.534|</v>
      </c>
    </row>
    <row r="854" spans="1:15" x14ac:dyDescent="0.25">
      <c r="A854" s="41" t="s">
        <v>1070</v>
      </c>
      <c r="B854">
        <v>6</v>
      </c>
      <c r="D854" t="s">
        <v>1031</v>
      </c>
      <c r="E854" t="s">
        <v>1021</v>
      </c>
      <c r="F854">
        <v>2.5000000000000001E-3</v>
      </c>
      <c r="G854">
        <v>1.7475000000000001</v>
      </c>
      <c r="H854">
        <v>1.75</v>
      </c>
      <c r="I854">
        <v>1.7293000000000001</v>
      </c>
      <c r="J854">
        <v>1.6392</v>
      </c>
      <c r="K854">
        <v>1.6309</v>
      </c>
      <c r="L854">
        <v>1.5490999999999999</v>
      </c>
      <c r="M854" t="s">
        <v>1022</v>
      </c>
      <c r="O854" t="str">
        <f t="shared" si="13"/>
        <v>1 3/4|6||UN|2A|0.0025|1.7475|1.75|1.7293|1.6392|1.6309|1.5491|-|</v>
      </c>
    </row>
    <row r="855" spans="1:15" x14ac:dyDescent="0.25">
      <c r="A855" s="41" t="s">
        <v>1070</v>
      </c>
      <c r="B855">
        <v>6</v>
      </c>
      <c r="D855" t="s">
        <v>1031</v>
      </c>
      <c r="E855" t="s">
        <v>1023</v>
      </c>
      <c r="F855" t="s">
        <v>1022</v>
      </c>
      <c r="G855" t="s">
        <v>1022</v>
      </c>
      <c r="H855">
        <v>1.75</v>
      </c>
      <c r="I855">
        <v>1.75</v>
      </c>
      <c r="J855">
        <v>1.6525000000000001</v>
      </c>
      <c r="K855">
        <v>1.6416999999999999</v>
      </c>
      <c r="L855">
        <v>1.6</v>
      </c>
      <c r="M855">
        <v>1.57</v>
      </c>
      <c r="O855" t="str">
        <f t="shared" si="13"/>
        <v>1 3/4|6||UN|2B|-|-|1.75|1.75|1.6525|1.6417|1.6|1.57|</v>
      </c>
    </row>
    <row r="856" spans="1:15" x14ac:dyDescent="0.25">
      <c r="A856" s="41" t="s">
        <v>1070</v>
      </c>
      <c r="B856">
        <v>6</v>
      </c>
      <c r="D856" t="s">
        <v>1031</v>
      </c>
      <c r="E856" t="s">
        <v>1024</v>
      </c>
      <c r="F856">
        <v>0</v>
      </c>
      <c r="G856">
        <v>1.75</v>
      </c>
      <c r="H856">
        <v>1.75</v>
      </c>
      <c r="I856">
        <v>1.7318</v>
      </c>
      <c r="J856">
        <v>1.6416999999999999</v>
      </c>
      <c r="K856">
        <v>1.6354</v>
      </c>
      <c r="L856">
        <v>1.5516000000000001</v>
      </c>
      <c r="M856" t="s">
        <v>1022</v>
      </c>
      <c r="O856" t="str">
        <f t="shared" si="13"/>
        <v>1 3/4|6||UN|3A|0|1.75|1.75|1.7318|1.6417|1.6354|1.5516|-|</v>
      </c>
    </row>
    <row r="857" spans="1:15" x14ac:dyDescent="0.25">
      <c r="A857" s="41" t="s">
        <v>1070</v>
      </c>
      <c r="B857">
        <v>6</v>
      </c>
      <c r="D857" t="s">
        <v>1031</v>
      </c>
      <c r="E857" t="s">
        <v>1025</v>
      </c>
      <c r="F857" t="s">
        <v>1022</v>
      </c>
      <c r="G857" t="s">
        <v>1022</v>
      </c>
      <c r="H857">
        <v>1.75</v>
      </c>
      <c r="I857">
        <v>1.75</v>
      </c>
      <c r="J857">
        <v>1.6497999999999999</v>
      </c>
      <c r="K857">
        <v>1.6416999999999999</v>
      </c>
      <c r="L857">
        <v>1.5895999999999999</v>
      </c>
      <c r="M857">
        <v>1.57</v>
      </c>
      <c r="O857" t="str">
        <f t="shared" si="13"/>
        <v>1 3/4|6||UN|3B|-|-|1.75|1.75|1.6498|1.6417|1.5896|1.57|</v>
      </c>
    </row>
    <row r="858" spans="1:15" x14ac:dyDescent="0.25">
      <c r="A858" s="41" t="s">
        <v>1070</v>
      </c>
      <c r="B858">
        <v>8</v>
      </c>
      <c r="D858" t="s">
        <v>1031</v>
      </c>
      <c r="E858" t="s">
        <v>1021</v>
      </c>
      <c r="F858">
        <v>2.3E-3</v>
      </c>
      <c r="G858">
        <v>1.7477</v>
      </c>
      <c r="H858">
        <v>1.75</v>
      </c>
      <c r="I858">
        <v>1.7326999999999999</v>
      </c>
      <c r="J858">
        <v>1.6665000000000001</v>
      </c>
      <c r="K858">
        <v>1.659</v>
      </c>
      <c r="L858">
        <v>1.5989</v>
      </c>
      <c r="M858" t="s">
        <v>1022</v>
      </c>
      <c r="O858" t="str">
        <f t="shared" si="13"/>
        <v>1 3/4|8||UN|2A|0.0023|1.7477|1.75|1.7327|1.6665|1.659|1.5989|-|</v>
      </c>
    </row>
    <row r="859" spans="1:15" x14ac:dyDescent="0.25">
      <c r="A859" s="41" t="s">
        <v>1070</v>
      </c>
      <c r="B859">
        <v>8</v>
      </c>
      <c r="D859" t="s">
        <v>1031</v>
      </c>
      <c r="E859" t="s">
        <v>1023</v>
      </c>
      <c r="F859" t="s">
        <v>1022</v>
      </c>
      <c r="G859" t="s">
        <v>1022</v>
      </c>
      <c r="H859">
        <v>1.75</v>
      </c>
      <c r="I859">
        <v>1.75</v>
      </c>
      <c r="J859">
        <v>1.6786000000000001</v>
      </c>
      <c r="K859">
        <v>1.6688000000000001</v>
      </c>
      <c r="L859">
        <v>1.64</v>
      </c>
      <c r="M859">
        <v>1.615</v>
      </c>
      <c r="O859" t="str">
        <f t="shared" si="13"/>
        <v>1 3/4|8||UN|2B|-|-|1.75|1.75|1.6786|1.6688|1.64|1.615|</v>
      </c>
    </row>
    <row r="860" spans="1:15" x14ac:dyDescent="0.25">
      <c r="A860" s="41" t="s">
        <v>1070</v>
      </c>
      <c r="B860">
        <v>8</v>
      </c>
      <c r="D860" t="s">
        <v>1031</v>
      </c>
      <c r="E860" t="s">
        <v>1024</v>
      </c>
      <c r="F860">
        <v>0</v>
      </c>
      <c r="G860">
        <v>1.75</v>
      </c>
      <c r="H860">
        <v>1.75</v>
      </c>
      <c r="I860">
        <v>1.7350000000000001</v>
      </c>
      <c r="J860">
        <v>1.6688000000000001</v>
      </c>
      <c r="K860">
        <v>1.6632</v>
      </c>
      <c r="L860">
        <v>1.6012</v>
      </c>
      <c r="M860" t="s">
        <v>1022</v>
      </c>
      <c r="O860" t="str">
        <f t="shared" si="13"/>
        <v>1 3/4|8||UN|3A|0|1.75|1.75|1.735|1.6688|1.6632|1.6012|-|</v>
      </c>
    </row>
    <row r="861" spans="1:15" x14ac:dyDescent="0.25">
      <c r="A861" s="41" t="s">
        <v>1070</v>
      </c>
      <c r="B861">
        <v>8</v>
      </c>
      <c r="D861" t="s">
        <v>1031</v>
      </c>
      <c r="E861" t="s">
        <v>1025</v>
      </c>
      <c r="F861" t="s">
        <v>1022</v>
      </c>
      <c r="G861" t="s">
        <v>1022</v>
      </c>
      <c r="H861">
        <v>1.75</v>
      </c>
      <c r="I861">
        <v>1.75</v>
      </c>
      <c r="J861">
        <v>1.6761999999999999</v>
      </c>
      <c r="K861">
        <v>1.6688000000000001</v>
      </c>
      <c r="L861">
        <v>1.6296999999999999</v>
      </c>
      <c r="M861">
        <v>1.615</v>
      </c>
      <c r="O861" t="str">
        <f t="shared" si="13"/>
        <v>1 3/4|8||UN|3B|-|-|1.75|1.75|1.6762|1.6688|1.6297|1.615|</v>
      </c>
    </row>
    <row r="862" spans="1:15" x14ac:dyDescent="0.25">
      <c r="A862" s="41" t="s">
        <v>1070</v>
      </c>
      <c r="B862">
        <v>10</v>
      </c>
      <c r="D862" t="s">
        <v>1027</v>
      </c>
      <c r="E862" t="s">
        <v>1021</v>
      </c>
      <c r="F862">
        <v>1.9E-3</v>
      </c>
      <c r="G862">
        <v>1.7481</v>
      </c>
      <c r="H862">
        <v>1.75</v>
      </c>
      <c r="I862">
        <v>1.7352000000000001</v>
      </c>
      <c r="J862">
        <v>1.6831</v>
      </c>
      <c r="K862">
        <v>1.6766000000000001</v>
      </c>
      <c r="L862">
        <v>1.6291</v>
      </c>
      <c r="M862" t="s">
        <v>1022</v>
      </c>
      <c r="O862" t="str">
        <f t="shared" si="13"/>
        <v>1 3/4|10||UNS|2A|0.0019|1.7481|1.75|1.7352|1.6831|1.6766|1.6291|-|</v>
      </c>
    </row>
    <row r="863" spans="1:15" x14ac:dyDescent="0.25">
      <c r="A863" s="41" t="s">
        <v>1070</v>
      </c>
      <c r="B863">
        <v>10</v>
      </c>
      <c r="D863" t="s">
        <v>1027</v>
      </c>
      <c r="E863" t="s">
        <v>1023</v>
      </c>
      <c r="F863" t="s">
        <v>1022</v>
      </c>
      <c r="G863" t="s">
        <v>1022</v>
      </c>
      <c r="H863">
        <v>1.75</v>
      </c>
      <c r="I863">
        <v>1.75</v>
      </c>
      <c r="J863">
        <v>1.6934</v>
      </c>
      <c r="K863">
        <v>1.6850000000000001</v>
      </c>
      <c r="L863">
        <v>1.663</v>
      </c>
      <c r="M863">
        <v>1.6419999999999999</v>
      </c>
      <c r="O863" t="str">
        <f t="shared" si="13"/>
        <v>1 3/4|10||UNS|2B|-|-|1.75|1.75|1.6934|1.685|1.663|1.642|</v>
      </c>
    </row>
    <row r="864" spans="1:15" x14ac:dyDescent="0.25">
      <c r="A864" s="41" t="s">
        <v>1070</v>
      </c>
      <c r="B864">
        <v>12</v>
      </c>
      <c r="D864" t="s">
        <v>1031</v>
      </c>
      <c r="E864" t="s">
        <v>1021</v>
      </c>
      <c r="F864">
        <v>1.8E-3</v>
      </c>
      <c r="G864">
        <v>1.7482</v>
      </c>
      <c r="H864">
        <v>1.75</v>
      </c>
      <c r="I864">
        <v>1.7367999999999999</v>
      </c>
      <c r="J864">
        <v>1.6940999999999999</v>
      </c>
      <c r="K864">
        <v>1.6880999999999999</v>
      </c>
      <c r="L864">
        <v>1.649</v>
      </c>
      <c r="M864" t="s">
        <v>1022</v>
      </c>
      <c r="O864" t="str">
        <f t="shared" si="13"/>
        <v>1 3/4|12||UN|2A|0.0018|1.7482|1.75|1.7368|1.6941|1.6881|1.649|-|</v>
      </c>
    </row>
    <row r="865" spans="1:15" x14ac:dyDescent="0.25">
      <c r="A865" s="41" t="s">
        <v>1070</v>
      </c>
      <c r="B865">
        <v>12</v>
      </c>
      <c r="D865" t="s">
        <v>1031</v>
      </c>
      <c r="E865" t="s">
        <v>1023</v>
      </c>
      <c r="F865" t="s">
        <v>1022</v>
      </c>
      <c r="G865" t="s">
        <v>1022</v>
      </c>
      <c r="H865">
        <v>1.75</v>
      </c>
      <c r="I865">
        <v>1.75</v>
      </c>
      <c r="J865">
        <v>1.7037</v>
      </c>
      <c r="K865">
        <v>1.6959</v>
      </c>
      <c r="L865">
        <v>1.6779999999999999</v>
      </c>
      <c r="M865">
        <v>1.66</v>
      </c>
      <c r="O865" t="str">
        <f t="shared" si="13"/>
        <v>1 3/4|12||UN|2B|-|-|1.75|1.75|1.7037|1.6959|1.678|1.66|</v>
      </c>
    </row>
    <row r="866" spans="1:15" x14ac:dyDescent="0.25">
      <c r="A866" s="41" t="s">
        <v>1070</v>
      </c>
      <c r="B866">
        <v>12</v>
      </c>
      <c r="D866" t="s">
        <v>1031</v>
      </c>
      <c r="E866" t="s">
        <v>1024</v>
      </c>
      <c r="F866">
        <v>0</v>
      </c>
      <c r="G866">
        <v>1.75</v>
      </c>
      <c r="H866">
        <v>1.75</v>
      </c>
      <c r="I866">
        <v>1.7385999999999999</v>
      </c>
      <c r="J866">
        <v>1.6959</v>
      </c>
      <c r="K866">
        <v>1.6914</v>
      </c>
      <c r="L866">
        <v>1.6508</v>
      </c>
      <c r="M866" t="s">
        <v>1022</v>
      </c>
      <c r="O866" t="str">
        <f t="shared" si="13"/>
        <v>1 3/4|12||UN|3A|0|1.75|1.75|1.7386|1.6959|1.6914|1.6508|-|</v>
      </c>
    </row>
    <row r="867" spans="1:15" x14ac:dyDescent="0.25">
      <c r="A867" s="41" t="s">
        <v>1070</v>
      </c>
      <c r="B867">
        <v>12</v>
      </c>
      <c r="D867" t="s">
        <v>1031</v>
      </c>
      <c r="E867" t="s">
        <v>1025</v>
      </c>
      <c r="F867" t="s">
        <v>1022</v>
      </c>
      <c r="G867" t="s">
        <v>1022</v>
      </c>
      <c r="H867">
        <v>1.75</v>
      </c>
      <c r="I867">
        <v>1.75</v>
      </c>
      <c r="J867">
        <v>1.7017</v>
      </c>
      <c r="K867">
        <v>1.6959</v>
      </c>
      <c r="L867">
        <v>1.6698</v>
      </c>
      <c r="M867">
        <v>1.66</v>
      </c>
      <c r="O867" t="str">
        <f t="shared" si="13"/>
        <v>1 3/4|12||UN|3B|-|-|1.75|1.75|1.7017|1.6959|1.6698|1.66|</v>
      </c>
    </row>
    <row r="868" spans="1:15" x14ac:dyDescent="0.25">
      <c r="A868" s="41" t="s">
        <v>1070</v>
      </c>
      <c r="B868">
        <v>14</v>
      </c>
      <c r="D868" t="s">
        <v>1027</v>
      </c>
      <c r="E868" t="s">
        <v>1021</v>
      </c>
      <c r="F868">
        <v>1.6999999999999999E-3</v>
      </c>
      <c r="G868">
        <v>1.7483</v>
      </c>
      <c r="H868">
        <v>1.75</v>
      </c>
      <c r="I868">
        <v>1.738</v>
      </c>
      <c r="J868">
        <v>1.7019</v>
      </c>
      <c r="K868">
        <v>1.6962999999999999</v>
      </c>
      <c r="L868">
        <v>1.6632</v>
      </c>
      <c r="M868" t="s">
        <v>1022</v>
      </c>
      <c r="O868" t="str">
        <f t="shared" si="13"/>
        <v>1 3/4|14||UNS|2A|0.0017|1.7483|1.75|1.738|1.7019|1.6963|1.6632|-|</v>
      </c>
    </row>
    <row r="869" spans="1:15" x14ac:dyDescent="0.25">
      <c r="A869" s="41" t="s">
        <v>1070</v>
      </c>
      <c r="B869">
        <v>14</v>
      </c>
      <c r="D869" t="s">
        <v>1027</v>
      </c>
      <c r="E869" t="s">
        <v>1023</v>
      </c>
      <c r="F869" t="s">
        <v>1022</v>
      </c>
      <c r="G869" t="s">
        <v>1022</v>
      </c>
      <c r="H869">
        <v>1.75</v>
      </c>
      <c r="I869">
        <v>1.75</v>
      </c>
      <c r="J869">
        <v>1.7109000000000001</v>
      </c>
      <c r="K869">
        <v>1.7036</v>
      </c>
      <c r="L869">
        <v>1.6879999999999999</v>
      </c>
      <c r="M869">
        <v>1.673</v>
      </c>
      <c r="O869" t="str">
        <f t="shared" si="13"/>
        <v>1 3/4|14||UNS|2B|-|-|1.75|1.75|1.7109|1.7036|1.688|1.673|</v>
      </c>
    </row>
    <row r="870" spans="1:15" x14ac:dyDescent="0.25">
      <c r="A870" s="41" t="s">
        <v>1070</v>
      </c>
      <c r="B870">
        <v>16</v>
      </c>
      <c r="D870" t="s">
        <v>1031</v>
      </c>
      <c r="E870" t="s">
        <v>1021</v>
      </c>
      <c r="F870">
        <v>1.6000000000000001E-3</v>
      </c>
      <c r="G870">
        <v>1.7484</v>
      </c>
      <c r="H870">
        <v>1.75</v>
      </c>
      <c r="I870">
        <v>1.7390000000000001</v>
      </c>
      <c r="J870">
        <v>1.7078</v>
      </c>
      <c r="K870">
        <v>1.7024999999999999</v>
      </c>
      <c r="L870">
        <v>1.6738999999999999</v>
      </c>
      <c r="M870" t="s">
        <v>1022</v>
      </c>
      <c r="O870" t="str">
        <f t="shared" si="13"/>
        <v>1 3/4|16||UN|2A|0.0016|1.7484|1.75|1.739|1.7078|1.7025|1.6739|-|</v>
      </c>
    </row>
    <row r="871" spans="1:15" x14ac:dyDescent="0.25">
      <c r="A871" s="41" t="s">
        <v>1070</v>
      </c>
      <c r="B871">
        <v>16</v>
      </c>
      <c r="D871" t="s">
        <v>1031</v>
      </c>
      <c r="E871" t="s">
        <v>1023</v>
      </c>
      <c r="F871" t="s">
        <v>1022</v>
      </c>
      <c r="G871" t="s">
        <v>1022</v>
      </c>
      <c r="H871">
        <v>1.75</v>
      </c>
      <c r="I871">
        <v>1.75</v>
      </c>
      <c r="J871">
        <v>1.7162999999999999</v>
      </c>
      <c r="K871">
        <v>1.7094</v>
      </c>
      <c r="L871">
        <v>1.696</v>
      </c>
      <c r="M871">
        <v>1.6819999999999999</v>
      </c>
      <c r="O871" t="str">
        <f t="shared" si="13"/>
        <v>1 3/4|16||UN|2B|-|-|1.75|1.75|1.7163|1.7094|1.696|1.682|</v>
      </c>
    </row>
    <row r="872" spans="1:15" x14ac:dyDescent="0.25">
      <c r="A872" s="41" t="s">
        <v>1070</v>
      </c>
      <c r="B872">
        <v>16</v>
      </c>
      <c r="D872" t="s">
        <v>1031</v>
      </c>
      <c r="E872" t="s">
        <v>1024</v>
      </c>
      <c r="F872">
        <v>0</v>
      </c>
      <c r="G872">
        <v>1.75</v>
      </c>
      <c r="H872">
        <v>1.75</v>
      </c>
      <c r="I872">
        <v>1.7405999999999999</v>
      </c>
      <c r="J872">
        <v>1.7094</v>
      </c>
      <c r="K872">
        <v>1.7054</v>
      </c>
      <c r="L872">
        <v>1.6755</v>
      </c>
      <c r="M872" t="s">
        <v>1022</v>
      </c>
      <c r="O872" t="str">
        <f t="shared" si="13"/>
        <v>1 3/4|16||UN|3A|0|1.75|1.75|1.7406|1.7094|1.7054|1.6755|-|</v>
      </c>
    </row>
    <row r="873" spans="1:15" x14ac:dyDescent="0.25">
      <c r="A873" s="41" t="s">
        <v>1070</v>
      </c>
      <c r="B873">
        <v>16</v>
      </c>
      <c r="D873" t="s">
        <v>1031</v>
      </c>
      <c r="E873" t="s">
        <v>1025</v>
      </c>
      <c r="F873" t="s">
        <v>1022</v>
      </c>
      <c r="G873" t="s">
        <v>1022</v>
      </c>
      <c r="H873">
        <v>1.75</v>
      </c>
      <c r="I873">
        <v>1.75</v>
      </c>
      <c r="J873">
        <v>1.7145999999999999</v>
      </c>
      <c r="K873">
        <v>1.7094</v>
      </c>
      <c r="L873">
        <v>1.6908000000000001</v>
      </c>
      <c r="M873">
        <v>1.6819999999999999</v>
      </c>
      <c r="O873" t="str">
        <f t="shared" si="13"/>
        <v>1 3/4|16||UN|3B|-|-|1.75|1.75|1.7146|1.7094|1.6908|1.682|</v>
      </c>
    </row>
    <row r="874" spans="1:15" x14ac:dyDescent="0.25">
      <c r="A874" s="41" t="s">
        <v>1070</v>
      </c>
      <c r="B874">
        <v>18</v>
      </c>
      <c r="D874" t="s">
        <v>1027</v>
      </c>
      <c r="E874" t="s">
        <v>1021</v>
      </c>
      <c r="F874">
        <v>1.5E-3</v>
      </c>
      <c r="G874">
        <v>1.7484999999999999</v>
      </c>
      <c r="H874">
        <v>1.75</v>
      </c>
      <c r="I874">
        <v>1.7398</v>
      </c>
      <c r="J874">
        <v>1.7123999999999999</v>
      </c>
      <c r="K874">
        <v>1.7073</v>
      </c>
      <c r="L874">
        <v>1.6823999999999999</v>
      </c>
      <c r="M874" t="s">
        <v>1022</v>
      </c>
      <c r="O874" t="str">
        <f t="shared" si="13"/>
        <v>1 3/4|18||UNS|2A|0.0015|1.7485|1.75|1.7398|1.7124|1.7073|1.6824|-|</v>
      </c>
    </row>
    <row r="875" spans="1:15" x14ac:dyDescent="0.25">
      <c r="A875" s="41" t="s">
        <v>1070</v>
      </c>
      <c r="B875">
        <v>18</v>
      </c>
      <c r="D875" t="s">
        <v>1027</v>
      </c>
      <c r="E875" t="s">
        <v>1023</v>
      </c>
      <c r="F875" t="s">
        <v>1022</v>
      </c>
      <c r="G875" t="s">
        <v>1022</v>
      </c>
      <c r="H875">
        <v>1.75</v>
      </c>
      <c r="I875">
        <v>1.75</v>
      </c>
      <c r="J875">
        <v>1.7204999999999999</v>
      </c>
      <c r="K875">
        <v>1.7139</v>
      </c>
      <c r="L875">
        <v>1.7030000000000001</v>
      </c>
      <c r="M875">
        <v>1.69</v>
      </c>
      <c r="O875" t="str">
        <f t="shared" si="13"/>
        <v>1 3/4|18||UNS|2B|-|-|1.75|1.75|1.7205|1.7139|1.703|1.69|</v>
      </c>
    </row>
    <row r="876" spans="1:15" x14ac:dyDescent="0.25">
      <c r="A876" s="41" t="s">
        <v>1070</v>
      </c>
      <c r="B876">
        <v>20</v>
      </c>
      <c r="D876" t="s">
        <v>1031</v>
      </c>
      <c r="E876" t="s">
        <v>1021</v>
      </c>
      <c r="F876">
        <v>1.5E-3</v>
      </c>
      <c r="G876">
        <v>1.7484999999999999</v>
      </c>
      <c r="H876">
        <v>1.75</v>
      </c>
      <c r="I876">
        <v>1.7403999999999999</v>
      </c>
      <c r="J876">
        <v>1.716</v>
      </c>
      <c r="K876">
        <v>1.7112000000000001</v>
      </c>
      <c r="L876">
        <v>1.6890000000000001</v>
      </c>
      <c r="M876" t="s">
        <v>1022</v>
      </c>
      <c r="O876" t="str">
        <f t="shared" si="13"/>
        <v>1 3/4|20||UN|2A|0.0015|1.7485|1.75|1.7404|1.716|1.7112|1.689|-|</v>
      </c>
    </row>
    <row r="877" spans="1:15" x14ac:dyDescent="0.25">
      <c r="A877" s="41" t="s">
        <v>1070</v>
      </c>
      <c r="B877">
        <v>20</v>
      </c>
      <c r="D877" t="s">
        <v>1031</v>
      </c>
      <c r="E877" t="s">
        <v>1023</v>
      </c>
      <c r="F877" t="s">
        <v>1022</v>
      </c>
      <c r="G877" t="s">
        <v>1022</v>
      </c>
      <c r="H877">
        <v>1.75</v>
      </c>
      <c r="I877">
        <v>1.75</v>
      </c>
      <c r="J877">
        <v>1.7238</v>
      </c>
      <c r="K877">
        <v>1.7175</v>
      </c>
      <c r="L877">
        <v>1.7070000000000001</v>
      </c>
      <c r="M877">
        <v>1.696</v>
      </c>
      <c r="O877" t="str">
        <f t="shared" si="13"/>
        <v>1 3/4|20||UN|2B|-|-|1.75|1.75|1.7238|1.7175|1.707|1.696|</v>
      </c>
    </row>
    <row r="878" spans="1:15" x14ac:dyDescent="0.25">
      <c r="A878" s="41" t="s">
        <v>1070</v>
      </c>
      <c r="B878">
        <v>20</v>
      </c>
      <c r="D878" t="s">
        <v>1031</v>
      </c>
      <c r="E878" t="s">
        <v>1024</v>
      </c>
      <c r="F878">
        <v>0</v>
      </c>
      <c r="G878">
        <v>1.75</v>
      </c>
      <c r="H878">
        <v>1.75</v>
      </c>
      <c r="I878">
        <v>1.7419</v>
      </c>
      <c r="J878">
        <v>1.7175</v>
      </c>
      <c r="K878">
        <v>1.7139</v>
      </c>
      <c r="L878">
        <v>1.6904999999999999</v>
      </c>
      <c r="M878" t="s">
        <v>1022</v>
      </c>
      <c r="O878" t="str">
        <f t="shared" si="13"/>
        <v>1 3/4|20||UN|3A|0|1.75|1.75|1.7419|1.7175|1.7139|1.6905|-|</v>
      </c>
    </row>
    <row r="879" spans="1:15" x14ac:dyDescent="0.25">
      <c r="A879" s="41" t="s">
        <v>1070</v>
      </c>
      <c r="B879">
        <v>20</v>
      </c>
      <c r="D879" t="s">
        <v>1031</v>
      </c>
      <c r="E879" t="s">
        <v>1025</v>
      </c>
      <c r="F879" t="s">
        <v>1022</v>
      </c>
      <c r="G879" t="s">
        <v>1022</v>
      </c>
      <c r="H879">
        <v>1.75</v>
      </c>
      <c r="I879">
        <v>1.75</v>
      </c>
      <c r="J879">
        <v>1.7222</v>
      </c>
      <c r="K879">
        <v>1.7175</v>
      </c>
      <c r="L879">
        <v>1.7037</v>
      </c>
      <c r="M879">
        <v>1.696</v>
      </c>
      <c r="O879" t="str">
        <f t="shared" si="13"/>
        <v>1 3/4|20||UN|3B|-|-|1.75|1.75|1.7222|1.7175|1.7037|1.696|</v>
      </c>
    </row>
    <row r="880" spans="1:15" x14ac:dyDescent="0.25">
      <c r="A880" s="41" t="s">
        <v>1071</v>
      </c>
      <c r="B880">
        <v>6</v>
      </c>
      <c r="D880" t="s">
        <v>1031</v>
      </c>
      <c r="E880" t="s">
        <v>1021</v>
      </c>
      <c r="F880">
        <v>2.5000000000000001E-3</v>
      </c>
      <c r="G880">
        <v>1.81</v>
      </c>
      <c r="H880">
        <v>1.8125</v>
      </c>
      <c r="I880">
        <v>1.7918000000000001</v>
      </c>
      <c r="J880">
        <v>1.7017</v>
      </c>
      <c r="K880">
        <v>1.6933</v>
      </c>
      <c r="L880">
        <v>1.6115999999999999</v>
      </c>
      <c r="M880" t="s">
        <v>1022</v>
      </c>
      <c r="O880" t="str">
        <f t="shared" si="13"/>
        <v>1 13/16|6||UN|2A|0.0025|1.81|1.8125|1.7918|1.7017|1.6933|1.6116|-|</v>
      </c>
    </row>
    <row r="881" spans="1:15" x14ac:dyDescent="0.25">
      <c r="A881" s="41" t="s">
        <v>1071</v>
      </c>
      <c r="B881">
        <v>6</v>
      </c>
      <c r="D881" t="s">
        <v>1031</v>
      </c>
      <c r="E881" t="s">
        <v>1023</v>
      </c>
      <c r="F881" t="s">
        <v>1022</v>
      </c>
      <c r="G881" t="s">
        <v>1022</v>
      </c>
      <c r="H881">
        <v>1.8125</v>
      </c>
      <c r="I881">
        <v>1.8125</v>
      </c>
      <c r="J881">
        <v>1.7151000000000001</v>
      </c>
      <c r="K881">
        <v>1.7041999999999999</v>
      </c>
      <c r="L881">
        <v>1.663</v>
      </c>
      <c r="M881">
        <v>1.6319999999999999</v>
      </c>
      <c r="O881" t="str">
        <f t="shared" si="13"/>
        <v>1 13/16|6||UN|2B|-|-|1.8125|1.8125|1.7151|1.7042|1.663|1.632|</v>
      </c>
    </row>
    <row r="882" spans="1:15" x14ac:dyDescent="0.25">
      <c r="A882" s="41" t="s">
        <v>1071</v>
      </c>
      <c r="B882">
        <v>6</v>
      </c>
      <c r="D882" t="s">
        <v>1031</v>
      </c>
      <c r="E882" t="s">
        <v>1024</v>
      </c>
      <c r="F882">
        <v>0</v>
      </c>
      <c r="G882">
        <v>1.8125</v>
      </c>
      <c r="H882">
        <v>1.8125</v>
      </c>
      <c r="I882">
        <v>1.7943</v>
      </c>
      <c r="J882">
        <v>1.7041999999999999</v>
      </c>
      <c r="K882">
        <v>1.6979</v>
      </c>
      <c r="L882">
        <v>1.6141000000000001</v>
      </c>
      <c r="M882" t="s">
        <v>1022</v>
      </c>
      <c r="O882" t="str">
        <f t="shared" si="13"/>
        <v>1 13/16|6||UN|3A|0|1.8125|1.8125|1.7943|1.7042|1.6979|1.6141|-|</v>
      </c>
    </row>
    <row r="883" spans="1:15" x14ac:dyDescent="0.25">
      <c r="A883" s="41" t="s">
        <v>1071</v>
      </c>
      <c r="B883">
        <v>6</v>
      </c>
      <c r="D883" t="s">
        <v>1031</v>
      </c>
      <c r="E883" t="s">
        <v>1025</v>
      </c>
      <c r="F883" t="s">
        <v>1022</v>
      </c>
      <c r="G883" t="s">
        <v>1022</v>
      </c>
      <c r="H883">
        <v>1.8125</v>
      </c>
      <c r="I883">
        <v>1.8125</v>
      </c>
      <c r="J883">
        <v>1.7123999999999999</v>
      </c>
      <c r="K883">
        <v>1.7041999999999999</v>
      </c>
      <c r="L883">
        <v>1.6520999999999999</v>
      </c>
      <c r="M883">
        <v>1.6319999999999999</v>
      </c>
      <c r="O883" t="str">
        <f t="shared" si="13"/>
        <v>1 13/16|6||UN|3B|-|-|1.8125|1.8125|1.7124|1.7042|1.6521|1.632|</v>
      </c>
    </row>
    <row r="884" spans="1:15" x14ac:dyDescent="0.25">
      <c r="A884" s="41" t="s">
        <v>1071</v>
      </c>
      <c r="B884">
        <v>8</v>
      </c>
      <c r="D884" t="s">
        <v>1031</v>
      </c>
      <c r="E884" t="s">
        <v>1021</v>
      </c>
      <c r="F884">
        <v>2.3E-3</v>
      </c>
      <c r="G884">
        <v>1.8102</v>
      </c>
      <c r="H884">
        <v>1.8125</v>
      </c>
      <c r="I884">
        <v>1.7951999999999999</v>
      </c>
      <c r="J884">
        <v>1.7290000000000001</v>
      </c>
      <c r="K884">
        <v>1.7214</v>
      </c>
      <c r="L884">
        <v>1.6614</v>
      </c>
      <c r="M884" t="s">
        <v>1022</v>
      </c>
      <c r="O884" t="str">
        <f t="shared" si="13"/>
        <v>1 13/16|8||UN|2A|0.0023|1.8102|1.8125|1.7952|1.729|1.7214|1.6614|-|</v>
      </c>
    </row>
    <row r="885" spans="1:15" x14ac:dyDescent="0.25">
      <c r="A885" s="41" t="s">
        <v>1071</v>
      </c>
      <c r="B885">
        <v>8</v>
      </c>
      <c r="D885" t="s">
        <v>1031</v>
      </c>
      <c r="E885" t="s">
        <v>1023</v>
      </c>
      <c r="F885" t="s">
        <v>1022</v>
      </c>
      <c r="G885" t="s">
        <v>1022</v>
      </c>
      <c r="H885">
        <v>1.8125</v>
      </c>
      <c r="I885">
        <v>1.8125</v>
      </c>
      <c r="J885">
        <v>1.7412000000000001</v>
      </c>
      <c r="K885">
        <v>1.7313000000000001</v>
      </c>
      <c r="L885">
        <v>1.702</v>
      </c>
      <c r="M885">
        <v>1.677</v>
      </c>
      <c r="O885" t="str">
        <f t="shared" si="13"/>
        <v>1 13/16|8||UN|2B|-|-|1.8125|1.8125|1.7412|1.7313|1.702|1.677|</v>
      </c>
    </row>
    <row r="886" spans="1:15" x14ac:dyDescent="0.25">
      <c r="A886" s="41" t="s">
        <v>1071</v>
      </c>
      <c r="B886">
        <v>8</v>
      </c>
      <c r="D886" t="s">
        <v>1031</v>
      </c>
      <c r="E886" t="s">
        <v>1024</v>
      </c>
      <c r="F886">
        <v>0</v>
      </c>
      <c r="G886">
        <v>1.8125</v>
      </c>
      <c r="H886">
        <v>1.8125</v>
      </c>
      <c r="I886">
        <v>1.7975000000000001</v>
      </c>
      <c r="J886">
        <v>1.7313000000000001</v>
      </c>
      <c r="K886">
        <v>1.7256</v>
      </c>
      <c r="L886">
        <v>1.6637</v>
      </c>
      <c r="M886" t="s">
        <v>1022</v>
      </c>
      <c r="O886" t="str">
        <f t="shared" si="13"/>
        <v>1 13/16|8||UN|3A|0|1.8125|1.8125|1.7975|1.7313|1.7256|1.6637|-|</v>
      </c>
    </row>
    <row r="887" spans="1:15" x14ac:dyDescent="0.25">
      <c r="A887" s="41" t="s">
        <v>1071</v>
      </c>
      <c r="B887">
        <v>8</v>
      </c>
      <c r="D887" t="s">
        <v>1031</v>
      </c>
      <c r="E887" t="s">
        <v>1025</v>
      </c>
      <c r="F887" t="s">
        <v>1022</v>
      </c>
      <c r="G887" t="s">
        <v>1022</v>
      </c>
      <c r="H887">
        <v>1.8125</v>
      </c>
      <c r="I887">
        <v>1.8125</v>
      </c>
      <c r="J887">
        <v>1.7386999999999999</v>
      </c>
      <c r="K887">
        <v>1.7313000000000001</v>
      </c>
      <c r="L887">
        <v>1.6921999999999999</v>
      </c>
      <c r="M887">
        <v>1.677</v>
      </c>
      <c r="O887" t="str">
        <f t="shared" si="13"/>
        <v>1 13/16|8||UN|3B|-|-|1.8125|1.8125|1.7387|1.7313|1.6922|1.677|</v>
      </c>
    </row>
    <row r="888" spans="1:15" x14ac:dyDescent="0.25">
      <c r="A888" s="41" t="s">
        <v>1071</v>
      </c>
      <c r="B888">
        <v>12</v>
      </c>
      <c r="D888" t="s">
        <v>1031</v>
      </c>
      <c r="E888" t="s">
        <v>1021</v>
      </c>
      <c r="F888">
        <v>1.8E-3</v>
      </c>
      <c r="G888">
        <v>1.8107</v>
      </c>
      <c r="H888">
        <v>1.8125</v>
      </c>
      <c r="I888">
        <v>1.7992999999999999</v>
      </c>
      <c r="J888">
        <v>1.7565999999999999</v>
      </c>
      <c r="K888">
        <v>1.7505999999999999</v>
      </c>
      <c r="L888">
        <v>1.7115</v>
      </c>
      <c r="M888" t="s">
        <v>1022</v>
      </c>
      <c r="O888" t="str">
        <f t="shared" si="13"/>
        <v>1 13/16|12||UN|2A|0.0018|1.8107|1.8125|1.7993|1.7566|1.7506|1.7115|-|</v>
      </c>
    </row>
    <row r="889" spans="1:15" x14ac:dyDescent="0.25">
      <c r="A889" s="41" t="s">
        <v>1071</v>
      </c>
      <c r="B889">
        <v>12</v>
      </c>
      <c r="D889" t="s">
        <v>1031</v>
      </c>
      <c r="E889" t="s">
        <v>1023</v>
      </c>
      <c r="F889" t="s">
        <v>1022</v>
      </c>
      <c r="G889" t="s">
        <v>1022</v>
      </c>
      <c r="H889">
        <v>1.8125</v>
      </c>
      <c r="I889">
        <v>1.8125</v>
      </c>
      <c r="J889">
        <v>1.7662</v>
      </c>
      <c r="K889">
        <v>1.7584</v>
      </c>
      <c r="L889">
        <v>1.74</v>
      </c>
      <c r="M889">
        <v>1.722</v>
      </c>
      <c r="O889" t="str">
        <f t="shared" si="13"/>
        <v>1 13/16|12||UN|2B|-|-|1.8125|1.8125|1.7662|1.7584|1.74|1.722|</v>
      </c>
    </row>
    <row r="890" spans="1:15" x14ac:dyDescent="0.25">
      <c r="A890" s="41" t="s">
        <v>1071</v>
      </c>
      <c r="B890">
        <v>12</v>
      </c>
      <c r="D890" t="s">
        <v>1031</v>
      </c>
      <c r="E890" t="s">
        <v>1024</v>
      </c>
      <c r="F890">
        <v>0</v>
      </c>
      <c r="G890">
        <v>1.8125</v>
      </c>
      <c r="H890">
        <v>1.8125</v>
      </c>
      <c r="I890">
        <v>1.8010999999999999</v>
      </c>
      <c r="J890">
        <v>1.7584</v>
      </c>
      <c r="K890">
        <v>1.7539</v>
      </c>
      <c r="L890">
        <v>1.7133</v>
      </c>
      <c r="M890" t="s">
        <v>1022</v>
      </c>
      <c r="O890" t="str">
        <f t="shared" si="13"/>
        <v>1 13/16|12||UN|3A|0|1.8125|1.8125|1.8011|1.7584|1.7539|1.7133|-|</v>
      </c>
    </row>
    <row r="891" spans="1:15" x14ac:dyDescent="0.25">
      <c r="A891" s="41" t="s">
        <v>1071</v>
      </c>
      <c r="B891">
        <v>12</v>
      </c>
      <c r="D891" t="s">
        <v>1031</v>
      </c>
      <c r="E891" t="s">
        <v>1025</v>
      </c>
      <c r="F891" t="s">
        <v>1022</v>
      </c>
      <c r="G891" t="s">
        <v>1022</v>
      </c>
      <c r="H891">
        <v>1.8125</v>
      </c>
      <c r="I891">
        <v>1.8125</v>
      </c>
      <c r="J891">
        <v>1.7642</v>
      </c>
      <c r="K891">
        <v>1.7584</v>
      </c>
      <c r="L891">
        <v>1.7323</v>
      </c>
      <c r="M891">
        <v>1.722</v>
      </c>
      <c r="O891" t="str">
        <f t="shared" si="13"/>
        <v>1 13/16|12||UN|3B|-|-|1.8125|1.8125|1.7642|1.7584|1.7323|1.722|</v>
      </c>
    </row>
    <row r="892" spans="1:15" x14ac:dyDescent="0.25">
      <c r="A892" s="41" t="s">
        <v>1071</v>
      </c>
      <c r="B892">
        <v>16</v>
      </c>
      <c r="D892" t="s">
        <v>1031</v>
      </c>
      <c r="E892" t="s">
        <v>1021</v>
      </c>
      <c r="F892">
        <v>1.6000000000000001E-3</v>
      </c>
      <c r="G892">
        <v>1.8109</v>
      </c>
      <c r="H892">
        <v>1.8125</v>
      </c>
      <c r="I892">
        <v>1.8015000000000001</v>
      </c>
      <c r="J892">
        <v>1.7703</v>
      </c>
      <c r="K892">
        <v>1.7649999999999999</v>
      </c>
      <c r="L892">
        <v>1.7363999999999999</v>
      </c>
      <c r="M892" t="s">
        <v>1022</v>
      </c>
      <c r="O892" t="str">
        <f t="shared" si="13"/>
        <v>1 13/16|16||UN|2A|0.0016|1.8109|1.8125|1.8015|1.7703|1.765|1.7364|-|</v>
      </c>
    </row>
    <row r="893" spans="1:15" x14ac:dyDescent="0.25">
      <c r="A893" s="41" t="s">
        <v>1071</v>
      </c>
      <c r="B893">
        <v>16</v>
      </c>
      <c r="D893" t="s">
        <v>1031</v>
      </c>
      <c r="E893" t="s">
        <v>1023</v>
      </c>
      <c r="F893" t="s">
        <v>1022</v>
      </c>
      <c r="G893" t="s">
        <v>1022</v>
      </c>
      <c r="H893">
        <v>1.8125</v>
      </c>
      <c r="I893">
        <v>1.8125</v>
      </c>
      <c r="J893">
        <v>1.7787999999999999</v>
      </c>
      <c r="K893">
        <v>1.7719</v>
      </c>
      <c r="L893">
        <v>1.7589999999999999</v>
      </c>
      <c r="M893">
        <v>1.7450000000000001</v>
      </c>
      <c r="O893" t="str">
        <f t="shared" si="13"/>
        <v>1 13/16|16||UN|2B|-|-|1.8125|1.8125|1.7788|1.7719|1.759|1.745|</v>
      </c>
    </row>
    <row r="894" spans="1:15" x14ac:dyDescent="0.25">
      <c r="A894" s="41" t="s">
        <v>1071</v>
      </c>
      <c r="B894">
        <v>16</v>
      </c>
      <c r="D894" t="s">
        <v>1031</v>
      </c>
      <c r="E894" t="s">
        <v>1024</v>
      </c>
      <c r="F894">
        <v>0</v>
      </c>
      <c r="G894">
        <v>1.8125</v>
      </c>
      <c r="H894">
        <v>1.8125</v>
      </c>
      <c r="I894">
        <v>1.8030999999999999</v>
      </c>
      <c r="J894">
        <v>1.7719</v>
      </c>
      <c r="K894">
        <v>1.7679</v>
      </c>
      <c r="L894">
        <v>1.738</v>
      </c>
      <c r="M894" t="s">
        <v>1022</v>
      </c>
      <c r="O894" t="str">
        <f t="shared" si="13"/>
        <v>1 13/16|16||UN|3A|0|1.8125|1.8125|1.8031|1.7719|1.7679|1.738|-|</v>
      </c>
    </row>
    <row r="895" spans="1:15" x14ac:dyDescent="0.25">
      <c r="A895" s="41" t="s">
        <v>1071</v>
      </c>
      <c r="B895">
        <v>16</v>
      </c>
      <c r="D895" t="s">
        <v>1031</v>
      </c>
      <c r="E895" t="s">
        <v>1025</v>
      </c>
      <c r="F895" t="s">
        <v>1022</v>
      </c>
      <c r="G895" t="s">
        <v>1022</v>
      </c>
      <c r="H895">
        <v>1.8125</v>
      </c>
      <c r="I895">
        <v>1.8125</v>
      </c>
      <c r="J895">
        <v>1.7770999999999999</v>
      </c>
      <c r="K895">
        <v>1.7719</v>
      </c>
      <c r="L895">
        <v>1.7533000000000001</v>
      </c>
      <c r="M895">
        <v>1.7450000000000001</v>
      </c>
      <c r="O895" t="str">
        <f t="shared" si="13"/>
        <v>1 13/16|16||UN|3B|-|-|1.8125|1.8125|1.7771|1.7719|1.7533|1.745|</v>
      </c>
    </row>
    <row r="896" spans="1:15" x14ac:dyDescent="0.25">
      <c r="A896" s="41" t="s">
        <v>1071</v>
      </c>
      <c r="B896">
        <v>20</v>
      </c>
      <c r="D896" t="s">
        <v>1031</v>
      </c>
      <c r="E896" t="s">
        <v>1021</v>
      </c>
      <c r="F896">
        <v>1.5E-3</v>
      </c>
      <c r="G896">
        <v>1.8109999999999999</v>
      </c>
      <c r="H896">
        <v>1.8125</v>
      </c>
      <c r="I896">
        <v>1.8028999999999999</v>
      </c>
      <c r="J896">
        <v>1.7785</v>
      </c>
      <c r="K896">
        <v>1.7737000000000001</v>
      </c>
      <c r="L896">
        <v>1.7515000000000001</v>
      </c>
      <c r="M896" t="s">
        <v>1022</v>
      </c>
      <c r="O896" t="str">
        <f t="shared" si="13"/>
        <v>1 13/16|20||UN|2A|0.0015|1.811|1.8125|1.8029|1.7785|1.7737|1.7515|-|</v>
      </c>
    </row>
    <row r="897" spans="1:15" x14ac:dyDescent="0.25">
      <c r="A897" s="41" t="s">
        <v>1071</v>
      </c>
      <c r="B897">
        <v>20</v>
      </c>
      <c r="D897" t="s">
        <v>1031</v>
      </c>
      <c r="E897" t="s">
        <v>1023</v>
      </c>
      <c r="F897" t="s">
        <v>1022</v>
      </c>
      <c r="G897" t="s">
        <v>1022</v>
      </c>
      <c r="H897">
        <v>1.8125</v>
      </c>
      <c r="I897">
        <v>1.8125</v>
      </c>
      <c r="J897">
        <v>1.7863</v>
      </c>
      <c r="K897">
        <v>1.78</v>
      </c>
      <c r="L897">
        <v>1.77</v>
      </c>
      <c r="M897">
        <v>1.758</v>
      </c>
      <c r="O897" t="str">
        <f t="shared" si="13"/>
        <v>1 13/16|20||UN|2B|-|-|1.8125|1.8125|1.7863|1.78|1.77|1.758|</v>
      </c>
    </row>
    <row r="898" spans="1:15" x14ac:dyDescent="0.25">
      <c r="A898" s="41" t="s">
        <v>1071</v>
      </c>
      <c r="B898">
        <v>20</v>
      </c>
      <c r="D898" t="s">
        <v>1031</v>
      </c>
      <c r="E898" t="s">
        <v>1024</v>
      </c>
      <c r="F898">
        <v>0</v>
      </c>
      <c r="G898">
        <v>1.8125</v>
      </c>
      <c r="H898">
        <v>1.8125</v>
      </c>
      <c r="I898">
        <v>1.8044</v>
      </c>
      <c r="J898">
        <v>1.78</v>
      </c>
      <c r="K898">
        <v>1.7764</v>
      </c>
      <c r="L898">
        <v>1.7529999999999999</v>
      </c>
      <c r="M898" t="s">
        <v>1022</v>
      </c>
      <c r="O898" t="str">
        <f t="shared" si="13"/>
        <v>1 13/16|20||UN|3A|0|1.8125|1.8125|1.8044|1.78|1.7764|1.753|-|</v>
      </c>
    </row>
    <row r="899" spans="1:15" x14ac:dyDescent="0.25">
      <c r="A899" s="41" t="s">
        <v>1071</v>
      </c>
      <c r="B899">
        <v>20</v>
      </c>
      <c r="D899" t="s">
        <v>1031</v>
      </c>
      <c r="E899" t="s">
        <v>1025</v>
      </c>
      <c r="F899" t="s">
        <v>1022</v>
      </c>
      <c r="G899" t="s">
        <v>1022</v>
      </c>
      <c r="H899">
        <v>1.8125</v>
      </c>
      <c r="I899">
        <v>1.8125</v>
      </c>
      <c r="J899">
        <v>1.7847</v>
      </c>
      <c r="K899">
        <v>1.78</v>
      </c>
      <c r="L899">
        <v>1.7662</v>
      </c>
      <c r="M899">
        <v>1.758</v>
      </c>
      <c r="O899" t="str">
        <f t="shared" ref="O899:O962" si="14">A899&amp;"|"&amp;B899&amp;"|"&amp;C899&amp;"|"&amp;D899&amp;"|"&amp;E899&amp;"|"&amp;F899&amp;"|"&amp;G899&amp;"|"&amp;H899&amp;"|"&amp;I899&amp;"|"&amp;J899&amp;"|"&amp;K899&amp;"|"&amp;L899&amp;"|"&amp;M899&amp;"|"&amp;N899</f>
        <v>1 13/16|20||UN|3B|-|-|1.8125|1.8125|1.7847|1.78|1.7662|1.758|</v>
      </c>
    </row>
    <row r="900" spans="1:15" x14ac:dyDescent="0.25">
      <c r="A900" s="41" t="s">
        <v>1072</v>
      </c>
      <c r="B900">
        <v>6</v>
      </c>
      <c r="D900" t="s">
        <v>1031</v>
      </c>
      <c r="E900" t="s">
        <v>1021</v>
      </c>
      <c r="F900">
        <v>2.5000000000000001E-3</v>
      </c>
      <c r="G900">
        <v>1.8725000000000001</v>
      </c>
      <c r="H900">
        <v>1.875</v>
      </c>
      <c r="I900">
        <v>1.8543000000000001</v>
      </c>
      <c r="J900">
        <v>1.7642</v>
      </c>
      <c r="K900">
        <v>1.7558</v>
      </c>
      <c r="L900">
        <v>1.6740999999999999</v>
      </c>
      <c r="M900" t="s">
        <v>1022</v>
      </c>
      <c r="O900" t="str">
        <f t="shared" si="14"/>
        <v>1 7/8|6||UN|2A|0.0025|1.8725|1.875|1.8543|1.7642|1.7558|1.6741|-|</v>
      </c>
    </row>
    <row r="901" spans="1:15" x14ac:dyDescent="0.25">
      <c r="A901" s="41" t="s">
        <v>1072</v>
      </c>
      <c r="B901">
        <v>6</v>
      </c>
      <c r="D901" t="s">
        <v>1031</v>
      </c>
      <c r="E901" t="s">
        <v>1023</v>
      </c>
      <c r="F901" t="s">
        <v>1022</v>
      </c>
      <c r="G901" t="s">
        <v>1022</v>
      </c>
      <c r="H901">
        <v>1.875</v>
      </c>
      <c r="I901">
        <v>1.875</v>
      </c>
      <c r="J901">
        <v>1.7777000000000001</v>
      </c>
      <c r="K901">
        <v>1.7666999999999999</v>
      </c>
      <c r="L901">
        <v>1.7250000000000001</v>
      </c>
      <c r="M901">
        <v>1.6950000000000001</v>
      </c>
      <c r="O901" t="str">
        <f t="shared" si="14"/>
        <v>1 7/8|6||UN|2B|-|-|1.875|1.875|1.7777|1.7667|1.725|1.695|</v>
      </c>
    </row>
    <row r="902" spans="1:15" x14ac:dyDescent="0.25">
      <c r="A902" s="41" t="s">
        <v>1072</v>
      </c>
      <c r="B902">
        <v>6</v>
      </c>
      <c r="D902" t="s">
        <v>1031</v>
      </c>
      <c r="E902" t="s">
        <v>1024</v>
      </c>
      <c r="F902">
        <v>0</v>
      </c>
      <c r="G902">
        <v>1.875</v>
      </c>
      <c r="H902">
        <v>1.875</v>
      </c>
      <c r="I902">
        <v>1.8568</v>
      </c>
      <c r="J902">
        <v>1.7666999999999999</v>
      </c>
      <c r="K902">
        <v>1.7604</v>
      </c>
      <c r="L902">
        <v>1.6766000000000001</v>
      </c>
      <c r="M902" t="s">
        <v>1022</v>
      </c>
      <c r="O902" t="str">
        <f t="shared" si="14"/>
        <v>1 7/8|6||UN|3A|0|1.875|1.875|1.8568|1.7667|1.7604|1.6766|-|</v>
      </c>
    </row>
    <row r="903" spans="1:15" x14ac:dyDescent="0.25">
      <c r="A903" s="41" t="s">
        <v>1072</v>
      </c>
      <c r="B903">
        <v>6</v>
      </c>
      <c r="D903" t="s">
        <v>1031</v>
      </c>
      <c r="E903" t="s">
        <v>1025</v>
      </c>
      <c r="F903" t="s">
        <v>1022</v>
      </c>
      <c r="G903" t="s">
        <v>1022</v>
      </c>
      <c r="H903">
        <v>1.875</v>
      </c>
      <c r="I903">
        <v>1.875</v>
      </c>
      <c r="J903">
        <v>1.7748999999999999</v>
      </c>
      <c r="K903">
        <v>1.7666999999999999</v>
      </c>
      <c r="L903">
        <v>1.7145999999999999</v>
      </c>
      <c r="M903">
        <v>1.6950000000000001</v>
      </c>
      <c r="O903" t="str">
        <f t="shared" si="14"/>
        <v>1 7/8|6||UN|3B|-|-|1.875|1.875|1.7749|1.7667|1.7146|1.695|</v>
      </c>
    </row>
    <row r="904" spans="1:15" x14ac:dyDescent="0.25">
      <c r="A904" s="41" t="s">
        <v>1072</v>
      </c>
      <c r="B904">
        <v>8</v>
      </c>
      <c r="D904" t="s">
        <v>1031</v>
      </c>
      <c r="E904" t="s">
        <v>1021</v>
      </c>
      <c r="F904">
        <v>2.3E-3</v>
      </c>
      <c r="G904">
        <v>1.8727</v>
      </c>
      <c r="H904">
        <v>1.875</v>
      </c>
      <c r="I904">
        <v>1.8576999999999999</v>
      </c>
      <c r="J904">
        <v>1.7915000000000001</v>
      </c>
      <c r="K904">
        <v>1.7838000000000001</v>
      </c>
      <c r="L904">
        <v>1.7239</v>
      </c>
      <c r="M904" t="s">
        <v>1022</v>
      </c>
      <c r="O904" t="str">
        <f t="shared" si="14"/>
        <v>1 7/8|8||UN|2A|0.0023|1.8727|1.875|1.8577|1.7915|1.7838|1.7239|-|</v>
      </c>
    </row>
    <row r="905" spans="1:15" x14ac:dyDescent="0.25">
      <c r="A905" s="41" t="s">
        <v>1072</v>
      </c>
      <c r="B905">
        <v>8</v>
      </c>
      <c r="D905" t="s">
        <v>1031</v>
      </c>
      <c r="E905" t="s">
        <v>1023</v>
      </c>
      <c r="F905" t="s">
        <v>1022</v>
      </c>
      <c r="G905" t="s">
        <v>1022</v>
      </c>
      <c r="H905">
        <v>1.875</v>
      </c>
      <c r="I905">
        <v>1.875</v>
      </c>
      <c r="J905">
        <v>1.8038000000000001</v>
      </c>
      <c r="K905">
        <v>1.7938000000000001</v>
      </c>
      <c r="L905">
        <v>1.7649999999999999</v>
      </c>
      <c r="M905">
        <v>1.74</v>
      </c>
      <c r="O905" t="str">
        <f t="shared" si="14"/>
        <v>1 7/8|8||UN|2B|-|-|1.875|1.875|1.8038|1.7938|1.765|1.74|</v>
      </c>
    </row>
    <row r="906" spans="1:15" x14ac:dyDescent="0.25">
      <c r="A906" s="41" t="s">
        <v>1072</v>
      </c>
      <c r="B906">
        <v>8</v>
      </c>
      <c r="D906" t="s">
        <v>1031</v>
      </c>
      <c r="E906" t="s">
        <v>1024</v>
      </c>
      <c r="F906">
        <v>0</v>
      </c>
      <c r="G906">
        <v>1.875</v>
      </c>
      <c r="H906">
        <v>1.875</v>
      </c>
      <c r="I906">
        <v>1.86</v>
      </c>
      <c r="J906">
        <v>1.7938000000000001</v>
      </c>
      <c r="K906">
        <v>1.7881</v>
      </c>
      <c r="L906">
        <v>1.7262</v>
      </c>
      <c r="M906" t="s">
        <v>1022</v>
      </c>
      <c r="O906" t="str">
        <f t="shared" si="14"/>
        <v>1 7/8|8||UN|3A|0|1.875|1.875|1.86|1.7938|1.7881|1.7262|-|</v>
      </c>
    </row>
    <row r="907" spans="1:15" x14ac:dyDescent="0.25">
      <c r="A907" s="41" t="s">
        <v>1072</v>
      </c>
      <c r="B907">
        <v>8</v>
      </c>
      <c r="D907" t="s">
        <v>1031</v>
      </c>
      <c r="E907" t="s">
        <v>1025</v>
      </c>
      <c r="F907" t="s">
        <v>1022</v>
      </c>
      <c r="G907" t="s">
        <v>1022</v>
      </c>
      <c r="H907">
        <v>1.875</v>
      </c>
      <c r="I907">
        <v>1.875</v>
      </c>
      <c r="J907">
        <v>1.8012999999999999</v>
      </c>
      <c r="K907">
        <v>1.7938000000000001</v>
      </c>
      <c r="L907">
        <v>1.7546999999999999</v>
      </c>
      <c r="M907">
        <v>1.74</v>
      </c>
      <c r="O907" t="str">
        <f t="shared" si="14"/>
        <v>1 7/8|8||UN|3B|-|-|1.875|1.875|1.8013|1.7938|1.7547|1.74|</v>
      </c>
    </row>
    <row r="908" spans="1:15" x14ac:dyDescent="0.25">
      <c r="A908" s="41" t="s">
        <v>1072</v>
      </c>
      <c r="B908">
        <v>10</v>
      </c>
      <c r="D908" t="s">
        <v>1027</v>
      </c>
      <c r="E908" t="s">
        <v>1021</v>
      </c>
      <c r="F908">
        <v>1.9E-3</v>
      </c>
      <c r="G908">
        <v>1.8731</v>
      </c>
      <c r="H908">
        <v>1.875</v>
      </c>
      <c r="I908">
        <v>1.8602000000000001</v>
      </c>
      <c r="J908">
        <v>1.8081</v>
      </c>
      <c r="K908">
        <v>1.8016000000000001</v>
      </c>
      <c r="L908">
        <v>1.7541</v>
      </c>
      <c r="M908" t="s">
        <v>1022</v>
      </c>
      <c r="O908" t="str">
        <f t="shared" si="14"/>
        <v>1 7/8|10||UNS|2A|0.0019|1.8731|1.875|1.8602|1.8081|1.8016|1.7541|-|</v>
      </c>
    </row>
    <row r="909" spans="1:15" x14ac:dyDescent="0.25">
      <c r="A909" s="41" t="s">
        <v>1072</v>
      </c>
      <c r="B909">
        <v>10</v>
      </c>
      <c r="D909" t="s">
        <v>1027</v>
      </c>
      <c r="E909" t="s">
        <v>1023</v>
      </c>
      <c r="F909" t="s">
        <v>1022</v>
      </c>
      <c r="G909" t="s">
        <v>1022</v>
      </c>
      <c r="H909">
        <v>1.875</v>
      </c>
      <c r="I909">
        <v>1.875</v>
      </c>
      <c r="J909">
        <v>1.8184</v>
      </c>
      <c r="K909">
        <v>1.81</v>
      </c>
      <c r="L909">
        <v>1.788</v>
      </c>
      <c r="M909">
        <v>1.7669999999999999</v>
      </c>
      <c r="O909" t="str">
        <f t="shared" si="14"/>
        <v>1 7/8|10||UNS|2B|-|-|1.875|1.875|1.8184|1.81|1.788|1.767|</v>
      </c>
    </row>
    <row r="910" spans="1:15" x14ac:dyDescent="0.25">
      <c r="A910" s="41" t="s">
        <v>1072</v>
      </c>
      <c r="B910">
        <v>12</v>
      </c>
      <c r="D910" t="s">
        <v>1031</v>
      </c>
      <c r="E910" t="s">
        <v>1021</v>
      </c>
      <c r="F910">
        <v>1.8E-3</v>
      </c>
      <c r="G910">
        <v>1.8732</v>
      </c>
      <c r="H910">
        <v>1.875</v>
      </c>
      <c r="I910">
        <v>1.8617999999999999</v>
      </c>
      <c r="J910">
        <v>1.8190999999999999</v>
      </c>
      <c r="K910">
        <v>1.8130999999999999</v>
      </c>
      <c r="L910">
        <v>1.774</v>
      </c>
      <c r="M910" t="s">
        <v>1022</v>
      </c>
      <c r="O910" t="str">
        <f t="shared" si="14"/>
        <v>1 7/8|12||UN|2A|0.0018|1.8732|1.875|1.8618|1.8191|1.8131|1.774|-|</v>
      </c>
    </row>
    <row r="911" spans="1:15" x14ac:dyDescent="0.25">
      <c r="A911" s="41" t="s">
        <v>1072</v>
      </c>
      <c r="B911">
        <v>12</v>
      </c>
      <c r="D911" t="s">
        <v>1031</v>
      </c>
      <c r="E911" t="s">
        <v>1023</v>
      </c>
      <c r="F911" t="s">
        <v>1022</v>
      </c>
      <c r="G911" t="s">
        <v>1022</v>
      </c>
      <c r="H911">
        <v>1.875</v>
      </c>
      <c r="I911">
        <v>1.875</v>
      </c>
      <c r="J911">
        <v>1.8287</v>
      </c>
      <c r="K911">
        <v>1.8209</v>
      </c>
      <c r="L911">
        <v>1.8029999999999999</v>
      </c>
      <c r="M911">
        <v>1.7849999999999999</v>
      </c>
      <c r="O911" t="str">
        <f t="shared" si="14"/>
        <v>1 7/8|12||UN|2B|-|-|1.875|1.875|1.8287|1.8209|1.803|1.785|</v>
      </c>
    </row>
    <row r="912" spans="1:15" x14ac:dyDescent="0.25">
      <c r="A912" s="41" t="s">
        <v>1072</v>
      </c>
      <c r="B912">
        <v>12</v>
      </c>
      <c r="D912" t="s">
        <v>1031</v>
      </c>
      <c r="E912" t="s">
        <v>1024</v>
      </c>
      <c r="F912">
        <v>0</v>
      </c>
      <c r="G912">
        <v>1.875</v>
      </c>
      <c r="H912">
        <v>1.875</v>
      </c>
      <c r="I912">
        <v>1.8635999999999999</v>
      </c>
      <c r="J912">
        <v>1.8209</v>
      </c>
      <c r="K912">
        <v>1.8164</v>
      </c>
      <c r="L912">
        <v>1.7758</v>
      </c>
      <c r="M912" t="s">
        <v>1022</v>
      </c>
      <c r="O912" t="str">
        <f t="shared" si="14"/>
        <v>1 7/8|12||UN|3A|0|1.875|1.875|1.8636|1.8209|1.8164|1.7758|-|</v>
      </c>
    </row>
    <row r="913" spans="1:15" x14ac:dyDescent="0.25">
      <c r="A913" s="41" t="s">
        <v>1072</v>
      </c>
      <c r="B913">
        <v>12</v>
      </c>
      <c r="D913" t="s">
        <v>1031</v>
      </c>
      <c r="E913" t="s">
        <v>1025</v>
      </c>
      <c r="F913" t="s">
        <v>1022</v>
      </c>
      <c r="G913" t="s">
        <v>1022</v>
      </c>
      <c r="H913">
        <v>1.875</v>
      </c>
      <c r="I913">
        <v>1.875</v>
      </c>
      <c r="J913">
        <v>1.8267</v>
      </c>
      <c r="K913">
        <v>1.8209</v>
      </c>
      <c r="L913">
        <v>1.7948</v>
      </c>
      <c r="M913">
        <v>1.7849999999999999</v>
      </c>
      <c r="O913" t="str">
        <f t="shared" si="14"/>
        <v>1 7/8|12||UN|3B|-|-|1.875|1.875|1.8267|1.8209|1.7948|1.785|</v>
      </c>
    </row>
    <row r="914" spans="1:15" x14ac:dyDescent="0.25">
      <c r="A914" s="41" t="s">
        <v>1072</v>
      </c>
      <c r="B914">
        <v>14</v>
      </c>
      <c r="D914" t="s">
        <v>1027</v>
      </c>
      <c r="E914" t="s">
        <v>1021</v>
      </c>
      <c r="F914">
        <v>1.6999999999999999E-3</v>
      </c>
      <c r="G914">
        <v>1.8733</v>
      </c>
      <c r="H914">
        <v>1.875</v>
      </c>
      <c r="I914">
        <v>1.863</v>
      </c>
      <c r="J914">
        <v>1.8269</v>
      </c>
      <c r="K914">
        <v>1.8212999999999999</v>
      </c>
      <c r="L914">
        <v>1.7883</v>
      </c>
      <c r="M914" t="s">
        <v>1022</v>
      </c>
      <c r="O914" t="str">
        <f t="shared" si="14"/>
        <v>1 7/8|14||UNS|2A|0.0017|1.8733|1.875|1.863|1.8269|1.8213|1.7883|-|</v>
      </c>
    </row>
    <row r="915" spans="1:15" x14ac:dyDescent="0.25">
      <c r="A915" s="41" t="s">
        <v>1072</v>
      </c>
      <c r="B915">
        <v>14</v>
      </c>
      <c r="D915" t="s">
        <v>1027</v>
      </c>
      <c r="E915" t="s">
        <v>1023</v>
      </c>
      <c r="F915" t="s">
        <v>1022</v>
      </c>
      <c r="G915" t="s">
        <v>1022</v>
      </c>
      <c r="H915">
        <v>1.875</v>
      </c>
      <c r="I915">
        <v>1.875</v>
      </c>
      <c r="J915">
        <v>1.8359000000000001</v>
      </c>
      <c r="K915">
        <v>1.8286</v>
      </c>
      <c r="L915">
        <v>1.8140000000000001</v>
      </c>
      <c r="M915">
        <v>1.798</v>
      </c>
      <c r="O915" t="str">
        <f t="shared" si="14"/>
        <v>1 7/8|14||UNS|2B|-|-|1.875|1.875|1.8359|1.8286|1.814|1.798|</v>
      </c>
    </row>
    <row r="916" spans="1:15" x14ac:dyDescent="0.25">
      <c r="A916" s="41" t="s">
        <v>1072</v>
      </c>
      <c r="B916">
        <v>16</v>
      </c>
      <c r="D916" t="s">
        <v>1031</v>
      </c>
      <c r="E916" t="s">
        <v>1021</v>
      </c>
      <c r="F916">
        <v>1.6000000000000001E-3</v>
      </c>
      <c r="G916">
        <v>1.8734</v>
      </c>
      <c r="H916">
        <v>1.875</v>
      </c>
      <c r="I916">
        <v>1.8640000000000001</v>
      </c>
      <c r="J916">
        <v>1.8328</v>
      </c>
      <c r="K916">
        <v>1.8274999999999999</v>
      </c>
      <c r="L916">
        <v>1.7988999999999999</v>
      </c>
      <c r="M916" t="s">
        <v>1022</v>
      </c>
      <c r="O916" t="str">
        <f t="shared" si="14"/>
        <v>1 7/8|16||UN|2A|0.0016|1.8734|1.875|1.864|1.8328|1.8275|1.7989|-|</v>
      </c>
    </row>
    <row r="917" spans="1:15" x14ac:dyDescent="0.25">
      <c r="A917" s="41" t="s">
        <v>1072</v>
      </c>
      <c r="B917">
        <v>16</v>
      </c>
      <c r="D917" t="s">
        <v>1031</v>
      </c>
      <c r="E917" t="s">
        <v>1023</v>
      </c>
      <c r="F917" t="s">
        <v>1022</v>
      </c>
      <c r="G917" t="s">
        <v>1022</v>
      </c>
      <c r="H917">
        <v>1.875</v>
      </c>
      <c r="I917">
        <v>1.875</v>
      </c>
      <c r="J917">
        <v>1.8412999999999999</v>
      </c>
      <c r="K917">
        <v>1.8344</v>
      </c>
      <c r="L917">
        <v>1.821</v>
      </c>
      <c r="M917">
        <v>1.8069999999999999</v>
      </c>
      <c r="O917" t="str">
        <f t="shared" si="14"/>
        <v>1 7/8|16||UN|2B|-|-|1.875|1.875|1.8413|1.8344|1.821|1.807|</v>
      </c>
    </row>
    <row r="918" spans="1:15" x14ac:dyDescent="0.25">
      <c r="A918" s="41" t="s">
        <v>1072</v>
      </c>
      <c r="B918">
        <v>16</v>
      </c>
      <c r="D918" t="s">
        <v>1031</v>
      </c>
      <c r="E918" t="s">
        <v>1024</v>
      </c>
      <c r="F918">
        <v>0</v>
      </c>
      <c r="G918">
        <v>1.875</v>
      </c>
      <c r="H918">
        <v>1.875</v>
      </c>
      <c r="I918">
        <v>1.8655999999999999</v>
      </c>
      <c r="J918">
        <v>1.8344</v>
      </c>
      <c r="K918">
        <v>1.8304</v>
      </c>
      <c r="L918">
        <v>1.8005</v>
      </c>
      <c r="M918" t="s">
        <v>1022</v>
      </c>
      <c r="O918" t="str">
        <f t="shared" si="14"/>
        <v>1 7/8|16||UN|3A|0|1.875|1.875|1.8656|1.8344|1.8304|1.8005|-|</v>
      </c>
    </row>
    <row r="919" spans="1:15" x14ac:dyDescent="0.25">
      <c r="A919" s="41" t="s">
        <v>1072</v>
      </c>
      <c r="B919">
        <v>16</v>
      </c>
      <c r="D919" t="s">
        <v>1031</v>
      </c>
      <c r="E919" t="s">
        <v>1025</v>
      </c>
      <c r="F919" t="s">
        <v>1022</v>
      </c>
      <c r="G919" t="s">
        <v>1022</v>
      </c>
      <c r="H919">
        <v>1.875</v>
      </c>
      <c r="I919">
        <v>1.875</v>
      </c>
      <c r="J919">
        <v>1.8395999999999999</v>
      </c>
      <c r="K919">
        <v>1.8344</v>
      </c>
      <c r="L919">
        <v>1.8158000000000001</v>
      </c>
      <c r="M919">
        <v>1.8069999999999999</v>
      </c>
      <c r="O919" t="str">
        <f t="shared" si="14"/>
        <v>1 7/8|16||UN|3B|-|-|1.875|1.875|1.8396|1.8344|1.8158|1.807|</v>
      </c>
    </row>
    <row r="920" spans="1:15" x14ac:dyDescent="0.25">
      <c r="A920" s="41" t="s">
        <v>1072</v>
      </c>
      <c r="B920">
        <v>18</v>
      </c>
      <c r="D920" t="s">
        <v>1027</v>
      </c>
      <c r="E920" t="s">
        <v>1021</v>
      </c>
      <c r="F920">
        <v>1.5E-3</v>
      </c>
      <c r="G920">
        <v>1.8734999999999999</v>
      </c>
      <c r="H920">
        <v>1.875</v>
      </c>
      <c r="I920">
        <v>1.8648</v>
      </c>
      <c r="J920">
        <v>1.8373999999999999</v>
      </c>
      <c r="K920">
        <v>1.8323</v>
      </c>
      <c r="L920">
        <v>1.8073999999999999</v>
      </c>
      <c r="M920" t="s">
        <v>1022</v>
      </c>
      <c r="O920" t="str">
        <f t="shared" si="14"/>
        <v>1 7/8|18||UNS|2A|0.0015|1.8735|1.875|1.8648|1.8374|1.8323|1.8074|-|</v>
      </c>
    </row>
    <row r="921" spans="1:15" x14ac:dyDescent="0.25">
      <c r="A921" s="41" t="s">
        <v>1072</v>
      </c>
      <c r="B921">
        <v>18</v>
      </c>
      <c r="D921" t="s">
        <v>1027</v>
      </c>
      <c r="E921" t="s">
        <v>1023</v>
      </c>
      <c r="F921" t="s">
        <v>1022</v>
      </c>
      <c r="G921" t="s">
        <v>1022</v>
      </c>
      <c r="H921">
        <v>1.875</v>
      </c>
      <c r="I921">
        <v>1.875</v>
      </c>
      <c r="J921">
        <v>1.8454999999999999</v>
      </c>
      <c r="K921">
        <v>1.8389</v>
      </c>
      <c r="L921">
        <v>1.8280000000000001</v>
      </c>
      <c r="M921">
        <v>1.8149999999999999</v>
      </c>
      <c r="O921" t="str">
        <f t="shared" si="14"/>
        <v>1 7/8|18||UNS|2B|-|-|1.875|1.875|1.8455|1.8389|1.828|1.815|</v>
      </c>
    </row>
    <row r="922" spans="1:15" x14ac:dyDescent="0.25">
      <c r="A922" s="41" t="s">
        <v>1072</v>
      </c>
      <c r="B922">
        <v>20</v>
      </c>
      <c r="D922" t="s">
        <v>1031</v>
      </c>
      <c r="E922" t="s">
        <v>1021</v>
      </c>
      <c r="F922">
        <v>1.5E-3</v>
      </c>
      <c r="G922">
        <v>1.8734999999999999</v>
      </c>
      <c r="H922">
        <v>1.875</v>
      </c>
      <c r="I922">
        <v>1.8653999999999999</v>
      </c>
      <c r="J922">
        <v>1.841</v>
      </c>
      <c r="K922">
        <v>1.8362000000000001</v>
      </c>
      <c r="L922">
        <v>1.8140000000000001</v>
      </c>
      <c r="M922" t="s">
        <v>1022</v>
      </c>
      <c r="O922" t="str">
        <f t="shared" si="14"/>
        <v>1 7/8|20||UN|2A|0.0015|1.8735|1.875|1.8654|1.841|1.8362|1.814|-|</v>
      </c>
    </row>
    <row r="923" spans="1:15" x14ac:dyDescent="0.25">
      <c r="A923" s="41" t="s">
        <v>1072</v>
      </c>
      <c r="B923">
        <v>20</v>
      </c>
      <c r="D923" t="s">
        <v>1031</v>
      </c>
      <c r="E923" t="s">
        <v>1023</v>
      </c>
      <c r="F923" t="s">
        <v>1022</v>
      </c>
      <c r="G923" t="s">
        <v>1022</v>
      </c>
      <c r="H923">
        <v>1.875</v>
      </c>
      <c r="I923">
        <v>1.875</v>
      </c>
      <c r="J923">
        <v>1.8488</v>
      </c>
      <c r="K923">
        <v>1.8425</v>
      </c>
      <c r="L923">
        <v>1.8320000000000001</v>
      </c>
      <c r="M923">
        <v>1.821</v>
      </c>
      <c r="O923" t="str">
        <f t="shared" si="14"/>
        <v>1 7/8|20||UN|2B|-|-|1.875|1.875|1.8488|1.8425|1.832|1.821|</v>
      </c>
    </row>
    <row r="924" spans="1:15" x14ac:dyDescent="0.25">
      <c r="A924" s="41" t="s">
        <v>1072</v>
      </c>
      <c r="B924">
        <v>20</v>
      </c>
      <c r="D924" t="s">
        <v>1031</v>
      </c>
      <c r="E924" t="s">
        <v>1024</v>
      </c>
      <c r="F924">
        <v>0</v>
      </c>
      <c r="G924">
        <v>1.875</v>
      </c>
      <c r="H924">
        <v>1.875</v>
      </c>
      <c r="I924">
        <v>1.8669</v>
      </c>
      <c r="J924">
        <v>1.8425</v>
      </c>
      <c r="K924">
        <v>1.8389</v>
      </c>
      <c r="L924">
        <v>1.8154999999999999</v>
      </c>
      <c r="M924" t="s">
        <v>1022</v>
      </c>
      <c r="O924" t="str">
        <f t="shared" si="14"/>
        <v>1 7/8|20||UN|3A|0|1.875|1.875|1.8669|1.8425|1.8389|1.8155|-|</v>
      </c>
    </row>
    <row r="925" spans="1:15" x14ac:dyDescent="0.25">
      <c r="A925" s="41" t="s">
        <v>1072</v>
      </c>
      <c r="B925">
        <v>20</v>
      </c>
      <c r="D925" t="s">
        <v>1031</v>
      </c>
      <c r="E925" t="s">
        <v>1025</v>
      </c>
      <c r="F925" t="s">
        <v>1022</v>
      </c>
      <c r="G925" t="s">
        <v>1022</v>
      </c>
      <c r="H925">
        <v>1.875</v>
      </c>
      <c r="I925">
        <v>1.875</v>
      </c>
      <c r="J925">
        <v>1.8472</v>
      </c>
      <c r="K925">
        <v>1.8425</v>
      </c>
      <c r="L925">
        <v>1.8287</v>
      </c>
      <c r="M925">
        <v>1.821</v>
      </c>
      <c r="O925" t="str">
        <f t="shared" si="14"/>
        <v>1 7/8|20||UN|3B|-|-|1.875|1.875|1.8472|1.8425|1.8287|1.821|</v>
      </c>
    </row>
    <row r="926" spans="1:15" x14ac:dyDescent="0.25">
      <c r="A926" s="41" t="s">
        <v>1073</v>
      </c>
      <c r="B926">
        <v>6</v>
      </c>
      <c r="D926" t="s">
        <v>1031</v>
      </c>
      <c r="E926" t="s">
        <v>1021</v>
      </c>
      <c r="F926">
        <v>2.5999999999999999E-3</v>
      </c>
      <c r="G926">
        <v>1.9349000000000001</v>
      </c>
      <c r="H926">
        <v>1.9375</v>
      </c>
      <c r="I926">
        <v>1.9167000000000001</v>
      </c>
      <c r="J926">
        <v>1.8266</v>
      </c>
      <c r="K926">
        <v>1.8181</v>
      </c>
      <c r="L926">
        <v>1.7364999999999999</v>
      </c>
      <c r="M926" t="s">
        <v>1022</v>
      </c>
      <c r="O926" t="str">
        <f t="shared" si="14"/>
        <v>1 15/16|6||UN|2A|0.0026|1.9349|1.9375|1.9167|1.8266|1.8181|1.7365|-|</v>
      </c>
    </row>
    <row r="927" spans="1:15" x14ac:dyDescent="0.25">
      <c r="A927" s="41" t="s">
        <v>1073</v>
      </c>
      <c r="B927">
        <v>6</v>
      </c>
      <c r="D927" t="s">
        <v>1031</v>
      </c>
      <c r="E927" t="s">
        <v>1023</v>
      </c>
      <c r="F927" t="s">
        <v>1022</v>
      </c>
      <c r="G927" t="s">
        <v>1022</v>
      </c>
      <c r="H927">
        <v>1.9375</v>
      </c>
      <c r="I927">
        <v>1.9375</v>
      </c>
      <c r="J927">
        <v>1.8403</v>
      </c>
      <c r="K927">
        <v>1.8291999999999999</v>
      </c>
      <c r="L927">
        <v>1.788</v>
      </c>
      <c r="M927">
        <v>1.7569999999999999</v>
      </c>
      <c r="O927" t="str">
        <f t="shared" si="14"/>
        <v>1 15/16|6||UN|2B|-|-|1.9375|1.9375|1.8403|1.8292|1.788|1.757|</v>
      </c>
    </row>
    <row r="928" spans="1:15" x14ac:dyDescent="0.25">
      <c r="A928" s="41" t="s">
        <v>1073</v>
      </c>
      <c r="B928">
        <v>6</v>
      </c>
      <c r="D928" t="s">
        <v>1031</v>
      </c>
      <c r="E928" t="s">
        <v>1024</v>
      </c>
      <c r="F928">
        <v>0</v>
      </c>
      <c r="G928">
        <v>1.9375</v>
      </c>
      <c r="H928">
        <v>1.9375</v>
      </c>
      <c r="I928">
        <v>1.9193</v>
      </c>
      <c r="J928">
        <v>1.8291999999999999</v>
      </c>
      <c r="K928">
        <v>1.8228</v>
      </c>
      <c r="L928">
        <v>1.7391000000000001</v>
      </c>
      <c r="M928" t="s">
        <v>1022</v>
      </c>
      <c r="O928" t="str">
        <f t="shared" si="14"/>
        <v>1 15/16|6||UN|3A|0|1.9375|1.9375|1.9193|1.8292|1.8228|1.7391|-|</v>
      </c>
    </row>
    <row r="929" spans="1:15" x14ac:dyDescent="0.25">
      <c r="A929" s="41" t="s">
        <v>1073</v>
      </c>
      <c r="B929">
        <v>6</v>
      </c>
      <c r="D929" t="s">
        <v>1031</v>
      </c>
      <c r="E929" t="s">
        <v>1025</v>
      </c>
      <c r="F929" t="s">
        <v>1022</v>
      </c>
      <c r="G929" t="s">
        <v>1022</v>
      </c>
      <c r="H929">
        <v>1.9375</v>
      </c>
      <c r="I929">
        <v>1.9375</v>
      </c>
      <c r="J929">
        <v>1.8374999999999999</v>
      </c>
      <c r="K929">
        <v>1.8291999999999999</v>
      </c>
      <c r="L929">
        <v>1.7770999999999999</v>
      </c>
      <c r="M929">
        <v>1.7569999999999999</v>
      </c>
      <c r="O929" t="str">
        <f t="shared" si="14"/>
        <v>1 15/16|6||UN|3B|-|-|1.9375|1.9375|1.8375|1.8292|1.7771|1.757|</v>
      </c>
    </row>
    <row r="930" spans="1:15" x14ac:dyDescent="0.25">
      <c r="A930" s="41" t="s">
        <v>1073</v>
      </c>
      <c r="B930">
        <v>8</v>
      </c>
      <c r="D930" t="s">
        <v>1031</v>
      </c>
      <c r="E930" t="s">
        <v>1021</v>
      </c>
      <c r="F930">
        <v>2.3E-3</v>
      </c>
      <c r="G930">
        <v>1.9352</v>
      </c>
      <c r="H930">
        <v>1.9375</v>
      </c>
      <c r="I930">
        <v>1.9201999999999999</v>
      </c>
      <c r="J930">
        <v>1.8540000000000001</v>
      </c>
      <c r="K930">
        <v>1.8463000000000001</v>
      </c>
      <c r="L930">
        <v>1.7864</v>
      </c>
      <c r="M930" t="s">
        <v>1022</v>
      </c>
      <c r="O930" t="str">
        <f t="shared" si="14"/>
        <v>1 15/16|8||UN|2A|0.0023|1.9352|1.9375|1.9202|1.854|1.8463|1.7864|-|</v>
      </c>
    </row>
    <row r="931" spans="1:15" x14ac:dyDescent="0.25">
      <c r="A931" s="41" t="s">
        <v>1073</v>
      </c>
      <c r="B931">
        <v>8</v>
      </c>
      <c r="D931" t="s">
        <v>1031</v>
      </c>
      <c r="E931" t="s">
        <v>1023</v>
      </c>
      <c r="F931" t="s">
        <v>1022</v>
      </c>
      <c r="G931" t="s">
        <v>1022</v>
      </c>
      <c r="H931">
        <v>1.9375</v>
      </c>
      <c r="I931">
        <v>1.9375</v>
      </c>
      <c r="J931">
        <v>1.8663000000000001</v>
      </c>
      <c r="K931">
        <v>1.8563000000000001</v>
      </c>
      <c r="L931">
        <v>1.827</v>
      </c>
      <c r="M931">
        <v>1.802</v>
      </c>
      <c r="O931" t="str">
        <f t="shared" si="14"/>
        <v>1 15/16|8||UN|2B|-|-|1.9375|1.9375|1.8663|1.8563|1.827|1.802|</v>
      </c>
    </row>
    <row r="932" spans="1:15" x14ac:dyDescent="0.25">
      <c r="A932" s="41" t="s">
        <v>1073</v>
      </c>
      <c r="B932">
        <v>8</v>
      </c>
      <c r="D932" t="s">
        <v>1031</v>
      </c>
      <c r="E932" t="s">
        <v>1024</v>
      </c>
      <c r="F932">
        <v>0</v>
      </c>
      <c r="G932">
        <v>1.9375</v>
      </c>
      <c r="H932">
        <v>1.9375</v>
      </c>
      <c r="I932">
        <v>1.9225000000000001</v>
      </c>
      <c r="J932">
        <v>1.8563000000000001</v>
      </c>
      <c r="K932">
        <v>1.8505</v>
      </c>
      <c r="L932">
        <v>1.7887</v>
      </c>
      <c r="M932" t="s">
        <v>1022</v>
      </c>
      <c r="O932" t="str">
        <f t="shared" si="14"/>
        <v>1 15/16|8||UN|3A|0|1.9375|1.9375|1.9225|1.8563|1.8505|1.7887|-|</v>
      </c>
    </row>
    <row r="933" spans="1:15" x14ac:dyDescent="0.25">
      <c r="A933" s="41" t="s">
        <v>1073</v>
      </c>
      <c r="B933">
        <v>8</v>
      </c>
      <c r="D933" t="s">
        <v>1031</v>
      </c>
      <c r="E933" t="s">
        <v>1025</v>
      </c>
      <c r="F933" t="s">
        <v>1022</v>
      </c>
      <c r="G933" t="s">
        <v>1022</v>
      </c>
      <c r="H933">
        <v>1.9375</v>
      </c>
      <c r="I933">
        <v>1.9375</v>
      </c>
      <c r="J933">
        <v>1.8637999999999999</v>
      </c>
      <c r="K933">
        <v>1.8563000000000001</v>
      </c>
      <c r="L933">
        <v>1.8171999999999999</v>
      </c>
      <c r="M933">
        <v>1.802</v>
      </c>
      <c r="O933" t="str">
        <f t="shared" si="14"/>
        <v>1 15/16|8||UN|3B|-|-|1.9375|1.9375|1.8638|1.8563|1.8172|1.802|</v>
      </c>
    </row>
    <row r="934" spans="1:15" x14ac:dyDescent="0.25">
      <c r="A934" s="41" t="s">
        <v>1073</v>
      </c>
      <c r="B934">
        <v>12</v>
      </c>
      <c r="D934" t="s">
        <v>1031</v>
      </c>
      <c r="E934" t="s">
        <v>1021</v>
      </c>
      <c r="F934">
        <v>1.8E-3</v>
      </c>
      <c r="G934">
        <v>1.9357</v>
      </c>
      <c r="H934">
        <v>1.9375</v>
      </c>
      <c r="I934">
        <v>1.9242999999999999</v>
      </c>
      <c r="J934">
        <v>1.8815999999999999</v>
      </c>
      <c r="K934">
        <v>1.8754999999999999</v>
      </c>
      <c r="L934">
        <v>1.8365</v>
      </c>
      <c r="M934" t="s">
        <v>1022</v>
      </c>
      <c r="O934" t="str">
        <f t="shared" si="14"/>
        <v>1 15/16|12||UN|2A|0.0018|1.9357|1.9375|1.9243|1.8816|1.8755|1.8365|-|</v>
      </c>
    </row>
    <row r="935" spans="1:15" x14ac:dyDescent="0.25">
      <c r="A935" s="41" t="s">
        <v>1073</v>
      </c>
      <c r="B935">
        <v>12</v>
      </c>
      <c r="D935" t="s">
        <v>1031</v>
      </c>
      <c r="E935" t="s">
        <v>1023</v>
      </c>
      <c r="F935" t="s">
        <v>1022</v>
      </c>
      <c r="G935" t="s">
        <v>1022</v>
      </c>
      <c r="H935">
        <v>1.9375</v>
      </c>
      <c r="I935">
        <v>1.9375</v>
      </c>
      <c r="J935">
        <v>1.8913</v>
      </c>
      <c r="K935">
        <v>1.8834</v>
      </c>
      <c r="L935">
        <v>1.865</v>
      </c>
      <c r="M935">
        <v>1.847</v>
      </c>
      <c r="O935" t="str">
        <f t="shared" si="14"/>
        <v>1 15/16|12||UN|2B|-|-|1.9375|1.9375|1.8913|1.8834|1.865|1.847|</v>
      </c>
    </row>
    <row r="936" spans="1:15" x14ac:dyDescent="0.25">
      <c r="A936" s="41" t="s">
        <v>1073</v>
      </c>
      <c r="B936">
        <v>12</v>
      </c>
      <c r="D936" t="s">
        <v>1031</v>
      </c>
      <c r="E936" t="s">
        <v>1024</v>
      </c>
      <c r="F936">
        <v>0</v>
      </c>
      <c r="G936">
        <v>1.9375</v>
      </c>
      <c r="H936">
        <v>1.9375</v>
      </c>
      <c r="I936">
        <v>1.9260999999999999</v>
      </c>
      <c r="J936">
        <v>1.8834</v>
      </c>
      <c r="K936">
        <v>1.8789</v>
      </c>
      <c r="L936">
        <v>1.8383</v>
      </c>
      <c r="M936" t="s">
        <v>1022</v>
      </c>
      <c r="O936" t="str">
        <f t="shared" si="14"/>
        <v>1 15/16|12||UN|3A|0|1.9375|1.9375|1.9261|1.8834|1.8789|1.8383|-|</v>
      </c>
    </row>
    <row r="937" spans="1:15" x14ac:dyDescent="0.25">
      <c r="A937" s="41" t="s">
        <v>1073</v>
      </c>
      <c r="B937">
        <v>12</v>
      </c>
      <c r="D937" t="s">
        <v>1031</v>
      </c>
      <c r="E937" t="s">
        <v>1025</v>
      </c>
      <c r="F937" t="s">
        <v>1022</v>
      </c>
      <c r="G937" t="s">
        <v>1022</v>
      </c>
      <c r="H937">
        <v>1.9375</v>
      </c>
      <c r="I937">
        <v>1.9375</v>
      </c>
      <c r="J937">
        <v>1.8893</v>
      </c>
      <c r="K937">
        <v>1.8834</v>
      </c>
      <c r="L937">
        <v>1.8573</v>
      </c>
      <c r="M937">
        <v>1.847</v>
      </c>
      <c r="O937" t="str">
        <f t="shared" si="14"/>
        <v>1 15/16|12||UN|3B|-|-|1.9375|1.9375|1.8893|1.8834|1.8573|1.847|</v>
      </c>
    </row>
    <row r="938" spans="1:15" x14ac:dyDescent="0.25">
      <c r="A938" s="41" t="s">
        <v>1073</v>
      </c>
      <c r="B938">
        <v>16</v>
      </c>
      <c r="D938" t="s">
        <v>1031</v>
      </c>
      <c r="E938" t="s">
        <v>1021</v>
      </c>
      <c r="F938">
        <v>1.6000000000000001E-3</v>
      </c>
      <c r="G938">
        <v>1.9359</v>
      </c>
      <c r="H938">
        <v>1.9375</v>
      </c>
      <c r="I938">
        <v>1.9265000000000001</v>
      </c>
      <c r="J938">
        <v>1.8953</v>
      </c>
      <c r="K938">
        <v>1.8898999999999999</v>
      </c>
      <c r="L938">
        <v>1.8613999999999999</v>
      </c>
      <c r="M938" t="s">
        <v>1022</v>
      </c>
      <c r="O938" t="str">
        <f t="shared" si="14"/>
        <v>1 15/16|16||UN|2A|0.0016|1.9359|1.9375|1.9265|1.8953|1.8899|1.8614|-|</v>
      </c>
    </row>
    <row r="939" spans="1:15" x14ac:dyDescent="0.25">
      <c r="A939" s="41" t="s">
        <v>1073</v>
      </c>
      <c r="B939">
        <v>16</v>
      </c>
      <c r="D939" t="s">
        <v>1031</v>
      </c>
      <c r="E939" t="s">
        <v>1023</v>
      </c>
      <c r="F939" t="s">
        <v>1022</v>
      </c>
      <c r="G939" t="s">
        <v>1022</v>
      </c>
      <c r="H939">
        <v>1.9375</v>
      </c>
      <c r="I939">
        <v>1.9375</v>
      </c>
      <c r="J939">
        <v>1.9038999999999999</v>
      </c>
      <c r="K939">
        <v>1.8969</v>
      </c>
      <c r="L939">
        <v>1.8839999999999999</v>
      </c>
      <c r="M939">
        <v>1.87</v>
      </c>
      <c r="O939" t="str">
        <f t="shared" si="14"/>
        <v>1 15/16|16||UN|2B|-|-|1.9375|1.9375|1.9039|1.8969|1.884|1.87|</v>
      </c>
    </row>
    <row r="940" spans="1:15" x14ac:dyDescent="0.25">
      <c r="A940" s="41" t="s">
        <v>1073</v>
      </c>
      <c r="B940">
        <v>16</v>
      </c>
      <c r="D940" t="s">
        <v>1031</v>
      </c>
      <c r="E940" t="s">
        <v>1024</v>
      </c>
      <c r="F940">
        <v>0</v>
      </c>
      <c r="G940">
        <v>1.9375</v>
      </c>
      <c r="H940">
        <v>1.9375</v>
      </c>
      <c r="I940">
        <v>1.9280999999999999</v>
      </c>
      <c r="J940">
        <v>1.8969</v>
      </c>
      <c r="K940">
        <v>1.8929</v>
      </c>
      <c r="L940">
        <v>1.863</v>
      </c>
      <c r="M940" t="s">
        <v>1022</v>
      </c>
      <c r="O940" t="str">
        <f t="shared" si="14"/>
        <v>1 15/16|16||UN|3A|0|1.9375|1.9375|1.9281|1.8969|1.8929|1.863|-|</v>
      </c>
    </row>
    <row r="941" spans="1:15" x14ac:dyDescent="0.25">
      <c r="A941" s="41" t="s">
        <v>1073</v>
      </c>
      <c r="B941">
        <v>16</v>
      </c>
      <c r="D941" t="s">
        <v>1031</v>
      </c>
      <c r="E941" t="s">
        <v>1025</v>
      </c>
      <c r="F941" t="s">
        <v>1022</v>
      </c>
      <c r="G941" t="s">
        <v>1022</v>
      </c>
      <c r="H941">
        <v>1.9375</v>
      </c>
      <c r="I941">
        <v>1.9375</v>
      </c>
      <c r="J941">
        <v>1.9020999999999999</v>
      </c>
      <c r="K941">
        <v>1.8969</v>
      </c>
      <c r="L941">
        <v>1.8783000000000001</v>
      </c>
      <c r="M941">
        <v>1.87</v>
      </c>
      <c r="O941" t="str">
        <f t="shared" si="14"/>
        <v>1 15/16|16||UN|3B|-|-|1.9375|1.9375|1.9021|1.8969|1.8783|1.87|</v>
      </c>
    </row>
    <row r="942" spans="1:15" x14ac:dyDescent="0.25">
      <c r="A942" s="41" t="s">
        <v>1073</v>
      </c>
      <c r="B942">
        <v>20</v>
      </c>
      <c r="D942" t="s">
        <v>1031</v>
      </c>
      <c r="E942" t="s">
        <v>1021</v>
      </c>
      <c r="F942">
        <v>1.5E-3</v>
      </c>
      <c r="G942">
        <v>1.9359999999999999</v>
      </c>
      <c r="H942">
        <v>1.9375</v>
      </c>
      <c r="I942">
        <v>1.9278999999999999</v>
      </c>
      <c r="J942">
        <v>1.9035</v>
      </c>
      <c r="K942">
        <v>1.8986000000000001</v>
      </c>
      <c r="L942">
        <v>1.8765000000000001</v>
      </c>
      <c r="M942" t="s">
        <v>1022</v>
      </c>
      <c r="O942" t="str">
        <f t="shared" si="14"/>
        <v>1 15/16|20||UN|2A|0.0015|1.936|1.9375|1.9279|1.9035|1.8986|1.8765|-|</v>
      </c>
    </row>
    <row r="943" spans="1:15" x14ac:dyDescent="0.25">
      <c r="A943" s="41" t="s">
        <v>1073</v>
      </c>
      <c r="B943">
        <v>20</v>
      </c>
      <c r="D943" t="s">
        <v>1031</v>
      </c>
      <c r="E943" t="s">
        <v>1023</v>
      </c>
      <c r="F943" t="s">
        <v>1022</v>
      </c>
      <c r="G943" t="s">
        <v>1022</v>
      </c>
      <c r="H943">
        <v>1.9375</v>
      </c>
      <c r="I943">
        <v>1.9375</v>
      </c>
      <c r="J943">
        <v>1.9114</v>
      </c>
      <c r="K943">
        <v>1.905</v>
      </c>
      <c r="L943">
        <v>1.895</v>
      </c>
      <c r="M943">
        <v>1.883</v>
      </c>
      <c r="O943" t="str">
        <f t="shared" si="14"/>
        <v>1 15/16|20||UN|2B|-|-|1.9375|1.9375|1.9114|1.905|1.895|1.883|</v>
      </c>
    </row>
    <row r="944" spans="1:15" x14ac:dyDescent="0.25">
      <c r="A944" s="41" t="s">
        <v>1073</v>
      </c>
      <c r="B944">
        <v>20</v>
      </c>
      <c r="D944" t="s">
        <v>1031</v>
      </c>
      <c r="E944" t="s">
        <v>1024</v>
      </c>
      <c r="F944">
        <v>0</v>
      </c>
      <c r="G944">
        <v>1.9375</v>
      </c>
      <c r="H944">
        <v>1.9375</v>
      </c>
      <c r="I944">
        <v>1.9294</v>
      </c>
      <c r="J944">
        <v>1.905</v>
      </c>
      <c r="K944">
        <v>1.9013</v>
      </c>
      <c r="L944">
        <v>1.8779999999999999</v>
      </c>
      <c r="M944" t="s">
        <v>1022</v>
      </c>
      <c r="O944" t="str">
        <f t="shared" si="14"/>
        <v>1 15/16|20||UN|3A|0|1.9375|1.9375|1.9294|1.905|1.9013|1.878|-|</v>
      </c>
    </row>
    <row r="945" spans="1:15" x14ac:dyDescent="0.25">
      <c r="A945" s="41" t="s">
        <v>1073</v>
      </c>
      <c r="B945">
        <v>20</v>
      </c>
      <c r="D945" t="s">
        <v>1031</v>
      </c>
      <c r="E945" t="s">
        <v>1025</v>
      </c>
      <c r="F945" t="s">
        <v>1022</v>
      </c>
      <c r="G945" t="s">
        <v>1022</v>
      </c>
      <c r="H945">
        <v>1.9375</v>
      </c>
      <c r="I945">
        <v>1.9375</v>
      </c>
      <c r="J945">
        <v>1.9097999999999999</v>
      </c>
      <c r="K945">
        <v>1.905</v>
      </c>
      <c r="L945">
        <v>1.8912</v>
      </c>
      <c r="M945">
        <v>1.883</v>
      </c>
      <c r="O945" t="str">
        <f t="shared" si="14"/>
        <v>1 15/16|20||UN|3B|-|-|1.9375|1.9375|1.9098|1.905|1.8912|1.883|</v>
      </c>
    </row>
    <row r="946" spans="1:15" x14ac:dyDescent="0.25">
      <c r="A946" s="41" t="s">
        <v>1041</v>
      </c>
      <c r="B946">
        <v>4.5</v>
      </c>
      <c r="D946" t="s">
        <v>1026</v>
      </c>
      <c r="E946" t="s">
        <v>1030</v>
      </c>
      <c r="F946" t="s">
        <v>1022</v>
      </c>
      <c r="G946" t="s">
        <v>1022</v>
      </c>
      <c r="H946">
        <v>2</v>
      </c>
      <c r="I946">
        <v>2</v>
      </c>
      <c r="J946">
        <v>1.8743000000000001</v>
      </c>
      <c r="K946">
        <v>1.8556999999999999</v>
      </c>
      <c r="L946">
        <v>1.7949999999999999</v>
      </c>
      <c r="M946">
        <v>1.7589999999999999</v>
      </c>
      <c r="O946" t="str">
        <f t="shared" si="14"/>
        <v>2|4.5||UNC|1B|-|-|2|2|1.8743|1.8557|1.795|1.759|</v>
      </c>
    </row>
    <row r="947" spans="1:15" x14ac:dyDescent="0.25">
      <c r="A947" s="41" t="s">
        <v>1041</v>
      </c>
      <c r="B947">
        <v>4.5</v>
      </c>
      <c r="D947" t="s">
        <v>1026</v>
      </c>
      <c r="E947" t="s">
        <v>1023</v>
      </c>
      <c r="F947" t="s">
        <v>1022</v>
      </c>
      <c r="G947" t="s">
        <v>1022</v>
      </c>
      <c r="H947">
        <v>2</v>
      </c>
      <c r="I947">
        <v>2</v>
      </c>
      <c r="J947">
        <v>1.8681000000000001</v>
      </c>
      <c r="K947">
        <v>1.8556999999999999</v>
      </c>
      <c r="L947">
        <v>1.7949999999999999</v>
      </c>
      <c r="M947">
        <v>1.7589999999999999</v>
      </c>
      <c r="O947" t="str">
        <f t="shared" si="14"/>
        <v>2|4.5||UNC|2B|-|-|2|2|1.8681|1.8557|1.795|1.759|</v>
      </c>
    </row>
    <row r="948" spans="1:15" x14ac:dyDescent="0.25">
      <c r="A948" s="41" t="s">
        <v>1041</v>
      </c>
      <c r="B948">
        <v>4.5</v>
      </c>
      <c r="D948" t="s">
        <v>1026</v>
      </c>
      <c r="E948" t="s">
        <v>1025</v>
      </c>
      <c r="F948" t="s">
        <v>1022</v>
      </c>
      <c r="G948" t="s">
        <v>1022</v>
      </c>
      <c r="H948">
        <v>2</v>
      </c>
      <c r="I948">
        <v>2</v>
      </c>
      <c r="J948">
        <v>1.865</v>
      </c>
      <c r="K948">
        <v>1.8556999999999999</v>
      </c>
      <c r="L948">
        <v>1.7861</v>
      </c>
      <c r="M948">
        <v>1.7589999999999999</v>
      </c>
      <c r="O948" t="str">
        <f t="shared" si="14"/>
        <v>2|4.5||UNC|3B|-|-|2|2|1.865|1.8557|1.7861|1.759|</v>
      </c>
    </row>
    <row r="949" spans="1:15" x14ac:dyDescent="0.25">
      <c r="A949" s="41" t="s">
        <v>1041</v>
      </c>
      <c r="B949">
        <v>6</v>
      </c>
      <c r="D949" t="s">
        <v>1031</v>
      </c>
      <c r="E949" t="s">
        <v>1021</v>
      </c>
      <c r="F949">
        <v>2.5999999999999999E-3</v>
      </c>
      <c r="G949">
        <v>1.9974000000000001</v>
      </c>
      <c r="H949">
        <v>2</v>
      </c>
      <c r="I949">
        <v>1.9792000000000001</v>
      </c>
      <c r="J949">
        <v>1.8891</v>
      </c>
      <c r="K949">
        <v>1.8805000000000001</v>
      </c>
      <c r="L949">
        <v>1.7989999999999999</v>
      </c>
      <c r="M949" t="s">
        <v>1022</v>
      </c>
      <c r="O949" t="str">
        <f t="shared" si="14"/>
        <v>2|6||UN|2A|0.0026|1.9974|2|1.9792|1.8891|1.8805|1.799|-|</v>
      </c>
    </row>
    <row r="950" spans="1:15" x14ac:dyDescent="0.25">
      <c r="A950" s="41" t="s">
        <v>1041</v>
      </c>
      <c r="B950">
        <v>6</v>
      </c>
      <c r="D950" t="s">
        <v>1031</v>
      </c>
      <c r="E950" t="s">
        <v>1023</v>
      </c>
      <c r="F950" t="s">
        <v>1022</v>
      </c>
      <c r="G950" t="s">
        <v>1022</v>
      </c>
      <c r="H950">
        <v>2</v>
      </c>
      <c r="I950">
        <v>2</v>
      </c>
      <c r="J950">
        <v>1.9028</v>
      </c>
      <c r="K950">
        <v>1.8916999999999999</v>
      </c>
      <c r="L950">
        <v>1.85</v>
      </c>
      <c r="M950">
        <v>1.82</v>
      </c>
      <c r="O950" t="str">
        <f t="shared" si="14"/>
        <v>2|6||UN|2B|-|-|2|2|1.9028|1.8917|1.85|1.82|</v>
      </c>
    </row>
    <row r="951" spans="1:15" x14ac:dyDescent="0.25">
      <c r="A951" s="41" t="s">
        <v>1041</v>
      </c>
      <c r="B951">
        <v>6</v>
      </c>
      <c r="D951" t="s">
        <v>1031</v>
      </c>
      <c r="E951" t="s">
        <v>1024</v>
      </c>
      <c r="F951">
        <v>0</v>
      </c>
      <c r="G951">
        <v>2</v>
      </c>
      <c r="H951">
        <v>2</v>
      </c>
      <c r="I951">
        <v>1.9818</v>
      </c>
      <c r="J951">
        <v>1.8916999999999999</v>
      </c>
      <c r="K951">
        <v>1.8853</v>
      </c>
      <c r="L951">
        <v>1.8016000000000001</v>
      </c>
      <c r="M951" t="s">
        <v>1022</v>
      </c>
      <c r="O951" t="str">
        <f t="shared" si="14"/>
        <v>2|6||UN|3A|0|2|2|1.9818|1.8917|1.8853|1.8016|-|</v>
      </c>
    </row>
    <row r="952" spans="1:15" x14ac:dyDescent="0.25">
      <c r="A952" s="41" t="s">
        <v>1041</v>
      </c>
      <c r="B952">
        <v>6</v>
      </c>
      <c r="D952" t="s">
        <v>1031</v>
      </c>
      <c r="E952" t="s">
        <v>1025</v>
      </c>
      <c r="F952" t="s">
        <v>1022</v>
      </c>
      <c r="G952" t="s">
        <v>1022</v>
      </c>
      <c r="H952">
        <v>2</v>
      </c>
      <c r="I952">
        <v>2</v>
      </c>
      <c r="J952">
        <v>1.9</v>
      </c>
      <c r="K952">
        <v>1.8916999999999999</v>
      </c>
      <c r="L952">
        <v>1.8395999999999999</v>
      </c>
      <c r="M952">
        <v>1.82</v>
      </c>
      <c r="O952" t="str">
        <f t="shared" si="14"/>
        <v>2|6||UN|3B|-|-|2|2|1.9|1.8917|1.8396|1.82|</v>
      </c>
    </row>
    <row r="953" spans="1:15" x14ac:dyDescent="0.25">
      <c r="A953" s="41" t="s">
        <v>1041</v>
      </c>
      <c r="B953">
        <v>8</v>
      </c>
      <c r="D953" t="s">
        <v>1031</v>
      </c>
      <c r="E953" t="s">
        <v>1021</v>
      </c>
      <c r="F953">
        <v>2.3E-3</v>
      </c>
      <c r="G953">
        <v>1.9977</v>
      </c>
      <c r="H953">
        <v>2</v>
      </c>
      <c r="I953">
        <v>1.9826999999999999</v>
      </c>
      <c r="J953">
        <v>1.9165000000000001</v>
      </c>
      <c r="K953">
        <v>1.9087000000000001</v>
      </c>
      <c r="L953">
        <v>1.8489</v>
      </c>
      <c r="M953" t="s">
        <v>1022</v>
      </c>
      <c r="O953" t="str">
        <f t="shared" si="14"/>
        <v>2|8||UN|2A|0.0023|1.9977|2|1.9827|1.9165|1.9087|1.8489|-|</v>
      </c>
    </row>
    <row r="954" spans="1:15" x14ac:dyDescent="0.25">
      <c r="A954" s="41" t="s">
        <v>1041</v>
      </c>
      <c r="B954">
        <v>8</v>
      </c>
      <c r="D954" t="s">
        <v>1031</v>
      </c>
      <c r="E954" t="s">
        <v>1023</v>
      </c>
      <c r="F954" t="s">
        <v>1022</v>
      </c>
      <c r="G954" t="s">
        <v>1022</v>
      </c>
      <c r="H954">
        <v>2</v>
      </c>
      <c r="I954">
        <v>2</v>
      </c>
      <c r="J954">
        <v>1.9289000000000001</v>
      </c>
      <c r="K954">
        <v>1.9188000000000001</v>
      </c>
      <c r="L954">
        <v>1.89</v>
      </c>
      <c r="M954">
        <v>1.865</v>
      </c>
      <c r="O954" t="str">
        <f t="shared" si="14"/>
        <v>2|8||UN|2B|-|-|2|2|1.9289|1.9188|1.89|1.865|</v>
      </c>
    </row>
    <row r="955" spans="1:15" x14ac:dyDescent="0.25">
      <c r="A955" s="41" t="s">
        <v>1041</v>
      </c>
      <c r="B955">
        <v>8</v>
      </c>
      <c r="D955" t="s">
        <v>1031</v>
      </c>
      <c r="E955" t="s">
        <v>1024</v>
      </c>
      <c r="F955">
        <v>0</v>
      </c>
      <c r="G955">
        <v>2</v>
      </c>
      <c r="H955">
        <v>2</v>
      </c>
      <c r="I955">
        <v>1.9850000000000001</v>
      </c>
      <c r="J955">
        <v>1.9188000000000001</v>
      </c>
      <c r="K955">
        <v>1.913</v>
      </c>
      <c r="L955">
        <v>1.8512</v>
      </c>
      <c r="M955" t="s">
        <v>1022</v>
      </c>
      <c r="O955" t="str">
        <f t="shared" si="14"/>
        <v>2|8||UN|3A|0|2|2|1.985|1.9188|1.913|1.8512|-|</v>
      </c>
    </row>
    <row r="956" spans="1:15" x14ac:dyDescent="0.25">
      <c r="A956" s="41" t="s">
        <v>1041</v>
      </c>
      <c r="B956">
        <v>8</v>
      </c>
      <c r="D956" t="s">
        <v>1031</v>
      </c>
      <c r="E956" t="s">
        <v>1025</v>
      </c>
      <c r="F956" t="s">
        <v>1022</v>
      </c>
      <c r="G956" t="s">
        <v>1022</v>
      </c>
      <c r="H956">
        <v>2</v>
      </c>
      <c r="I956">
        <v>2</v>
      </c>
      <c r="J956">
        <v>1.9263999999999999</v>
      </c>
      <c r="K956">
        <v>1.9188000000000001</v>
      </c>
      <c r="L956">
        <v>1.8796999999999999</v>
      </c>
      <c r="M956">
        <v>1.865</v>
      </c>
      <c r="O956" t="str">
        <f t="shared" si="14"/>
        <v>2|8||UN|3B|-|-|2|2|1.9264|1.9188|1.8797|1.865|</v>
      </c>
    </row>
    <row r="957" spans="1:15" x14ac:dyDescent="0.25">
      <c r="A957" s="41" t="s">
        <v>1041</v>
      </c>
      <c r="B957">
        <v>10</v>
      </c>
      <c r="D957" t="s">
        <v>1027</v>
      </c>
      <c r="E957" t="s">
        <v>1021</v>
      </c>
      <c r="F957">
        <v>2E-3</v>
      </c>
      <c r="G957">
        <v>1.998</v>
      </c>
      <c r="H957">
        <v>2</v>
      </c>
      <c r="I957">
        <v>1.9851000000000001</v>
      </c>
      <c r="J957">
        <v>1.9330000000000001</v>
      </c>
      <c r="K957">
        <v>1.9265000000000001</v>
      </c>
      <c r="L957">
        <v>1.879</v>
      </c>
      <c r="M957" t="s">
        <v>1022</v>
      </c>
      <c r="O957" t="str">
        <f t="shared" si="14"/>
        <v>2|10||UNS|2A|0.002|1.998|2|1.9851|1.933|1.9265|1.879|-|</v>
      </c>
    </row>
    <row r="958" spans="1:15" x14ac:dyDescent="0.25">
      <c r="A958" s="41" t="s">
        <v>1041</v>
      </c>
      <c r="B958">
        <v>10</v>
      </c>
      <c r="D958" t="s">
        <v>1027</v>
      </c>
      <c r="E958" t="s">
        <v>1023</v>
      </c>
      <c r="F958" t="s">
        <v>1022</v>
      </c>
      <c r="G958" t="s">
        <v>1022</v>
      </c>
      <c r="H958">
        <v>2</v>
      </c>
      <c r="I958">
        <v>2</v>
      </c>
      <c r="J958">
        <v>1.9435</v>
      </c>
      <c r="K958">
        <v>1.9350000000000001</v>
      </c>
      <c r="L958">
        <v>1.913</v>
      </c>
      <c r="M958">
        <v>1.8919999999999999</v>
      </c>
      <c r="O958" t="str">
        <f t="shared" si="14"/>
        <v>2|10||UNS|2B|-|-|2|2|1.9435|1.935|1.913|1.892|</v>
      </c>
    </row>
    <row r="959" spans="1:15" x14ac:dyDescent="0.25">
      <c r="A959" s="41" t="s">
        <v>1041</v>
      </c>
      <c r="B959">
        <v>12</v>
      </c>
      <c r="D959" t="s">
        <v>1031</v>
      </c>
      <c r="E959" t="s">
        <v>1021</v>
      </c>
      <c r="F959">
        <v>1.8E-3</v>
      </c>
      <c r="G959">
        <v>1.9982</v>
      </c>
      <c r="H959">
        <v>2</v>
      </c>
      <c r="I959">
        <v>1.9867999999999999</v>
      </c>
      <c r="J959">
        <v>1.9440999999999999</v>
      </c>
      <c r="K959">
        <v>1.9379999999999999</v>
      </c>
      <c r="L959">
        <v>1.899</v>
      </c>
      <c r="M959" t="s">
        <v>1022</v>
      </c>
      <c r="O959" t="str">
        <f t="shared" si="14"/>
        <v>2|12||UN|2A|0.0018|1.9982|2|1.9868|1.9441|1.938|1.899|-|</v>
      </c>
    </row>
    <row r="960" spans="1:15" x14ac:dyDescent="0.25">
      <c r="A960" s="41" t="s">
        <v>1041</v>
      </c>
      <c r="B960">
        <v>12</v>
      </c>
      <c r="D960" t="s">
        <v>1031</v>
      </c>
      <c r="E960" t="s">
        <v>1023</v>
      </c>
      <c r="F960" t="s">
        <v>1022</v>
      </c>
      <c r="G960" t="s">
        <v>1022</v>
      </c>
      <c r="H960">
        <v>2</v>
      </c>
      <c r="I960">
        <v>2</v>
      </c>
      <c r="J960">
        <v>1.9538</v>
      </c>
      <c r="K960">
        <v>1.9459</v>
      </c>
      <c r="L960">
        <v>1.9279999999999999</v>
      </c>
      <c r="M960">
        <v>1.91</v>
      </c>
      <c r="O960" t="str">
        <f t="shared" si="14"/>
        <v>2|12||UN|2B|-|-|2|2|1.9538|1.9459|1.928|1.91|</v>
      </c>
    </row>
    <row r="961" spans="1:15" x14ac:dyDescent="0.25">
      <c r="A961" s="41" t="s">
        <v>1041</v>
      </c>
      <c r="B961">
        <v>12</v>
      </c>
      <c r="D961" t="s">
        <v>1031</v>
      </c>
      <c r="E961" t="s">
        <v>1024</v>
      </c>
      <c r="F961">
        <v>0</v>
      </c>
      <c r="G961">
        <v>2</v>
      </c>
      <c r="H961">
        <v>2</v>
      </c>
      <c r="I961">
        <v>1.9885999999999999</v>
      </c>
      <c r="J961">
        <v>1.9459</v>
      </c>
      <c r="K961">
        <v>1.9414</v>
      </c>
      <c r="L961">
        <v>1.9008</v>
      </c>
      <c r="M961" t="s">
        <v>1022</v>
      </c>
      <c r="O961" t="str">
        <f t="shared" si="14"/>
        <v>2|12||UN|3A|0|2|2|1.9886|1.9459|1.9414|1.9008|-|</v>
      </c>
    </row>
    <row r="962" spans="1:15" x14ac:dyDescent="0.25">
      <c r="A962" s="41" t="s">
        <v>1041</v>
      </c>
      <c r="B962">
        <v>12</v>
      </c>
      <c r="D962" t="s">
        <v>1031</v>
      </c>
      <c r="E962" t="s">
        <v>1025</v>
      </c>
      <c r="F962" t="s">
        <v>1022</v>
      </c>
      <c r="G962" t="s">
        <v>1022</v>
      </c>
      <c r="H962">
        <v>2</v>
      </c>
      <c r="I962">
        <v>2</v>
      </c>
      <c r="J962">
        <v>1.9518</v>
      </c>
      <c r="K962">
        <v>1.9459</v>
      </c>
      <c r="L962">
        <v>1.9198</v>
      </c>
      <c r="M962">
        <v>1.91</v>
      </c>
      <c r="O962" t="str">
        <f t="shared" si="14"/>
        <v>2|12||UN|3B|-|-|2|2|1.9518|1.9459|1.9198|1.91|</v>
      </c>
    </row>
    <row r="963" spans="1:15" x14ac:dyDescent="0.25">
      <c r="A963" s="41" t="s">
        <v>1041</v>
      </c>
      <c r="B963">
        <v>14</v>
      </c>
      <c r="D963" t="s">
        <v>1027</v>
      </c>
      <c r="E963" t="s">
        <v>1021</v>
      </c>
      <c r="F963">
        <v>1.6999999999999999E-3</v>
      </c>
      <c r="G963">
        <v>1.9983</v>
      </c>
      <c r="H963">
        <v>2</v>
      </c>
      <c r="I963">
        <v>1.988</v>
      </c>
      <c r="J963">
        <v>1.9519</v>
      </c>
      <c r="K963">
        <v>1.9461999999999999</v>
      </c>
      <c r="L963">
        <v>1.9133</v>
      </c>
      <c r="M963" t="s">
        <v>1022</v>
      </c>
      <c r="O963" t="str">
        <f t="shared" ref="O963:O1026" si="15">A963&amp;"|"&amp;B963&amp;"|"&amp;C963&amp;"|"&amp;D963&amp;"|"&amp;E963&amp;"|"&amp;F963&amp;"|"&amp;G963&amp;"|"&amp;H963&amp;"|"&amp;I963&amp;"|"&amp;J963&amp;"|"&amp;K963&amp;"|"&amp;L963&amp;"|"&amp;M963&amp;"|"&amp;N963</f>
        <v>2|14||UNS|2A|0.0017|1.9983|2|1.988|1.9519|1.9462|1.9133|-|</v>
      </c>
    </row>
    <row r="964" spans="1:15" x14ac:dyDescent="0.25">
      <c r="A964" s="41" t="s">
        <v>1041</v>
      </c>
      <c r="B964">
        <v>14</v>
      </c>
      <c r="D964" t="s">
        <v>1027</v>
      </c>
      <c r="E964" t="s">
        <v>1023</v>
      </c>
      <c r="F964" t="s">
        <v>1022</v>
      </c>
      <c r="G964" t="s">
        <v>1022</v>
      </c>
      <c r="H964">
        <v>2</v>
      </c>
      <c r="I964">
        <v>2</v>
      </c>
      <c r="J964">
        <v>1.9610000000000001</v>
      </c>
      <c r="K964">
        <v>1.9536</v>
      </c>
      <c r="L964">
        <v>1.9379999999999999</v>
      </c>
      <c r="M964">
        <v>1.923</v>
      </c>
      <c r="O964" t="str">
        <f t="shared" si="15"/>
        <v>2|14||UNS|2B|-|-|2|2|1.961|1.9536|1.938|1.923|</v>
      </c>
    </row>
    <row r="965" spans="1:15" x14ac:dyDescent="0.25">
      <c r="A965" s="41" t="s">
        <v>1041</v>
      </c>
      <c r="B965">
        <v>16</v>
      </c>
      <c r="D965" t="s">
        <v>1031</v>
      </c>
      <c r="E965" t="s">
        <v>1021</v>
      </c>
      <c r="F965">
        <v>1.6000000000000001E-3</v>
      </c>
      <c r="G965">
        <v>1.9984</v>
      </c>
      <c r="H965">
        <v>2</v>
      </c>
      <c r="I965">
        <v>1.9890000000000001</v>
      </c>
      <c r="J965">
        <v>1.9578</v>
      </c>
      <c r="K965">
        <v>1.9523999999999999</v>
      </c>
      <c r="L965">
        <v>1.9238999999999999</v>
      </c>
      <c r="M965" t="s">
        <v>1022</v>
      </c>
      <c r="O965" t="str">
        <f t="shared" si="15"/>
        <v>2|16||UN|2A|0.0016|1.9984|2|1.989|1.9578|1.9524|1.9239|-|</v>
      </c>
    </row>
    <row r="966" spans="1:15" x14ac:dyDescent="0.25">
      <c r="A966" s="41" t="s">
        <v>1041</v>
      </c>
      <c r="B966">
        <v>16</v>
      </c>
      <c r="D966" t="s">
        <v>1031</v>
      </c>
      <c r="E966" t="s">
        <v>1023</v>
      </c>
      <c r="F966" t="s">
        <v>1022</v>
      </c>
      <c r="G966" t="s">
        <v>1022</v>
      </c>
      <c r="H966">
        <v>2</v>
      </c>
      <c r="I966">
        <v>2</v>
      </c>
      <c r="J966">
        <v>1.9663999999999999</v>
      </c>
      <c r="K966">
        <v>1.9594</v>
      </c>
      <c r="L966">
        <v>1.946</v>
      </c>
      <c r="M966">
        <v>1.9319999999999999</v>
      </c>
      <c r="O966" t="str">
        <f t="shared" si="15"/>
        <v>2|16||UN|2B|-|-|2|2|1.9664|1.9594|1.946|1.932|</v>
      </c>
    </row>
    <row r="967" spans="1:15" x14ac:dyDescent="0.25">
      <c r="A967" s="41" t="s">
        <v>1041</v>
      </c>
      <c r="B967">
        <v>16</v>
      </c>
      <c r="D967" t="s">
        <v>1031</v>
      </c>
      <c r="E967" t="s">
        <v>1024</v>
      </c>
      <c r="F967">
        <v>0</v>
      </c>
      <c r="G967">
        <v>2</v>
      </c>
      <c r="H967">
        <v>2</v>
      </c>
      <c r="I967">
        <v>1.9905999999999999</v>
      </c>
      <c r="J967">
        <v>1.9594</v>
      </c>
      <c r="K967">
        <v>1.9554</v>
      </c>
      <c r="L967">
        <v>1.9255</v>
      </c>
      <c r="M967" t="s">
        <v>1022</v>
      </c>
      <c r="O967" t="str">
        <f t="shared" si="15"/>
        <v>2|16||UN|3A|0|2|2|1.9906|1.9594|1.9554|1.9255|-|</v>
      </c>
    </row>
    <row r="968" spans="1:15" x14ac:dyDescent="0.25">
      <c r="A968" s="41" t="s">
        <v>1041</v>
      </c>
      <c r="B968">
        <v>16</v>
      </c>
      <c r="D968" t="s">
        <v>1031</v>
      </c>
      <c r="E968" t="s">
        <v>1025</v>
      </c>
      <c r="F968" t="s">
        <v>1022</v>
      </c>
      <c r="G968" t="s">
        <v>1022</v>
      </c>
      <c r="H968">
        <v>2</v>
      </c>
      <c r="I968">
        <v>2</v>
      </c>
      <c r="J968">
        <v>1.9645999999999999</v>
      </c>
      <c r="K968">
        <v>1.9594</v>
      </c>
      <c r="L968">
        <v>1.9408000000000001</v>
      </c>
      <c r="M968">
        <v>1.9319999999999999</v>
      </c>
      <c r="O968" t="str">
        <f t="shared" si="15"/>
        <v>2|16||UN|3B|-|-|2|2|1.9646|1.9594|1.9408|1.932|</v>
      </c>
    </row>
    <row r="969" spans="1:15" x14ac:dyDescent="0.25">
      <c r="A969" s="41" t="s">
        <v>1041</v>
      </c>
      <c r="B969">
        <v>18</v>
      </c>
      <c r="D969" t="s">
        <v>1027</v>
      </c>
      <c r="E969" t="s">
        <v>1021</v>
      </c>
      <c r="F969">
        <v>1.5E-3</v>
      </c>
      <c r="G969">
        <v>1.9984999999999999</v>
      </c>
      <c r="H969">
        <v>2</v>
      </c>
      <c r="I969">
        <v>1.9898</v>
      </c>
      <c r="J969">
        <v>1.9623999999999999</v>
      </c>
      <c r="K969">
        <v>1.9573</v>
      </c>
      <c r="L969">
        <v>1.9323999999999999</v>
      </c>
      <c r="M969" t="s">
        <v>1022</v>
      </c>
      <c r="O969" t="str">
        <f t="shared" si="15"/>
        <v>2|18||UNS|2A|0.0015|1.9985|2|1.9898|1.9624|1.9573|1.9324|-|</v>
      </c>
    </row>
    <row r="970" spans="1:15" x14ac:dyDescent="0.25">
      <c r="A970" s="41" t="s">
        <v>1041</v>
      </c>
      <c r="B970">
        <v>18</v>
      </c>
      <c r="D970" t="s">
        <v>1027</v>
      </c>
      <c r="E970" t="s">
        <v>1023</v>
      </c>
      <c r="F970" t="s">
        <v>1022</v>
      </c>
      <c r="G970" t="s">
        <v>1022</v>
      </c>
      <c r="H970">
        <v>2</v>
      </c>
      <c r="I970">
        <v>2</v>
      </c>
      <c r="J970">
        <v>1.9705999999999999</v>
      </c>
      <c r="K970">
        <v>1.9639</v>
      </c>
      <c r="L970">
        <v>1.9530000000000001</v>
      </c>
      <c r="M970">
        <v>1.94</v>
      </c>
      <c r="O970" t="str">
        <f t="shared" si="15"/>
        <v>2|18||UNS|2B|-|-|2|2|1.9706|1.9639|1.953|1.94|</v>
      </c>
    </row>
    <row r="971" spans="1:15" x14ac:dyDescent="0.25">
      <c r="A971" s="41" t="s">
        <v>1041</v>
      </c>
      <c r="B971">
        <v>20</v>
      </c>
      <c r="D971" t="s">
        <v>1031</v>
      </c>
      <c r="E971" t="s">
        <v>1021</v>
      </c>
      <c r="F971">
        <v>1.5E-3</v>
      </c>
      <c r="G971">
        <v>1.9984999999999999</v>
      </c>
      <c r="H971">
        <v>2</v>
      </c>
      <c r="I971">
        <v>1.9903999999999999</v>
      </c>
      <c r="J971">
        <v>1.966</v>
      </c>
      <c r="K971">
        <v>1.9611000000000001</v>
      </c>
      <c r="L971">
        <v>1.9390000000000001</v>
      </c>
      <c r="M971" t="s">
        <v>1022</v>
      </c>
      <c r="O971" t="str">
        <f t="shared" si="15"/>
        <v>2|20||UN|2A|0.0015|1.9985|2|1.9904|1.966|1.9611|1.939|-|</v>
      </c>
    </row>
    <row r="972" spans="1:15" x14ac:dyDescent="0.25">
      <c r="A972" s="41" t="s">
        <v>1041</v>
      </c>
      <c r="B972">
        <v>20</v>
      </c>
      <c r="D972" t="s">
        <v>1031</v>
      </c>
      <c r="E972" t="s">
        <v>1023</v>
      </c>
      <c r="F972" t="s">
        <v>1022</v>
      </c>
      <c r="G972" t="s">
        <v>1022</v>
      </c>
      <c r="H972">
        <v>2</v>
      </c>
      <c r="I972">
        <v>2</v>
      </c>
      <c r="J972">
        <v>1.9739</v>
      </c>
      <c r="K972">
        <v>1.9675</v>
      </c>
      <c r="L972">
        <v>1.9570000000000001</v>
      </c>
      <c r="M972">
        <v>1.946</v>
      </c>
      <c r="O972" t="str">
        <f t="shared" si="15"/>
        <v>2|20||UN|2B|-|-|2|2|1.9739|1.9675|1.957|1.946|</v>
      </c>
    </row>
    <row r="973" spans="1:15" x14ac:dyDescent="0.25">
      <c r="A973" s="41" t="s">
        <v>1041</v>
      </c>
      <c r="B973">
        <v>20</v>
      </c>
      <c r="D973" t="s">
        <v>1031</v>
      </c>
      <c r="E973" t="s">
        <v>1024</v>
      </c>
      <c r="F973">
        <v>0</v>
      </c>
      <c r="G973">
        <v>2</v>
      </c>
      <c r="H973">
        <v>2</v>
      </c>
      <c r="I973">
        <v>1.9919</v>
      </c>
      <c r="J973">
        <v>1.9675</v>
      </c>
      <c r="K973">
        <v>1.9638</v>
      </c>
      <c r="L973">
        <v>1.9404999999999999</v>
      </c>
      <c r="M973" t="s">
        <v>1022</v>
      </c>
      <c r="O973" t="str">
        <f t="shared" si="15"/>
        <v>2|20||UN|3A|0|2|2|1.9919|1.9675|1.9638|1.9405|-|</v>
      </c>
    </row>
    <row r="974" spans="1:15" x14ac:dyDescent="0.25">
      <c r="A974" s="41" t="s">
        <v>1041</v>
      </c>
      <c r="B974">
        <v>20</v>
      </c>
      <c r="D974" t="s">
        <v>1031</v>
      </c>
      <c r="E974" t="s">
        <v>1025</v>
      </c>
      <c r="F974" t="s">
        <v>1022</v>
      </c>
      <c r="G974" t="s">
        <v>1022</v>
      </c>
      <c r="H974">
        <v>2</v>
      </c>
      <c r="I974">
        <v>2</v>
      </c>
      <c r="J974">
        <v>1.9722999999999999</v>
      </c>
      <c r="K974">
        <v>1.9675</v>
      </c>
      <c r="L974">
        <v>1.9537</v>
      </c>
      <c r="M974">
        <v>1.946</v>
      </c>
      <c r="O974" t="str">
        <f t="shared" si="15"/>
        <v>2|20||UN|3B|-|-|2|2|1.9723|1.9675|1.9537|1.946|</v>
      </c>
    </row>
    <row r="975" spans="1:15" x14ac:dyDescent="0.25">
      <c r="A975" s="41" t="s">
        <v>1041</v>
      </c>
      <c r="B975">
        <v>4.5</v>
      </c>
      <c r="D975" t="s">
        <v>1026</v>
      </c>
      <c r="E975" t="s">
        <v>1029</v>
      </c>
      <c r="F975">
        <v>2.8999999999999998E-3</v>
      </c>
      <c r="G975">
        <v>1.9971000000000001</v>
      </c>
      <c r="H975">
        <v>2</v>
      </c>
      <c r="I975">
        <v>1.9641</v>
      </c>
      <c r="J975">
        <v>1.8528</v>
      </c>
      <c r="K975">
        <v>1.8385</v>
      </c>
      <c r="L975">
        <v>1.7323999999999999</v>
      </c>
      <c r="M975" t="s">
        <v>1022</v>
      </c>
      <c r="O975" t="str">
        <f t="shared" si="15"/>
        <v>2|4.5||UNC|1A|0.0029|1.9971|2|1.9641|1.8528|1.8385|1.7324|-|</v>
      </c>
    </row>
    <row r="976" spans="1:15" x14ac:dyDescent="0.25">
      <c r="A976" s="41" t="s">
        <v>1041</v>
      </c>
      <c r="B976">
        <v>4.5</v>
      </c>
      <c r="D976" t="s">
        <v>1026</v>
      </c>
      <c r="E976" t="s">
        <v>1021</v>
      </c>
      <c r="F976">
        <v>2.8999999999999998E-3</v>
      </c>
      <c r="G976">
        <v>1.9971000000000001</v>
      </c>
      <c r="H976">
        <v>2</v>
      </c>
      <c r="I976">
        <v>1.9751000000000001</v>
      </c>
      <c r="J976">
        <v>1.8528</v>
      </c>
      <c r="K976">
        <v>1.8432999999999999</v>
      </c>
      <c r="L976">
        <v>1.7323999999999999</v>
      </c>
      <c r="M976" t="s">
        <v>1022</v>
      </c>
      <c r="O976" t="str">
        <f t="shared" si="15"/>
        <v>2|4.5||UNC|2A|0.0029|1.9971|2|1.9751|1.8528|1.8433|1.7324|-|</v>
      </c>
    </row>
    <row r="977" spans="1:15" x14ac:dyDescent="0.25">
      <c r="A977" s="41" t="s">
        <v>1041</v>
      </c>
      <c r="B977">
        <v>4.5</v>
      </c>
      <c r="D977" t="s">
        <v>1026</v>
      </c>
      <c r="E977" t="s">
        <v>1024</v>
      </c>
      <c r="F977">
        <v>0</v>
      </c>
      <c r="G977">
        <v>2</v>
      </c>
      <c r="H977">
        <v>2</v>
      </c>
      <c r="I977">
        <v>1.978</v>
      </c>
      <c r="J977">
        <v>1.8556999999999999</v>
      </c>
      <c r="K977">
        <v>1.8486</v>
      </c>
      <c r="L977">
        <v>1.7353000000000001</v>
      </c>
      <c r="M977" t="s">
        <v>1022</v>
      </c>
      <c r="O977" t="str">
        <f t="shared" si="15"/>
        <v>2|4.5||UNC|3A|0|2|2|1.978|1.8557|1.8486|1.7353|-|</v>
      </c>
    </row>
    <row r="978" spans="1:15" x14ac:dyDescent="0.25">
      <c r="A978" s="41" t="s">
        <v>1074</v>
      </c>
      <c r="B978">
        <v>16</v>
      </c>
      <c r="D978" t="s">
        <v>1027</v>
      </c>
      <c r="E978" t="s">
        <v>1021</v>
      </c>
      <c r="F978">
        <v>1.6000000000000001E-3</v>
      </c>
      <c r="G978">
        <v>2.0609000000000002</v>
      </c>
      <c r="H978">
        <v>2.0625</v>
      </c>
      <c r="I978">
        <v>2.0514999999999999</v>
      </c>
      <c r="J978">
        <v>2.0203000000000002</v>
      </c>
      <c r="K978">
        <v>2.0148999999999999</v>
      </c>
      <c r="L978">
        <v>1.9863999999999999</v>
      </c>
      <c r="M978" t="s">
        <v>1022</v>
      </c>
      <c r="O978" t="str">
        <f t="shared" si="15"/>
        <v>2 1/16|16||UNS|2A|0.0016|2.0609|2.0625|2.0515|2.0203|2.0149|1.9864|-|</v>
      </c>
    </row>
    <row r="979" spans="1:15" x14ac:dyDescent="0.25">
      <c r="A979" s="41" t="s">
        <v>1074</v>
      </c>
      <c r="B979">
        <v>16</v>
      </c>
      <c r="D979" t="s">
        <v>1027</v>
      </c>
      <c r="E979" t="s">
        <v>1023</v>
      </c>
      <c r="F979" t="s">
        <v>1022</v>
      </c>
      <c r="G979" t="s">
        <v>1022</v>
      </c>
      <c r="H979">
        <v>2.0625</v>
      </c>
      <c r="I979">
        <v>2.0625</v>
      </c>
      <c r="J979">
        <v>2.0289000000000001</v>
      </c>
      <c r="K979">
        <v>2.0219</v>
      </c>
      <c r="L979">
        <v>2.0089999999999999</v>
      </c>
      <c r="M979">
        <v>1.9950000000000001</v>
      </c>
      <c r="O979" t="str">
        <f t="shared" si="15"/>
        <v>2 1/16|16||UNS|2B|-|-|2.0625|2.0625|2.0289|2.0219|2.009|1.995|</v>
      </c>
    </row>
    <row r="980" spans="1:15" x14ac:dyDescent="0.25">
      <c r="A980" s="41" t="s">
        <v>1074</v>
      </c>
      <c r="B980">
        <v>16</v>
      </c>
      <c r="D980" t="s">
        <v>1027</v>
      </c>
      <c r="E980" t="s">
        <v>1024</v>
      </c>
      <c r="F980">
        <v>0</v>
      </c>
      <c r="G980">
        <v>2.0625</v>
      </c>
      <c r="H980">
        <v>2.0625</v>
      </c>
      <c r="I980">
        <v>2.0531000000000001</v>
      </c>
      <c r="J980">
        <v>2.0219</v>
      </c>
      <c r="K980">
        <v>2.0179</v>
      </c>
      <c r="L980">
        <v>1.988</v>
      </c>
      <c r="M980" t="s">
        <v>1022</v>
      </c>
      <c r="O980" t="str">
        <f t="shared" si="15"/>
        <v>2 1/16|16||UNS|3A|0|2.0625|2.0625|2.0531|2.0219|2.0179|1.988|-|</v>
      </c>
    </row>
    <row r="981" spans="1:15" x14ac:dyDescent="0.25">
      <c r="A981" s="41" t="s">
        <v>1074</v>
      </c>
      <c r="B981">
        <v>16</v>
      </c>
      <c r="D981" t="s">
        <v>1027</v>
      </c>
      <c r="E981" t="s">
        <v>1025</v>
      </c>
      <c r="F981" t="s">
        <v>1022</v>
      </c>
      <c r="G981" t="s">
        <v>1022</v>
      </c>
      <c r="H981">
        <v>2.0625</v>
      </c>
      <c r="I981">
        <v>2.0625</v>
      </c>
      <c r="J981">
        <v>2.0270999999999999</v>
      </c>
      <c r="K981">
        <v>2.0219</v>
      </c>
      <c r="L981">
        <v>2.0032999999999999</v>
      </c>
      <c r="M981">
        <v>1.9950000000000001</v>
      </c>
      <c r="O981" t="str">
        <f t="shared" si="15"/>
        <v>2 1/16|16||UNS|3B|-|-|2.0625|2.0625|2.0271|2.0219|2.0033|1.995|</v>
      </c>
    </row>
    <row r="982" spans="1:15" x14ac:dyDescent="0.25">
      <c r="A982" s="41" t="s">
        <v>1075</v>
      </c>
      <c r="B982">
        <v>6</v>
      </c>
      <c r="D982" t="s">
        <v>1031</v>
      </c>
      <c r="E982" t="s">
        <v>1021</v>
      </c>
      <c r="F982">
        <v>2.5999999999999999E-3</v>
      </c>
      <c r="G982">
        <v>2.1223999999999998</v>
      </c>
      <c r="H982">
        <v>2.125</v>
      </c>
      <c r="I982">
        <v>2.1042000000000001</v>
      </c>
      <c r="J982">
        <v>2.0141</v>
      </c>
      <c r="K982">
        <v>2.0053999999999998</v>
      </c>
      <c r="L982">
        <v>1.9239999999999999</v>
      </c>
      <c r="M982" t="s">
        <v>1022</v>
      </c>
      <c r="O982" t="str">
        <f t="shared" si="15"/>
        <v>2 1/8|6||UN|2A|0.0026|2.1224|2.125|2.1042|2.0141|2.0054|1.924|-|</v>
      </c>
    </row>
    <row r="983" spans="1:15" x14ac:dyDescent="0.25">
      <c r="A983" s="41" t="s">
        <v>1075</v>
      </c>
      <c r="B983">
        <v>6</v>
      </c>
      <c r="D983" t="s">
        <v>1031</v>
      </c>
      <c r="E983" t="s">
        <v>1023</v>
      </c>
      <c r="F983" t="s">
        <v>1022</v>
      </c>
      <c r="G983" t="s">
        <v>1022</v>
      </c>
      <c r="H983">
        <v>2.125</v>
      </c>
      <c r="I983">
        <v>2.125</v>
      </c>
      <c r="J983">
        <v>2.028</v>
      </c>
      <c r="K983">
        <v>2.0167000000000002</v>
      </c>
      <c r="L983">
        <v>1.9750000000000001</v>
      </c>
      <c r="M983">
        <v>1.9450000000000001</v>
      </c>
      <c r="O983" t="str">
        <f t="shared" si="15"/>
        <v>2 1/8|6||UN|2B|-|-|2.125|2.125|2.028|2.0167|1.975|1.945|</v>
      </c>
    </row>
    <row r="984" spans="1:15" x14ac:dyDescent="0.25">
      <c r="A984" s="41" t="s">
        <v>1075</v>
      </c>
      <c r="B984">
        <v>6</v>
      </c>
      <c r="D984" t="s">
        <v>1031</v>
      </c>
      <c r="E984" t="s">
        <v>1024</v>
      </c>
      <c r="F984">
        <v>0</v>
      </c>
      <c r="G984">
        <v>2.125</v>
      </c>
      <c r="H984">
        <v>2.125</v>
      </c>
      <c r="I984">
        <v>2.1067999999999998</v>
      </c>
      <c r="J984">
        <v>2.0167000000000002</v>
      </c>
      <c r="K984">
        <v>2.0102000000000002</v>
      </c>
      <c r="L984">
        <v>1.9266000000000001</v>
      </c>
      <c r="M984" t="s">
        <v>1022</v>
      </c>
      <c r="O984" t="str">
        <f t="shared" si="15"/>
        <v>2 1/8|6||UN|3A|0|2.125|2.125|2.1068|2.0167|2.0102|1.9266|-|</v>
      </c>
    </row>
    <row r="985" spans="1:15" x14ac:dyDescent="0.25">
      <c r="A985" s="41" t="s">
        <v>1075</v>
      </c>
      <c r="B985">
        <v>6</v>
      </c>
      <c r="D985" t="s">
        <v>1031</v>
      </c>
      <c r="E985" t="s">
        <v>1025</v>
      </c>
      <c r="F985" t="s">
        <v>1022</v>
      </c>
      <c r="G985" t="s">
        <v>1022</v>
      </c>
      <c r="H985">
        <v>2.125</v>
      </c>
      <c r="I985">
        <v>2.125</v>
      </c>
      <c r="J985">
        <v>2.0251000000000001</v>
      </c>
      <c r="K985">
        <v>2.0167000000000002</v>
      </c>
      <c r="L985">
        <v>1.9645999999999999</v>
      </c>
      <c r="M985">
        <v>1.9450000000000001</v>
      </c>
      <c r="O985" t="str">
        <f t="shared" si="15"/>
        <v>2 1/8|6||UN|3B|-|-|2.125|2.125|2.0251|2.0167|1.9646|1.945|</v>
      </c>
    </row>
    <row r="986" spans="1:15" x14ac:dyDescent="0.25">
      <c r="A986" s="41" t="s">
        <v>1075</v>
      </c>
      <c r="B986">
        <v>8</v>
      </c>
      <c r="D986" t="s">
        <v>1031</v>
      </c>
      <c r="E986" t="s">
        <v>1021</v>
      </c>
      <c r="F986">
        <v>2.3999999999999998E-3</v>
      </c>
      <c r="G986">
        <v>2.1225999999999998</v>
      </c>
      <c r="H986">
        <v>2.125</v>
      </c>
      <c r="I986">
        <v>2.1076000000000001</v>
      </c>
      <c r="J986">
        <v>2.0413999999999999</v>
      </c>
      <c r="K986">
        <v>2.0335000000000001</v>
      </c>
      <c r="L986">
        <v>1.9738</v>
      </c>
      <c r="M986" t="s">
        <v>1022</v>
      </c>
      <c r="O986" t="str">
        <f t="shared" si="15"/>
        <v>2 1/8|8||UN|2A|0.0024|2.1226|2.125|2.1076|2.0414|2.0335|1.9738|-|</v>
      </c>
    </row>
    <row r="987" spans="1:15" x14ac:dyDescent="0.25">
      <c r="A987" s="41" t="s">
        <v>1075</v>
      </c>
      <c r="B987">
        <v>8</v>
      </c>
      <c r="D987" t="s">
        <v>1031</v>
      </c>
      <c r="E987" t="s">
        <v>1023</v>
      </c>
      <c r="F987" t="s">
        <v>1022</v>
      </c>
      <c r="G987" t="s">
        <v>1022</v>
      </c>
      <c r="H987">
        <v>2.125</v>
      </c>
      <c r="I987">
        <v>2.125</v>
      </c>
      <c r="J987">
        <v>2.0539999999999998</v>
      </c>
      <c r="K987">
        <v>2.0438000000000001</v>
      </c>
      <c r="L987">
        <v>2.0150000000000001</v>
      </c>
      <c r="M987">
        <v>1.99</v>
      </c>
      <c r="O987" t="str">
        <f t="shared" si="15"/>
        <v>2 1/8|8||UN|2B|-|-|2.125|2.125|2.054|2.0438|2.015|1.99|</v>
      </c>
    </row>
    <row r="988" spans="1:15" x14ac:dyDescent="0.25">
      <c r="A988" s="41" t="s">
        <v>1075</v>
      </c>
      <c r="B988">
        <v>8</v>
      </c>
      <c r="D988" t="s">
        <v>1031</v>
      </c>
      <c r="E988" t="s">
        <v>1024</v>
      </c>
      <c r="F988">
        <v>0</v>
      </c>
      <c r="G988">
        <v>2.125</v>
      </c>
      <c r="H988">
        <v>2.125</v>
      </c>
      <c r="I988">
        <v>2.11</v>
      </c>
      <c r="J988">
        <v>2.0438000000000001</v>
      </c>
      <c r="K988">
        <v>2.0379</v>
      </c>
      <c r="L988">
        <v>1.9762</v>
      </c>
      <c r="M988" t="s">
        <v>1022</v>
      </c>
      <c r="O988" t="str">
        <f t="shared" si="15"/>
        <v>2 1/8|8||UN|3A|0|2.125|2.125|2.11|2.0438|2.0379|1.9762|-|</v>
      </c>
    </row>
    <row r="989" spans="1:15" x14ac:dyDescent="0.25">
      <c r="A989" s="41" t="s">
        <v>1075</v>
      </c>
      <c r="B989">
        <v>8</v>
      </c>
      <c r="D989" t="s">
        <v>1031</v>
      </c>
      <c r="E989" t="s">
        <v>1025</v>
      </c>
      <c r="F989" t="s">
        <v>1022</v>
      </c>
      <c r="G989" t="s">
        <v>1022</v>
      </c>
      <c r="H989">
        <v>2.125</v>
      </c>
      <c r="I989">
        <v>2.125</v>
      </c>
      <c r="J989">
        <v>2.0514999999999999</v>
      </c>
      <c r="K989">
        <v>2.0438000000000001</v>
      </c>
      <c r="L989">
        <v>2.0047000000000001</v>
      </c>
      <c r="M989">
        <v>1.99</v>
      </c>
      <c r="O989" t="str">
        <f t="shared" si="15"/>
        <v>2 1/8|8||UN|3B|-|-|2.125|2.125|2.0515|2.0438|2.0047|1.99|</v>
      </c>
    </row>
    <row r="990" spans="1:15" x14ac:dyDescent="0.25">
      <c r="A990" s="41" t="s">
        <v>1075</v>
      </c>
      <c r="B990">
        <v>12</v>
      </c>
      <c r="D990" t="s">
        <v>1031</v>
      </c>
      <c r="E990" t="s">
        <v>1021</v>
      </c>
      <c r="F990">
        <v>1.8E-3</v>
      </c>
      <c r="G990">
        <v>2.1232000000000002</v>
      </c>
      <c r="H990">
        <v>2.125</v>
      </c>
      <c r="I990">
        <v>2.1118000000000001</v>
      </c>
      <c r="J990">
        <v>2.0691000000000002</v>
      </c>
      <c r="K990">
        <v>2.0630000000000002</v>
      </c>
      <c r="L990">
        <v>2.024</v>
      </c>
      <c r="M990" t="s">
        <v>1022</v>
      </c>
      <c r="O990" t="str">
        <f t="shared" si="15"/>
        <v>2 1/8|12||UN|2A|0.0018|2.1232|2.125|2.1118|2.0691|2.063|2.024|-|</v>
      </c>
    </row>
    <row r="991" spans="1:15" x14ac:dyDescent="0.25">
      <c r="A991" s="41" t="s">
        <v>1075</v>
      </c>
      <c r="B991">
        <v>12</v>
      </c>
      <c r="D991" t="s">
        <v>1031</v>
      </c>
      <c r="E991" t="s">
        <v>1023</v>
      </c>
      <c r="F991" t="s">
        <v>1022</v>
      </c>
      <c r="G991" t="s">
        <v>1022</v>
      </c>
      <c r="H991">
        <v>2.125</v>
      </c>
      <c r="I991">
        <v>2.125</v>
      </c>
      <c r="J991">
        <v>2.0788000000000002</v>
      </c>
      <c r="K991">
        <v>2.0709</v>
      </c>
      <c r="L991">
        <v>2.0529999999999999</v>
      </c>
      <c r="M991">
        <v>2.0350000000000001</v>
      </c>
      <c r="O991" t="str">
        <f t="shared" si="15"/>
        <v>2 1/8|12||UN|2B|-|-|2.125|2.125|2.0788|2.0709|2.053|2.035|</v>
      </c>
    </row>
    <row r="992" spans="1:15" x14ac:dyDescent="0.25">
      <c r="A992" s="41" t="s">
        <v>1075</v>
      </c>
      <c r="B992">
        <v>12</v>
      </c>
      <c r="D992" t="s">
        <v>1031</v>
      </c>
      <c r="E992" t="s">
        <v>1024</v>
      </c>
      <c r="F992">
        <v>0</v>
      </c>
      <c r="G992">
        <v>2.125</v>
      </c>
      <c r="H992">
        <v>2.125</v>
      </c>
      <c r="I992">
        <v>2.1135999999999999</v>
      </c>
      <c r="J992">
        <v>2.0709</v>
      </c>
      <c r="K992">
        <v>2.0663999999999998</v>
      </c>
      <c r="L992">
        <v>2.0257999999999998</v>
      </c>
      <c r="M992" t="s">
        <v>1022</v>
      </c>
      <c r="O992" t="str">
        <f t="shared" si="15"/>
        <v>2 1/8|12||UN|3A|0|2.125|2.125|2.1136|2.0709|2.0664|2.0258|-|</v>
      </c>
    </row>
    <row r="993" spans="1:15" x14ac:dyDescent="0.25">
      <c r="A993" s="41" t="s">
        <v>1075</v>
      </c>
      <c r="B993">
        <v>12</v>
      </c>
      <c r="D993" t="s">
        <v>1031</v>
      </c>
      <c r="E993" t="s">
        <v>1025</v>
      </c>
      <c r="F993" t="s">
        <v>1022</v>
      </c>
      <c r="G993" t="s">
        <v>1022</v>
      </c>
      <c r="H993">
        <v>2.125</v>
      </c>
      <c r="I993">
        <v>2.125</v>
      </c>
      <c r="J993">
        <v>2.0768</v>
      </c>
      <c r="K993">
        <v>2.0709</v>
      </c>
      <c r="L993">
        <v>2.0448</v>
      </c>
      <c r="M993">
        <v>2.0350000000000001</v>
      </c>
      <c r="O993" t="str">
        <f t="shared" si="15"/>
        <v>2 1/8|12||UN|3B|-|-|2.125|2.125|2.0768|2.0709|2.0448|2.035|</v>
      </c>
    </row>
    <row r="994" spans="1:15" x14ac:dyDescent="0.25">
      <c r="A994" s="41" t="s">
        <v>1075</v>
      </c>
      <c r="B994">
        <v>16</v>
      </c>
      <c r="D994" t="s">
        <v>1031</v>
      </c>
      <c r="E994" t="s">
        <v>1021</v>
      </c>
      <c r="F994">
        <v>1.6000000000000001E-3</v>
      </c>
      <c r="G994">
        <v>2.1234000000000002</v>
      </c>
      <c r="H994">
        <v>2.125</v>
      </c>
      <c r="I994">
        <v>2.1139999999999999</v>
      </c>
      <c r="J994">
        <v>2.0828000000000002</v>
      </c>
      <c r="K994">
        <v>2.0773999999999999</v>
      </c>
      <c r="L994">
        <v>2.0489000000000002</v>
      </c>
      <c r="M994" t="s">
        <v>1022</v>
      </c>
      <c r="O994" t="str">
        <f t="shared" si="15"/>
        <v>2 1/8|16||UN|2A|0.0016|2.1234|2.125|2.114|2.0828|2.0774|2.0489|-|</v>
      </c>
    </row>
    <row r="995" spans="1:15" x14ac:dyDescent="0.25">
      <c r="A995" s="41" t="s">
        <v>1075</v>
      </c>
      <c r="B995">
        <v>16</v>
      </c>
      <c r="D995" t="s">
        <v>1031</v>
      </c>
      <c r="E995" t="s">
        <v>1023</v>
      </c>
      <c r="F995" t="s">
        <v>1022</v>
      </c>
      <c r="G995" t="s">
        <v>1022</v>
      </c>
      <c r="H995">
        <v>2.125</v>
      </c>
      <c r="I995">
        <v>2.125</v>
      </c>
      <c r="J995">
        <v>2.0914000000000001</v>
      </c>
      <c r="K995">
        <v>2.0844</v>
      </c>
      <c r="L995">
        <v>2.0710000000000002</v>
      </c>
      <c r="M995">
        <v>2.0569999999999999</v>
      </c>
      <c r="O995" t="str">
        <f t="shared" si="15"/>
        <v>2 1/8|16||UN|2B|-|-|2.125|2.125|2.0914|2.0844|2.071|2.057|</v>
      </c>
    </row>
    <row r="996" spans="1:15" x14ac:dyDescent="0.25">
      <c r="A996" s="41" t="s">
        <v>1075</v>
      </c>
      <c r="B996">
        <v>16</v>
      </c>
      <c r="D996" t="s">
        <v>1031</v>
      </c>
      <c r="E996" t="s">
        <v>1024</v>
      </c>
      <c r="F996">
        <v>0</v>
      </c>
      <c r="G996">
        <v>2.125</v>
      </c>
      <c r="H996">
        <v>2.125</v>
      </c>
      <c r="I996">
        <v>2.1156000000000001</v>
      </c>
      <c r="J996">
        <v>2.0844</v>
      </c>
      <c r="K996">
        <v>2.0802999999999998</v>
      </c>
      <c r="L996">
        <v>2.0505</v>
      </c>
      <c r="M996" t="s">
        <v>1022</v>
      </c>
      <c r="O996" t="str">
        <f t="shared" si="15"/>
        <v>2 1/8|16||UN|3A|0|2.125|2.125|2.1156|2.0844|2.0803|2.0505|-|</v>
      </c>
    </row>
    <row r="997" spans="1:15" x14ac:dyDescent="0.25">
      <c r="A997" s="41" t="s">
        <v>1075</v>
      </c>
      <c r="B997">
        <v>16</v>
      </c>
      <c r="D997" t="s">
        <v>1031</v>
      </c>
      <c r="E997" t="s">
        <v>1025</v>
      </c>
      <c r="F997" t="s">
        <v>1022</v>
      </c>
      <c r="G997" t="s">
        <v>1022</v>
      </c>
      <c r="H997">
        <v>2.125</v>
      </c>
      <c r="I997">
        <v>2.125</v>
      </c>
      <c r="J997">
        <v>2.0895999999999999</v>
      </c>
      <c r="K997">
        <v>2.0844</v>
      </c>
      <c r="L997">
        <v>2.0657999999999999</v>
      </c>
      <c r="M997">
        <v>2.0569999999999999</v>
      </c>
      <c r="O997" t="str">
        <f t="shared" si="15"/>
        <v>2 1/8|16||UN|3B|-|-|2.125|2.125|2.0896|2.0844|2.0658|2.057|</v>
      </c>
    </row>
    <row r="998" spans="1:15" x14ac:dyDescent="0.25">
      <c r="A998" s="41" t="s">
        <v>1075</v>
      </c>
      <c r="B998">
        <v>20</v>
      </c>
      <c r="D998" t="s">
        <v>1031</v>
      </c>
      <c r="E998" t="s">
        <v>1021</v>
      </c>
      <c r="F998">
        <v>1.5E-3</v>
      </c>
      <c r="G998">
        <v>2.1234999999999999</v>
      </c>
      <c r="H998">
        <v>2.125</v>
      </c>
      <c r="I998">
        <v>2.1154000000000002</v>
      </c>
      <c r="J998">
        <v>2.0910000000000002</v>
      </c>
      <c r="K998">
        <v>2.0861000000000001</v>
      </c>
      <c r="L998">
        <v>2.0640000000000001</v>
      </c>
      <c r="M998" t="s">
        <v>1022</v>
      </c>
      <c r="O998" t="str">
        <f t="shared" si="15"/>
        <v>2 1/8|20||UN|2A|0.0015|2.1235|2.125|2.1154|2.091|2.0861|2.064|-|</v>
      </c>
    </row>
    <row r="999" spans="1:15" x14ac:dyDescent="0.25">
      <c r="A999" s="41" t="s">
        <v>1075</v>
      </c>
      <c r="B999">
        <v>20</v>
      </c>
      <c r="D999" t="s">
        <v>1031</v>
      </c>
      <c r="E999" t="s">
        <v>1023</v>
      </c>
      <c r="F999" t="s">
        <v>1022</v>
      </c>
      <c r="G999" t="s">
        <v>1022</v>
      </c>
      <c r="H999">
        <v>2.125</v>
      </c>
      <c r="I999">
        <v>2.125</v>
      </c>
      <c r="J999">
        <v>2.0989</v>
      </c>
      <c r="K999">
        <v>2.0924999999999998</v>
      </c>
      <c r="L999">
        <v>2.0819999999999999</v>
      </c>
      <c r="M999">
        <v>2.0710000000000002</v>
      </c>
      <c r="O999" t="str">
        <f t="shared" si="15"/>
        <v>2 1/8|20||UN|2B|-|-|2.125|2.125|2.0989|2.0925|2.082|2.071|</v>
      </c>
    </row>
    <row r="1000" spans="1:15" x14ac:dyDescent="0.25">
      <c r="A1000" s="41" t="s">
        <v>1075</v>
      </c>
      <c r="B1000">
        <v>20</v>
      </c>
      <c r="D1000" t="s">
        <v>1031</v>
      </c>
      <c r="E1000" t="s">
        <v>1024</v>
      </c>
      <c r="F1000">
        <v>0</v>
      </c>
      <c r="G1000">
        <v>2.125</v>
      </c>
      <c r="H1000">
        <v>2.125</v>
      </c>
      <c r="I1000">
        <v>2.1168999999999998</v>
      </c>
      <c r="J1000">
        <v>2.0924999999999998</v>
      </c>
      <c r="K1000">
        <v>2.0888</v>
      </c>
      <c r="L1000">
        <v>2.0655000000000001</v>
      </c>
      <c r="M1000" t="s">
        <v>1022</v>
      </c>
      <c r="O1000" t="str">
        <f t="shared" si="15"/>
        <v>2 1/8|20||UN|3A|0|2.125|2.125|2.1169|2.0925|2.0888|2.0655|-|</v>
      </c>
    </row>
    <row r="1001" spans="1:15" x14ac:dyDescent="0.25">
      <c r="A1001" s="41" t="s">
        <v>1075</v>
      </c>
      <c r="B1001">
        <v>20</v>
      </c>
      <c r="D1001" t="s">
        <v>1031</v>
      </c>
      <c r="E1001" t="s">
        <v>1025</v>
      </c>
      <c r="F1001" t="s">
        <v>1022</v>
      </c>
      <c r="G1001" t="s">
        <v>1022</v>
      </c>
      <c r="H1001">
        <v>2.125</v>
      </c>
      <c r="I1001">
        <v>2.125</v>
      </c>
      <c r="J1001">
        <v>2.0973000000000002</v>
      </c>
      <c r="K1001">
        <v>2.0924999999999998</v>
      </c>
      <c r="L1001">
        <v>2.0787</v>
      </c>
      <c r="M1001">
        <v>2.0710000000000002</v>
      </c>
      <c r="O1001" t="str">
        <f t="shared" si="15"/>
        <v>2 1/8|20||UN|3B|-|-|2.125|2.125|2.0973|2.0925|2.0787|2.071|</v>
      </c>
    </row>
    <row r="1002" spans="1:15" x14ac:dyDescent="0.25">
      <c r="A1002" s="41" t="s">
        <v>1076</v>
      </c>
      <c r="B1002">
        <v>16</v>
      </c>
      <c r="D1002" t="s">
        <v>1027</v>
      </c>
      <c r="E1002" t="s">
        <v>1021</v>
      </c>
      <c r="F1002">
        <v>1.6000000000000001E-3</v>
      </c>
      <c r="G1002">
        <v>2.1859000000000002</v>
      </c>
      <c r="H1002">
        <v>2.1875</v>
      </c>
      <c r="I1002">
        <v>2.1764999999999999</v>
      </c>
      <c r="J1002">
        <v>2.1453000000000002</v>
      </c>
      <c r="K1002">
        <v>2.1398999999999999</v>
      </c>
      <c r="L1002">
        <v>2.1114000000000002</v>
      </c>
      <c r="M1002" t="s">
        <v>1022</v>
      </c>
      <c r="O1002" t="str">
        <f t="shared" si="15"/>
        <v>2 3/16|16||UNS|2A|0.0016|2.1859|2.1875|2.1765|2.1453|2.1399|2.1114|-|</v>
      </c>
    </row>
    <row r="1003" spans="1:15" x14ac:dyDescent="0.25">
      <c r="A1003" s="41" t="s">
        <v>1076</v>
      </c>
      <c r="B1003">
        <v>16</v>
      </c>
      <c r="D1003" t="s">
        <v>1027</v>
      </c>
      <c r="E1003" t="s">
        <v>1023</v>
      </c>
      <c r="F1003" t="s">
        <v>1022</v>
      </c>
      <c r="G1003" t="s">
        <v>1022</v>
      </c>
      <c r="H1003">
        <v>2.1875</v>
      </c>
      <c r="I1003">
        <v>2.1875</v>
      </c>
      <c r="J1003">
        <v>2.1539000000000001</v>
      </c>
      <c r="K1003">
        <v>2.1469</v>
      </c>
      <c r="L1003">
        <v>2.1339999999999999</v>
      </c>
      <c r="M1003">
        <v>2.12</v>
      </c>
      <c r="O1003" t="str">
        <f t="shared" si="15"/>
        <v>2 3/16|16||UNS|2B|-|-|2.1875|2.1875|2.1539|2.1469|2.134|2.12|</v>
      </c>
    </row>
    <row r="1004" spans="1:15" x14ac:dyDescent="0.25">
      <c r="A1004" s="41" t="s">
        <v>1076</v>
      </c>
      <c r="B1004">
        <v>16</v>
      </c>
      <c r="D1004" t="s">
        <v>1027</v>
      </c>
      <c r="E1004" t="s">
        <v>1024</v>
      </c>
      <c r="F1004">
        <v>0</v>
      </c>
      <c r="G1004">
        <v>2.1875</v>
      </c>
      <c r="H1004">
        <v>2.1875</v>
      </c>
      <c r="I1004">
        <v>2.1781000000000001</v>
      </c>
      <c r="J1004">
        <v>2.1469</v>
      </c>
      <c r="K1004">
        <v>2.1427999999999998</v>
      </c>
      <c r="L1004">
        <v>2.113</v>
      </c>
      <c r="M1004" t="s">
        <v>1022</v>
      </c>
      <c r="O1004" t="str">
        <f t="shared" si="15"/>
        <v>2 3/16|16||UNS|3A|0|2.1875|2.1875|2.1781|2.1469|2.1428|2.113|-|</v>
      </c>
    </row>
    <row r="1005" spans="1:15" x14ac:dyDescent="0.25">
      <c r="A1005" s="41" t="s">
        <v>1076</v>
      </c>
      <c r="B1005">
        <v>16</v>
      </c>
      <c r="D1005" t="s">
        <v>1027</v>
      </c>
      <c r="E1005" t="s">
        <v>1025</v>
      </c>
      <c r="F1005" t="s">
        <v>1022</v>
      </c>
      <c r="G1005" t="s">
        <v>1022</v>
      </c>
      <c r="H1005">
        <v>2.1875</v>
      </c>
      <c r="I1005">
        <v>2.1875</v>
      </c>
      <c r="J1005">
        <v>2.1520999999999999</v>
      </c>
      <c r="K1005">
        <v>2.1469</v>
      </c>
      <c r="L1005">
        <v>2.1282999999999999</v>
      </c>
      <c r="M1005">
        <v>2.12</v>
      </c>
      <c r="O1005" t="str">
        <f t="shared" si="15"/>
        <v>2 3/16|16||UNS|3B|-|-|2.1875|2.1875|2.1521|2.1469|2.1283|2.12|</v>
      </c>
    </row>
    <row r="1006" spans="1:15" x14ac:dyDescent="0.25">
      <c r="A1006" s="41" t="s">
        <v>1077</v>
      </c>
      <c r="B1006">
        <v>4.5</v>
      </c>
      <c r="D1006" t="s">
        <v>1026</v>
      </c>
      <c r="E1006" t="s">
        <v>1030</v>
      </c>
      <c r="F1006" t="s">
        <v>1022</v>
      </c>
      <c r="G1006" t="s">
        <v>1022</v>
      </c>
      <c r="H1006">
        <v>2.25</v>
      </c>
      <c r="I1006">
        <v>2.25</v>
      </c>
      <c r="J1006">
        <v>2.1246999999999998</v>
      </c>
      <c r="K1006">
        <v>2.1057000000000001</v>
      </c>
      <c r="L1006">
        <v>2.0449999999999999</v>
      </c>
      <c r="M1006">
        <v>2.0089999999999999</v>
      </c>
      <c r="O1006" t="str">
        <f t="shared" si="15"/>
        <v>2 1/4|4.5||UNC|1B|-|-|2.25|2.25|2.1247|2.1057|2.045|2.009|</v>
      </c>
    </row>
    <row r="1007" spans="1:15" x14ac:dyDescent="0.25">
      <c r="A1007" s="41" t="s">
        <v>1077</v>
      </c>
      <c r="B1007">
        <v>4.5</v>
      </c>
      <c r="D1007" t="s">
        <v>1026</v>
      </c>
      <c r="E1007" t="s">
        <v>1023</v>
      </c>
      <c r="F1007" t="s">
        <v>1022</v>
      </c>
      <c r="G1007" t="s">
        <v>1022</v>
      </c>
      <c r="H1007">
        <v>2.25</v>
      </c>
      <c r="I1007">
        <v>2.25</v>
      </c>
      <c r="J1007">
        <v>2.1183000000000001</v>
      </c>
      <c r="K1007">
        <v>2.1057000000000001</v>
      </c>
      <c r="L1007">
        <v>2.0449999999999999</v>
      </c>
      <c r="M1007">
        <v>2.0089999999999999</v>
      </c>
      <c r="O1007" t="str">
        <f t="shared" si="15"/>
        <v>2 1/4|4.5||UNC|2B|-|-|2.25|2.25|2.1183|2.1057|2.045|2.009|</v>
      </c>
    </row>
    <row r="1008" spans="1:15" x14ac:dyDescent="0.25">
      <c r="A1008" s="41" t="s">
        <v>1077</v>
      </c>
      <c r="B1008">
        <v>4.5</v>
      </c>
      <c r="D1008" t="s">
        <v>1026</v>
      </c>
      <c r="E1008" t="s">
        <v>1025</v>
      </c>
      <c r="F1008" t="s">
        <v>1022</v>
      </c>
      <c r="G1008" t="s">
        <v>1022</v>
      </c>
      <c r="H1008">
        <v>2.25</v>
      </c>
      <c r="I1008">
        <v>2.25</v>
      </c>
      <c r="J1008">
        <v>2.1152000000000002</v>
      </c>
      <c r="K1008">
        <v>2.1057000000000001</v>
      </c>
      <c r="L1008">
        <v>2.0360999999999998</v>
      </c>
      <c r="M1008">
        <v>2.0089999999999999</v>
      </c>
      <c r="O1008" t="str">
        <f t="shared" si="15"/>
        <v>2 1/4|4.5||UNC|3B|-|-|2.25|2.25|2.1152|2.1057|2.0361|2.009|</v>
      </c>
    </row>
    <row r="1009" spans="1:15" x14ac:dyDescent="0.25">
      <c r="A1009" s="41" t="s">
        <v>1077</v>
      </c>
      <c r="B1009">
        <v>6</v>
      </c>
      <c r="D1009" t="s">
        <v>1031</v>
      </c>
      <c r="E1009" t="s">
        <v>1021</v>
      </c>
      <c r="F1009">
        <v>2.5999999999999999E-3</v>
      </c>
      <c r="G1009">
        <v>2.2473999999999998</v>
      </c>
      <c r="H1009">
        <v>2.25</v>
      </c>
      <c r="I1009">
        <v>2.2292000000000001</v>
      </c>
      <c r="J1009">
        <v>2.1391</v>
      </c>
      <c r="K1009">
        <v>2.1303000000000001</v>
      </c>
      <c r="L1009">
        <v>2.0489999999999999</v>
      </c>
      <c r="M1009" t="s">
        <v>1022</v>
      </c>
      <c r="O1009" t="str">
        <f t="shared" si="15"/>
        <v>2 1/4|6||UN|2A|0.0026|2.2474|2.25|2.2292|2.1391|2.1303|2.049|-|</v>
      </c>
    </row>
    <row r="1010" spans="1:15" x14ac:dyDescent="0.25">
      <c r="A1010" s="41" t="s">
        <v>1077</v>
      </c>
      <c r="B1010">
        <v>6</v>
      </c>
      <c r="D1010" t="s">
        <v>1031</v>
      </c>
      <c r="E1010" t="s">
        <v>1023</v>
      </c>
      <c r="F1010" t="s">
        <v>1022</v>
      </c>
      <c r="G1010" t="s">
        <v>1022</v>
      </c>
      <c r="H1010">
        <v>2.25</v>
      </c>
      <c r="I1010">
        <v>2.25</v>
      </c>
      <c r="J1010">
        <v>2.1530999999999998</v>
      </c>
      <c r="K1010">
        <v>2.1417000000000002</v>
      </c>
      <c r="L1010">
        <v>2.1</v>
      </c>
      <c r="M1010">
        <v>2.0699999999999998</v>
      </c>
      <c r="O1010" t="str">
        <f t="shared" si="15"/>
        <v>2 1/4|6||UN|2B|-|-|2.25|2.25|2.1531|2.1417|2.1|2.07|</v>
      </c>
    </row>
    <row r="1011" spans="1:15" x14ac:dyDescent="0.25">
      <c r="A1011" s="41" t="s">
        <v>1077</v>
      </c>
      <c r="B1011">
        <v>6</v>
      </c>
      <c r="D1011" t="s">
        <v>1031</v>
      </c>
      <c r="E1011" t="s">
        <v>1024</v>
      </c>
      <c r="F1011">
        <v>0</v>
      </c>
      <c r="G1011">
        <v>2.25</v>
      </c>
      <c r="H1011">
        <v>2.25</v>
      </c>
      <c r="I1011">
        <v>2.2317999999999998</v>
      </c>
      <c r="J1011">
        <v>2.1417000000000002</v>
      </c>
      <c r="K1011">
        <v>2.1351</v>
      </c>
      <c r="L1011">
        <v>2.0516000000000001</v>
      </c>
      <c r="M1011" t="s">
        <v>1022</v>
      </c>
      <c r="O1011" t="str">
        <f t="shared" si="15"/>
        <v>2 1/4|6||UN|3A|0|2.25|2.25|2.2318|2.1417|2.1351|2.0516|-|</v>
      </c>
    </row>
    <row r="1012" spans="1:15" x14ac:dyDescent="0.25">
      <c r="A1012" s="41" t="s">
        <v>1077</v>
      </c>
      <c r="B1012">
        <v>6</v>
      </c>
      <c r="D1012" t="s">
        <v>1031</v>
      </c>
      <c r="E1012" t="s">
        <v>1025</v>
      </c>
      <c r="F1012" t="s">
        <v>1022</v>
      </c>
      <c r="G1012" t="s">
        <v>1022</v>
      </c>
      <c r="H1012">
        <v>2.25</v>
      </c>
      <c r="I1012">
        <v>2.25</v>
      </c>
      <c r="J1012">
        <v>2.1501999999999999</v>
      </c>
      <c r="K1012">
        <v>2.1417000000000002</v>
      </c>
      <c r="L1012">
        <v>2.0895999999999999</v>
      </c>
      <c r="M1012">
        <v>2.0699999999999998</v>
      </c>
      <c r="O1012" t="str">
        <f t="shared" si="15"/>
        <v>2 1/4|6||UN|3B|-|-|2.25|2.25|2.1502|2.1417|2.0896|2.07|</v>
      </c>
    </row>
    <row r="1013" spans="1:15" x14ac:dyDescent="0.25">
      <c r="A1013" s="41" t="s">
        <v>1077</v>
      </c>
      <c r="B1013">
        <v>8</v>
      </c>
      <c r="D1013" t="s">
        <v>1031</v>
      </c>
      <c r="E1013" t="s">
        <v>1021</v>
      </c>
      <c r="F1013">
        <v>2.3999999999999998E-3</v>
      </c>
      <c r="G1013">
        <v>2.2475999999999998</v>
      </c>
      <c r="H1013">
        <v>2.25</v>
      </c>
      <c r="I1013">
        <v>2.2326000000000001</v>
      </c>
      <c r="J1013">
        <v>2.1663999999999999</v>
      </c>
      <c r="K1013">
        <v>2.1583999999999999</v>
      </c>
      <c r="L1013">
        <v>2.0988000000000002</v>
      </c>
      <c r="M1013" t="s">
        <v>1022</v>
      </c>
      <c r="O1013" t="str">
        <f t="shared" si="15"/>
        <v>2 1/4|8||UN|2A|0.0024|2.2476|2.25|2.2326|2.1664|2.1584|2.0988|-|</v>
      </c>
    </row>
    <row r="1014" spans="1:15" x14ac:dyDescent="0.25">
      <c r="A1014" s="41" t="s">
        <v>1077</v>
      </c>
      <c r="B1014">
        <v>8</v>
      </c>
      <c r="D1014" t="s">
        <v>1031</v>
      </c>
      <c r="E1014" t="s">
        <v>1023</v>
      </c>
      <c r="F1014" t="s">
        <v>1022</v>
      </c>
      <c r="G1014" t="s">
        <v>1022</v>
      </c>
      <c r="H1014">
        <v>2.25</v>
      </c>
      <c r="I1014">
        <v>2.25</v>
      </c>
      <c r="J1014">
        <v>2.1791999999999998</v>
      </c>
      <c r="K1014">
        <v>2.1688000000000001</v>
      </c>
      <c r="L1014">
        <v>2.14</v>
      </c>
      <c r="M1014">
        <v>2.1150000000000002</v>
      </c>
      <c r="O1014" t="str">
        <f t="shared" si="15"/>
        <v>2 1/4|8||UN|2B|-|-|2.25|2.25|2.1792|2.1688|2.14|2.115|</v>
      </c>
    </row>
    <row r="1015" spans="1:15" x14ac:dyDescent="0.25">
      <c r="A1015" s="41" t="s">
        <v>1077</v>
      </c>
      <c r="B1015">
        <v>8</v>
      </c>
      <c r="D1015" t="s">
        <v>1031</v>
      </c>
      <c r="E1015" t="s">
        <v>1024</v>
      </c>
      <c r="F1015">
        <v>0</v>
      </c>
      <c r="G1015">
        <v>2.25</v>
      </c>
      <c r="H1015">
        <v>2.25</v>
      </c>
      <c r="I1015">
        <v>2.2349999999999999</v>
      </c>
      <c r="J1015">
        <v>2.1688000000000001</v>
      </c>
      <c r="K1015">
        <v>2.1627999999999998</v>
      </c>
      <c r="L1015">
        <v>2.1012</v>
      </c>
      <c r="M1015" t="s">
        <v>1022</v>
      </c>
      <c r="O1015" t="str">
        <f t="shared" si="15"/>
        <v>2 1/4|8||UN|3A|0|2.25|2.25|2.235|2.1688|2.1628|2.1012|-|</v>
      </c>
    </row>
    <row r="1016" spans="1:15" x14ac:dyDescent="0.25">
      <c r="A1016" s="41" t="s">
        <v>1077</v>
      </c>
      <c r="B1016">
        <v>8</v>
      </c>
      <c r="D1016" t="s">
        <v>1031</v>
      </c>
      <c r="E1016" t="s">
        <v>1025</v>
      </c>
      <c r="F1016" t="s">
        <v>1022</v>
      </c>
      <c r="G1016" t="s">
        <v>1022</v>
      </c>
      <c r="H1016">
        <v>2.25</v>
      </c>
      <c r="I1016">
        <v>2.25</v>
      </c>
      <c r="J1016">
        <v>2.1766000000000001</v>
      </c>
      <c r="K1016">
        <v>2.1688000000000001</v>
      </c>
      <c r="L1016">
        <v>2.1297000000000001</v>
      </c>
      <c r="M1016">
        <v>2.1150000000000002</v>
      </c>
      <c r="O1016" t="str">
        <f t="shared" si="15"/>
        <v>2 1/4|8||UN|3B|-|-|2.25|2.25|2.1766|2.1688|2.1297|2.115|</v>
      </c>
    </row>
    <row r="1017" spans="1:15" x14ac:dyDescent="0.25">
      <c r="A1017" s="41" t="s">
        <v>1077</v>
      </c>
      <c r="B1017">
        <v>10</v>
      </c>
      <c r="D1017" t="s">
        <v>1027</v>
      </c>
      <c r="E1017" t="s">
        <v>1021</v>
      </c>
      <c r="F1017">
        <v>2E-3</v>
      </c>
      <c r="G1017">
        <v>2.2480000000000002</v>
      </c>
      <c r="H1017">
        <v>2.25</v>
      </c>
      <c r="I1017">
        <v>2.2351000000000001</v>
      </c>
      <c r="J1017">
        <v>2.1829999999999998</v>
      </c>
      <c r="K1017">
        <v>2.1764999999999999</v>
      </c>
      <c r="L1017">
        <v>2.129</v>
      </c>
      <c r="M1017" t="s">
        <v>1022</v>
      </c>
      <c r="O1017" t="str">
        <f t="shared" si="15"/>
        <v>2 1/4|10||UNS|2A|0.002|2.248|2.25|2.2351|2.183|2.1765|2.129|-|</v>
      </c>
    </row>
    <row r="1018" spans="1:15" x14ac:dyDescent="0.25">
      <c r="A1018" s="41" t="s">
        <v>1077</v>
      </c>
      <c r="B1018">
        <v>10</v>
      </c>
      <c r="D1018" t="s">
        <v>1027</v>
      </c>
      <c r="E1018" t="s">
        <v>1023</v>
      </c>
      <c r="F1018" t="s">
        <v>1022</v>
      </c>
      <c r="G1018" t="s">
        <v>1022</v>
      </c>
      <c r="H1018">
        <v>2.25</v>
      </c>
      <c r="I1018">
        <v>2.25</v>
      </c>
      <c r="J1018">
        <v>2.1934999999999998</v>
      </c>
      <c r="K1018">
        <v>2.1850000000000001</v>
      </c>
      <c r="L1018">
        <v>2.1629999999999998</v>
      </c>
      <c r="M1018">
        <v>2.1419999999999999</v>
      </c>
      <c r="O1018" t="str">
        <f t="shared" si="15"/>
        <v>2 1/4|10||UNS|2B|-|-|2.25|2.25|2.1935|2.185|2.163|2.142|</v>
      </c>
    </row>
    <row r="1019" spans="1:15" x14ac:dyDescent="0.25">
      <c r="A1019" s="41" t="s">
        <v>1077</v>
      </c>
      <c r="B1019">
        <v>12</v>
      </c>
      <c r="D1019" t="s">
        <v>1031</v>
      </c>
      <c r="E1019" t="s">
        <v>1021</v>
      </c>
      <c r="F1019">
        <v>1.8E-3</v>
      </c>
      <c r="G1019">
        <v>2.2482000000000002</v>
      </c>
      <c r="H1019">
        <v>2.25</v>
      </c>
      <c r="I1019">
        <v>2.2368000000000001</v>
      </c>
      <c r="J1019">
        <v>2.1941000000000002</v>
      </c>
      <c r="K1019">
        <v>2.1880000000000002</v>
      </c>
      <c r="L1019">
        <v>2.149</v>
      </c>
      <c r="M1019" t="s">
        <v>1022</v>
      </c>
      <c r="O1019" t="str">
        <f t="shared" si="15"/>
        <v>2 1/4|12||UN|2A|0.0018|2.2482|2.25|2.2368|2.1941|2.188|2.149|-|</v>
      </c>
    </row>
    <row r="1020" spans="1:15" x14ac:dyDescent="0.25">
      <c r="A1020" s="41" t="s">
        <v>1077</v>
      </c>
      <c r="B1020">
        <v>12</v>
      </c>
      <c r="D1020" t="s">
        <v>1031</v>
      </c>
      <c r="E1020" t="s">
        <v>1023</v>
      </c>
      <c r="F1020" t="s">
        <v>1022</v>
      </c>
      <c r="G1020" t="s">
        <v>1022</v>
      </c>
      <c r="H1020">
        <v>2.25</v>
      </c>
      <c r="I1020">
        <v>2.25</v>
      </c>
      <c r="J1020">
        <v>2.2038000000000002</v>
      </c>
      <c r="K1020">
        <v>2.1959</v>
      </c>
      <c r="L1020">
        <v>2.1779999999999999</v>
      </c>
      <c r="M1020">
        <v>2.16</v>
      </c>
      <c r="O1020" t="str">
        <f t="shared" si="15"/>
        <v>2 1/4|12||UN|2B|-|-|2.25|2.25|2.2038|2.1959|2.178|2.16|</v>
      </c>
    </row>
    <row r="1021" spans="1:15" x14ac:dyDescent="0.25">
      <c r="A1021" s="41" t="s">
        <v>1077</v>
      </c>
      <c r="B1021">
        <v>12</v>
      </c>
      <c r="D1021" t="s">
        <v>1031</v>
      </c>
      <c r="E1021" t="s">
        <v>1024</v>
      </c>
      <c r="F1021">
        <v>0</v>
      </c>
      <c r="G1021">
        <v>2.25</v>
      </c>
      <c r="H1021">
        <v>2.25</v>
      </c>
      <c r="I1021">
        <v>2.2385999999999999</v>
      </c>
      <c r="J1021">
        <v>2.1959</v>
      </c>
      <c r="K1021">
        <v>2.1913999999999998</v>
      </c>
      <c r="L1021">
        <v>2.1507999999999998</v>
      </c>
      <c r="M1021" t="s">
        <v>1022</v>
      </c>
      <c r="O1021" t="str">
        <f t="shared" si="15"/>
        <v>2 1/4|12||UN|3A|0|2.25|2.25|2.2386|2.1959|2.1914|2.1508|-|</v>
      </c>
    </row>
    <row r="1022" spans="1:15" x14ac:dyDescent="0.25">
      <c r="A1022" s="41" t="s">
        <v>1077</v>
      </c>
      <c r="B1022">
        <v>12</v>
      </c>
      <c r="D1022" t="s">
        <v>1031</v>
      </c>
      <c r="E1022" t="s">
        <v>1025</v>
      </c>
      <c r="F1022" t="s">
        <v>1022</v>
      </c>
      <c r="G1022" t="s">
        <v>1022</v>
      </c>
      <c r="H1022">
        <v>2.25</v>
      </c>
      <c r="I1022">
        <v>2.25</v>
      </c>
      <c r="J1022">
        <v>2.2018</v>
      </c>
      <c r="K1022">
        <v>2.1959</v>
      </c>
      <c r="L1022">
        <v>2.1698</v>
      </c>
      <c r="M1022">
        <v>2.16</v>
      </c>
      <c r="O1022" t="str">
        <f t="shared" si="15"/>
        <v>2 1/4|12||UN|3B|-|-|2.25|2.25|2.2018|2.1959|2.1698|2.16|</v>
      </c>
    </row>
    <row r="1023" spans="1:15" x14ac:dyDescent="0.25">
      <c r="A1023" s="41" t="s">
        <v>1077</v>
      </c>
      <c r="B1023">
        <v>14</v>
      </c>
      <c r="D1023" t="s">
        <v>1027</v>
      </c>
      <c r="E1023" t="s">
        <v>1021</v>
      </c>
      <c r="F1023">
        <v>1.6999999999999999E-3</v>
      </c>
      <c r="G1023">
        <v>2.2483</v>
      </c>
      <c r="H1023">
        <v>2.25</v>
      </c>
      <c r="I1023">
        <v>2.238</v>
      </c>
      <c r="J1023">
        <v>2.2019000000000002</v>
      </c>
      <c r="K1023">
        <v>2.1962000000000002</v>
      </c>
      <c r="L1023">
        <v>2.1633</v>
      </c>
      <c r="M1023" t="s">
        <v>1022</v>
      </c>
      <c r="O1023" t="str">
        <f t="shared" si="15"/>
        <v>2 1/4|14||UNS|2A|0.0017|2.2483|2.25|2.238|2.2019|2.1962|2.1633|-|</v>
      </c>
    </row>
    <row r="1024" spans="1:15" x14ac:dyDescent="0.25">
      <c r="A1024" s="41" t="s">
        <v>1077</v>
      </c>
      <c r="B1024">
        <v>14</v>
      </c>
      <c r="D1024" t="s">
        <v>1027</v>
      </c>
      <c r="E1024" t="s">
        <v>1023</v>
      </c>
      <c r="F1024" t="s">
        <v>1022</v>
      </c>
      <c r="G1024" t="s">
        <v>1022</v>
      </c>
      <c r="H1024">
        <v>2.25</v>
      </c>
      <c r="I1024">
        <v>2.25</v>
      </c>
      <c r="J1024">
        <v>2.2109999999999999</v>
      </c>
      <c r="K1024">
        <v>2.2035999999999998</v>
      </c>
      <c r="L1024">
        <v>2.1880000000000002</v>
      </c>
      <c r="M1024">
        <v>2.173</v>
      </c>
      <c r="O1024" t="str">
        <f t="shared" si="15"/>
        <v>2 1/4|14||UNS|2B|-|-|2.25|2.25|2.211|2.2036|2.188|2.173|</v>
      </c>
    </row>
    <row r="1025" spans="1:15" x14ac:dyDescent="0.25">
      <c r="A1025" s="41" t="s">
        <v>1077</v>
      </c>
      <c r="B1025">
        <v>16</v>
      </c>
      <c r="D1025" t="s">
        <v>1031</v>
      </c>
      <c r="E1025" t="s">
        <v>1021</v>
      </c>
      <c r="F1025">
        <v>1.6000000000000001E-3</v>
      </c>
      <c r="G1025">
        <v>2.2484000000000002</v>
      </c>
      <c r="H1025">
        <v>2.25</v>
      </c>
      <c r="I1025">
        <v>2.2389999999999999</v>
      </c>
      <c r="J1025">
        <v>2.2078000000000002</v>
      </c>
      <c r="K1025">
        <v>2.2023999999999999</v>
      </c>
      <c r="L1025">
        <v>2.1739000000000002</v>
      </c>
      <c r="M1025" t="s">
        <v>1022</v>
      </c>
      <c r="O1025" t="str">
        <f t="shared" si="15"/>
        <v>2 1/4|16||UN|2A|0.0016|2.2484|2.25|2.239|2.2078|2.2024|2.1739|-|</v>
      </c>
    </row>
    <row r="1026" spans="1:15" x14ac:dyDescent="0.25">
      <c r="A1026" s="41" t="s">
        <v>1077</v>
      </c>
      <c r="B1026">
        <v>16</v>
      </c>
      <c r="D1026" t="s">
        <v>1031</v>
      </c>
      <c r="E1026" t="s">
        <v>1023</v>
      </c>
      <c r="F1026" t="s">
        <v>1022</v>
      </c>
      <c r="G1026" t="s">
        <v>1022</v>
      </c>
      <c r="H1026">
        <v>2.25</v>
      </c>
      <c r="I1026">
        <v>2.25</v>
      </c>
      <c r="J1026">
        <v>2.2164000000000001</v>
      </c>
      <c r="K1026">
        <v>2.2094</v>
      </c>
      <c r="L1026">
        <v>2.1960000000000002</v>
      </c>
      <c r="M1026">
        <v>2.1819999999999999</v>
      </c>
      <c r="O1026" t="str">
        <f t="shared" si="15"/>
        <v>2 1/4|16||UN|2B|-|-|2.25|2.25|2.2164|2.2094|2.196|2.182|</v>
      </c>
    </row>
    <row r="1027" spans="1:15" x14ac:dyDescent="0.25">
      <c r="A1027" s="41" t="s">
        <v>1077</v>
      </c>
      <c r="B1027">
        <v>16</v>
      </c>
      <c r="D1027" t="s">
        <v>1031</v>
      </c>
      <c r="E1027" t="s">
        <v>1024</v>
      </c>
      <c r="F1027">
        <v>0</v>
      </c>
      <c r="G1027">
        <v>2.25</v>
      </c>
      <c r="H1027">
        <v>2.25</v>
      </c>
      <c r="I1027">
        <v>2.2406000000000001</v>
      </c>
      <c r="J1027">
        <v>2.2094</v>
      </c>
      <c r="K1027">
        <v>2.2052999999999998</v>
      </c>
      <c r="L1027">
        <v>2.1755</v>
      </c>
      <c r="M1027" t="s">
        <v>1022</v>
      </c>
      <c r="O1027" t="str">
        <f t="shared" ref="O1027:O1090" si="16">A1027&amp;"|"&amp;B1027&amp;"|"&amp;C1027&amp;"|"&amp;D1027&amp;"|"&amp;E1027&amp;"|"&amp;F1027&amp;"|"&amp;G1027&amp;"|"&amp;H1027&amp;"|"&amp;I1027&amp;"|"&amp;J1027&amp;"|"&amp;K1027&amp;"|"&amp;L1027&amp;"|"&amp;M1027&amp;"|"&amp;N1027</f>
        <v>2 1/4|16||UN|3A|0|2.25|2.25|2.2406|2.2094|2.2053|2.1755|-|</v>
      </c>
    </row>
    <row r="1028" spans="1:15" x14ac:dyDescent="0.25">
      <c r="A1028" s="41" t="s">
        <v>1077</v>
      </c>
      <c r="B1028">
        <v>16</v>
      </c>
      <c r="D1028" t="s">
        <v>1031</v>
      </c>
      <c r="E1028" t="s">
        <v>1025</v>
      </c>
      <c r="F1028" t="s">
        <v>1022</v>
      </c>
      <c r="G1028" t="s">
        <v>1022</v>
      </c>
      <c r="H1028">
        <v>2.25</v>
      </c>
      <c r="I1028">
        <v>2.25</v>
      </c>
      <c r="J1028">
        <v>2.2145999999999999</v>
      </c>
      <c r="K1028">
        <v>2.2094</v>
      </c>
      <c r="L1028">
        <v>2.1907999999999999</v>
      </c>
      <c r="M1028">
        <v>2.1819999999999999</v>
      </c>
      <c r="O1028" t="str">
        <f t="shared" si="16"/>
        <v>2 1/4|16||UN|3B|-|-|2.25|2.25|2.2146|2.2094|2.1908|2.182|</v>
      </c>
    </row>
    <row r="1029" spans="1:15" x14ac:dyDescent="0.25">
      <c r="A1029" s="41" t="s">
        <v>1077</v>
      </c>
      <c r="B1029">
        <v>18</v>
      </c>
      <c r="D1029" t="s">
        <v>1027</v>
      </c>
      <c r="E1029" t="s">
        <v>1021</v>
      </c>
      <c r="F1029">
        <v>1.5E-3</v>
      </c>
      <c r="G1029">
        <v>2.2484999999999999</v>
      </c>
      <c r="H1029">
        <v>2.25</v>
      </c>
      <c r="I1029">
        <v>2.2397999999999998</v>
      </c>
      <c r="J1029">
        <v>2.2124000000000001</v>
      </c>
      <c r="K1029">
        <v>2.2073</v>
      </c>
      <c r="L1029">
        <v>2.1823999999999999</v>
      </c>
      <c r="M1029" t="s">
        <v>1022</v>
      </c>
      <c r="O1029" t="str">
        <f t="shared" si="16"/>
        <v>2 1/4|18||UNS|2A|0.0015|2.2485|2.25|2.2398|2.2124|2.2073|2.1824|-|</v>
      </c>
    </row>
    <row r="1030" spans="1:15" x14ac:dyDescent="0.25">
      <c r="A1030" s="41" t="s">
        <v>1077</v>
      </c>
      <c r="B1030">
        <v>18</v>
      </c>
      <c r="D1030" t="s">
        <v>1027</v>
      </c>
      <c r="E1030" t="s">
        <v>1023</v>
      </c>
      <c r="F1030" t="s">
        <v>1022</v>
      </c>
      <c r="G1030" t="s">
        <v>1022</v>
      </c>
      <c r="H1030">
        <v>2.25</v>
      </c>
      <c r="I1030">
        <v>2.25</v>
      </c>
      <c r="J1030">
        <v>2.2206000000000001</v>
      </c>
      <c r="K1030">
        <v>2.2139000000000002</v>
      </c>
      <c r="L1030">
        <v>2.2029999999999998</v>
      </c>
      <c r="M1030">
        <v>2.19</v>
      </c>
      <c r="O1030" t="str">
        <f t="shared" si="16"/>
        <v>2 1/4|18||UNS|2B|-|-|2.25|2.25|2.2206|2.2139|2.203|2.19|</v>
      </c>
    </row>
    <row r="1031" spans="1:15" x14ac:dyDescent="0.25">
      <c r="A1031" s="41" t="s">
        <v>1077</v>
      </c>
      <c r="B1031">
        <v>20</v>
      </c>
      <c r="D1031" t="s">
        <v>1031</v>
      </c>
      <c r="E1031" t="s">
        <v>1021</v>
      </c>
      <c r="F1031">
        <v>1.5E-3</v>
      </c>
      <c r="G1031">
        <v>2.2484999999999999</v>
      </c>
      <c r="H1031">
        <v>2.25</v>
      </c>
      <c r="I1031">
        <v>2.2404000000000002</v>
      </c>
      <c r="J1031">
        <v>2.2160000000000002</v>
      </c>
      <c r="K1031">
        <v>2.2111000000000001</v>
      </c>
      <c r="L1031">
        <v>2.1890000000000001</v>
      </c>
      <c r="M1031" t="s">
        <v>1022</v>
      </c>
      <c r="O1031" t="str">
        <f t="shared" si="16"/>
        <v>2 1/4|20||UN|2A|0.0015|2.2485|2.25|2.2404|2.216|2.2111|2.189|-|</v>
      </c>
    </row>
    <row r="1032" spans="1:15" x14ac:dyDescent="0.25">
      <c r="A1032" s="41" t="s">
        <v>1077</v>
      </c>
      <c r="B1032">
        <v>20</v>
      </c>
      <c r="D1032" t="s">
        <v>1031</v>
      </c>
      <c r="E1032" t="s">
        <v>1023</v>
      </c>
      <c r="F1032" t="s">
        <v>1022</v>
      </c>
      <c r="G1032" t="s">
        <v>1022</v>
      </c>
      <c r="H1032">
        <v>2.25</v>
      </c>
      <c r="I1032">
        <v>2.25</v>
      </c>
      <c r="J1032">
        <v>2.2239</v>
      </c>
      <c r="K1032">
        <v>2.2174999999999998</v>
      </c>
      <c r="L1032">
        <v>2.2069999999999999</v>
      </c>
      <c r="M1032">
        <v>2.1960000000000002</v>
      </c>
      <c r="O1032" t="str">
        <f t="shared" si="16"/>
        <v>2 1/4|20||UN|2B|-|-|2.25|2.25|2.2239|2.2175|2.207|2.196|</v>
      </c>
    </row>
    <row r="1033" spans="1:15" x14ac:dyDescent="0.25">
      <c r="A1033" s="41" t="s">
        <v>1077</v>
      </c>
      <c r="B1033">
        <v>20</v>
      </c>
      <c r="D1033" t="s">
        <v>1031</v>
      </c>
      <c r="E1033" t="s">
        <v>1024</v>
      </c>
      <c r="F1033">
        <v>0</v>
      </c>
      <c r="G1033">
        <v>2.25</v>
      </c>
      <c r="H1033">
        <v>2.25</v>
      </c>
      <c r="I1033">
        <v>2.2418999999999998</v>
      </c>
      <c r="J1033">
        <v>2.2174999999999998</v>
      </c>
      <c r="K1033">
        <v>2.2136999999999998</v>
      </c>
      <c r="L1033">
        <v>2.1905000000000001</v>
      </c>
      <c r="M1033" t="s">
        <v>1022</v>
      </c>
      <c r="O1033" t="str">
        <f t="shared" si="16"/>
        <v>2 1/4|20||UN|3A|0|2.25|2.25|2.2419|2.2175|2.2137|2.1905|-|</v>
      </c>
    </row>
    <row r="1034" spans="1:15" x14ac:dyDescent="0.25">
      <c r="A1034" s="41" t="s">
        <v>1077</v>
      </c>
      <c r="B1034">
        <v>20</v>
      </c>
      <c r="D1034" t="s">
        <v>1031</v>
      </c>
      <c r="E1034" t="s">
        <v>1025</v>
      </c>
      <c r="F1034" t="s">
        <v>1022</v>
      </c>
      <c r="G1034" t="s">
        <v>1022</v>
      </c>
      <c r="H1034">
        <v>2.25</v>
      </c>
      <c r="I1034">
        <v>2.25</v>
      </c>
      <c r="J1034">
        <v>2.2223000000000002</v>
      </c>
      <c r="K1034">
        <v>2.2174999999999998</v>
      </c>
      <c r="L1034">
        <v>2.2037</v>
      </c>
      <c r="M1034">
        <v>2.1960000000000002</v>
      </c>
      <c r="O1034" t="str">
        <f t="shared" si="16"/>
        <v>2 1/4|20||UN|3B|-|-|2.25|2.25|2.2223|2.2175|2.2037|2.196|</v>
      </c>
    </row>
    <row r="1035" spans="1:15" x14ac:dyDescent="0.25">
      <c r="A1035" s="41" t="s">
        <v>1077</v>
      </c>
      <c r="B1035">
        <v>4.5</v>
      </c>
      <c r="D1035" t="s">
        <v>1026</v>
      </c>
      <c r="E1035" t="s">
        <v>1029</v>
      </c>
      <c r="F1035">
        <v>2.8999999999999998E-3</v>
      </c>
      <c r="G1035">
        <v>2.2471000000000001</v>
      </c>
      <c r="H1035">
        <v>2.25</v>
      </c>
      <c r="I1035">
        <v>2.2141000000000002</v>
      </c>
      <c r="J1035">
        <v>2.1027999999999998</v>
      </c>
      <c r="K1035">
        <v>2.0882000000000001</v>
      </c>
      <c r="L1035">
        <v>1.9823999999999999</v>
      </c>
      <c r="M1035" t="s">
        <v>1022</v>
      </c>
      <c r="O1035" t="str">
        <f t="shared" si="16"/>
        <v>2 1/4|4.5||UNC|1A|0.0029|2.2471|2.25|2.2141|2.1028|2.0882|1.9824|-|</v>
      </c>
    </row>
    <row r="1036" spans="1:15" x14ac:dyDescent="0.25">
      <c r="A1036" s="41" t="s">
        <v>1077</v>
      </c>
      <c r="B1036">
        <v>4.5</v>
      </c>
      <c r="D1036" t="s">
        <v>1026</v>
      </c>
      <c r="E1036" t="s">
        <v>1021</v>
      </c>
      <c r="F1036">
        <v>2.8999999999999998E-3</v>
      </c>
      <c r="G1036">
        <v>2.2471000000000001</v>
      </c>
      <c r="H1036">
        <v>2.25</v>
      </c>
      <c r="I1036">
        <v>2.2250999999999999</v>
      </c>
      <c r="J1036">
        <v>2.1027999999999998</v>
      </c>
      <c r="K1036">
        <v>2.0931000000000002</v>
      </c>
      <c r="L1036">
        <v>1.9823999999999999</v>
      </c>
      <c r="M1036" t="s">
        <v>1022</v>
      </c>
      <c r="O1036" t="str">
        <f t="shared" si="16"/>
        <v>2 1/4|4.5||UNC|2A|0.0029|2.2471|2.25|2.2251|2.1028|2.0931|1.9824|-|</v>
      </c>
    </row>
    <row r="1037" spans="1:15" x14ac:dyDescent="0.25">
      <c r="A1037" s="41" t="s">
        <v>1077</v>
      </c>
      <c r="B1037">
        <v>4.5</v>
      </c>
      <c r="D1037" t="s">
        <v>1026</v>
      </c>
      <c r="E1037" t="s">
        <v>1024</v>
      </c>
      <c r="F1037">
        <v>0</v>
      </c>
      <c r="G1037">
        <v>2.25</v>
      </c>
      <c r="H1037">
        <v>2.25</v>
      </c>
      <c r="I1037">
        <v>2.2280000000000002</v>
      </c>
      <c r="J1037">
        <v>2.1057000000000001</v>
      </c>
      <c r="K1037">
        <v>2.0983999999999998</v>
      </c>
      <c r="L1037">
        <v>1.9853000000000001</v>
      </c>
      <c r="M1037" t="s">
        <v>1022</v>
      </c>
      <c r="O1037" t="str">
        <f t="shared" si="16"/>
        <v>2 1/4|4.5||UNC|3A|0|2.25|2.25|2.228|2.1057|2.0984|1.9853|-|</v>
      </c>
    </row>
    <row r="1038" spans="1:15" x14ac:dyDescent="0.25">
      <c r="A1038" s="41" t="s">
        <v>1078</v>
      </c>
      <c r="B1038">
        <v>16</v>
      </c>
      <c r="D1038" t="s">
        <v>1027</v>
      </c>
      <c r="E1038" t="s">
        <v>1021</v>
      </c>
      <c r="F1038">
        <v>1.6999999999999999E-3</v>
      </c>
      <c r="G1038">
        <v>2.3108</v>
      </c>
      <c r="H1038">
        <v>2.3125</v>
      </c>
      <c r="I1038">
        <v>2.3014000000000001</v>
      </c>
      <c r="J1038">
        <v>2.2702</v>
      </c>
      <c r="K1038">
        <v>2.2646999999999999</v>
      </c>
      <c r="L1038">
        <v>2.2363</v>
      </c>
      <c r="M1038" t="s">
        <v>1022</v>
      </c>
      <c r="O1038" t="str">
        <f t="shared" si="16"/>
        <v>2 5/16|16||UNS|2A|0.0017|2.3108|2.3125|2.3014|2.2702|2.2647|2.2363|-|</v>
      </c>
    </row>
    <row r="1039" spans="1:15" x14ac:dyDescent="0.25">
      <c r="A1039" s="41" t="s">
        <v>1078</v>
      </c>
      <c r="B1039">
        <v>16</v>
      </c>
      <c r="D1039" t="s">
        <v>1027</v>
      </c>
      <c r="E1039" t="s">
        <v>1023</v>
      </c>
      <c r="F1039" t="s">
        <v>1022</v>
      </c>
      <c r="G1039" t="s">
        <v>1022</v>
      </c>
      <c r="H1039">
        <v>2.3125</v>
      </c>
      <c r="I1039">
        <v>2.3125</v>
      </c>
      <c r="J1039">
        <v>2.2791000000000001</v>
      </c>
      <c r="K1039">
        <v>2.2719</v>
      </c>
      <c r="L1039">
        <v>2.2589999999999999</v>
      </c>
      <c r="M1039">
        <v>2.2450000000000001</v>
      </c>
      <c r="O1039" t="str">
        <f t="shared" si="16"/>
        <v>2 5/16|16||UNS|2B|-|-|2.3125|2.3125|2.2791|2.2719|2.259|2.245|</v>
      </c>
    </row>
    <row r="1040" spans="1:15" x14ac:dyDescent="0.25">
      <c r="A1040" s="41" t="s">
        <v>1078</v>
      </c>
      <c r="B1040">
        <v>16</v>
      </c>
      <c r="D1040" t="s">
        <v>1027</v>
      </c>
      <c r="E1040" t="s">
        <v>1024</v>
      </c>
      <c r="F1040">
        <v>0</v>
      </c>
      <c r="G1040">
        <v>2.3125</v>
      </c>
      <c r="H1040">
        <v>2.3125</v>
      </c>
      <c r="I1040">
        <v>2.3031000000000001</v>
      </c>
      <c r="J1040">
        <v>2.2719</v>
      </c>
      <c r="K1040">
        <v>2.2677999999999998</v>
      </c>
      <c r="L1040">
        <v>2.238</v>
      </c>
      <c r="M1040" t="s">
        <v>1022</v>
      </c>
      <c r="O1040" t="str">
        <f t="shared" si="16"/>
        <v>2 5/16|16||UNS|3A|0|2.3125|2.3125|2.3031|2.2719|2.2678|2.238|-|</v>
      </c>
    </row>
    <row r="1041" spans="1:15" x14ac:dyDescent="0.25">
      <c r="A1041" s="41" t="s">
        <v>1078</v>
      </c>
      <c r="B1041">
        <v>16</v>
      </c>
      <c r="D1041" t="s">
        <v>1027</v>
      </c>
      <c r="E1041" t="s">
        <v>1025</v>
      </c>
      <c r="F1041" t="s">
        <v>1022</v>
      </c>
      <c r="G1041" t="s">
        <v>1022</v>
      </c>
      <c r="H1041">
        <v>2.3125</v>
      </c>
      <c r="I1041">
        <v>2.3125</v>
      </c>
      <c r="J1041">
        <v>2.2772999999999999</v>
      </c>
      <c r="K1041">
        <v>2.2719</v>
      </c>
      <c r="L1041">
        <v>2.2532999999999999</v>
      </c>
      <c r="M1041">
        <v>2.2450000000000001</v>
      </c>
      <c r="O1041" t="str">
        <f t="shared" si="16"/>
        <v>2 5/16|16||UNS|3B|-|-|2.3125|2.3125|2.2773|2.2719|2.2533|2.245|</v>
      </c>
    </row>
    <row r="1042" spans="1:15" x14ac:dyDescent="0.25">
      <c r="A1042" s="41" t="s">
        <v>1079</v>
      </c>
      <c r="B1042">
        <v>6</v>
      </c>
      <c r="D1042" t="s">
        <v>1031</v>
      </c>
      <c r="E1042" t="s">
        <v>1021</v>
      </c>
      <c r="F1042">
        <v>2.7000000000000001E-3</v>
      </c>
      <c r="G1042">
        <v>2.3723000000000001</v>
      </c>
      <c r="H1042">
        <v>2.375</v>
      </c>
      <c r="I1042">
        <v>2.3540999999999999</v>
      </c>
      <c r="J1042">
        <v>2.2639999999999998</v>
      </c>
      <c r="K1042">
        <v>2.2551000000000001</v>
      </c>
      <c r="L1042">
        <v>2.1739000000000002</v>
      </c>
      <c r="M1042" t="s">
        <v>1022</v>
      </c>
      <c r="O1042" t="str">
        <f t="shared" si="16"/>
        <v>2 3/8|6||UN|2A|0.0027|2.3723|2.375|2.3541|2.264|2.2551|2.1739|-|</v>
      </c>
    </row>
    <row r="1043" spans="1:15" x14ac:dyDescent="0.25">
      <c r="A1043" s="41" t="s">
        <v>1079</v>
      </c>
      <c r="B1043">
        <v>6</v>
      </c>
      <c r="D1043" t="s">
        <v>1031</v>
      </c>
      <c r="E1043" t="s">
        <v>1023</v>
      </c>
      <c r="F1043" t="s">
        <v>1022</v>
      </c>
      <c r="G1043" t="s">
        <v>1022</v>
      </c>
      <c r="H1043">
        <v>2.375</v>
      </c>
      <c r="I1043">
        <v>2.375</v>
      </c>
      <c r="J1043">
        <v>2.2782</v>
      </c>
      <c r="K1043">
        <v>2.2667000000000002</v>
      </c>
      <c r="L1043">
        <v>2.226</v>
      </c>
      <c r="M1043">
        <v>2.1949999999999998</v>
      </c>
      <c r="O1043" t="str">
        <f t="shared" si="16"/>
        <v>2 3/8|6||UN|2B|-|-|2.375|2.375|2.2782|2.2667|2.226|2.195|</v>
      </c>
    </row>
    <row r="1044" spans="1:15" x14ac:dyDescent="0.25">
      <c r="A1044" s="41" t="s">
        <v>1079</v>
      </c>
      <c r="B1044">
        <v>6</v>
      </c>
      <c r="D1044" t="s">
        <v>1031</v>
      </c>
      <c r="E1044" t="s">
        <v>1024</v>
      </c>
      <c r="F1044">
        <v>0</v>
      </c>
      <c r="G1044">
        <v>2.375</v>
      </c>
      <c r="H1044">
        <v>2.375</v>
      </c>
      <c r="I1044">
        <v>2.3567999999999998</v>
      </c>
      <c r="J1044">
        <v>2.2667000000000002</v>
      </c>
      <c r="K1044">
        <v>2.2601</v>
      </c>
      <c r="L1044">
        <v>2.1766000000000001</v>
      </c>
      <c r="M1044" t="s">
        <v>1022</v>
      </c>
      <c r="O1044" t="str">
        <f t="shared" si="16"/>
        <v>2 3/8|6||UN|3A|0|2.375|2.375|2.3568|2.2667|2.2601|2.1766|-|</v>
      </c>
    </row>
    <row r="1045" spans="1:15" x14ac:dyDescent="0.25">
      <c r="A1045" s="41" t="s">
        <v>1079</v>
      </c>
      <c r="B1045">
        <v>6</v>
      </c>
      <c r="D1045" t="s">
        <v>1031</v>
      </c>
      <c r="E1045" t="s">
        <v>1025</v>
      </c>
      <c r="F1045" t="s">
        <v>1022</v>
      </c>
      <c r="G1045" t="s">
        <v>1022</v>
      </c>
      <c r="H1045">
        <v>2.375</v>
      </c>
      <c r="I1045">
        <v>2.375</v>
      </c>
      <c r="J1045">
        <v>2.2753000000000001</v>
      </c>
      <c r="K1045">
        <v>2.2667000000000002</v>
      </c>
      <c r="L1045">
        <v>2.2145999999999999</v>
      </c>
      <c r="M1045">
        <v>2.1949999999999998</v>
      </c>
      <c r="O1045" t="str">
        <f t="shared" si="16"/>
        <v>2 3/8|6||UN|3B|-|-|2.375|2.375|2.2753|2.2667|2.2146|2.195|</v>
      </c>
    </row>
    <row r="1046" spans="1:15" x14ac:dyDescent="0.25">
      <c r="A1046" s="41" t="s">
        <v>1079</v>
      </c>
      <c r="B1046">
        <v>8</v>
      </c>
      <c r="D1046" t="s">
        <v>1031</v>
      </c>
      <c r="E1046" t="s">
        <v>1021</v>
      </c>
      <c r="F1046">
        <v>2.3999999999999998E-3</v>
      </c>
      <c r="G1046">
        <v>2.3725999999999998</v>
      </c>
      <c r="H1046">
        <v>2.375</v>
      </c>
      <c r="I1046">
        <v>2.3576000000000001</v>
      </c>
      <c r="J1046">
        <v>2.2913999999999999</v>
      </c>
      <c r="K1046">
        <v>2.2833000000000001</v>
      </c>
      <c r="L1046">
        <v>2.2238000000000002</v>
      </c>
      <c r="M1046" t="s">
        <v>1022</v>
      </c>
      <c r="O1046" t="str">
        <f t="shared" si="16"/>
        <v>2 3/8|8||UN|2A|0.0024|2.3726|2.375|2.3576|2.2914|2.2833|2.2238|-|</v>
      </c>
    </row>
    <row r="1047" spans="1:15" x14ac:dyDescent="0.25">
      <c r="A1047" s="41" t="s">
        <v>1079</v>
      </c>
      <c r="B1047">
        <v>8</v>
      </c>
      <c r="D1047" t="s">
        <v>1031</v>
      </c>
      <c r="E1047" t="s">
        <v>1023</v>
      </c>
      <c r="F1047" t="s">
        <v>1022</v>
      </c>
      <c r="G1047" t="s">
        <v>1022</v>
      </c>
      <c r="H1047">
        <v>2.375</v>
      </c>
      <c r="I1047">
        <v>2.375</v>
      </c>
      <c r="J1047">
        <v>2.3043</v>
      </c>
      <c r="K1047">
        <v>2.2938000000000001</v>
      </c>
      <c r="L1047">
        <v>2.2650000000000001</v>
      </c>
      <c r="M1047">
        <v>2.2400000000000002</v>
      </c>
      <c r="O1047" t="str">
        <f t="shared" si="16"/>
        <v>2 3/8|8||UN|2B|-|-|2.375|2.375|2.3043|2.2938|2.265|2.24|</v>
      </c>
    </row>
    <row r="1048" spans="1:15" x14ac:dyDescent="0.25">
      <c r="A1048" s="41" t="s">
        <v>1079</v>
      </c>
      <c r="B1048">
        <v>8</v>
      </c>
      <c r="D1048" t="s">
        <v>1031</v>
      </c>
      <c r="E1048" t="s">
        <v>1024</v>
      </c>
      <c r="F1048">
        <v>0</v>
      </c>
      <c r="G1048">
        <v>2.375</v>
      </c>
      <c r="H1048">
        <v>2.375</v>
      </c>
      <c r="I1048">
        <v>2.36</v>
      </c>
      <c r="J1048">
        <v>2.2938000000000001</v>
      </c>
      <c r="K1048">
        <v>2.2877999999999998</v>
      </c>
      <c r="L1048">
        <v>2.2262</v>
      </c>
      <c r="M1048" t="s">
        <v>1022</v>
      </c>
      <c r="O1048" t="str">
        <f t="shared" si="16"/>
        <v>2 3/8|8||UN|3A|0|2.375|2.375|2.36|2.2938|2.2878|2.2262|-|</v>
      </c>
    </row>
    <row r="1049" spans="1:15" x14ac:dyDescent="0.25">
      <c r="A1049" s="41" t="s">
        <v>1079</v>
      </c>
      <c r="B1049">
        <v>8</v>
      </c>
      <c r="D1049" t="s">
        <v>1031</v>
      </c>
      <c r="E1049" t="s">
        <v>1025</v>
      </c>
      <c r="F1049" t="s">
        <v>1022</v>
      </c>
      <c r="G1049" t="s">
        <v>1022</v>
      </c>
      <c r="H1049">
        <v>2.375</v>
      </c>
      <c r="I1049">
        <v>2.375</v>
      </c>
      <c r="J1049">
        <v>2.3016999999999999</v>
      </c>
      <c r="K1049">
        <v>2.2938000000000001</v>
      </c>
      <c r="L1049">
        <v>2.2547000000000001</v>
      </c>
      <c r="M1049">
        <v>2.2400000000000002</v>
      </c>
      <c r="O1049" t="str">
        <f t="shared" si="16"/>
        <v>2 3/8|8||UN|3B|-|-|2.375|2.375|2.3017|2.2938|2.2547|2.24|</v>
      </c>
    </row>
    <row r="1050" spans="1:15" x14ac:dyDescent="0.25">
      <c r="A1050" s="41" t="s">
        <v>1079</v>
      </c>
      <c r="B1050">
        <v>12</v>
      </c>
      <c r="D1050" t="s">
        <v>1031</v>
      </c>
      <c r="E1050" t="s">
        <v>1021</v>
      </c>
      <c r="F1050">
        <v>1.9E-3</v>
      </c>
      <c r="G1050">
        <v>2.3731</v>
      </c>
      <c r="H1050">
        <v>2.375</v>
      </c>
      <c r="I1050">
        <v>2.3616999999999999</v>
      </c>
      <c r="J1050">
        <v>2.319</v>
      </c>
      <c r="K1050">
        <v>2.3128000000000002</v>
      </c>
      <c r="L1050">
        <v>2.2738999999999998</v>
      </c>
      <c r="M1050" t="s">
        <v>1022</v>
      </c>
      <c r="O1050" t="str">
        <f t="shared" si="16"/>
        <v>2 3/8|12||UN|2A|0.0019|2.3731|2.375|2.3617|2.319|2.3128|2.2739|-|</v>
      </c>
    </row>
    <row r="1051" spans="1:15" x14ac:dyDescent="0.25">
      <c r="A1051" s="41" t="s">
        <v>1079</v>
      </c>
      <c r="B1051">
        <v>12</v>
      </c>
      <c r="D1051" t="s">
        <v>1031</v>
      </c>
      <c r="E1051" t="s">
        <v>1023</v>
      </c>
      <c r="F1051" t="s">
        <v>1022</v>
      </c>
      <c r="G1051" t="s">
        <v>1022</v>
      </c>
      <c r="H1051">
        <v>2.375</v>
      </c>
      <c r="I1051">
        <v>2.375</v>
      </c>
      <c r="J1051">
        <v>2.3290000000000002</v>
      </c>
      <c r="K1051">
        <v>2.3209</v>
      </c>
      <c r="L1051">
        <v>2.3029999999999999</v>
      </c>
      <c r="M1051">
        <v>2.2850000000000001</v>
      </c>
      <c r="O1051" t="str">
        <f t="shared" si="16"/>
        <v>2 3/8|12||UN|2B|-|-|2.375|2.375|2.329|2.3209|2.303|2.285|</v>
      </c>
    </row>
    <row r="1052" spans="1:15" x14ac:dyDescent="0.25">
      <c r="A1052" s="41" t="s">
        <v>1079</v>
      </c>
      <c r="B1052">
        <v>12</v>
      </c>
      <c r="D1052" t="s">
        <v>1031</v>
      </c>
      <c r="E1052" t="s">
        <v>1024</v>
      </c>
      <c r="F1052">
        <v>0</v>
      </c>
      <c r="G1052">
        <v>2.375</v>
      </c>
      <c r="H1052">
        <v>2.375</v>
      </c>
      <c r="I1052">
        <v>2.3635999999999999</v>
      </c>
      <c r="J1052">
        <v>2.3209</v>
      </c>
      <c r="K1052">
        <v>2.3163</v>
      </c>
      <c r="L1052">
        <v>2.2757999999999998</v>
      </c>
      <c r="M1052" t="s">
        <v>1022</v>
      </c>
      <c r="O1052" t="str">
        <f t="shared" si="16"/>
        <v>2 3/8|12||UN|3A|0|2.375|2.375|2.3636|2.3209|2.3163|2.2758|-|</v>
      </c>
    </row>
    <row r="1053" spans="1:15" x14ac:dyDescent="0.25">
      <c r="A1053" s="41" t="s">
        <v>1079</v>
      </c>
      <c r="B1053">
        <v>12</v>
      </c>
      <c r="D1053" t="s">
        <v>1031</v>
      </c>
      <c r="E1053" t="s">
        <v>1025</v>
      </c>
      <c r="F1053" t="s">
        <v>1022</v>
      </c>
      <c r="G1053" t="s">
        <v>1022</v>
      </c>
      <c r="H1053">
        <v>2.375</v>
      </c>
      <c r="I1053">
        <v>2.375</v>
      </c>
      <c r="J1053">
        <v>2.3269000000000002</v>
      </c>
      <c r="K1053">
        <v>2.3209</v>
      </c>
      <c r="L1053">
        <v>2.2948</v>
      </c>
      <c r="M1053">
        <v>2.2850000000000001</v>
      </c>
      <c r="O1053" t="str">
        <f t="shared" si="16"/>
        <v>2 3/8|12||UN|3B|-|-|2.375|2.375|2.3269|2.3209|2.2948|2.285|</v>
      </c>
    </row>
    <row r="1054" spans="1:15" x14ac:dyDescent="0.25">
      <c r="A1054" s="41" t="s">
        <v>1079</v>
      </c>
      <c r="B1054">
        <v>16</v>
      </c>
      <c r="D1054" t="s">
        <v>1031</v>
      </c>
      <c r="E1054" t="s">
        <v>1021</v>
      </c>
      <c r="F1054">
        <v>1.6999999999999999E-3</v>
      </c>
      <c r="G1054">
        <v>2.3733</v>
      </c>
      <c r="H1054">
        <v>2.375</v>
      </c>
      <c r="I1054">
        <v>2.3639000000000001</v>
      </c>
      <c r="J1054">
        <v>2.3327</v>
      </c>
      <c r="K1054">
        <v>2.3271999999999999</v>
      </c>
      <c r="L1054">
        <v>2.2988</v>
      </c>
      <c r="M1054" t="s">
        <v>1022</v>
      </c>
      <c r="O1054" t="str">
        <f t="shared" si="16"/>
        <v>2 3/8|16||UN|2A|0.0017|2.3733|2.375|2.3639|2.3327|2.3272|2.2988|-|</v>
      </c>
    </row>
    <row r="1055" spans="1:15" x14ac:dyDescent="0.25">
      <c r="A1055" s="41" t="s">
        <v>1079</v>
      </c>
      <c r="B1055">
        <v>16</v>
      </c>
      <c r="D1055" t="s">
        <v>1031</v>
      </c>
      <c r="E1055" t="s">
        <v>1023</v>
      </c>
      <c r="F1055" t="s">
        <v>1022</v>
      </c>
      <c r="G1055" t="s">
        <v>1022</v>
      </c>
      <c r="H1055">
        <v>2.375</v>
      </c>
      <c r="I1055">
        <v>2.375</v>
      </c>
      <c r="J1055">
        <v>2.3416000000000001</v>
      </c>
      <c r="K1055">
        <v>2.3344</v>
      </c>
      <c r="L1055">
        <v>2.3210000000000002</v>
      </c>
      <c r="M1055">
        <v>2.3069999999999999</v>
      </c>
      <c r="O1055" t="str">
        <f t="shared" si="16"/>
        <v>2 3/8|16||UN|2B|-|-|2.375|2.375|2.3416|2.3344|2.321|2.307|</v>
      </c>
    </row>
    <row r="1056" spans="1:15" x14ac:dyDescent="0.25">
      <c r="A1056" s="41" t="s">
        <v>1079</v>
      </c>
      <c r="B1056">
        <v>16</v>
      </c>
      <c r="D1056" t="s">
        <v>1031</v>
      </c>
      <c r="E1056" t="s">
        <v>1024</v>
      </c>
      <c r="F1056">
        <v>0</v>
      </c>
      <c r="G1056">
        <v>2.375</v>
      </c>
      <c r="H1056">
        <v>2.375</v>
      </c>
      <c r="I1056">
        <v>2.3656000000000001</v>
      </c>
      <c r="J1056">
        <v>2.3344</v>
      </c>
      <c r="K1056">
        <v>2.3302999999999998</v>
      </c>
      <c r="L1056">
        <v>2.3005</v>
      </c>
      <c r="M1056" t="s">
        <v>1022</v>
      </c>
      <c r="O1056" t="str">
        <f t="shared" si="16"/>
        <v>2 3/8|16||UN|3A|0|2.375|2.375|2.3656|2.3344|2.3303|2.3005|-|</v>
      </c>
    </row>
    <row r="1057" spans="1:15" x14ac:dyDescent="0.25">
      <c r="A1057" s="41" t="s">
        <v>1079</v>
      </c>
      <c r="B1057">
        <v>16</v>
      </c>
      <c r="D1057" t="s">
        <v>1031</v>
      </c>
      <c r="E1057" t="s">
        <v>1025</v>
      </c>
      <c r="F1057" t="s">
        <v>1022</v>
      </c>
      <c r="G1057" t="s">
        <v>1022</v>
      </c>
      <c r="H1057">
        <v>2.375</v>
      </c>
      <c r="I1057">
        <v>2.375</v>
      </c>
      <c r="J1057">
        <v>2.3397999999999999</v>
      </c>
      <c r="K1057">
        <v>2.3344</v>
      </c>
      <c r="L1057">
        <v>2.3157999999999999</v>
      </c>
      <c r="M1057">
        <v>2.3069999999999999</v>
      </c>
      <c r="O1057" t="str">
        <f t="shared" si="16"/>
        <v>2 3/8|16||UN|3B|-|-|2.375|2.375|2.3398|2.3344|2.3158|2.307|</v>
      </c>
    </row>
    <row r="1058" spans="1:15" x14ac:dyDescent="0.25">
      <c r="A1058" s="41" t="s">
        <v>1079</v>
      </c>
      <c r="B1058">
        <v>20</v>
      </c>
      <c r="D1058" t="s">
        <v>1031</v>
      </c>
      <c r="E1058" t="s">
        <v>1021</v>
      </c>
      <c r="F1058">
        <v>1.5E-3</v>
      </c>
      <c r="G1058">
        <v>2.3734999999999999</v>
      </c>
      <c r="H1058">
        <v>2.375</v>
      </c>
      <c r="I1058">
        <v>2.3654000000000002</v>
      </c>
      <c r="J1058">
        <v>2.3410000000000002</v>
      </c>
      <c r="K1058">
        <v>2.3359000000000001</v>
      </c>
      <c r="L1058">
        <v>2.3140000000000001</v>
      </c>
      <c r="M1058" t="s">
        <v>1022</v>
      </c>
      <c r="O1058" t="str">
        <f t="shared" si="16"/>
        <v>2 3/8|20||UN|2A|0.0015|2.3735|2.375|2.3654|2.341|2.3359|2.314|-|</v>
      </c>
    </row>
    <row r="1059" spans="1:15" x14ac:dyDescent="0.25">
      <c r="A1059" s="41" t="s">
        <v>1079</v>
      </c>
      <c r="B1059">
        <v>20</v>
      </c>
      <c r="D1059" t="s">
        <v>1031</v>
      </c>
      <c r="E1059" t="s">
        <v>1023</v>
      </c>
      <c r="F1059" t="s">
        <v>1022</v>
      </c>
      <c r="G1059" t="s">
        <v>1022</v>
      </c>
      <c r="H1059">
        <v>2.375</v>
      </c>
      <c r="I1059">
        <v>2.375</v>
      </c>
      <c r="J1059">
        <v>2.3491</v>
      </c>
      <c r="K1059">
        <v>2.3424999999999998</v>
      </c>
      <c r="L1059">
        <v>2.3319999999999999</v>
      </c>
      <c r="M1059">
        <v>2.3210000000000002</v>
      </c>
      <c r="O1059" t="str">
        <f t="shared" si="16"/>
        <v>2 3/8|20||UN|2B|-|-|2.375|2.375|2.3491|2.3425|2.332|2.321|</v>
      </c>
    </row>
    <row r="1060" spans="1:15" x14ac:dyDescent="0.25">
      <c r="A1060" s="41" t="s">
        <v>1079</v>
      </c>
      <c r="B1060">
        <v>20</v>
      </c>
      <c r="D1060" t="s">
        <v>1031</v>
      </c>
      <c r="E1060" t="s">
        <v>1024</v>
      </c>
      <c r="F1060">
        <v>0</v>
      </c>
      <c r="G1060">
        <v>2.375</v>
      </c>
      <c r="H1060">
        <v>2.375</v>
      </c>
      <c r="I1060">
        <v>2.3668999999999998</v>
      </c>
      <c r="J1060">
        <v>2.3424999999999998</v>
      </c>
      <c r="K1060">
        <v>2.3386999999999998</v>
      </c>
      <c r="L1060">
        <v>2.3155000000000001</v>
      </c>
      <c r="M1060" t="s">
        <v>1022</v>
      </c>
      <c r="O1060" t="str">
        <f t="shared" si="16"/>
        <v>2 3/8|20||UN|3A|0|2.375|2.375|2.3669|2.3425|2.3387|2.3155|-|</v>
      </c>
    </row>
    <row r="1061" spans="1:15" x14ac:dyDescent="0.25">
      <c r="A1061" s="41" t="s">
        <v>1079</v>
      </c>
      <c r="B1061">
        <v>20</v>
      </c>
      <c r="D1061" t="s">
        <v>1031</v>
      </c>
      <c r="E1061" t="s">
        <v>1025</v>
      </c>
      <c r="F1061" t="s">
        <v>1022</v>
      </c>
      <c r="G1061" t="s">
        <v>1022</v>
      </c>
      <c r="H1061">
        <v>2.375</v>
      </c>
      <c r="I1061">
        <v>2.375</v>
      </c>
      <c r="J1061">
        <v>2.3475000000000001</v>
      </c>
      <c r="K1061">
        <v>2.3424999999999998</v>
      </c>
      <c r="L1061">
        <v>2.3287</v>
      </c>
      <c r="M1061">
        <v>2.3210000000000002</v>
      </c>
      <c r="O1061" t="str">
        <f t="shared" si="16"/>
        <v>2 3/8|20||UN|3B|-|-|2.375|2.375|2.3475|2.3425|2.3287|2.321|</v>
      </c>
    </row>
    <row r="1062" spans="1:15" x14ac:dyDescent="0.25">
      <c r="A1062" s="41" t="s">
        <v>1080</v>
      </c>
      <c r="B1062">
        <v>16</v>
      </c>
      <c r="D1062" t="s">
        <v>1027</v>
      </c>
      <c r="E1062" t="s">
        <v>1021</v>
      </c>
      <c r="F1062">
        <v>1.6999999999999999E-3</v>
      </c>
      <c r="G1062">
        <v>2.4358</v>
      </c>
      <c r="H1062">
        <v>2.4375</v>
      </c>
      <c r="I1062">
        <v>2.4264000000000001</v>
      </c>
      <c r="J1062">
        <v>2.3952</v>
      </c>
      <c r="K1062">
        <v>2.3896999999999999</v>
      </c>
      <c r="L1062">
        <v>2.3613</v>
      </c>
      <c r="M1062" t="s">
        <v>1022</v>
      </c>
      <c r="O1062" t="str">
        <f t="shared" si="16"/>
        <v>2 7/16|16||UNS|2A|0.0017|2.4358|2.4375|2.4264|2.3952|2.3897|2.3613|-|</v>
      </c>
    </row>
    <row r="1063" spans="1:15" x14ac:dyDescent="0.25">
      <c r="A1063" s="41" t="s">
        <v>1080</v>
      </c>
      <c r="B1063">
        <v>16</v>
      </c>
      <c r="D1063" t="s">
        <v>1027</v>
      </c>
      <c r="E1063" t="s">
        <v>1023</v>
      </c>
      <c r="F1063" t="s">
        <v>1022</v>
      </c>
      <c r="G1063" t="s">
        <v>1022</v>
      </c>
      <c r="H1063">
        <v>2.4375</v>
      </c>
      <c r="I1063">
        <v>2.4375</v>
      </c>
      <c r="J1063">
        <v>2.4041000000000001</v>
      </c>
      <c r="K1063">
        <v>2.3969</v>
      </c>
      <c r="L1063">
        <v>2.3839999999999999</v>
      </c>
      <c r="M1063">
        <v>2.37</v>
      </c>
      <c r="O1063" t="str">
        <f t="shared" si="16"/>
        <v>2 7/16|16||UNS|2B|-|-|2.4375|2.4375|2.4041|2.3969|2.384|2.37|</v>
      </c>
    </row>
    <row r="1064" spans="1:15" x14ac:dyDescent="0.25">
      <c r="A1064" s="41" t="s">
        <v>1080</v>
      </c>
      <c r="B1064">
        <v>16</v>
      </c>
      <c r="D1064" t="s">
        <v>1027</v>
      </c>
      <c r="E1064" t="s">
        <v>1024</v>
      </c>
      <c r="F1064">
        <v>0</v>
      </c>
      <c r="G1064">
        <v>2.4375</v>
      </c>
      <c r="H1064">
        <v>2.4375</v>
      </c>
      <c r="I1064">
        <v>2.4281000000000001</v>
      </c>
      <c r="J1064">
        <v>2.3969</v>
      </c>
      <c r="K1064">
        <v>2.3927999999999998</v>
      </c>
      <c r="L1064">
        <v>2.363</v>
      </c>
      <c r="M1064" t="s">
        <v>1022</v>
      </c>
      <c r="O1064" t="str">
        <f t="shared" si="16"/>
        <v>2 7/16|16||UNS|3A|0|2.4375|2.4375|2.4281|2.3969|2.3928|2.363|-|</v>
      </c>
    </row>
    <row r="1065" spans="1:15" x14ac:dyDescent="0.25">
      <c r="A1065" s="41" t="s">
        <v>1080</v>
      </c>
      <c r="B1065">
        <v>16</v>
      </c>
      <c r="D1065" t="s">
        <v>1027</v>
      </c>
      <c r="E1065" t="s">
        <v>1025</v>
      </c>
      <c r="F1065" t="s">
        <v>1022</v>
      </c>
      <c r="G1065" t="s">
        <v>1022</v>
      </c>
      <c r="H1065">
        <v>2.4375</v>
      </c>
      <c r="I1065">
        <v>2.4375</v>
      </c>
      <c r="J1065">
        <v>2.4022999999999999</v>
      </c>
      <c r="K1065">
        <v>2.3969</v>
      </c>
      <c r="L1065">
        <v>2.3782999999999999</v>
      </c>
      <c r="M1065">
        <v>2.37</v>
      </c>
      <c r="O1065" t="str">
        <f t="shared" si="16"/>
        <v>2 7/16|16||UNS|3B|-|-|2.4375|2.4375|2.4023|2.3969|2.3783|2.37|</v>
      </c>
    </row>
    <row r="1066" spans="1:15" x14ac:dyDescent="0.25">
      <c r="A1066" s="41" t="s">
        <v>1081</v>
      </c>
      <c r="B1066">
        <v>4</v>
      </c>
      <c r="D1066" t="s">
        <v>1026</v>
      </c>
      <c r="E1066" t="s">
        <v>1029</v>
      </c>
      <c r="F1066">
        <v>3.0999999999999999E-3</v>
      </c>
      <c r="G1066">
        <v>2.4969000000000001</v>
      </c>
      <c r="H1066">
        <v>2.5</v>
      </c>
      <c r="I1066">
        <v>2.4611999999999998</v>
      </c>
      <c r="J1066">
        <v>2.3344999999999998</v>
      </c>
      <c r="K1066">
        <v>2.319</v>
      </c>
      <c r="L1066">
        <v>2.1991999999999998</v>
      </c>
      <c r="M1066" t="s">
        <v>1022</v>
      </c>
      <c r="O1066" t="str">
        <f t="shared" si="16"/>
        <v>2 1/2|4||UNC|1A|0.0031|2.4969|2.5|2.4612|2.3345|2.319|2.1992|-|</v>
      </c>
    </row>
    <row r="1067" spans="1:15" x14ac:dyDescent="0.25">
      <c r="A1067" s="41" t="s">
        <v>1081</v>
      </c>
      <c r="B1067">
        <v>4</v>
      </c>
      <c r="D1067" t="s">
        <v>1026</v>
      </c>
      <c r="E1067" t="s">
        <v>1030</v>
      </c>
      <c r="F1067" t="s">
        <v>1022</v>
      </c>
      <c r="G1067" t="s">
        <v>1022</v>
      </c>
      <c r="H1067">
        <v>2.5</v>
      </c>
      <c r="I1067">
        <v>2.5</v>
      </c>
      <c r="J1067">
        <v>2.3578000000000001</v>
      </c>
      <c r="K1067">
        <v>2.3376000000000001</v>
      </c>
      <c r="L1067">
        <v>2.2669999999999999</v>
      </c>
      <c r="M1067">
        <v>2.2290000000000001</v>
      </c>
      <c r="O1067" t="str">
        <f t="shared" si="16"/>
        <v>2 1/2|4||UNC|1B|-|-|2.5|2.5|2.3578|2.3376|2.267|2.229|</v>
      </c>
    </row>
    <row r="1068" spans="1:15" x14ac:dyDescent="0.25">
      <c r="A1068" s="41" t="s">
        <v>1081</v>
      </c>
      <c r="B1068">
        <v>4</v>
      </c>
      <c r="D1068" t="s">
        <v>1026</v>
      </c>
      <c r="E1068" t="s">
        <v>1021</v>
      </c>
      <c r="F1068">
        <v>3.0999999999999999E-3</v>
      </c>
      <c r="G1068">
        <v>2.4969000000000001</v>
      </c>
      <c r="H1068">
        <v>2.5</v>
      </c>
      <c r="I1068">
        <v>2.4731000000000001</v>
      </c>
      <c r="J1068">
        <v>2.3344999999999998</v>
      </c>
      <c r="K1068">
        <v>2.3241000000000001</v>
      </c>
      <c r="L1068">
        <v>2.1991999999999998</v>
      </c>
      <c r="M1068" t="s">
        <v>1022</v>
      </c>
      <c r="O1068" t="str">
        <f t="shared" si="16"/>
        <v>2 1/2|4||UNC|2A|0.0031|2.4969|2.5|2.4731|2.3345|2.3241|2.1992|-|</v>
      </c>
    </row>
    <row r="1069" spans="1:15" x14ac:dyDescent="0.25">
      <c r="A1069" s="41" t="s">
        <v>1081</v>
      </c>
      <c r="B1069">
        <v>4</v>
      </c>
      <c r="D1069" t="s">
        <v>1026</v>
      </c>
      <c r="E1069" t="s">
        <v>1023</v>
      </c>
      <c r="F1069" t="s">
        <v>1022</v>
      </c>
      <c r="G1069" t="s">
        <v>1022</v>
      </c>
      <c r="H1069">
        <v>2.5</v>
      </c>
      <c r="I1069">
        <v>2.5</v>
      </c>
      <c r="J1069">
        <v>2.3511000000000002</v>
      </c>
      <c r="K1069">
        <v>2.3376000000000001</v>
      </c>
      <c r="L1069">
        <v>2.2669999999999999</v>
      </c>
      <c r="M1069">
        <v>2.2290000000000001</v>
      </c>
      <c r="O1069" t="str">
        <f t="shared" si="16"/>
        <v>2 1/2|4||UNC|2B|-|-|2.5|2.5|2.3511|2.3376|2.267|2.229|</v>
      </c>
    </row>
    <row r="1070" spans="1:15" x14ac:dyDescent="0.25">
      <c r="A1070" s="41" t="s">
        <v>1081</v>
      </c>
      <c r="B1070">
        <v>4</v>
      </c>
      <c r="D1070" t="s">
        <v>1026</v>
      </c>
      <c r="E1070" t="s">
        <v>1024</v>
      </c>
      <c r="F1070">
        <v>0</v>
      </c>
      <c r="G1070">
        <v>2.5</v>
      </c>
      <c r="H1070">
        <v>2.5</v>
      </c>
      <c r="I1070">
        <v>2.4762</v>
      </c>
      <c r="J1070">
        <v>2.3376000000000001</v>
      </c>
      <c r="K1070">
        <v>2.3298000000000001</v>
      </c>
      <c r="L1070">
        <v>2.2023000000000001</v>
      </c>
      <c r="M1070" t="s">
        <v>1022</v>
      </c>
      <c r="O1070" t="str">
        <f t="shared" si="16"/>
        <v>2 1/2|4||UNC|3A|0|2.5|2.5|2.4762|2.3376|2.3298|2.2023|-|</v>
      </c>
    </row>
    <row r="1071" spans="1:15" x14ac:dyDescent="0.25">
      <c r="A1071" s="41" t="s">
        <v>1081</v>
      </c>
      <c r="B1071">
        <v>4</v>
      </c>
      <c r="D1071" t="s">
        <v>1026</v>
      </c>
      <c r="E1071" t="s">
        <v>1025</v>
      </c>
      <c r="F1071" t="s">
        <v>1022</v>
      </c>
      <c r="G1071" t="s">
        <v>1022</v>
      </c>
      <c r="H1071">
        <v>2.5</v>
      </c>
      <c r="I1071">
        <v>2.5</v>
      </c>
      <c r="J1071">
        <v>2.3477000000000001</v>
      </c>
      <c r="K1071">
        <v>2.3376000000000001</v>
      </c>
      <c r="L1071">
        <v>2.2593999999999999</v>
      </c>
      <c r="M1071">
        <v>2.2290000000000001</v>
      </c>
      <c r="O1071" t="str">
        <f t="shared" si="16"/>
        <v>2 1/2|4||UNC|3B|-|-|2.5|2.5|2.3477|2.3376|2.2594|2.229|</v>
      </c>
    </row>
    <row r="1072" spans="1:15" x14ac:dyDescent="0.25">
      <c r="A1072" s="41" t="s">
        <v>1081</v>
      </c>
      <c r="B1072">
        <v>6</v>
      </c>
      <c r="D1072" t="s">
        <v>1031</v>
      </c>
      <c r="E1072" t="s">
        <v>1021</v>
      </c>
      <c r="F1072">
        <v>2.7000000000000001E-3</v>
      </c>
      <c r="G1072">
        <v>2.4973000000000001</v>
      </c>
      <c r="H1072">
        <v>2.5</v>
      </c>
      <c r="I1072">
        <v>2.4790999999999999</v>
      </c>
      <c r="J1072">
        <v>2.3889999999999998</v>
      </c>
      <c r="K1072">
        <v>2.38</v>
      </c>
      <c r="L1072">
        <v>2.2989000000000002</v>
      </c>
      <c r="M1072" t="s">
        <v>1022</v>
      </c>
      <c r="O1072" t="str">
        <f t="shared" si="16"/>
        <v>2 1/2|6||UN|2A|0.0027|2.4973|2.5|2.4791|2.389|2.38|2.2989|-|</v>
      </c>
    </row>
    <row r="1073" spans="1:15" x14ac:dyDescent="0.25">
      <c r="A1073" s="41" t="s">
        <v>1081</v>
      </c>
      <c r="B1073">
        <v>6</v>
      </c>
      <c r="D1073" t="s">
        <v>1031</v>
      </c>
      <c r="E1073" t="s">
        <v>1023</v>
      </c>
      <c r="F1073" t="s">
        <v>1022</v>
      </c>
      <c r="G1073" t="s">
        <v>1022</v>
      </c>
      <c r="H1073">
        <v>2.5</v>
      </c>
      <c r="I1073">
        <v>2.5</v>
      </c>
      <c r="J1073">
        <v>2.4033000000000002</v>
      </c>
      <c r="K1073">
        <v>2.3917000000000002</v>
      </c>
      <c r="L1073">
        <v>2.35</v>
      </c>
      <c r="M1073">
        <v>2.3199999999999998</v>
      </c>
      <c r="O1073" t="str">
        <f t="shared" si="16"/>
        <v>2 1/2|6||UN|2B|-|-|2.5|2.5|2.4033|2.3917|2.35|2.32|</v>
      </c>
    </row>
    <row r="1074" spans="1:15" x14ac:dyDescent="0.25">
      <c r="A1074" s="41" t="s">
        <v>1081</v>
      </c>
      <c r="B1074">
        <v>6</v>
      </c>
      <c r="D1074" t="s">
        <v>1031</v>
      </c>
      <c r="E1074" t="s">
        <v>1024</v>
      </c>
      <c r="F1074">
        <v>0</v>
      </c>
      <c r="G1074">
        <v>2.5</v>
      </c>
      <c r="H1074">
        <v>2.5</v>
      </c>
      <c r="I1074">
        <v>2.4817999999999998</v>
      </c>
      <c r="J1074">
        <v>2.3917000000000002</v>
      </c>
      <c r="K1074">
        <v>2.3849999999999998</v>
      </c>
      <c r="L1074">
        <v>2.3016000000000001</v>
      </c>
      <c r="M1074" t="s">
        <v>1022</v>
      </c>
      <c r="O1074" t="str">
        <f t="shared" si="16"/>
        <v>2 1/2|6||UN|3A|0|2.5|2.5|2.4818|2.3917|2.385|2.3016|-|</v>
      </c>
    </row>
    <row r="1075" spans="1:15" x14ac:dyDescent="0.25">
      <c r="A1075" s="41" t="s">
        <v>1081</v>
      </c>
      <c r="B1075">
        <v>6</v>
      </c>
      <c r="D1075" t="s">
        <v>1031</v>
      </c>
      <c r="E1075" t="s">
        <v>1025</v>
      </c>
      <c r="F1075" t="s">
        <v>1022</v>
      </c>
      <c r="G1075" t="s">
        <v>1022</v>
      </c>
      <c r="H1075">
        <v>2.5</v>
      </c>
      <c r="I1075">
        <v>2.5</v>
      </c>
      <c r="J1075">
        <v>2.4003999999999999</v>
      </c>
      <c r="K1075">
        <v>2.3917000000000002</v>
      </c>
      <c r="L1075">
        <v>2.3395999999999999</v>
      </c>
      <c r="M1075">
        <v>2.3199999999999998</v>
      </c>
      <c r="O1075" t="str">
        <f t="shared" si="16"/>
        <v>2 1/2|6||UN|3B|-|-|2.5|2.5|2.4004|2.3917|2.3396|2.32|</v>
      </c>
    </row>
    <row r="1076" spans="1:15" x14ac:dyDescent="0.25">
      <c r="A1076" s="41" t="s">
        <v>1081</v>
      </c>
      <c r="B1076">
        <v>8</v>
      </c>
      <c r="D1076" t="s">
        <v>1031</v>
      </c>
      <c r="E1076" t="s">
        <v>1021</v>
      </c>
      <c r="F1076">
        <v>2.3999999999999998E-3</v>
      </c>
      <c r="G1076">
        <v>2.4975999999999998</v>
      </c>
      <c r="H1076">
        <v>2.5</v>
      </c>
      <c r="I1076">
        <v>2.4826000000000001</v>
      </c>
      <c r="J1076">
        <v>2.4163999999999999</v>
      </c>
      <c r="K1076">
        <v>2.4081999999999999</v>
      </c>
      <c r="L1076">
        <v>2.3488000000000002</v>
      </c>
      <c r="M1076" t="s">
        <v>1022</v>
      </c>
      <c r="O1076" t="str">
        <f t="shared" si="16"/>
        <v>2 1/2|8||UN|2A|0.0024|2.4976|2.5|2.4826|2.4164|2.4082|2.3488|-|</v>
      </c>
    </row>
    <row r="1077" spans="1:15" x14ac:dyDescent="0.25">
      <c r="A1077" s="41" t="s">
        <v>1081</v>
      </c>
      <c r="B1077">
        <v>8</v>
      </c>
      <c r="D1077" t="s">
        <v>1031</v>
      </c>
      <c r="E1077" t="s">
        <v>1023</v>
      </c>
      <c r="F1077" t="s">
        <v>1022</v>
      </c>
      <c r="G1077" t="s">
        <v>1022</v>
      </c>
      <c r="H1077">
        <v>2.5</v>
      </c>
      <c r="I1077">
        <v>2.5</v>
      </c>
      <c r="J1077">
        <v>2.4293999999999998</v>
      </c>
      <c r="K1077">
        <v>2.4188000000000001</v>
      </c>
      <c r="L1077">
        <v>2.39</v>
      </c>
      <c r="M1077">
        <v>2.3650000000000002</v>
      </c>
      <c r="O1077" t="str">
        <f t="shared" si="16"/>
        <v>2 1/2|8||UN|2B|-|-|2.5|2.5|2.4294|2.4188|2.39|2.365|</v>
      </c>
    </row>
    <row r="1078" spans="1:15" x14ac:dyDescent="0.25">
      <c r="A1078" s="41" t="s">
        <v>1081</v>
      </c>
      <c r="B1078">
        <v>8</v>
      </c>
      <c r="D1078" t="s">
        <v>1031</v>
      </c>
      <c r="E1078" t="s">
        <v>1024</v>
      </c>
      <c r="F1078">
        <v>0</v>
      </c>
      <c r="G1078">
        <v>2.5</v>
      </c>
      <c r="H1078">
        <v>2.5</v>
      </c>
      <c r="I1078">
        <v>2.4849999999999999</v>
      </c>
      <c r="J1078">
        <v>2.4188000000000001</v>
      </c>
      <c r="K1078">
        <v>2.4127000000000001</v>
      </c>
      <c r="L1078">
        <v>2.3512</v>
      </c>
      <c r="M1078" t="s">
        <v>1022</v>
      </c>
      <c r="O1078" t="str">
        <f t="shared" si="16"/>
        <v>2 1/2|8||UN|3A|0|2.5|2.5|2.485|2.4188|2.4127|2.3512|-|</v>
      </c>
    </row>
    <row r="1079" spans="1:15" x14ac:dyDescent="0.25">
      <c r="A1079" s="41" t="s">
        <v>1081</v>
      </c>
      <c r="B1079">
        <v>8</v>
      </c>
      <c r="D1079" t="s">
        <v>1031</v>
      </c>
      <c r="E1079" t="s">
        <v>1025</v>
      </c>
      <c r="F1079" t="s">
        <v>1022</v>
      </c>
      <c r="G1079" t="s">
        <v>1022</v>
      </c>
      <c r="H1079">
        <v>2.5</v>
      </c>
      <c r="I1079">
        <v>2.5</v>
      </c>
      <c r="J1079">
        <v>2.4268000000000001</v>
      </c>
      <c r="K1079">
        <v>2.4188000000000001</v>
      </c>
      <c r="L1079">
        <v>2.3797000000000001</v>
      </c>
      <c r="M1079">
        <v>2.3650000000000002</v>
      </c>
      <c r="O1079" t="str">
        <f t="shared" si="16"/>
        <v>2 1/2|8||UN|3B|-|-|2.5|2.5|2.4268|2.4188|2.3797|2.365|</v>
      </c>
    </row>
    <row r="1080" spans="1:15" x14ac:dyDescent="0.25">
      <c r="A1080" s="41" t="s">
        <v>1081</v>
      </c>
      <c r="B1080">
        <v>10</v>
      </c>
      <c r="D1080" t="s">
        <v>1027</v>
      </c>
      <c r="E1080" t="s">
        <v>1021</v>
      </c>
      <c r="F1080">
        <v>2E-3</v>
      </c>
      <c r="G1080">
        <v>2.4980000000000002</v>
      </c>
      <c r="H1080">
        <v>2.5</v>
      </c>
      <c r="I1080">
        <v>2.4851000000000001</v>
      </c>
      <c r="J1080">
        <v>2.4329999999999998</v>
      </c>
      <c r="K1080">
        <v>2.4262999999999999</v>
      </c>
      <c r="L1080">
        <v>2.379</v>
      </c>
      <c r="M1080" t="s">
        <v>1022</v>
      </c>
      <c r="O1080" t="str">
        <f t="shared" si="16"/>
        <v>2 1/2|10||UNS|2A|0.002|2.498|2.5|2.4851|2.433|2.4263|2.379|-|</v>
      </c>
    </row>
    <row r="1081" spans="1:15" x14ac:dyDescent="0.25">
      <c r="A1081" s="41" t="s">
        <v>1081</v>
      </c>
      <c r="B1081">
        <v>10</v>
      </c>
      <c r="D1081" t="s">
        <v>1027</v>
      </c>
      <c r="E1081" t="s">
        <v>1023</v>
      </c>
      <c r="F1081" t="s">
        <v>1022</v>
      </c>
      <c r="G1081" t="s">
        <v>1022</v>
      </c>
      <c r="H1081">
        <v>2.5</v>
      </c>
      <c r="I1081">
        <v>2.5</v>
      </c>
      <c r="J1081">
        <v>2.4437000000000002</v>
      </c>
      <c r="K1081">
        <v>2.4350000000000001</v>
      </c>
      <c r="L1081">
        <v>2.4129999999999998</v>
      </c>
      <c r="M1081">
        <v>2.3919999999999999</v>
      </c>
      <c r="O1081" t="str">
        <f t="shared" si="16"/>
        <v>2 1/2|10||UNS|2B|-|-|2.5|2.5|2.4437|2.435|2.413|2.392|</v>
      </c>
    </row>
    <row r="1082" spans="1:15" x14ac:dyDescent="0.25">
      <c r="A1082" s="41" t="s">
        <v>1081</v>
      </c>
      <c r="B1082">
        <v>12</v>
      </c>
      <c r="D1082" t="s">
        <v>1031</v>
      </c>
      <c r="E1082" t="s">
        <v>1021</v>
      </c>
      <c r="F1082">
        <v>1.9E-3</v>
      </c>
      <c r="G1082">
        <v>2.4981</v>
      </c>
      <c r="H1082">
        <v>2.5</v>
      </c>
      <c r="I1082">
        <v>2.4866999999999999</v>
      </c>
      <c r="J1082">
        <v>2.444</v>
      </c>
      <c r="K1082">
        <v>2.4378000000000002</v>
      </c>
      <c r="L1082">
        <v>2.3988999999999998</v>
      </c>
      <c r="M1082" t="s">
        <v>1022</v>
      </c>
      <c r="O1082" t="str">
        <f t="shared" si="16"/>
        <v>2 1/2|12||UN|2A|0.0019|2.4981|2.5|2.4867|2.444|2.4378|2.3989|-|</v>
      </c>
    </row>
    <row r="1083" spans="1:15" x14ac:dyDescent="0.25">
      <c r="A1083" s="41" t="s">
        <v>1081</v>
      </c>
      <c r="B1083">
        <v>12</v>
      </c>
      <c r="D1083" t="s">
        <v>1031</v>
      </c>
      <c r="E1083" t="s">
        <v>1023</v>
      </c>
      <c r="F1083" t="s">
        <v>1022</v>
      </c>
      <c r="G1083" t="s">
        <v>1022</v>
      </c>
      <c r="H1083">
        <v>2.5</v>
      </c>
      <c r="I1083">
        <v>2.5</v>
      </c>
      <c r="J1083">
        <v>2.4540000000000002</v>
      </c>
      <c r="K1083">
        <v>2.4459</v>
      </c>
      <c r="L1083">
        <v>2.4279999999999999</v>
      </c>
      <c r="M1083">
        <v>2.41</v>
      </c>
      <c r="O1083" t="str">
        <f t="shared" si="16"/>
        <v>2 1/2|12||UN|2B|-|-|2.5|2.5|2.454|2.4459|2.428|2.41|</v>
      </c>
    </row>
    <row r="1084" spans="1:15" x14ac:dyDescent="0.25">
      <c r="A1084" s="41" t="s">
        <v>1081</v>
      </c>
      <c r="B1084">
        <v>12</v>
      </c>
      <c r="D1084" t="s">
        <v>1031</v>
      </c>
      <c r="E1084" t="s">
        <v>1024</v>
      </c>
      <c r="F1084">
        <v>0</v>
      </c>
      <c r="G1084">
        <v>2.5</v>
      </c>
      <c r="H1084">
        <v>2.5</v>
      </c>
      <c r="I1084">
        <v>2.4885999999999999</v>
      </c>
      <c r="J1084">
        <v>2.4459</v>
      </c>
      <c r="K1084">
        <v>2.4413</v>
      </c>
      <c r="L1084">
        <v>2.4007999999999998</v>
      </c>
      <c r="M1084" t="s">
        <v>1022</v>
      </c>
      <c r="O1084" t="str">
        <f t="shared" si="16"/>
        <v>2 1/2|12||UN|3A|0|2.5|2.5|2.4886|2.4459|2.4413|2.4008|-|</v>
      </c>
    </row>
    <row r="1085" spans="1:15" x14ac:dyDescent="0.25">
      <c r="A1085" s="41" t="s">
        <v>1081</v>
      </c>
      <c r="B1085">
        <v>12</v>
      </c>
      <c r="D1085" t="s">
        <v>1031</v>
      </c>
      <c r="E1085" t="s">
        <v>1025</v>
      </c>
      <c r="F1085" t="s">
        <v>1022</v>
      </c>
      <c r="G1085" t="s">
        <v>1022</v>
      </c>
      <c r="H1085">
        <v>2.5</v>
      </c>
      <c r="I1085">
        <v>2.5</v>
      </c>
      <c r="J1085">
        <v>2.4519000000000002</v>
      </c>
      <c r="K1085">
        <v>2.4459</v>
      </c>
      <c r="L1085">
        <v>2.4198</v>
      </c>
      <c r="M1085">
        <v>2.41</v>
      </c>
      <c r="O1085" t="str">
        <f t="shared" si="16"/>
        <v>2 1/2|12||UN|3B|-|-|2.5|2.5|2.4519|2.4459|2.4198|2.41|</v>
      </c>
    </row>
    <row r="1086" spans="1:15" x14ac:dyDescent="0.25">
      <c r="A1086" s="41" t="s">
        <v>1081</v>
      </c>
      <c r="B1086">
        <v>14</v>
      </c>
      <c r="D1086" t="s">
        <v>1027</v>
      </c>
      <c r="E1086" t="s">
        <v>1021</v>
      </c>
      <c r="F1086">
        <v>1.6999999999999999E-3</v>
      </c>
      <c r="G1086">
        <v>2.4983</v>
      </c>
      <c r="H1086">
        <v>2.5</v>
      </c>
      <c r="I1086">
        <v>2.488</v>
      </c>
      <c r="J1086">
        <v>2.4519000000000002</v>
      </c>
      <c r="K1086">
        <v>2.4460999999999999</v>
      </c>
      <c r="L1086">
        <v>2.4133</v>
      </c>
      <c r="M1086" t="s">
        <v>1022</v>
      </c>
      <c r="O1086" t="str">
        <f t="shared" si="16"/>
        <v>2 1/2|14||UNS|2A|0.0017|2.4983|2.5|2.488|2.4519|2.4461|2.4133|-|</v>
      </c>
    </row>
    <row r="1087" spans="1:15" x14ac:dyDescent="0.25">
      <c r="A1087" s="41" t="s">
        <v>1081</v>
      </c>
      <c r="B1087">
        <v>14</v>
      </c>
      <c r="D1087" t="s">
        <v>1027</v>
      </c>
      <c r="E1087" t="s">
        <v>1023</v>
      </c>
      <c r="F1087" t="s">
        <v>1022</v>
      </c>
      <c r="G1087" t="s">
        <v>1022</v>
      </c>
      <c r="H1087">
        <v>2.5</v>
      </c>
      <c r="I1087">
        <v>2.5</v>
      </c>
      <c r="J1087">
        <v>2.4611999999999998</v>
      </c>
      <c r="K1087">
        <v>2.4535999999999998</v>
      </c>
      <c r="L1087">
        <v>2.4380000000000002</v>
      </c>
      <c r="M1087">
        <v>2.423</v>
      </c>
      <c r="O1087" t="str">
        <f t="shared" si="16"/>
        <v>2 1/2|14||UNS|2B|-|-|2.5|2.5|2.4612|2.4536|2.438|2.423|</v>
      </c>
    </row>
    <row r="1088" spans="1:15" x14ac:dyDescent="0.25">
      <c r="A1088" s="41" t="s">
        <v>1081</v>
      </c>
      <c r="B1088">
        <v>16</v>
      </c>
      <c r="D1088" t="s">
        <v>1031</v>
      </c>
      <c r="E1088" t="s">
        <v>1021</v>
      </c>
      <c r="F1088">
        <v>1.6999999999999999E-3</v>
      </c>
      <c r="G1088">
        <v>2.4983</v>
      </c>
      <c r="H1088">
        <v>2.5</v>
      </c>
      <c r="I1088">
        <v>2.4889000000000001</v>
      </c>
      <c r="J1088">
        <v>2.4577</v>
      </c>
      <c r="K1088">
        <v>2.4521999999999999</v>
      </c>
      <c r="L1088">
        <v>2.4238</v>
      </c>
      <c r="M1088" t="s">
        <v>1022</v>
      </c>
      <c r="O1088" t="str">
        <f t="shared" si="16"/>
        <v>2 1/2|16||UN|2A|0.0017|2.4983|2.5|2.4889|2.4577|2.4522|2.4238|-|</v>
      </c>
    </row>
    <row r="1089" spans="1:15" x14ac:dyDescent="0.25">
      <c r="A1089" s="41" t="s">
        <v>1081</v>
      </c>
      <c r="B1089">
        <v>16</v>
      </c>
      <c r="D1089" t="s">
        <v>1031</v>
      </c>
      <c r="E1089" t="s">
        <v>1023</v>
      </c>
      <c r="F1089" t="s">
        <v>1022</v>
      </c>
      <c r="G1089" t="s">
        <v>1022</v>
      </c>
      <c r="H1089">
        <v>2.5</v>
      </c>
      <c r="I1089">
        <v>2.5</v>
      </c>
      <c r="J1089">
        <v>2.4666000000000001</v>
      </c>
      <c r="K1089">
        <v>2.4594</v>
      </c>
      <c r="L1089">
        <v>2.4460000000000002</v>
      </c>
      <c r="M1089">
        <v>2.4319999999999999</v>
      </c>
      <c r="O1089" t="str">
        <f t="shared" si="16"/>
        <v>2 1/2|16||UN|2B|-|-|2.5|2.5|2.4666|2.4594|2.446|2.432|</v>
      </c>
    </row>
    <row r="1090" spans="1:15" x14ac:dyDescent="0.25">
      <c r="A1090" s="41" t="s">
        <v>1081</v>
      </c>
      <c r="B1090">
        <v>16</v>
      </c>
      <c r="D1090" t="s">
        <v>1031</v>
      </c>
      <c r="E1090" t="s">
        <v>1024</v>
      </c>
      <c r="F1090">
        <v>0</v>
      </c>
      <c r="G1090">
        <v>2.5</v>
      </c>
      <c r="H1090">
        <v>2.5</v>
      </c>
      <c r="I1090">
        <v>2.4906000000000001</v>
      </c>
      <c r="J1090">
        <v>2.4594</v>
      </c>
      <c r="K1090">
        <v>2.4552999999999998</v>
      </c>
      <c r="L1090">
        <v>2.4255</v>
      </c>
      <c r="M1090" t="s">
        <v>1022</v>
      </c>
      <c r="O1090" t="str">
        <f t="shared" si="16"/>
        <v>2 1/2|16||UN|3A|0|2.5|2.5|2.4906|2.4594|2.4553|2.4255|-|</v>
      </c>
    </row>
    <row r="1091" spans="1:15" x14ac:dyDescent="0.25">
      <c r="A1091" s="41" t="s">
        <v>1081</v>
      </c>
      <c r="B1091">
        <v>16</v>
      </c>
      <c r="D1091" t="s">
        <v>1031</v>
      </c>
      <c r="E1091" t="s">
        <v>1025</v>
      </c>
      <c r="F1091" t="s">
        <v>1022</v>
      </c>
      <c r="G1091" t="s">
        <v>1022</v>
      </c>
      <c r="H1091">
        <v>2.5</v>
      </c>
      <c r="I1091">
        <v>2.5</v>
      </c>
      <c r="J1091">
        <v>2.4647999999999999</v>
      </c>
      <c r="K1091">
        <v>2.4594</v>
      </c>
      <c r="L1091">
        <v>2.4407999999999999</v>
      </c>
      <c r="M1091">
        <v>2.4319999999999999</v>
      </c>
      <c r="O1091" t="str">
        <f t="shared" ref="O1091:O1154" si="17">A1091&amp;"|"&amp;B1091&amp;"|"&amp;C1091&amp;"|"&amp;D1091&amp;"|"&amp;E1091&amp;"|"&amp;F1091&amp;"|"&amp;G1091&amp;"|"&amp;H1091&amp;"|"&amp;I1091&amp;"|"&amp;J1091&amp;"|"&amp;K1091&amp;"|"&amp;L1091&amp;"|"&amp;M1091&amp;"|"&amp;N1091</f>
        <v>2 1/2|16||UN|3B|-|-|2.5|2.5|2.4648|2.4594|2.4408|2.432|</v>
      </c>
    </row>
    <row r="1092" spans="1:15" x14ac:dyDescent="0.25">
      <c r="A1092" s="41" t="s">
        <v>1081</v>
      </c>
      <c r="B1092">
        <v>18</v>
      </c>
      <c r="D1092" t="s">
        <v>1027</v>
      </c>
      <c r="E1092" t="s">
        <v>1021</v>
      </c>
      <c r="F1092">
        <v>1.6000000000000001E-3</v>
      </c>
      <c r="G1092">
        <v>2.4984000000000002</v>
      </c>
      <c r="H1092">
        <v>2.5</v>
      </c>
      <c r="I1092">
        <v>2.4897</v>
      </c>
      <c r="J1092">
        <v>2.4622999999999999</v>
      </c>
      <c r="K1092">
        <v>2.4569999999999999</v>
      </c>
      <c r="L1092">
        <v>2.4323000000000001</v>
      </c>
      <c r="M1092" t="s">
        <v>1022</v>
      </c>
      <c r="O1092" t="str">
        <f t="shared" si="17"/>
        <v>2 1/2|18||UNS|2A|0.0016|2.4984|2.5|2.4897|2.4623|2.457|2.4323|-|</v>
      </c>
    </row>
    <row r="1093" spans="1:15" x14ac:dyDescent="0.25">
      <c r="A1093" s="41" t="s">
        <v>1081</v>
      </c>
      <c r="B1093">
        <v>18</v>
      </c>
      <c r="D1093" t="s">
        <v>1027</v>
      </c>
      <c r="E1093" t="s">
        <v>1023</v>
      </c>
      <c r="F1093" t="s">
        <v>1022</v>
      </c>
      <c r="G1093" t="s">
        <v>1022</v>
      </c>
      <c r="H1093">
        <v>2.5</v>
      </c>
      <c r="I1093">
        <v>2.5</v>
      </c>
      <c r="J1093">
        <v>2.4708000000000001</v>
      </c>
      <c r="K1093">
        <v>2.4639000000000002</v>
      </c>
      <c r="L1093">
        <v>2.4529999999999998</v>
      </c>
      <c r="M1093">
        <v>2.44</v>
      </c>
      <c r="O1093" t="str">
        <f t="shared" si="17"/>
        <v>2 1/2|18||UNS|2B|-|-|2.5|2.5|2.4708|2.4639|2.453|2.44|</v>
      </c>
    </row>
    <row r="1094" spans="1:15" x14ac:dyDescent="0.25">
      <c r="A1094" s="41" t="s">
        <v>1081</v>
      </c>
      <c r="B1094">
        <v>20</v>
      </c>
      <c r="D1094" t="s">
        <v>1031</v>
      </c>
      <c r="E1094" t="s">
        <v>1021</v>
      </c>
      <c r="F1094">
        <v>1.5E-3</v>
      </c>
      <c r="G1094">
        <v>2.4984999999999999</v>
      </c>
      <c r="H1094">
        <v>2.5</v>
      </c>
      <c r="I1094">
        <v>2.4904000000000002</v>
      </c>
      <c r="J1094">
        <v>2.4660000000000002</v>
      </c>
      <c r="K1094">
        <v>2.4609000000000001</v>
      </c>
      <c r="L1094">
        <v>2.4390000000000001</v>
      </c>
      <c r="M1094" t="s">
        <v>1022</v>
      </c>
      <c r="O1094" t="str">
        <f t="shared" si="17"/>
        <v>2 1/2|20||UN|2A|0.0015|2.4985|2.5|2.4904|2.466|2.4609|2.439|-|</v>
      </c>
    </row>
    <row r="1095" spans="1:15" x14ac:dyDescent="0.25">
      <c r="A1095" s="41" t="s">
        <v>1081</v>
      </c>
      <c r="B1095">
        <v>20</v>
      </c>
      <c r="D1095" t="s">
        <v>1031</v>
      </c>
      <c r="E1095" t="s">
        <v>1023</v>
      </c>
      <c r="F1095" t="s">
        <v>1022</v>
      </c>
      <c r="G1095" t="s">
        <v>1022</v>
      </c>
      <c r="H1095">
        <v>2.5</v>
      </c>
      <c r="I1095">
        <v>2.5</v>
      </c>
      <c r="J1095">
        <v>2.4741</v>
      </c>
      <c r="K1095">
        <v>2.4674999999999998</v>
      </c>
      <c r="L1095">
        <v>2.4569999999999999</v>
      </c>
      <c r="M1095">
        <v>2.4460000000000002</v>
      </c>
      <c r="O1095" t="str">
        <f t="shared" si="17"/>
        <v>2 1/2|20||UN|2B|-|-|2.5|2.5|2.4741|2.4675|2.457|2.446|</v>
      </c>
    </row>
    <row r="1096" spans="1:15" x14ac:dyDescent="0.25">
      <c r="A1096" s="41" t="s">
        <v>1081</v>
      </c>
      <c r="B1096">
        <v>20</v>
      </c>
      <c r="D1096" t="s">
        <v>1031</v>
      </c>
      <c r="E1096" t="s">
        <v>1024</v>
      </c>
      <c r="F1096">
        <v>0</v>
      </c>
      <c r="G1096">
        <v>2.5</v>
      </c>
      <c r="H1096">
        <v>2.5</v>
      </c>
      <c r="I1096">
        <v>2.4918999999999998</v>
      </c>
      <c r="J1096">
        <v>2.4674999999999998</v>
      </c>
      <c r="K1096">
        <v>2.4636999999999998</v>
      </c>
      <c r="L1096">
        <v>2.4405000000000001</v>
      </c>
      <c r="M1096" t="s">
        <v>1022</v>
      </c>
      <c r="O1096" t="str">
        <f t="shared" si="17"/>
        <v>2 1/2|20||UN|3A|0|2.5|2.5|2.4919|2.4675|2.4637|2.4405|-|</v>
      </c>
    </row>
    <row r="1097" spans="1:15" x14ac:dyDescent="0.25">
      <c r="A1097" s="41" t="s">
        <v>1081</v>
      </c>
      <c r="B1097">
        <v>20</v>
      </c>
      <c r="D1097" t="s">
        <v>1031</v>
      </c>
      <c r="E1097" t="s">
        <v>1025</v>
      </c>
      <c r="F1097" t="s">
        <v>1022</v>
      </c>
      <c r="G1097" t="s">
        <v>1022</v>
      </c>
      <c r="H1097">
        <v>2.5</v>
      </c>
      <c r="I1097">
        <v>2.5</v>
      </c>
      <c r="J1097">
        <v>2.4725000000000001</v>
      </c>
      <c r="K1097">
        <v>2.4674999999999998</v>
      </c>
      <c r="L1097">
        <v>2.4537</v>
      </c>
      <c r="M1097">
        <v>2.4460000000000002</v>
      </c>
      <c r="O1097" t="str">
        <f t="shared" si="17"/>
        <v>2 1/2|20||UN|3B|-|-|2.5|2.5|2.4725|2.4675|2.4537|2.446|</v>
      </c>
    </row>
    <row r="1098" spans="1:15" x14ac:dyDescent="0.25">
      <c r="A1098" s="41" t="s">
        <v>1082</v>
      </c>
      <c r="B1098">
        <v>6</v>
      </c>
      <c r="D1098" t="s">
        <v>1031</v>
      </c>
      <c r="E1098" t="s">
        <v>1021</v>
      </c>
      <c r="F1098">
        <v>2.7000000000000001E-3</v>
      </c>
      <c r="G1098">
        <v>2.6223000000000001</v>
      </c>
      <c r="H1098">
        <v>2.625</v>
      </c>
      <c r="I1098">
        <v>2.6040999999999999</v>
      </c>
      <c r="J1098">
        <v>2.5139999999999998</v>
      </c>
      <c r="K1098">
        <v>2.5049999999999999</v>
      </c>
      <c r="L1098">
        <v>2.4239000000000002</v>
      </c>
      <c r="M1098" t="s">
        <v>1022</v>
      </c>
      <c r="O1098" t="str">
        <f t="shared" si="17"/>
        <v>2 5/8|6||UN|2A|0.0027|2.6223|2.625|2.6041|2.514|2.505|2.4239|-|</v>
      </c>
    </row>
    <row r="1099" spans="1:15" x14ac:dyDescent="0.25">
      <c r="A1099" s="41" t="s">
        <v>1082</v>
      </c>
      <c r="B1099">
        <v>6</v>
      </c>
      <c r="D1099" t="s">
        <v>1031</v>
      </c>
      <c r="E1099" t="s">
        <v>1023</v>
      </c>
      <c r="F1099" t="s">
        <v>1022</v>
      </c>
      <c r="G1099" t="s">
        <v>1022</v>
      </c>
      <c r="H1099">
        <v>2.625</v>
      </c>
      <c r="I1099">
        <v>2.625</v>
      </c>
      <c r="J1099">
        <v>2.5285000000000002</v>
      </c>
      <c r="K1099">
        <v>2.5167000000000002</v>
      </c>
      <c r="L1099">
        <v>2.4750000000000001</v>
      </c>
      <c r="M1099">
        <v>2.4449999999999998</v>
      </c>
      <c r="O1099" t="str">
        <f t="shared" si="17"/>
        <v>2 5/8|6||UN|2B|-|-|2.625|2.625|2.5285|2.5167|2.475|2.445|</v>
      </c>
    </row>
    <row r="1100" spans="1:15" x14ac:dyDescent="0.25">
      <c r="A1100" s="41" t="s">
        <v>1082</v>
      </c>
      <c r="B1100">
        <v>6</v>
      </c>
      <c r="D1100" t="s">
        <v>1031</v>
      </c>
      <c r="E1100" t="s">
        <v>1024</v>
      </c>
      <c r="F1100">
        <v>0</v>
      </c>
      <c r="G1100">
        <v>2.625</v>
      </c>
      <c r="H1100">
        <v>2.625</v>
      </c>
      <c r="I1100">
        <v>2.6067999999999998</v>
      </c>
      <c r="J1100">
        <v>2.5167000000000002</v>
      </c>
      <c r="K1100">
        <v>2.5099</v>
      </c>
      <c r="L1100">
        <v>2.4266000000000001</v>
      </c>
      <c r="M1100" t="s">
        <v>1022</v>
      </c>
      <c r="O1100" t="str">
        <f t="shared" si="17"/>
        <v>2 5/8|6||UN|3A|0|2.625|2.625|2.6068|2.5167|2.5099|2.4266|-|</v>
      </c>
    </row>
    <row r="1101" spans="1:15" x14ac:dyDescent="0.25">
      <c r="A1101" s="41" t="s">
        <v>1082</v>
      </c>
      <c r="B1101">
        <v>6</v>
      </c>
      <c r="D1101" t="s">
        <v>1031</v>
      </c>
      <c r="E1101" t="s">
        <v>1025</v>
      </c>
      <c r="F1101" t="s">
        <v>1022</v>
      </c>
      <c r="G1101" t="s">
        <v>1022</v>
      </c>
      <c r="H1101">
        <v>2.625</v>
      </c>
      <c r="I1101">
        <v>2.625</v>
      </c>
      <c r="J1101">
        <v>2.5255000000000001</v>
      </c>
      <c r="K1101">
        <v>2.5167000000000002</v>
      </c>
      <c r="L1101">
        <v>2.4645999999999999</v>
      </c>
      <c r="M1101">
        <v>2.4449999999999998</v>
      </c>
      <c r="O1101" t="str">
        <f t="shared" si="17"/>
        <v>2 5/8|6||UN|3B|-|-|2.625|2.625|2.5255|2.5167|2.4646|2.445|</v>
      </c>
    </row>
    <row r="1102" spans="1:15" x14ac:dyDescent="0.25">
      <c r="A1102" s="41" t="s">
        <v>1082</v>
      </c>
      <c r="B1102">
        <v>8</v>
      </c>
      <c r="D1102" t="s">
        <v>1031</v>
      </c>
      <c r="E1102" t="s">
        <v>1021</v>
      </c>
      <c r="F1102">
        <v>2.5000000000000001E-3</v>
      </c>
      <c r="G1102">
        <v>2.6225000000000001</v>
      </c>
      <c r="H1102">
        <v>2.625</v>
      </c>
      <c r="I1102">
        <v>2.6074999999999999</v>
      </c>
      <c r="J1102">
        <v>2.5413000000000001</v>
      </c>
      <c r="K1102">
        <v>2.5331000000000001</v>
      </c>
      <c r="L1102">
        <v>2.4737</v>
      </c>
      <c r="M1102" t="s">
        <v>1022</v>
      </c>
      <c r="O1102" t="str">
        <f t="shared" si="17"/>
        <v>2 5/8|8||UN|2A|0.0025|2.6225|2.625|2.6075|2.5413|2.5331|2.4737|-|</v>
      </c>
    </row>
    <row r="1103" spans="1:15" x14ac:dyDescent="0.25">
      <c r="A1103" s="41" t="s">
        <v>1082</v>
      </c>
      <c r="B1103">
        <v>8</v>
      </c>
      <c r="D1103" t="s">
        <v>1031</v>
      </c>
      <c r="E1103" t="s">
        <v>1023</v>
      </c>
      <c r="F1103" t="s">
        <v>1022</v>
      </c>
      <c r="G1103" t="s">
        <v>1022</v>
      </c>
      <c r="H1103">
        <v>2.625</v>
      </c>
      <c r="I1103">
        <v>2.625</v>
      </c>
      <c r="J1103">
        <v>2.5545</v>
      </c>
      <c r="K1103">
        <v>2.5438000000000001</v>
      </c>
      <c r="L1103">
        <v>2.5150000000000001</v>
      </c>
      <c r="M1103">
        <v>2.4900000000000002</v>
      </c>
      <c r="O1103" t="str">
        <f t="shared" si="17"/>
        <v>2 5/8|8||UN|2B|-|-|2.625|2.625|2.5545|2.5438|2.515|2.49|</v>
      </c>
    </row>
    <row r="1104" spans="1:15" x14ac:dyDescent="0.25">
      <c r="A1104" s="41" t="s">
        <v>1082</v>
      </c>
      <c r="B1104">
        <v>8</v>
      </c>
      <c r="D1104" t="s">
        <v>1031</v>
      </c>
      <c r="E1104" t="s">
        <v>1024</v>
      </c>
      <c r="F1104">
        <v>0</v>
      </c>
      <c r="G1104">
        <v>2.625</v>
      </c>
      <c r="H1104">
        <v>2.625</v>
      </c>
      <c r="I1104">
        <v>2.61</v>
      </c>
      <c r="J1104">
        <v>2.5438000000000001</v>
      </c>
      <c r="K1104">
        <v>2.5375999999999999</v>
      </c>
      <c r="L1104">
        <v>2.4762</v>
      </c>
      <c r="M1104" t="s">
        <v>1022</v>
      </c>
      <c r="O1104" t="str">
        <f t="shared" si="17"/>
        <v>2 5/8|8||UN|3A|0|2.625|2.625|2.61|2.5438|2.5376|2.4762|-|</v>
      </c>
    </row>
    <row r="1105" spans="1:15" x14ac:dyDescent="0.25">
      <c r="A1105" s="41" t="s">
        <v>1082</v>
      </c>
      <c r="B1105">
        <v>8</v>
      </c>
      <c r="D1105" t="s">
        <v>1031</v>
      </c>
      <c r="E1105" t="s">
        <v>1025</v>
      </c>
      <c r="F1105" t="s">
        <v>1022</v>
      </c>
      <c r="G1105" t="s">
        <v>1022</v>
      </c>
      <c r="H1105">
        <v>2.625</v>
      </c>
      <c r="I1105">
        <v>2.625</v>
      </c>
      <c r="J1105">
        <v>2.5518000000000001</v>
      </c>
      <c r="K1105">
        <v>2.5438000000000001</v>
      </c>
      <c r="L1105">
        <v>2.5047000000000001</v>
      </c>
      <c r="M1105">
        <v>2.4900000000000002</v>
      </c>
      <c r="O1105" t="str">
        <f t="shared" si="17"/>
        <v>2 5/8|8||UN|3B|-|-|2.625|2.625|2.5518|2.5438|2.5047|2.49|</v>
      </c>
    </row>
    <row r="1106" spans="1:15" x14ac:dyDescent="0.25">
      <c r="A1106" s="41" t="s">
        <v>1082</v>
      </c>
      <c r="B1106">
        <v>12</v>
      </c>
      <c r="D1106" t="s">
        <v>1031</v>
      </c>
      <c r="E1106" t="s">
        <v>1021</v>
      </c>
      <c r="F1106">
        <v>1.9E-3</v>
      </c>
      <c r="G1106">
        <v>2.6231</v>
      </c>
      <c r="H1106">
        <v>2.625</v>
      </c>
      <c r="I1106">
        <v>2.6116999999999999</v>
      </c>
      <c r="J1106">
        <v>2.569</v>
      </c>
      <c r="K1106">
        <v>2.5628000000000002</v>
      </c>
      <c r="L1106">
        <v>2.5238999999999998</v>
      </c>
      <c r="M1106" t="s">
        <v>1022</v>
      </c>
      <c r="O1106" t="str">
        <f t="shared" si="17"/>
        <v>2 5/8|12||UN|2A|0.0019|2.6231|2.625|2.6117|2.569|2.5628|2.5239|-|</v>
      </c>
    </row>
    <row r="1107" spans="1:15" x14ac:dyDescent="0.25">
      <c r="A1107" s="41" t="s">
        <v>1082</v>
      </c>
      <c r="B1107">
        <v>12</v>
      </c>
      <c r="D1107" t="s">
        <v>1031</v>
      </c>
      <c r="E1107" t="s">
        <v>1023</v>
      </c>
      <c r="F1107" t="s">
        <v>1022</v>
      </c>
      <c r="G1107" t="s">
        <v>1022</v>
      </c>
      <c r="H1107">
        <v>2.625</v>
      </c>
      <c r="I1107">
        <v>2.625</v>
      </c>
      <c r="J1107">
        <v>2.5790000000000002</v>
      </c>
      <c r="K1107">
        <v>2.5709</v>
      </c>
      <c r="L1107">
        <v>2.5529999999999999</v>
      </c>
      <c r="M1107">
        <v>2.5350000000000001</v>
      </c>
      <c r="O1107" t="str">
        <f t="shared" si="17"/>
        <v>2 5/8|12||UN|2B|-|-|2.625|2.625|2.579|2.5709|2.553|2.535|</v>
      </c>
    </row>
    <row r="1108" spans="1:15" x14ac:dyDescent="0.25">
      <c r="A1108" s="41" t="s">
        <v>1082</v>
      </c>
      <c r="B1108">
        <v>12</v>
      </c>
      <c r="D1108" t="s">
        <v>1031</v>
      </c>
      <c r="E1108" t="s">
        <v>1024</v>
      </c>
      <c r="F1108">
        <v>0</v>
      </c>
      <c r="G1108">
        <v>2.625</v>
      </c>
      <c r="H1108">
        <v>2.625</v>
      </c>
      <c r="I1108">
        <v>2.6135999999999999</v>
      </c>
      <c r="J1108">
        <v>2.5709</v>
      </c>
      <c r="K1108">
        <v>2.5663</v>
      </c>
      <c r="L1108">
        <v>2.5257999999999998</v>
      </c>
      <c r="M1108" t="s">
        <v>1022</v>
      </c>
      <c r="O1108" t="str">
        <f t="shared" si="17"/>
        <v>2 5/8|12||UN|3A|0|2.625|2.625|2.6136|2.5709|2.5663|2.5258|-|</v>
      </c>
    </row>
    <row r="1109" spans="1:15" x14ac:dyDescent="0.25">
      <c r="A1109" s="41" t="s">
        <v>1082</v>
      </c>
      <c r="B1109">
        <v>12</v>
      </c>
      <c r="D1109" t="s">
        <v>1031</v>
      </c>
      <c r="E1109" t="s">
        <v>1025</v>
      </c>
      <c r="F1109" t="s">
        <v>1022</v>
      </c>
      <c r="G1109" t="s">
        <v>1022</v>
      </c>
      <c r="H1109">
        <v>2.625</v>
      </c>
      <c r="I1109">
        <v>2.625</v>
      </c>
      <c r="J1109">
        <v>2.5769000000000002</v>
      </c>
      <c r="K1109">
        <v>2.5709</v>
      </c>
      <c r="L1109">
        <v>2.5448</v>
      </c>
      <c r="M1109">
        <v>2.5350000000000001</v>
      </c>
      <c r="O1109" t="str">
        <f t="shared" si="17"/>
        <v>2 5/8|12||UN|3B|-|-|2.625|2.625|2.5769|2.5709|2.5448|2.535|</v>
      </c>
    </row>
    <row r="1110" spans="1:15" x14ac:dyDescent="0.25">
      <c r="A1110" s="41" t="s">
        <v>1082</v>
      </c>
      <c r="B1110">
        <v>16</v>
      </c>
      <c r="D1110" t="s">
        <v>1031</v>
      </c>
      <c r="E1110" t="s">
        <v>1021</v>
      </c>
      <c r="F1110">
        <v>1.6999999999999999E-3</v>
      </c>
      <c r="G1110">
        <v>2.6233</v>
      </c>
      <c r="H1110">
        <v>2.625</v>
      </c>
      <c r="I1110">
        <v>2.6139000000000001</v>
      </c>
      <c r="J1110">
        <v>2.5827</v>
      </c>
      <c r="K1110">
        <v>2.5771999999999999</v>
      </c>
      <c r="L1110">
        <v>2.5488</v>
      </c>
      <c r="M1110" t="s">
        <v>1022</v>
      </c>
      <c r="O1110" t="str">
        <f t="shared" si="17"/>
        <v>2 5/8|16||UN|2A|0.0017|2.6233|2.625|2.6139|2.5827|2.5772|2.5488|-|</v>
      </c>
    </row>
    <row r="1111" spans="1:15" x14ac:dyDescent="0.25">
      <c r="A1111" s="41" t="s">
        <v>1082</v>
      </c>
      <c r="B1111">
        <v>16</v>
      </c>
      <c r="D1111" t="s">
        <v>1031</v>
      </c>
      <c r="E1111" t="s">
        <v>1023</v>
      </c>
      <c r="F1111" t="s">
        <v>1022</v>
      </c>
      <c r="G1111" t="s">
        <v>1022</v>
      </c>
      <c r="H1111">
        <v>2.625</v>
      </c>
      <c r="I1111">
        <v>2.625</v>
      </c>
      <c r="J1111">
        <v>2.5916000000000001</v>
      </c>
      <c r="K1111">
        <v>2.5844</v>
      </c>
      <c r="L1111">
        <v>2.5710000000000002</v>
      </c>
      <c r="M1111">
        <v>2.5569999999999999</v>
      </c>
      <c r="O1111" t="str">
        <f t="shared" si="17"/>
        <v>2 5/8|16||UN|2B|-|-|2.625|2.625|2.5916|2.5844|2.571|2.557|</v>
      </c>
    </row>
    <row r="1112" spans="1:15" x14ac:dyDescent="0.25">
      <c r="A1112" s="41" t="s">
        <v>1082</v>
      </c>
      <c r="B1112">
        <v>16</v>
      </c>
      <c r="D1112" t="s">
        <v>1031</v>
      </c>
      <c r="E1112" t="s">
        <v>1024</v>
      </c>
      <c r="F1112">
        <v>0</v>
      </c>
      <c r="G1112">
        <v>2.625</v>
      </c>
      <c r="H1112">
        <v>2.625</v>
      </c>
      <c r="I1112">
        <v>2.6156000000000001</v>
      </c>
      <c r="J1112">
        <v>2.5844</v>
      </c>
      <c r="K1112">
        <v>2.5802999999999998</v>
      </c>
      <c r="L1112">
        <v>2.5505</v>
      </c>
      <c r="M1112" t="s">
        <v>1022</v>
      </c>
      <c r="O1112" t="str">
        <f t="shared" si="17"/>
        <v>2 5/8|16||UN|3A|0|2.625|2.625|2.6156|2.5844|2.5803|2.5505|-|</v>
      </c>
    </row>
    <row r="1113" spans="1:15" x14ac:dyDescent="0.25">
      <c r="A1113" s="41" t="s">
        <v>1082</v>
      </c>
      <c r="B1113">
        <v>16</v>
      </c>
      <c r="D1113" t="s">
        <v>1031</v>
      </c>
      <c r="E1113" t="s">
        <v>1025</v>
      </c>
      <c r="F1113" t="s">
        <v>1022</v>
      </c>
      <c r="G1113" t="s">
        <v>1022</v>
      </c>
      <c r="H1113">
        <v>2.625</v>
      </c>
      <c r="I1113">
        <v>2.625</v>
      </c>
      <c r="J1113">
        <v>2.5897999999999999</v>
      </c>
      <c r="K1113">
        <v>2.5844</v>
      </c>
      <c r="L1113">
        <v>2.5657999999999999</v>
      </c>
      <c r="M1113">
        <v>2.5569999999999999</v>
      </c>
      <c r="O1113" t="str">
        <f t="shared" si="17"/>
        <v>2 5/8|16||UN|3B|-|-|2.625|2.625|2.5898|2.5844|2.5658|2.557|</v>
      </c>
    </row>
    <row r="1114" spans="1:15" x14ac:dyDescent="0.25">
      <c r="A1114" s="41" t="s">
        <v>1082</v>
      </c>
      <c r="B1114">
        <v>20</v>
      </c>
      <c r="D1114" t="s">
        <v>1031</v>
      </c>
      <c r="E1114" t="s">
        <v>1021</v>
      </c>
      <c r="F1114">
        <v>1.5E-3</v>
      </c>
      <c r="G1114">
        <v>2.6234999999999999</v>
      </c>
      <c r="H1114">
        <v>2.625</v>
      </c>
      <c r="I1114">
        <v>2.6154000000000002</v>
      </c>
      <c r="J1114">
        <v>2.5910000000000002</v>
      </c>
      <c r="K1114">
        <v>2.5859000000000001</v>
      </c>
      <c r="L1114">
        <v>2.5640000000000001</v>
      </c>
      <c r="M1114" t="s">
        <v>1022</v>
      </c>
      <c r="O1114" t="str">
        <f t="shared" si="17"/>
        <v>2 5/8|20||UN|2A|0.0015|2.6235|2.625|2.6154|2.591|2.5859|2.564|-|</v>
      </c>
    </row>
    <row r="1115" spans="1:15" x14ac:dyDescent="0.25">
      <c r="A1115" s="41" t="s">
        <v>1082</v>
      </c>
      <c r="B1115">
        <v>20</v>
      </c>
      <c r="D1115" t="s">
        <v>1031</v>
      </c>
      <c r="E1115" t="s">
        <v>1023</v>
      </c>
      <c r="F1115" t="s">
        <v>1022</v>
      </c>
      <c r="G1115" t="s">
        <v>1022</v>
      </c>
      <c r="H1115">
        <v>2.625</v>
      </c>
      <c r="I1115">
        <v>2.625</v>
      </c>
      <c r="J1115">
        <v>2.5991</v>
      </c>
      <c r="K1115">
        <v>2.5924999999999998</v>
      </c>
      <c r="L1115">
        <v>2.5819999999999999</v>
      </c>
      <c r="M1115">
        <v>2.5710000000000002</v>
      </c>
      <c r="O1115" t="str">
        <f t="shared" si="17"/>
        <v>2 5/8|20||UN|2B|-|-|2.625|2.625|2.5991|2.5925|2.582|2.571|</v>
      </c>
    </row>
    <row r="1116" spans="1:15" x14ac:dyDescent="0.25">
      <c r="A1116" s="41" t="s">
        <v>1082</v>
      </c>
      <c r="B1116">
        <v>20</v>
      </c>
      <c r="D1116" t="s">
        <v>1031</v>
      </c>
      <c r="E1116" t="s">
        <v>1024</v>
      </c>
      <c r="F1116">
        <v>0</v>
      </c>
      <c r="G1116">
        <v>2.625</v>
      </c>
      <c r="H1116">
        <v>2.625</v>
      </c>
      <c r="I1116">
        <v>2.6168999999999998</v>
      </c>
      <c r="J1116">
        <v>2.5924999999999998</v>
      </c>
      <c r="K1116">
        <v>2.5886999999999998</v>
      </c>
      <c r="L1116">
        <v>2.5655000000000001</v>
      </c>
      <c r="M1116" t="s">
        <v>1022</v>
      </c>
      <c r="O1116" t="str">
        <f t="shared" si="17"/>
        <v>2 5/8|20||UN|3A|0|2.625|2.625|2.6169|2.5925|2.5887|2.5655|-|</v>
      </c>
    </row>
    <row r="1117" spans="1:15" x14ac:dyDescent="0.25">
      <c r="A1117" s="41" t="s">
        <v>1082</v>
      </c>
      <c r="B1117">
        <v>20</v>
      </c>
      <c r="D1117" t="s">
        <v>1031</v>
      </c>
      <c r="E1117" t="s">
        <v>1025</v>
      </c>
      <c r="F1117" t="s">
        <v>1022</v>
      </c>
      <c r="G1117" t="s">
        <v>1022</v>
      </c>
      <c r="H1117">
        <v>2.625</v>
      </c>
      <c r="I1117">
        <v>2.625</v>
      </c>
      <c r="J1117">
        <v>2.5975000000000001</v>
      </c>
      <c r="K1117">
        <v>2.5924999999999998</v>
      </c>
      <c r="L1117">
        <v>2.5787</v>
      </c>
      <c r="M1117">
        <v>2.5710000000000002</v>
      </c>
      <c r="O1117" t="str">
        <f t="shared" si="17"/>
        <v>2 5/8|20||UN|3B|-|-|2.625|2.625|2.5975|2.5925|2.5787|2.571|</v>
      </c>
    </row>
    <row r="1118" spans="1:15" x14ac:dyDescent="0.25">
      <c r="A1118" s="41" t="s">
        <v>1083</v>
      </c>
      <c r="B1118">
        <v>4</v>
      </c>
      <c r="D1118" t="s">
        <v>1026</v>
      </c>
      <c r="E1118" t="s">
        <v>1029</v>
      </c>
      <c r="F1118">
        <v>3.2000000000000002E-3</v>
      </c>
      <c r="G1118">
        <v>2.7467999999999999</v>
      </c>
      <c r="H1118">
        <v>2.75</v>
      </c>
      <c r="I1118">
        <v>2.7111000000000001</v>
      </c>
      <c r="J1118">
        <v>2.5844</v>
      </c>
      <c r="K1118">
        <v>2.5686</v>
      </c>
      <c r="L1118">
        <v>2.4491000000000001</v>
      </c>
      <c r="M1118" t="s">
        <v>1022</v>
      </c>
      <c r="O1118" t="str">
        <f t="shared" si="17"/>
        <v>2 3/4|4||UNC|1A|0.0032|2.7468|2.75|2.7111|2.5844|2.5686|2.4491|-|</v>
      </c>
    </row>
    <row r="1119" spans="1:15" x14ac:dyDescent="0.25">
      <c r="A1119" s="41" t="s">
        <v>1083</v>
      </c>
      <c r="B1119">
        <v>4</v>
      </c>
      <c r="D1119" t="s">
        <v>1026</v>
      </c>
      <c r="E1119" t="s">
        <v>1030</v>
      </c>
      <c r="F1119" t="s">
        <v>1022</v>
      </c>
      <c r="G1119" t="s">
        <v>1022</v>
      </c>
      <c r="H1119">
        <v>2.75</v>
      </c>
      <c r="I1119">
        <v>2.75</v>
      </c>
      <c r="J1119">
        <v>2.6082000000000001</v>
      </c>
      <c r="K1119">
        <v>2.5876000000000001</v>
      </c>
      <c r="L1119">
        <v>2.5169999999999999</v>
      </c>
      <c r="M1119">
        <v>2.4790000000000001</v>
      </c>
      <c r="O1119" t="str">
        <f t="shared" si="17"/>
        <v>2 3/4|4||UNC|1B|-|-|2.75|2.75|2.6082|2.5876|2.517|2.479|</v>
      </c>
    </row>
    <row r="1120" spans="1:15" x14ac:dyDescent="0.25">
      <c r="A1120" s="41" t="s">
        <v>1083</v>
      </c>
      <c r="B1120">
        <v>4</v>
      </c>
      <c r="D1120" t="s">
        <v>1026</v>
      </c>
      <c r="E1120" t="s">
        <v>1021</v>
      </c>
      <c r="F1120">
        <v>3.2000000000000002E-3</v>
      </c>
      <c r="G1120">
        <v>2.7467999999999999</v>
      </c>
      <c r="H1120">
        <v>2.75</v>
      </c>
      <c r="I1120">
        <v>2.7229999999999999</v>
      </c>
      <c r="J1120">
        <v>2.5844</v>
      </c>
      <c r="K1120">
        <v>2.5739000000000001</v>
      </c>
      <c r="L1120">
        <v>2.4491000000000001</v>
      </c>
      <c r="M1120" t="s">
        <v>1022</v>
      </c>
      <c r="O1120" t="str">
        <f t="shared" si="17"/>
        <v>2 3/4|4||UNC|2A|0.0032|2.7468|2.75|2.723|2.5844|2.5739|2.4491|-|</v>
      </c>
    </row>
    <row r="1121" spans="1:15" x14ac:dyDescent="0.25">
      <c r="A1121" s="41" t="s">
        <v>1083</v>
      </c>
      <c r="B1121">
        <v>4</v>
      </c>
      <c r="D1121" t="s">
        <v>1026</v>
      </c>
      <c r="E1121" t="s">
        <v>1023</v>
      </c>
      <c r="F1121" t="s">
        <v>1022</v>
      </c>
      <c r="G1121" t="s">
        <v>1022</v>
      </c>
      <c r="H1121">
        <v>2.75</v>
      </c>
      <c r="I1121">
        <v>2.75</v>
      </c>
      <c r="J1121">
        <v>2.6013000000000002</v>
      </c>
      <c r="K1121">
        <v>2.5876000000000001</v>
      </c>
      <c r="L1121">
        <v>2.5169999999999999</v>
      </c>
      <c r="M1121">
        <v>2.4790000000000001</v>
      </c>
      <c r="O1121" t="str">
        <f t="shared" si="17"/>
        <v>2 3/4|4||UNC|2B|-|-|2.75|2.75|2.6013|2.5876|2.517|2.479|</v>
      </c>
    </row>
    <row r="1122" spans="1:15" x14ac:dyDescent="0.25">
      <c r="A1122" s="41" t="s">
        <v>1083</v>
      </c>
      <c r="B1122">
        <v>4</v>
      </c>
      <c r="D1122" t="s">
        <v>1026</v>
      </c>
      <c r="E1122" t="s">
        <v>1024</v>
      </c>
      <c r="F1122">
        <v>0</v>
      </c>
      <c r="G1122">
        <v>2.75</v>
      </c>
      <c r="H1122">
        <v>2.75</v>
      </c>
      <c r="I1122">
        <v>2.7262</v>
      </c>
      <c r="J1122">
        <v>2.5876000000000001</v>
      </c>
      <c r="K1122">
        <v>2.5796999999999999</v>
      </c>
      <c r="L1122">
        <v>2.4523000000000001</v>
      </c>
      <c r="M1122" t="s">
        <v>1022</v>
      </c>
      <c r="O1122" t="str">
        <f t="shared" si="17"/>
        <v>2 3/4|4||UNC|3A|0|2.75|2.75|2.7262|2.5876|2.5797|2.4523|-|</v>
      </c>
    </row>
    <row r="1123" spans="1:15" x14ac:dyDescent="0.25">
      <c r="A1123" s="41" t="s">
        <v>1083</v>
      </c>
      <c r="B1123">
        <v>4</v>
      </c>
      <c r="D1123" t="s">
        <v>1026</v>
      </c>
      <c r="E1123" t="s">
        <v>1025</v>
      </c>
      <c r="F1123" t="s">
        <v>1022</v>
      </c>
      <c r="G1123" t="s">
        <v>1022</v>
      </c>
      <c r="H1123">
        <v>2.75</v>
      </c>
      <c r="I1123">
        <v>2.75</v>
      </c>
      <c r="J1123">
        <v>2.5979000000000001</v>
      </c>
      <c r="K1123">
        <v>2.5876000000000001</v>
      </c>
      <c r="L1123">
        <v>2.5093999999999999</v>
      </c>
      <c r="M1123">
        <v>2.4790000000000001</v>
      </c>
      <c r="O1123" t="str">
        <f t="shared" si="17"/>
        <v>2 3/4|4||UNC|3B|-|-|2.75|2.75|2.5979|2.5876|2.5094|2.479|</v>
      </c>
    </row>
    <row r="1124" spans="1:15" x14ac:dyDescent="0.25">
      <c r="A1124" s="41" t="s">
        <v>1083</v>
      </c>
      <c r="B1124">
        <v>6</v>
      </c>
      <c r="D1124" t="s">
        <v>1031</v>
      </c>
      <c r="E1124" t="s">
        <v>1021</v>
      </c>
      <c r="F1124">
        <v>2.7000000000000001E-3</v>
      </c>
      <c r="G1124">
        <v>2.7473000000000001</v>
      </c>
      <c r="H1124">
        <v>2.75</v>
      </c>
      <c r="I1124">
        <v>2.7290999999999999</v>
      </c>
      <c r="J1124">
        <v>2.6389999999999998</v>
      </c>
      <c r="K1124">
        <v>2.6299000000000001</v>
      </c>
      <c r="L1124">
        <v>2.5489000000000002</v>
      </c>
      <c r="M1124" t="s">
        <v>1022</v>
      </c>
      <c r="O1124" t="str">
        <f t="shared" si="17"/>
        <v>2 3/4|6||UN|2A|0.0027|2.7473|2.75|2.7291|2.639|2.6299|2.5489|-|</v>
      </c>
    </row>
    <row r="1125" spans="1:15" x14ac:dyDescent="0.25">
      <c r="A1125" s="41" t="s">
        <v>1083</v>
      </c>
      <c r="B1125">
        <v>6</v>
      </c>
      <c r="D1125" t="s">
        <v>1031</v>
      </c>
      <c r="E1125" t="s">
        <v>1023</v>
      </c>
      <c r="F1125" t="s">
        <v>1022</v>
      </c>
      <c r="G1125" t="s">
        <v>1022</v>
      </c>
      <c r="H1125">
        <v>2.75</v>
      </c>
      <c r="I1125">
        <v>2.75</v>
      </c>
      <c r="J1125">
        <v>2.6536</v>
      </c>
      <c r="K1125">
        <v>2.6417000000000002</v>
      </c>
      <c r="L1125">
        <v>2.6</v>
      </c>
      <c r="M1125">
        <v>2.57</v>
      </c>
      <c r="O1125" t="str">
        <f t="shared" si="17"/>
        <v>2 3/4|6||UN|2B|-|-|2.75|2.75|2.6536|2.6417|2.6|2.57|</v>
      </c>
    </row>
    <row r="1126" spans="1:15" x14ac:dyDescent="0.25">
      <c r="A1126" s="41" t="s">
        <v>1083</v>
      </c>
      <c r="B1126">
        <v>6</v>
      </c>
      <c r="D1126" t="s">
        <v>1031</v>
      </c>
      <c r="E1126" t="s">
        <v>1024</v>
      </c>
      <c r="F1126">
        <v>0</v>
      </c>
      <c r="G1126">
        <v>2.75</v>
      </c>
      <c r="H1126">
        <v>2.75</v>
      </c>
      <c r="I1126">
        <v>2.7317999999999998</v>
      </c>
      <c r="J1126">
        <v>2.6417000000000002</v>
      </c>
      <c r="K1126">
        <v>2.6349</v>
      </c>
      <c r="L1126">
        <v>2.5516000000000001</v>
      </c>
      <c r="M1126" t="s">
        <v>1022</v>
      </c>
      <c r="O1126" t="str">
        <f t="shared" si="17"/>
        <v>2 3/4|6||UN|3A|0|2.75|2.75|2.7318|2.6417|2.6349|2.5516|-|</v>
      </c>
    </row>
    <row r="1127" spans="1:15" x14ac:dyDescent="0.25">
      <c r="A1127" s="41" t="s">
        <v>1083</v>
      </c>
      <c r="B1127">
        <v>6</v>
      </c>
      <c r="D1127" t="s">
        <v>1031</v>
      </c>
      <c r="E1127" t="s">
        <v>1025</v>
      </c>
      <c r="F1127" t="s">
        <v>1022</v>
      </c>
      <c r="G1127" t="s">
        <v>1022</v>
      </c>
      <c r="H1127">
        <v>2.75</v>
      </c>
      <c r="I1127">
        <v>2.75</v>
      </c>
      <c r="J1127">
        <v>2.6505999999999998</v>
      </c>
      <c r="K1127">
        <v>2.6417000000000002</v>
      </c>
      <c r="L1127">
        <v>2.5895999999999999</v>
      </c>
      <c r="M1127">
        <v>2.57</v>
      </c>
      <c r="O1127" t="str">
        <f t="shared" si="17"/>
        <v>2 3/4|6||UN|3B|-|-|2.75|2.75|2.6506|2.6417|2.5896|2.57|</v>
      </c>
    </row>
    <row r="1128" spans="1:15" x14ac:dyDescent="0.25">
      <c r="A1128" s="41" t="s">
        <v>1083</v>
      </c>
      <c r="B1128">
        <v>8</v>
      </c>
      <c r="D1128" t="s">
        <v>1031</v>
      </c>
      <c r="E1128" t="s">
        <v>1021</v>
      </c>
      <c r="F1128">
        <v>2.5000000000000001E-3</v>
      </c>
      <c r="G1128">
        <v>2.7475000000000001</v>
      </c>
      <c r="H1128">
        <v>2.75</v>
      </c>
      <c r="I1128">
        <v>2.7324999999999999</v>
      </c>
      <c r="J1128">
        <v>2.6663000000000001</v>
      </c>
      <c r="K1128">
        <v>2.6579999999999999</v>
      </c>
      <c r="L1128">
        <v>2.5987</v>
      </c>
      <c r="M1128" t="s">
        <v>1022</v>
      </c>
      <c r="O1128" t="str">
        <f t="shared" si="17"/>
        <v>2 3/4|8||UN|2A|0.0025|2.7475|2.75|2.7325|2.6663|2.658|2.5987|-|</v>
      </c>
    </row>
    <row r="1129" spans="1:15" x14ac:dyDescent="0.25">
      <c r="A1129" s="41" t="s">
        <v>1083</v>
      </c>
      <c r="B1129">
        <v>8</v>
      </c>
      <c r="D1129" t="s">
        <v>1031</v>
      </c>
      <c r="E1129" t="s">
        <v>1023</v>
      </c>
      <c r="F1129" t="s">
        <v>1022</v>
      </c>
      <c r="G1129" t="s">
        <v>1022</v>
      </c>
      <c r="H1129">
        <v>2.75</v>
      </c>
      <c r="I1129">
        <v>2.75</v>
      </c>
      <c r="J1129">
        <v>2.6796000000000002</v>
      </c>
      <c r="K1129">
        <v>2.6688000000000001</v>
      </c>
      <c r="L1129">
        <v>2.64</v>
      </c>
      <c r="M1129">
        <v>2.6150000000000002</v>
      </c>
      <c r="O1129" t="str">
        <f t="shared" si="17"/>
        <v>2 3/4|8||UN|2B|-|-|2.75|2.75|2.6796|2.6688|2.64|2.615|</v>
      </c>
    </row>
    <row r="1130" spans="1:15" x14ac:dyDescent="0.25">
      <c r="A1130" s="41" t="s">
        <v>1083</v>
      </c>
      <c r="B1130">
        <v>8</v>
      </c>
      <c r="D1130" t="s">
        <v>1031</v>
      </c>
      <c r="E1130" t="s">
        <v>1024</v>
      </c>
      <c r="F1130">
        <v>0</v>
      </c>
      <c r="G1130">
        <v>2.75</v>
      </c>
      <c r="H1130">
        <v>2.75</v>
      </c>
      <c r="I1130">
        <v>2.7349999999999999</v>
      </c>
      <c r="J1130">
        <v>2.6688000000000001</v>
      </c>
      <c r="K1130">
        <v>2.6625000000000001</v>
      </c>
      <c r="L1130">
        <v>2.6012</v>
      </c>
      <c r="M1130" t="s">
        <v>1022</v>
      </c>
      <c r="O1130" t="str">
        <f t="shared" si="17"/>
        <v>2 3/4|8||UN|3A|0|2.75|2.75|2.735|2.6688|2.6625|2.6012|-|</v>
      </c>
    </row>
    <row r="1131" spans="1:15" x14ac:dyDescent="0.25">
      <c r="A1131" s="41" t="s">
        <v>1083</v>
      </c>
      <c r="B1131">
        <v>8</v>
      </c>
      <c r="D1131" t="s">
        <v>1031</v>
      </c>
      <c r="E1131" t="s">
        <v>1025</v>
      </c>
      <c r="F1131" t="s">
        <v>1022</v>
      </c>
      <c r="G1131" t="s">
        <v>1022</v>
      </c>
      <c r="H1131">
        <v>2.75</v>
      </c>
      <c r="I1131">
        <v>2.75</v>
      </c>
      <c r="J1131">
        <v>2.6768999999999998</v>
      </c>
      <c r="K1131">
        <v>2.6688000000000001</v>
      </c>
      <c r="L1131">
        <v>2.6297000000000001</v>
      </c>
      <c r="M1131">
        <v>2.6150000000000002</v>
      </c>
      <c r="O1131" t="str">
        <f t="shared" si="17"/>
        <v>2 3/4|8||UN|3B|-|-|2.75|2.75|2.6769|2.6688|2.6297|2.615|</v>
      </c>
    </row>
    <row r="1132" spans="1:15" x14ac:dyDescent="0.25">
      <c r="A1132" s="41" t="s">
        <v>1083</v>
      </c>
      <c r="B1132">
        <v>10</v>
      </c>
      <c r="D1132" t="s">
        <v>1027</v>
      </c>
      <c r="E1132" t="s">
        <v>1021</v>
      </c>
      <c r="F1132">
        <v>2E-3</v>
      </c>
      <c r="G1132">
        <v>2.7480000000000002</v>
      </c>
      <c r="H1132">
        <v>2.75</v>
      </c>
      <c r="I1132">
        <v>2.7351000000000001</v>
      </c>
      <c r="J1132">
        <v>2.6829999999999998</v>
      </c>
      <c r="K1132">
        <v>2.6762999999999999</v>
      </c>
      <c r="L1132">
        <v>2.629</v>
      </c>
      <c r="M1132" t="s">
        <v>1022</v>
      </c>
      <c r="O1132" t="str">
        <f t="shared" si="17"/>
        <v>2 3/4|10||UNS|2A|0.002|2.748|2.75|2.7351|2.683|2.6763|2.629|-|</v>
      </c>
    </row>
    <row r="1133" spans="1:15" x14ac:dyDescent="0.25">
      <c r="A1133" s="41" t="s">
        <v>1083</v>
      </c>
      <c r="B1133">
        <v>10</v>
      </c>
      <c r="D1133" t="s">
        <v>1027</v>
      </c>
      <c r="E1133" t="s">
        <v>1023</v>
      </c>
      <c r="F1133" t="s">
        <v>1022</v>
      </c>
      <c r="G1133" t="s">
        <v>1022</v>
      </c>
      <c r="H1133">
        <v>2.75</v>
      </c>
      <c r="I1133">
        <v>2.75</v>
      </c>
      <c r="J1133">
        <v>2.6937000000000002</v>
      </c>
      <c r="K1133">
        <v>2.6850000000000001</v>
      </c>
      <c r="L1133">
        <v>2.6629999999999998</v>
      </c>
      <c r="M1133">
        <v>2.6419999999999999</v>
      </c>
      <c r="O1133" t="str">
        <f t="shared" si="17"/>
        <v>2 3/4|10||UNS|2B|-|-|2.75|2.75|2.6937|2.685|2.663|2.642|</v>
      </c>
    </row>
    <row r="1134" spans="1:15" x14ac:dyDescent="0.25">
      <c r="A1134" s="41" t="s">
        <v>1083</v>
      </c>
      <c r="B1134">
        <v>12</v>
      </c>
      <c r="D1134" t="s">
        <v>1031</v>
      </c>
      <c r="E1134" t="s">
        <v>1021</v>
      </c>
      <c r="F1134">
        <v>1.9E-3</v>
      </c>
      <c r="G1134">
        <v>2.7481</v>
      </c>
      <c r="H1134">
        <v>2.75</v>
      </c>
      <c r="I1134">
        <v>2.7366999999999999</v>
      </c>
      <c r="J1134">
        <v>2.694</v>
      </c>
      <c r="K1134">
        <v>2.6878000000000002</v>
      </c>
      <c r="L1134">
        <v>2.6488999999999998</v>
      </c>
      <c r="M1134" t="s">
        <v>1022</v>
      </c>
      <c r="O1134" t="str">
        <f t="shared" si="17"/>
        <v>2 3/4|12||UN|2A|0.0019|2.7481|2.75|2.7367|2.694|2.6878|2.6489|-|</v>
      </c>
    </row>
    <row r="1135" spans="1:15" x14ac:dyDescent="0.25">
      <c r="A1135" s="41" t="s">
        <v>1083</v>
      </c>
      <c r="B1135">
        <v>12</v>
      </c>
      <c r="D1135" t="s">
        <v>1031</v>
      </c>
      <c r="E1135" t="s">
        <v>1023</v>
      </c>
      <c r="F1135" t="s">
        <v>1022</v>
      </c>
      <c r="G1135" t="s">
        <v>1022</v>
      </c>
      <c r="H1135">
        <v>2.75</v>
      </c>
      <c r="I1135">
        <v>2.75</v>
      </c>
      <c r="J1135">
        <v>2.7040000000000002</v>
      </c>
      <c r="K1135">
        <v>2.6959</v>
      </c>
      <c r="L1135">
        <v>2.6779999999999999</v>
      </c>
      <c r="M1135">
        <v>2.66</v>
      </c>
      <c r="O1135" t="str">
        <f t="shared" si="17"/>
        <v>2 3/4|12||UN|2B|-|-|2.75|2.75|2.704|2.6959|2.678|2.66|</v>
      </c>
    </row>
    <row r="1136" spans="1:15" x14ac:dyDescent="0.25">
      <c r="A1136" s="41" t="s">
        <v>1083</v>
      </c>
      <c r="B1136">
        <v>12</v>
      </c>
      <c r="D1136" t="s">
        <v>1031</v>
      </c>
      <c r="E1136" t="s">
        <v>1024</v>
      </c>
      <c r="F1136">
        <v>0</v>
      </c>
      <c r="G1136">
        <v>2.75</v>
      </c>
      <c r="H1136">
        <v>2.75</v>
      </c>
      <c r="I1136">
        <v>2.7385999999999999</v>
      </c>
      <c r="J1136">
        <v>2.6959</v>
      </c>
      <c r="K1136">
        <v>2.6913</v>
      </c>
      <c r="L1136">
        <v>2.6507999999999998</v>
      </c>
      <c r="M1136" t="s">
        <v>1022</v>
      </c>
      <c r="O1136" t="str">
        <f t="shared" si="17"/>
        <v>2 3/4|12||UN|3A|0|2.75|2.75|2.7386|2.6959|2.6913|2.6508|-|</v>
      </c>
    </row>
    <row r="1137" spans="1:15" x14ac:dyDescent="0.25">
      <c r="A1137" s="41" t="s">
        <v>1083</v>
      </c>
      <c r="B1137">
        <v>12</v>
      </c>
      <c r="D1137" t="s">
        <v>1031</v>
      </c>
      <c r="E1137" t="s">
        <v>1025</v>
      </c>
      <c r="F1137" t="s">
        <v>1022</v>
      </c>
      <c r="G1137" t="s">
        <v>1022</v>
      </c>
      <c r="H1137">
        <v>2.75</v>
      </c>
      <c r="I1137">
        <v>2.75</v>
      </c>
      <c r="J1137">
        <v>2.7019000000000002</v>
      </c>
      <c r="K1137">
        <v>2.6959</v>
      </c>
      <c r="L1137">
        <v>2.6698</v>
      </c>
      <c r="M1137">
        <v>2.66</v>
      </c>
      <c r="O1137" t="str">
        <f t="shared" si="17"/>
        <v>2 3/4|12||UN|3B|-|-|2.75|2.75|2.7019|2.6959|2.6698|2.66|</v>
      </c>
    </row>
    <row r="1138" spans="1:15" x14ac:dyDescent="0.25">
      <c r="A1138" s="41" t="s">
        <v>1083</v>
      </c>
      <c r="B1138">
        <v>14</v>
      </c>
      <c r="D1138" t="s">
        <v>1027</v>
      </c>
      <c r="E1138" t="s">
        <v>1021</v>
      </c>
      <c r="F1138">
        <v>1.6999999999999999E-3</v>
      </c>
      <c r="G1138">
        <v>2.7483</v>
      </c>
      <c r="H1138">
        <v>2.75</v>
      </c>
      <c r="I1138">
        <v>2.738</v>
      </c>
      <c r="J1138">
        <v>2.7019000000000002</v>
      </c>
      <c r="K1138">
        <v>2.6960999999999999</v>
      </c>
      <c r="L1138">
        <v>2.6633</v>
      </c>
      <c r="M1138" t="s">
        <v>1022</v>
      </c>
      <c r="O1138" t="str">
        <f t="shared" si="17"/>
        <v>2 3/4|14||UNS|2A|0.0017|2.7483|2.75|2.738|2.7019|2.6961|2.6633|-|</v>
      </c>
    </row>
    <row r="1139" spans="1:15" x14ac:dyDescent="0.25">
      <c r="A1139" s="41" t="s">
        <v>1083</v>
      </c>
      <c r="B1139">
        <v>14</v>
      </c>
      <c r="D1139" t="s">
        <v>1027</v>
      </c>
      <c r="E1139" t="s">
        <v>1023</v>
      </c>
      <c r="F1139" t="s">
        <v>1022</v>
      </c>
      <c r="G1139" t="s">
        <v>1022</v>
      </c>
      <c r="H1139">
        <v>2.75</v>
      </c>
      <c r="I1139">
        <v>2.75</v>
      </c>
      <c r="J1139">
        <v>2.7111999999999998</v>
      </c>
      <c r="K1139">
        <v>2.7035999999999998</v>
      </c>
      <c r="L1139">
        <v>2.6880000000000002</v>
      </c>
      <c r="M1139">
        <v>2.673</v>
      </c>
      <c r="O1139" t="str">
        <f t="shared" si="17"/>
        <v>2 3/4|14||UNS|2B|-|-|2.75|2.75|2.7112|2.7036|2.688|2.673|</v>
      </c>
    </row>
    <row r="1140" spans="1:15" x14ac:dyDescent="0.25">
      <c r="A1140" s="41" t="s">
        <v>1083</v>
      </c>
      <c r="B1140">
        <v>16</v>
      </c>
      <c r="D1140" t="s">
        <v>1031</v>
      </c>
      <c r="E1140" t="s">
        <v>1021</v>
      </c>
      <c r="F1140">
        <v>1.6999999999999999E-3</v>
      </c>
      <c r="G1140">
        <v>2.7483</v>
      </c>
      <c r="H1140">
        <v>2.75</v>
      </c>
      <c r="I1140">
        <v>2.7389000000000001</v>
      </c>
      <c r="J1140">
        <v>2.7077</v>
      </c>
      <c r="K1140">
        <v>2.7021999999999999</v>
      </c>
      <c r="L1140">
        <v>2.6738</v>
      </c>
      <c r="M1140" t="s">
        <v>1022</v>
      </c>
      <c r="O1140" t="str">
        <f t="shared" si="17"/>
        <v>2 3/4|16||UN|2A|0.0017|2.7483|2.75|2.7389|2.7077|2.7022|2.6738|-|</v>
      </c>
    </row>
    <row r="1141" spans="1:15" x14ac:dyDescent="0.25">
      <c r="A1141" s="41" t="s">
        <v>1083</v>
      </c>
      <c r="B1141">
        <v>16</v>
      </c>
      <c r="D1141" t="s">
        <v>1031</v>
      </c>
      <c r="E1141" t="s">
        <v>1023</v>
      </c>
      <c r="F1141" t="s">
        <v>1022</v>
      </c>
      <c r="G1141" t="s">
        <v>1022</v>
      </c>
      <c r="H1141">
        <v>2.75</v>
      </c>
      <c r="I1141">
        <v>2.75</v>
      </c>
      <c r="J1141">
        <v>2.7166000000000001</v>
      </c>
      <c r="K1141">
        <v>2.7094</v>
      </c>
      <c r="L1141">
        <v>2.6960000000000002</v>
      </c>
      <c r="M1141">
        <v>2.6819999999999999</v>
      </c>
      <c r="O1141" t="str">
        <f t="shared" si="17"/>
        <v>2 3/4|16||UN|2B|-|-|2.75|2.75|2.7166|2.7094|2.696|2.682|</v>
      </c>
    </row>
    <row r="1142" spans="1:15" x14ac:dyDescent="0.25">
      <c r="A1142" s="41" t="s">
        <v>1083</v>
      </c>
      <c r="B1142">
        <v>16</v>
      </c>
      <c r="D1142" t="s">
        <v>1031</v>
      </c>
      <c r="E1142" t="s">
        <v>1024</v>
      </c>
      <c r="F1142">
        <v>0</v>
      </c>
      <c r="G1142">
        <v>2.75</v>
      </c>
      <c r="H1142">
        <v>2.75</v>
      </c>
      <c r="I1142">
        <v>2.7406000000000001</v>
      </c>
      <c r="J1142">
        <v>2.7094</v>
      </c>
      <c r="K1142">
        <v>2.7052999999999998</v>
      </c>
      <c r="L1142">
        <v>2.6755</v>
      </c>
      <c r="M1142" t="s">
        <v>1022</v>
      </c>
      <c r="O1142" t="str">
        <f t="shared" si="17"/>
        <v>2 3/4|16||UN|3A|0|2.75|2.75|2.7406|2.7094|2.7053|2.6755|-|</v>
      </c>
    </row>
    <row r="1143" spans="1:15" x14ac:dyDescent="0.25">
      <c r="A1143" s="41" t="s">
        <v>1083</v>
      </c>
      <c r="B1143">
        <v>16</v>
      </c>
      <c r="D1143" t="s">
        <v>1031</v>
      </c>
      <c r="E1143" t="s">
        <v>1025</v>
      </c>
      <c r="F1143" t="s">
        <v>1022</v>
      </c>
      <c r="G1143" t="s">
        <v>1022</v>
      </c>
      <c r="H1143">
        <v>2.75</v>
      </c>
      <c r="I1143">
        <v>2.75</v>
      </c>
      <c r="J1143">
        <v>2.7147999999999999</v>
      </c>
      <c r="K1143">
        <v>2.7094</v>
      </c>
      <c r="L1143">
        <v>2.6907999999999999</v>
      </c>
      <c r="M1143">
        <v>2.6819999999999999</v>
      </c>
      <c r="O1143" t="str">
        <f t="shared" si="17"/>
        <v>2 3/4|16||UN|3B|-|-|2.75|2.75|2.7148|2.7094|2.6908|2.682|</v>
      </c>
    </row>
    <row r="1144" spans="1:15" x14ac:dyDescent="0.25">
      <c r="A1144" s="41" t="s">
        <v>1083</v>
      </c>
      <c r="B1144">
        <v>18</v>
      </c>
      <c r="D1144" t="s">
        <v>1027</v>
      </c>
      <c r="E1144" t="s">
        <v>1021</v>
      </c>
      <c r="F1144">
        <v>1.6000000000000001E-3</v>
      </c>
      <c r="G1144">
        <v>2.7484000000000002</v>
      </c>
      <c r="H1144">
        <v>2.75</v>
      </c>
      <c r="I1144">
        <v>2.7397</v>
      </c>
      <c r="J1144">
        <v>2.7122999999999999</v>
      </c>
      <c r="K1144">
        <v>2.7069999999999999</v>
      </c>
      <c r="L1144">
        <v>2.6823000000000001</v>
      </c>
      <c r="M1144" t="s">
        <v>1022</v>
      </c>
      <c r="O1144" t="str">
        <f t="shared" si="17"/>
        <v>2 3/4|18||UNS|2A|0.0016|2.7484|2.75|2.7397|2.7123|2.707|2.6823|-|</v>
      </c>
    </row>
    <row r="1145" spans="1:15" x14ac:dyDescent="0.25">
      <c r="A1145" s="41" t="s">
        <v>1083</v>
      </c>
      <c r="B1145">
        <v>18</v>
      </c>
      <c r="D1145" t="s">
        <v>1027</v>
      </c>
      <c r="E1145" t="s">
        <v>1023</v>
      </c>
      <c r="F1145" t="s">
        <v>1022</v>
      </c>
      <c r="G1145" t="s">
        <v>1022</v>
      </c>
      <c r="H1145">
        <v>2.75</v>
      </c>
      <c r="I1145">
        <v>2.75</v>
      </c>
      <c r="J1145">
        <v>2.7208000000000001</v>
      </c>
      <c r="K1145">
        <v>2.7139000000000002</v>
      </c>
      <c r="L1145">
        <v>2.7029999999999998</v>
      </c>
      <c r="M1145">
        <v>2.69</v>
      </c>
      <c r="O1145" t="str">
        <f t="shared" si="17"/>
        <v>2 3/4|18||UNS|2B|-|-|2.75|2.75|2.7208|2.7139|2.703|2.69|</v>
      </c>
    </row>
    <row r="1146" spans="1:15" x14ac:dyDescent="0.25">
      <c r="A1146" s="41" t="s">
        <v>1083</v>
      </c>
      <c r="B1146">
        <v>20</v>
      </c>
      <c r="D1146" t="s">
        <v>1031</v>
      </c>
      <c r="E1146" t="s">
        <v>1021</v>
      </c>
      <c r="F1146">
        <v>1.5E-3</v>
      </c>
      <c r="G1146">
        <v>2.7484999999999999</v>
      </c>
      <c r="H1146">
        <v>2.75</v>
      </c>
      <c r="I1146">
        <v>2.7404000000000002</v>
      </c>
      <c r="J1146">
        <v>2.7160000000000002</v>
      </c>
      <c r="K1146">
        <v>2.7109000000000001</v>
      </c>
      <c r="L1146">
        <v>2.6890000000000001</v>
      </c>
      <c r="M1146" t="s">
        <v>1022</v>
      </c>
      <c r="O1146" t="str">
        <f t="shared" si="17"/>
        <v>2 3/4|20||UN|2A|0.0015|2.7485|2.75|2.7404|2.716|2.7109|2.689|-|</v>
      </c>
    </row>
    <row r="1147" spans="1:15" x14ac:dyDescent="0.25">
      <c r="A1147" s="41" t="s">
        <v>1083</v>
      </c>
      <c r="B1147">
        <v>20</v>
      </c>
      <c r="D1147" t="s">
        <v>1031</v>
      </c>
      <c r="E1147" t="s">
        <v>1023</v>
      </c>
      <c r="F1147" t="s">
        <v>1022</v>
      </c>
      <c r="G1147" t="s">
        <v>1022</v>
      </c>
      <c r="H1147">
        <v>2.75</v>
      </c>
      <c r="I1147">
        <v>2.75</v>
      </c>
      <c r="J1147">
        <v>2.7241</v>
      </c>
      <c r="K1147">
        <v>2.7174999999999998</v>
      </c>
      <c r="L1147">
        <v>2.7069999999999999</v>
      </c>
      <c r="M1147">
        <v>2.6960000000000002</v>
      </c>
      <c r="O1147" t="str">
        <f t="shared" si="17"/>
        <v>2 3/4|20||UN|2B|-|-|2.75|2.75|2.7241|2.7175|2.707|2.696|</v>
      </c>
    </row>
    <row r="1148" spans="1:15" x14ac:dyDescent="0.25">
      <c r="A1148" s="41" t="s">
        <v>1083</v>
      </c>
      <c r="B1148">
        <v>20</v>
      </c>
      <c r="D1148" t="s">
        <v>1031</v>
      </c>
      <c r="E1148" t="s">
        <v>1024</v>
      </c>
      <c r="F1148">
        <v>0</v>
      </c>
      <c r="G1148">
        <v>2.75</v>
      </c>
      <c r="H1148">
        <v>2.75</v>
      </c>
      <c r="I1148">
        <v>2.7418999999999998</v>
      </c>
      <c r="J1148">
        <v>2.7174999999999998</v>
      </c>
      <c r="K1148">
        <v>2.7136999999999998</v>
      </c>
      <c r="L1148">
        <v>2.6905000000000001</v>
      </c>
      <c r="M1148" t="s">
        <v>1022</v>
      </c>
      <c r="O1148" t="str">
        <f t="shared" si="17"/>
        <v>2 3/4|20||UN|3A|0|2.75|2.75|2.7419|2.7175|2.7137|2.6905|-|</v>
      </c>
    </row>
    <row r="1149" spans="1:15" x14ac:dyDescent="0.25">
      <c r="A1149" s="41" t="s">
        <v>1083</v>
      </c>
      <c r="B1149">
        <v>20</v>
      </c>
      <c r="D1149" t="s">
        <v>1031</v>
      </c>
      <c r="E1149" t="s">
        <v>1025</v>
      </c>
      <c r="F1149" t="s">
        <v>1022</v>
      </c>
      <c r="G1149" t="s">
        <v>1022</v>
      </c>
      <c r="H1149">
        <v>2.75</v>
      </c>
      <c r="I1149">
        <v>2.75</v>
      </c>
      <c r="J1149">
        <v>2.7225000000000001</v>
      </c>
      <c r="K1149">
        <v>2.7174999999999998</v>
      </c>
      <c r="L1149">
        <v>2.7037</v>
      </c>
      <c r="M1149">
        <v>2.6960000000000002</v>
      </c>
      <c r="O1149" t="str">
        <f t="shared" si="17"/>
        <v>2 3/4|20||UN|3B|-|-|2.75|2.75|2.7225|2.7175|2.7037|2.696|</v>
      </c>
    </row>
    <row r="1150" spans="1:15" x14ac:dyDescent="0.25">
      <c r="A1150" s="41" t="s">
        <v>1084</v>
      </c>
      <c r="B1150">
        <v>6</v>
      </c>
      <c r="D1150" t="s">
        <v>1031</v>
      </c>
      <c r="E1150" t="s">
        <v>1021</v>
      </c>
      <c r="F1150">
        <v>2.8E-3</v>
      </c>
      <c r="G1150">
        <v>2.8721999999999999</v>
      </c>
      <c r="H1150">
        <v>2.875</v>
      </c>
      <c r="I1150">
        <v>2.8540000000000001</v>
      </c>
      <c r="J1150">
        <v>2.7639</v>
      </c>
      <c r="K1150">
        <v>2.7547000000000001</v>
      </c>
      <c r="L1150">
        <v>2.6738</v>
      </c>
      <c r="M1150" t="s">
        <v>1022</v>
      </c>
      <c r="O1150" t="str">
        <f t="shared" si="17"/>
        <v>2 7/8|6||UN|2A|0.0028|2.8722|2.875|2.854|2.7639|2.7547|2.6738|-|</v>
      </c>
    </row>
    <row r="1151" spans="1:15" x14ac:dyDescent="0.25">
      <c r="A1151" s="41" t="s">
        <v>1084</v>
      </c>
      <c r="B1151">
        <v>6</v>
      </c>
      <c r="D1151" t="s">
        <v>1031</v>
      </c>
      <c r="E1151" t="s">
        <v>1023</v>
      </c>
      <c r="F1151" t="s">
        <v>1022</v>
      </c>
      <c r="G1151" t="s">
        <v>1022</v>
      </c>
      <c r="H1151">
        <v>2.875</v>
      </c>
      <c r="I1151">
        <v>2.875</v>
      </c>
      <c r="J1151">
        <v>2.7787000000000002</v>
      </c>
      <c r="K1151">
        <v>2.7667000000000002</v>
      </c>
      <c r="L1151">
        <v>2.7250000000000001</v>
      </c>
      <c r="M1151">
        <v>2.6949999999999998</v>
      </c>
      <c r="O1151" t="str">
        <f t="shared" si="17"/>
        <v>2 7/8|6||UN|2B|-|-|2.875|2.875|2.7787|2.7667|2.725|2.695|</v>
      </c>
    </row>
    <row r="1152" spans="1:15" x14ac:dyDescent="0.25">
      <c r="A1152" s="41" t="s">
        <v>1084</v>
      </c>
      <c r="B1152">
        <v>6</v>
      </c>
      <c r="D1152" t="s">
        <v>1031</v>
      </c>
      <c r="E1152" t="s">
        <v>1024</v>
      </c>
      <c r="F1152">
        <v>0</v>
      </c>
      <c r="G1152">
        <v>2.875</v>
      </c>
      <c r="H1152">
        <v>2.875</v>
      </c>
      <c r="I1152">
        <v>2.8567999999999998</v>
      </c>
      <c r="J1152">
        <v>2.7667000000000002</v>
      </c>
      <c r="K1152">
        <v>2.7597999999999998</v>
      </c>
      <c r="L1152">
        <v>2.6766000000000001</v>
      </c>
      <c r="M1152" t="s">
        <v>1022</v>
      </c>
      <c r="O1152" t="str">
        <f t="shared" si="17"/>
        <v>2 7/8|6||UN|3A|0|2.875|2.875|2.8568|2.7667|2.7598|2.6766|-|</v>
      </c>
    </row>
    <row r="1153" spans="1:15" x14ac:dyDescent="0.25">
      <c r="A1153" s="41" t="s">
        <v>1084</v>
      </c>
      <c r="B1153">
        <v>6</v>
      </c>
      <c r="D1153" t="s">
        <v>1031</v>
      </c>
      <c r="E1153" t="s">
        <v>1025</v>
      </c>
      <c r="F1153" t="s">
        <v>1022</v>
      </c>
      <c r="G1153" t="s">
        <v>1022</v>
      </c>
      <c r="H1153">
        <v>2.875</v>
      </c>
      <c r="I1153">
        <v>2.875</v>
      </c>
      <c r="J1153">
        <v>2.7757000000000001</v>
      </c>
      <c r="K1153">
        <v>2.7667000000000002</v>
      </c>
      <c r="L1153">
        <v>2.7145999999999999</v>
      </c>
      <c r="M1153">
        <v>2.6949999999999998</v>
      </c>
      <c r="O1153" t="str">
        <f t="shared" si="17"/>
        <v>2 7/8|6||UN|3B|-|-|2.875|2.875|2.7757|2.7667|2.7146|2.695|</v>
      </c>
    </row>
    <row r="1154" spans="1:15" x14ac:dyDescent="0.25">
      <c r="A1154" s="41" t="s">
        <v>1084</v>
      </c>
      <c r="B1154">
        <v>8</v>
      </c>
      <c r="D1154" t="s">
        <v>1031</v>
      </c>
      <c r="E1154" t="s">
        <v>1021</v>
      </c>
      <c r="F1154">
        <v>2.5000000000000001E-3</v>
      </c>
      <c r="G1154">
        <v>2.8725000000000001</v>
      </c>
      <c r="H1154">
        <v>2.875</v>
      </c>
      <c r="I1154">
        <v>2.8574999999999999</v>
      </c>
      <c r="J1154">
        <v>2.7913000000000001</v>
      </c>
      <c r="K1154">
        <v>2.7829000000000002</v>
      </c>
      <c r="L1154">
        <v>2.7237</v>
      </c>
      <c r="M1154" t="s">
        <v>1022</v>
      </c>
      <c r="O1154" t="str">
        <f t="shared" si="17"/>
        <v>2 7/8|8||UN|2A|0.0025|2.8725|2.875|2.8575|2.7913|2.7829|2.7237|-|</v>
      </c>
    </row>
    <row r="1155" spans="1:15" x14ac:dyDescent="0.25">
      <c r="A1155" s="41" t="s">
        <v>1084</v>
      </c>
      <c r="B1155">
        <v>8</v>
      </c>
      <c r="D1155" t="s">
        <v>1031</v>
      </c>
      <c r="E1155" t="s">
        <v>1023</v>
      </c>
      <c r="F1155" t="s">
        <v>1022</v>
      </c>
      <c r="G1155" t="s">
        <v>1022</v>
      </c>
      <c r="H1155">
        <v>2.875</v>
      </c>
      <c r="I1155">
        <v>2.875</v>
      </c>
      <c r="J1155">
        <v>2.8048000000000002</v>
      </c>
      <c r="K1155">
        <v>2.7938000000000001</v>
      </c>
      <c r="L1155">
        <v>2.7650000000000001</v>
      </c>
      <c r="M1155">
        <v>2.74</v>
      </c>
      <c r="O1155" t="str">
        <f t="shared" ref="O1155:O1218" si="18">A1155&amp;"|"&amp;B1155&amp;"|"&amp;C1155&amp;"|"&amp;D1155&amp;"|"&amp;E1155&amp;"|"&amp;F1155&amp;"|"&amp;G1155&amp;"|"&amp;H1155&amp;"|"&amp;I1155&amp;"|"&amp;J1155&amp;"|"&amp;K1155&amp;"|"&amp;L1155&amp;"|"&amp;M1155&amp;"|"&amp;N1155</f>
        <v>2 7/8|8||UN|2B|-|-|2.875|2.875|2.8048|2.7938|2.765|2.74|</v>
      </c>
    </row>
    <row r="1156" spans="1:15" x14ac:dyDescent="0.25">
      <c r="A1156" s="41" t="s">
        <v>1084</v>
      </c>
      <c r="B1156">
        <v>8</v>
      </c>
      <c r="D1156" t="s">
        <v>1031</v>
      </c>
      <c r="E1156" t="s">
        <v>1024</v>
      </c>
      <c r="F1156">
        <v>0</v>
      </c>
      <c r="G1156">
        <v>2.875</v>
      </c>
      <c r="H1156">
        <v>2.875</v>
      </c>
      <c r="I1156">
        <v>2.86</v>
      </c>
      <c r="J1156">
        <v>2.7938000000000001</v>
      </c>
      <c r="K1156">
        <v>2.7875000000000001</v>
      </c>
      <c r="L1156">
        <v>2.7262</v>
      </c>
      <c r="M1156" t="s">
        <v>1022</v>
      </c>
      <c r="O1156" t="str">
        <f t="shared" si="18"/>
        <v>2 7/8|8||UN|3A|0|2.875|2.875|2.86|2.7938|2.7875|2.7262|-|</v>
      </c>
    </row>
    <row r="1157" spans="1:15" x14ac:dyDescent="0.25">
      <c r="A1157" s="41" t="s">
        <v>1084</v>
      </c>
      <c r="B1157">
        <v>8</v>
      </c>
      <c r="D1157" t="s">
        <v>1031</v>
      </c>
      <c r="E1157" t="s">
        <v>1025</v>
      </c>
      <c r="F1157" t="s">
        <v>1022</v>
      </c>
      <c r="G1157" t="s">
        <v>1022</v>
      </c>
      <c r="H1157">
        <v>2.875</v>
      </c>
      <c r="I1157">
        <v>2.875</v>
      </c>
      <c r="J1157">
        <v>2.802</v>
      </c>
      <c r="K1157">
        <v>2.7938000000000001</v>
      </c>
      <c r="L1157">
        <v>2.7547000000000001</v>
      </c>
      <c r="M1157">
        <v>2.74</v>
      </c>
      <c r="O1157" t="str">
        <f t="shared" si="18"/>
        <v>2 7/8|8||UN|3B|-|-|2.875|2.875|2.802|2.7938|2.7547|2.74|</v>
      </c>
    </row>
    <row r="1158" spans="1:15" x14ac:dyDescent="0.25">
      <c r="A1158" s="41" t="s">
        <v>1084</v>
      </c>
      <c r="B1158">
        <v>12</v>
      </c>
      <c r="D1158" t="s">
        <v>1031</v>
      </c>
      <c r="E1158" t="s">
        <v>1021</v>
      </c>
      <c r="F1158">
        <v>1.9E-3</v>
      </c>
      <c r="G1158">
        <v>2.8731</v>
      </c>
      <c r="H1158">
        <v>2.875</v>
      </c>
      <c r="I1158">
        <v>2.8616999999999999</v>
      </c>
      <c r="J1158">
        <v>2.819</v>
      </c>
      <c r="K1158">
        <v>2.8127</v>
      </c>
      <c r="L1158">
        <v>2.7738999999999998</v>
      </c>
      <c r="M1158" t="s">
        <v>1022</v>
      </c>
      <c r="O1158" t="str">
        <f t="shared" si="18"/>
        <v>2 7/8|12||UN|2A|0.0019|2.8731|2.875|2.8617|2.819|2.8127|2.7739|-|</v>
      </c>
    </row>
    <row r="1159" spans="1:15" x14ac:dyDescent="0.25">
      <c r="A1159" s="41" t="s">
        <v>1084</v>
      </c>
      <c r="B1159">
        <v>12</v>
      </c>
      <c r="D1159" t="s">
        <v>1031</v>
      </c>
      <c r="E1159" t="s">
        <v>1023</v>
      </c>
      <c r="F1159" t="s">
        <v>1022</v>
      </c>
      <c r="G1159" t="s">
        <v>1022</v>
      </c>
      <c r="H1159">
        <v>2.875</v>
      </c>
      <c r="I1159">
        <v>2.875</v>
      </c>
      <c r="J1159">
        <v>2.8290999999999999</v>
      </c>
      <c r="K1159">
        <v>2.8209</v>
      </c>
      <c r="L1159">
        <v>2.8029999999999999</v>
      </c>
      <c r="M1159">
        <v>2.7850000000000001</v>
      </c>
      <c r="O1159" t="str">
        <f t="shared" si="18"/>
        <v>2 7/8|12||UN|2B|-|-|2.875|2.875|2.8291|2.8209|2.803|2.785|</v>
      </c>
    </row>
    <row r="1160" spans="1:15" x14ac:dyDescent="0.25">
      <c r="A1160" s="41" t="s">
        <v>1084</v>
      </c>
      <c r="B1160">
        <v>12</v>
      </c>
      <c r="D1160" t="s">
        <v>1031</v>
      </c>
      <c r="E1160" t="s">
        <v>1024</v>
      </c>
      <c r="F1160">
        <v>0</v>
      </c>
      <c r="G1160">
        <v>2.875</v>
      </c>
      <c r="H1160">
        <v>2.875</v>
      </c>
      <c r="I1160">
        <v>2.8635999999999999</v>
      </c>
      <c r="J1160">
        <v>2.8209</v>
      </c>
      <c r="K1160">
        <v>2.8161999999999998</v>
      </c>
      <c r="L1160">
        <v>2.7757999999999998</v>
      </c>
      <c r="M1160" t="s">
        <v>1022</v>
      </c>
      <c r="O1160" t="str">
        <f t="shared" si="18"/>
        <v>2 7/8|12||UN|3A|0|2.875|2.875|2.8636|2.8209|2.8162|2.7758|-|</v>
      </c>
    </row>
    <row r="1161" spans="1:15" x14ac:dyDescent="0.25">
      <c r="A1161" s="41" t="s">
        <v>1084</v>
      </c>
      <c r="B1161">
        <v>12</v>
      </c>
      <c r="D1161" t="s">
        <v>1031</v>
      </c>
      <c r="E1161" t="s">
        <v>1025</v>
      </c>
      <c r="F1161" t="s">
        <v>1022</v>
      </c>
      <c r="G1161" t="s">
        <v>1022</v>
      </c>
      <c r="H1161">
        <v>2.875</v>
      </c>
      <c r="I1161">
        <v>2.875</v>
      </c>
      <c r="J1161">
        <v>2.8271000000000002</v>
      </c>
      <c r="K1161">
        <v>2.8209</v>
      </c>
      <c r="L1161">
        <v>2.7948</v>
      </c>
      <c r="M1161">
        <v>2.7850000000000001</v>
      </c>
      <c r="O1161" t="str">
        <f t="shared" si="18"/>
        <v>2 7/8|12||UN|3B|-|-|2.875|2.875|2.8271|2.8209|2.7948|2.785|</v>
      </c>
    </row>
    <row r="1162" spans="1:15" x14ac:dyDescent="0.25">
      <c r="A1162" s="41" t="s">
        <v>1084</v>
      </c>
      <c r="B1162">
        <v>16</v>
      </c>
      <c r="D1162" t="s">
        <v>1031</v>
      </c>
      <c r="E1162" t="s">
        <v>1021</v>
      </c>
      <c r="F1162">
        <v>1.6999999999999999E-3</v>
      </c>
      <c r="G1162">
        <v>2.8733</v>
      </c>
      <c r="H1162">
        <v>2.875</v>
      </c>
      <c r="I1162">
        <v>2.8639000000000001</v>
      </c>
      <c r="J1162">
        <v>2.8327</v>
      </c>
      <c r="K1162">
        <v>2.8271000000000002</v>
      </c>
      <c r="L1162">
        <v>2.7988</v>
      </c>
      <c r="M1162" t="s">
        <v>1022</v>
      </c>
      <c r="O1162" t="str">
        <f t="shared" si="18"/>
        <v>2 7/8|16||UN|2A|0.0017|2.8733|2.875|2.8639|2.8327|2.8271|2.7988|-|</v>
      </c>
    </row>
    <row r="1163" spans="1:15" x14ac:dyDescent="0.25">
      <c r="A1163" s="41" t="s">
        <v>1084</v>
      </c>
      <c r="B1163">
        <v>16</v>
      </c>
      <c r="D1163" t="s">
        <v>1031</v>
      </c>
      <c r="E1163" t="s">
        <v>1023</v>
      </c>
      <c r="F1163" t="s">
        <v>1022</v>
      </c>
      <c r="G1163" t="s">
        <v>1022</v>
      </c>
      <c r="H1163">
        <v>2.875</v>
      </c>
      <c r="I1163">
        <v>2.875</v>
      </c>
      <c r="J1163">
        <v>2.8416999999999999</v>
      </c>
      <c r="K1163">
        <v>2.8344</v>
      </c>
      <c r="L1163">
        <v>2.8210000000000002</v>
      </c>
      <c r="M1163">
        <v>2.8069999999999999</v>
      </c>
      <c r="O1163" t="str">
        <f t="shared" si="18"/>
        <v>2 7/8|16||UN|2B|-|-|2.875|2.875|2.8417|2.8344|2.821|2.807|</v>
      </c>
    </row>
    <row r="1164" spans="1:15" x14ac:dyDescent="0.25">
      <c r="A1164" s="41" t="s">
        <v>1084</v>
      </c>
      <c r="B1164">
        <v>16</v>
      </c>
      <c r="D1164" t="s">
        <v>1031</v>
      </c>
      <c r="E1164" t="s">
        <v>1024</v>
      </c>
      <c r="F1164">
        <v>0</v>
      </c>
      <c r="G1164">
        <v>2.875</v>
      </c>
      <c r="H1164">
        <v>2.875</v>
      </c>
      <c r="I1164">
        <v>2.8656000000000001</v>
      </c>
      <c r="J1164">
        <v>2.8344</v>
      </c>
      <c r="K1164">
        <v>2.8302</v>
      </c>
      <c r="L1164">
        <v>2.8005</v>
      </c>
      <c r="M1164" t="s">
        <v>1022</v>
      </c>
      <c r="O1164" t="str">
        <f t="shared" si="18"/>
        <v>2 7/8|16||UN|3A|0|2.875|2.875|2.8656|2.8344|2.8302|2.8005|-|</v>
      </c>
    </row>
    <row r="1165" spans="1:15" x14ac:dyDescent="0.25">
      <c r="A1165" s="41" t="s">
        <v>1084</v>
      </c>
      <c r="B1165">
        <v>16</v>
      </c>
      <c r="D1165" t="s">
        <v>1031</v>
      </c>
      <c r="E1165" t="s">
        <v>1025</v>
      </c>
      <c r="F1165" t="s">
        <v>1022</v>
      </c>
      <c r="G1165" t="s">
        <v>1022</v>
      </c>
      <c r="H1165">
        <v>2.875</v>
      </c>
      <c r="I1165">
        <v>2.875</v>
      </c>
      <c r="J1165">
        <v>2.8399000000000001</v>
      </c>
      <c r="K1165">
        <v>2.8344</v>
      </c>
      <c r="L1165">
        <v>2.8157999999999999</v>
      </c>
      <c r="M1165">
        <v>2.8069999999999999</v>
      </c>
      <c r="O1165" t="str">
        <f t="shared" si="18"/>
        <v>2 7/8|16||UN|3B|-|-|2.875|2.875|2.8399|2.8344|2.8158|2.807|</v>
      </c>
    </row>
    <row r="1166" spans="1:15" x14ac:dyDescent="0.25">
      <c r="A1166" s="41" t="s">
        <v>1084</v>
      </c>
      <c r="B1166">
        <v>20</v>
      </c>
      <c r="D1166" t="s">
        <v>1031</v>
      </c>
      <c r="E1166" t="s">
        <v>1021</v>
      </c>
      <c r="F1166">
        <v>1.6000000000000001E-3</v>
      </c>
      <c r="G1166">
        <v>2.8734000000000002</v>
      </c>
      <c r="H1166">
        <v>2.875</v>
      </c>
      <c r="I1166">
        <v>2.8653</v>
      </c>
      <c r="J1166">
        <v>2.8409</v>
      </c>
      <c r="K1166">
        <v>2.8357000000000001</v>
      </c>
      <c r="L1166">
        <v>2.8138999999999998</v>
      </c>
      <c r="M1166" t="s">
        <v>1022</v>
      </c>
      <c r="O1166" t="str">
        <f t="shared" si="18"/>
        <v>2 7/8|20||UN|2A|0.0016|2.8734|2.875|2.8653|2.8409|2.8357|2.8139|-|</v>
      </c>
    </row>
    <row r="1167" spans="1:15" x14ac:dyDescent="0.25">
      <c r="A1167" s="41" t="s">
        <v>1084</v>
      </c>
      <c r="B1167">
        <v>20</v>
      </c>
      <c r="D1167" t="s">
        <v>1031</v>
      </c>
      <c r="E1167" t="s">
        <v>1023</v>
      </c>
      <c r="F1167" t="s">
        <v>1022</v>
      </c>
      <c r="G1167" t="s">
        <v>1022</v>
      </c>
      <c r="H1167">
        <v>2.875</v>
      </c>
      <c r="I1167">
        <v>2.875</v>
      </c>
      <c r="J1167">
        <v>2.8492999999999999</v>
      </c>
      <c r="K1167">
        <v>2.8424999999999998</v>
      </c>
      <c r="L1167">
        <v>2.8319999999999999</v>
      </c>
      <c r="M1167">
        <v>2.8210000000000002</v>
      </c>
      <c r="O1167" t="str">
        <f t="shared" si="18"/>
        <v>2 7/8|20||UN|2B|-|-|2.875|2.875|2.8493|2.8425|2.832|2.821|</v>
      </c>
    </row>
    <row r="1168" spans="1:15" x14ac:dyDescent="0.25">
      <c r="A1168" s="41" t="s">
        <v>1084</v>
      </c>
      <c r="B1168">
        <v>20</v>
      </c>
      <c r="D1168" t="s">
        <v>1031</v>
      </c>
      <c r="E1168" t="s">
        <v>1024</v>
      </c>
      <c r="F1168">
        <v>0</v>
      </c>
      <c r="G1168">
        <v>2.875</v>
      </c>
      <c r="H1168">
        <v>2.875</v>
      </c>
      <c r="I1168">
        <v>2.8668999999999998</v>
      </c>
      <c r="J1168">
        <v>2.8424999999999998</v>
      </c>
      <c r="K1168">
        <v>2.8386</v>
      </c>
      <c r="L1168">
        <v>2.8155000000000001</v>
      </c>
      <c r="M1168" t="s">
        <v>1022</v>
      </c>
      <c r="O1168" t="str">
        <f t="shared" si="18"/>
        <v>2 7/8|20||UN|3A|0|2.875|2.875|2.8669|2.8425|2.8386|2.8155|-|</v>
      </c>
    </row>
    <row r="1169" spans="1:15" x14ac:dyDescent="0.25">
      <c r="A1169" s="41" t="s">
        <v>1084</v>
      </c>
      <c r="B1169">
        <v>20</v>
      </c>
      <c r="D1169" t="s">
        <v>1031</v>
      </c>
      <c r="E1169" t="s">
        <v>1025</v>
      </c>
      <c r="F1169" t="s">
        <v>1022</v>
      </c>
      <c r="G1169" t="s">
        <v>1022</v>
      </c>
      <c r="H1169">
        <v>2.875</v>
      </c>
      <c r="I1169">
        <v>2.875</v>
      </c>
      <c r="J1169">
        <v>2.8475999999999999</v>
      </c>
      <c r="K1169">
        <v>2.8424999999999998</v>
      </c>
      <c r="L1169">
        <v>2.8287</v>
      </c>
      <c r="M1169">
        <v>2.8210000000000002</v>
      </c>
      <c r="O1169" t="str">
        <f t="shared" si="18"/>
        <v>2 7/8|20||UN|3B|-|-|2.875|2.875|2.8476|2.8425|2.8287|2.821|</v>
      </c>
    </row>
    <row r="1170" spans="1:15" x14ac:dyDescent="0.25">
      <c r="A1170" s="41" t="s">
        <v>1042</v>
      </c>
      <c r="B1170">
        <v>4</v>
      </c>
      <c r="D1170" t="s">
        <v>1026</v>
      </c>
      <c r="E1170" t="s">
        <v>1029</v>
      </c>
      <c r="F1170">
        <v>3.2000000000000002E-3</v>
      </c>
      <c r="G1170">
        <v>2.9967999999999999</v>
      </c>
      <c r="H1170">
        <v>3</v>
      </c>
      <c r="I1170">
        <v>2.9611000000000001</v>
      </c>
      <c r="J1170">
        <v>2.8344</v>
      </c>
      <c r="K1170">
        <v>2.8182999999999998</v>
      </c>
      <c r="L1170">
        <v>2.6991000000000001</v>
      </c>
      <c r="M1170" t="s">
        <v>1022</v>
      </c>
      <c r="O1170" t="str">
        <f t="shared" si="18"/>
        <v>3|4||UNC|1A|0.0032|2.9968|3|2.9611|2.8344|2.8183|2.6991|-|</v>
      </c>
    </row>
    <row r="1171" spans="1:15" x14ac:dyDescent="0.25">
      <c r="A1171" s="41" t="s">
        <v>1042</v>
      </c>
      <c r="B1171">
        <v>4</v>
      </c>
      <c r="D1171" t="s">
        <v>1026</v>
      </c>
      <c r="E1171" t="s">
        <v>1030</v>
      </c>
      <c r="F1171" t="s">
        <v>1022</v>
      </c>
      <c r="G1171" t="s">
        <v>1022</v>
      </c>
      <c r="H1171">
        <v>3</v>
      </c>
      <c r="I1171">
        <v>3</v>
      </c>
      <c r="J1171">
        <v>2.8584999999999998</v>
      </c>
      <c r="K1171">
        <v>2.8376000000000001</v>
      </c>
      <c r="L1171">
        <v>2.7669999999999999</v>
      </c>
      <c r="M1171">
        <v>2.7290000000000001</v>
      </c>
      <c r="O1171" t="str">
        <f t="shared" si="18"/>
        <v>3|4||UNC|1B|-|-|3|3|2.8585|2.8376|2.767|2.729|</v>
      </c>
    </row>
    <row r="1172" spans="1:15" x14ac:dyDescent="0.25">
      <c r="A1172" s="41" t="s">
        <v>1042</v>
      </c>
      <c r="B1172">
        <v>4</v>
      </c>
      <c r="D1172" t="s">
        <v>1026</v>
      </c>
      <c r="E1172" t="s">
        <v>1021</v>
      </c>
      <c r="F1172">
        <v>3.2000000000000002E-3</v>
      </c>
      <c r="G1172">
        <v>2.9967999999999999</v>
      </c>
      <c r="H1172">
        <v>3</v>
      </c>
      <c r="I1172">
        <v>2.9729999999999999</v>
      </c>
      <c r="J1172">
        <v>2.8344</v>
      </c>
      <c r="K1172">
        <v>2.8237000000000001</v>
      </c>
      <c r="L1172">
        <v>2.6991000000000001</v>
      </c>
      <c r="M1172" t="s">
        <v>1022</v>
      </c>
      <c r="O1172" t="str">
        <f t="shared" si="18"/>
        <v>3|4||UNC|2A|0.0032|2.9968|3|2.973|2.8344|2.8237|2.6991|-|</v>
      </c>
    </row>
    <row r="1173" spans="1:15" x14ac:dyDescent="0.25">
      <c r="A1173" s="41" t="s">
        <v>1042</v>
      </c>
      <c r="B1173">
        <v>4</v>
      </c>
      <c r="D1173" t="s">
        <v>1026</v>
      </c>
      <c r="E1173" t="s">
        <v>1023</v>
      </c>
      <c r="F1173" t="s">
        <v>1022</v>
      </c>
      <c r="G1173" t="s">
        <v>1022</v>
      </c>
      <c r="H1173">
        <v>3</v>
      </c>
      <c r="I1173">
        <v>3</v>
      </c>
      <c r="J1173">
        <v>2.8515000000000001</v>
      </c>
      <c r="K1173">
        <v>2.8376000000000001</v>
      </c>
      <c r="L1173">
        <v>2.7669999999999999</v>
      </c>
      <c r="M1173">
        <v>2.7290000000000001</v>
      </c>
      <c r="O1173" t="str">
        <f t="shared" si="18"/>
        <v>3|4||UNC|2B|-|-|3|3|2.8515|2.8376|2.767|2.729|</v>
      </c>
    </row>
    <row r="1174" spans="1:15" x14ac:dyDescent="0.25">
      <c r="A1174" s="41" t="s">
        <v>1042</v>
      </c>
      <c r="B1174">
        <v>4</v>
      </c>
      <c r="D1174" t="s">
        <v>1026</v>
      </c>
      <c r="E1174" t="s">
        <v>1024</v>
      </c>
      <c r="F1174">
        <v>0</v>
      </c>
      <c r="G1174">
        <v>3</v>
      </c>
      <c r="H1174">
        <v>3</v>
      </c>
      <c r="I1174">
        <v>2.9762</v>
      </c>
      <c r="J1174">
        <v>2.8376000000000001</v>
      </c>
      <c r="K1174">
        <v>2.8296000000000001</v>
      </c>
      <c r="L1174">
        <v>2.7023000000000001</v>
      </c>
      <c r="M1174" t="s">
        <v>1022</v>
      </c>
      <c r="O1174" t="str">
        <f t="shared" si="18"/>
        <v>3|4||UNC|3A|0|3|3|2.9762|2.8376|2.8296|2.7023|-|</v>
      </c>
    </row>
    <row r="1175" spans="1:15" x14ac:dyDescent="0.25">
      <c r="A1175" s="41" t="s">
        <v>1042</v>
      </c>
      <c r="B1175">
        <v>4</v>
      </c>
      <c r="D1175" t="s">
        <v>1026</v>
      </c>
      <c r="E1175" t="s">
        <v>1025</v>
      </c>
      <c r="F1175" t="s">
        <v>1022</v>
      </c>
      <c r="G1175" t="s">
        <v>1022</v>
      </c>
      <c r="H1175">
        <v>3</v>
      </c>
      <c r="I1175">
        <v>3</v>
      </c>
      <c r="J1175">
        <v>2.8479999999999999</v>
      </c>
      <c r="K1175">
        <v>2.8376000000000001</v>
      </c>
      <c r="L1175">
        <v>2.7593999999999999</v>
      </c>
      <c r="M1175">
        <v>2.7290000000000001</v>
      </c>
      <c r="O1175" t="str">
        <f t="shared" si="18"/>
        <v>3|4||UNC|3B|-|-|3|3|2.848|2.8376|2.7594|2.729|</v>
      </c>
    </row>
    <row r="1176" spans="1:15" x14ac:dyDescent="0.25">
      <c r="A1176" s="41" t="s">
        <v>1042</v>
      </c>
      <c r="B1176">
        <v>6</v>
      </c>
      <c r="D1176" t="s">
        <v>1031</v>
      </c>
      <c r="E1176" t="s">
        <v>1021</v>
      </c>
      <c r="F1176">
        <v>2.8E-3</v>
      </c>
      <c r="G1176">
        <v>2.9971999999999999</v>
      </c>
      <c r="H1176">
        <v>3</v>
      </c>
      <c r="I1176">
        <v>2.9790000000000001</v>
      </c>
      <c r="J1176">
        <v>2.8889</v>
      </c>
      <c r="K1176">
        <v>2.8795999999999999</v>
      </c>
      <c r="L1176">
        <v>2.7988</v>
      </c>
      <c r="M1176" t="s">
        <v>1022</v>
      </c>
      <c r="O1176" t="str">
        <f t="shared" si="18"/>
        <v>3|6||UN|2A|0.0028|2.9972|3|2.979|2.8889|2.8796|2.7988|-|</v>
      </c>
    </row>
    <row r="1177" spans="1:15" x14ac:dyDescent="0.25">
      <c r="A1177" s="41" t="s">
        <v>1042</v>
      </c>
      <c r="B1177">
        <v>6</v>
      </c>
      <c r="D1177" t="s">
        <v>1031</v>
      </c>
      <c r="E1177" t="s">
        <v>1023</v>
      </c>
      <c r="F1177" t="s">
        <v>1022</v>
      </c>
      <c r="G1177" t="s">
        <v>1022</v>
      </c>
      <c r="H1177">
        <v>3</v>
      </c>
      <c r="I1177">
        <v>3</v>
      </c>
      <c r="J1177">
        <v>2.9037999999999999</v>
      </c>
      <c r="K1177">
        <v>2.8917000000000002</v>
      </c>
      <c r="L1177">
        <v>2.85</v>
      </c>
      <c r="M1177">
        <v>2.82</v>
      </c>
      <c r="O1177" t="str">
        <f t="shared" si="18"/>
        <v>3|6||UN|2B|-|-|3|3|2.9038|2.8917|2.85|2.82|</v>
      </c>
    </row>
    <row r="1178" spans="1:15" x14ac:dyDescent="0.25">
      <c r="A1178" s="41" t="s">
        <v>1042</v>
      </c>
      <c r="B1178">
        <v>6</v>
      </c>
      <c r="D1178" t="s">
        <v>1031</v>
      </c>
      <c r="E1178" t="s">
        <v>1024</v>
      </c>
      <c r="F1178">
        <v>0</v>
      </c>
      <c r="G1178">
        <v>3</v>
      </c>
      <c r="H1178">
        <v>3</v>
      </c>
      <c r="I1178">
        <v>2.9817999999999998</v>
      </c>
      <c r="J1178">
        <v>2.8917000000000002</v>
      </c>
      <c r="K1178">
        <v>2.8847</v>
      </c>
      <c r="L1178">
        <v>2.8016000000000001</v>
      </c>
      <c r="M1178" t="s">
        <v>1022</v>
      </c>
      <c r="O1178" t="str">
        <f t="shared" si="18"/>
        <v>3|6||UN|3A|0|3|3|2.9818|2.8917|2.8847|2.8016|-|</v>
      </c>
    </row>
    <row r="1179" spans="1:15" x14ac:dyDescent="0.25">
      <c r="A1179" s="41" t="s">
        <v>1042</v>
      </c>
      <c r="B1179">
        <v>6</v>
      </c>
      <c r="D1179" t="s">
        <v>1031</v>
      </c>
      <c r="E1179" t="s">
        <v>1025</v>
      </c>
      <c r="F1179" t="s">
        <v>1022</v>
      </c>
      <c r="G1179" t="s">
        <v>1022</v>
      </c>
      <c r="H1179">
        <v>3</v>
      </c>
      <c r="I1179">
        <v>3</v>
      </c>
      <c r="J1179">
        <v>2.9007999999999998</v>
      </c>
      <c r="K1179">
        <v>2.8917000000000002</v>
      </c>
      <c r="L1179">
        <v>2.8395999999999999</v>
      </c>
      <c r="M1179">
        <v>2.82</v>
      </c>
      <c r="O1179" t="str">
        <f t="shared" si="18"/>
        <v>3|6||UN|3B|-|-|3|3|2.9008|2.8917|2.8396|2.82|</v>
      </c>
    </row>
    <row r="1180" spans="1:15" x14ac:dyDescent="0.25">
      <c r="A1180" s="41" t="s">
        <v>1042</v>
      </c>
      <c r="B1180">
        <v>8</v>
      </c>
      <c r="D1180" t="s">
        <v>1031</v>
      </c>
      <c r="E1180" t="s">
        <v>1021</v>
      </c>
      <c r="F1180">
        <v>2.5999999999999999E-3</v>
      </c>
      <c r="G1180">
        <v>2.9973999999999998</v>
      </c>
      <c r="H1180">
        <v>3</v>
      </c>
      <c r="I1180">
        <v>2.9824000000000002</v>
      </c>
      <c r="J1180">
        <v>2.9161999999999999</v>
      </c>
      <c r="K1180">
        <v>2.9077000000000002</v>
      </c>
      <c r="L1180">
        <v>2.8485999999999998</v>
      </c>
      <c r="M1180" t="s">
        <v>1022</v>
      </c>
      <c r="O1180" t="str">
        <f t="shared" si="18"/>
        <v>3|8||UN|2A|0.0026|2.9974|3|2.9824|2.9162|2.9077|2.8486|-|</v>
      </c>
    </row>
    <row r="1181" spans="1:15" x14ac:dyDescent="0.25">
      <c r="A1181" s="41" t="s">
        <v>1042</v>
      </c>
      <c r="B1181">
        <v>8</v>
      </c>
      <c r="D1181" t="s">
        <v>1031</v>
      </c>
      <c r="E1181" t="s">
        <v>1023</v>
      </c>
      <c r="F1181" t="s">
        <v>1022</v>
      </c>
      <c r="G1181" t="s">
        <v>1022</v>
      </c>
      <c r="H1181">
        <v>3</v>
      </c>
      <c r="I1181">
        <v>3</v>
      </c>
      <c r="J1181">
        <v>2.9298999999999999</v>
      </c>
      <c r="K1181">
        <v>2.9188000000000001</v>
      </c>
      <c r="L1181">
        <v>2.89</v>
      </c>
      <c r="M1181">
        <v>2.8650000000000002</v>
      </c>
      <c r="O1181" t="str">
        <f t="shared" si="18"/>
        <v>3|8||UN|2B|-|-|3|3|2.9299|2.9188|2.89|2.865|</v>
      </c>
    </row>
    <row r="1182" spans="1:15" x14ac:dyDescent="0.25">
      <c r="A1182" s="41" t="s">
        <v>1042</v>
      </c>
      <c r="B1182">
        <v>8</v>
      </c>
      <c r="D1182" t="s">
        <v>1031</v>
      </c>
      <c r="E1182" t="s">
        <v>1024</v>
      </c>
      <c r="F1182">
        <v>0</v>
      </c>
      <c r="G1182">
        <v>3</v>
      </c>
      <c r="H1182">
        <v>3</v>
      </c>
      <c r="I1182">
        <v>2.9849999999999999</v>
      </c>
      <c r="J1182">
        <v>2.9188000000000001</v>
      </c>
      <c r="K1182">
        <v>2.9123999999999999</v>
      </c>
      <c r="L1182">
        <v>2.8512</v>
      </c>
      <c r="M1182" t="s">
        <v>1022</v>
      </c>
      <c r="O1182" t="str">
        <f t="shared" si="18"/>
        <v>3|8||UN|3A|0|3|3|2.985|2.9188|2.9124|2.8512|-|</v>
      </c>
    </row>
    <row r="1183" spans="1:15" x14ac:dyDescent="0.25">
      <c r="A1183" s="41" t="s">
        <v>1042</v>
      </c>
      <c r="B1183">
        <v>8</v>
      </c>
      <c r="D1183" t="s">
        <v>1031</v>
      </c>
      <c r="E1183" t="s">
        <v>1025</v>
      </c>
      <c r="F1183" t="s">
        <v>1022</v>
      </c>
      <c r="G1183" t="s">
        <v>1022</v>
      </c>
      <c r="H1183">
        <v>3</v>
      </c>
      <c r="I1183">
        <v>3</v>
      </c>
      <c r="J1183">
        <v>2.9270999999999998</v>
      </c>
      <c r="K1183">
        <v>2.9188000000000001</v>
      </c>
      <c r="L1183">
        <v>2.8797000000000001</v>
      </c>
      <c r="M1183">
        <v>2.8650000000000002</v>
      </c>
      <c r="O1183" t="str">
        <f t="shared" si="18"/>
        <v>3|8||UN|3B|-|-|3|3|2.9271|2.9188|2.8797|2.865|</v>
      </c>
    </row>
    <row r="1184" spans="1:15" x14ac:dyDescent="0.25">
      <c r="A1184" s="41" t="s">
        <v>1042</v>
      </c>
      <c r="B1184">
        <v>10</v>
      </c>
      <c r="D1184" t="s">
        <v>1027</v>
      </c>
      <c r="E1184" t="s">
        <v>1021</v>
      </c>
      <c r="F1184">
        <v>2E-3</v>
      </c>
      <c r="G1184">
        <v>2.9980000000000002</v>
      </c>
      <c r="H1184">
        <v>3</v>
      </c>
      <c r="I1184">
        <v>2.9851000000000001</v>
      </c>
      <c r="J1184">
        <v>2.9329999999999998</v>
      </c>
      <c r="K1184">
        <v>2.9262000000000001</v>
      </c>
      <c r="L1184">
        <v>2.879</v>
      </c>
      <c r="M1184" t="s">
        <v>1022</v>
      </c>
      <c r="O1184" t="str">
        <f t="shared" si="18"/>
        <v>3|10||UNS|2A|0.002|2.998|3|2.9851|2.933|2.9262|2.879|-|</v>
      </c>
    </row>
    <row r="1185" spans="1:15" x14ac:dyDescent="0.25">
      <c r="A1185" s="41" t="s">
        <v>1042</v>
      </c>
      <c r="B1185">
        <v>10</v>
      </c>
      <c r="D1185" t="s">
        <v>1027</v>
      </c>
      <c r="E1185" t="s">
        <v>1023</v>
      </c>
      <c r="F1185" t="s">
        <v>1022</v>
      </c>
      <c r="G1185" t="s">
        <v>1022</v>
      </c>
      <c r="H1185">
        <v>3</v>
      </c>
      <c r="I1185">
        <v>3</v>
      </c>
      <c r="J1185">
        <v>2.9439000000000002</v>
      </c>
      <c r="K1185">
        <v>2.9350000000000001</v>
      </c>
      <c r="L1185">
        <v>2.9129999999999998</v>
      </c>
      <c r="M1185">
        <v>2.8919999999999999</v>
      </c>
      <c r="O1185" t="str">
        <f t="shared" si="18"/>
        <v>3|10||UNS|2B|-|-|3|3|2.9439|2.935|2.913|2.892|</v>
      </c>
    </row>
    <row r="1186" spans="1:15" x14ac:dyDescent="0.25">
      <c r="A1186" s="41" t="s">
        <v>1042</v>
      </c>
      <c r="B1186">
        <v>12</v>
      </c>
      <c r="D1186" t="s">
        <v>1031</v>
      </c>
      <c r="E1186" t="s">
        <v>1021</v>
      </c>
      <c r="F1186">
        <v>1.9E-3</v>
      </c>
      <c r="G1186">
        <v>2.9981</v>
      </c>
      <c r="H1186">
        <v>3</v>
      </c>
      <c r="I1186">
        <v>2.9866999999999999</v>
      </c>
      <c r="J1186">
        <v>2.944</v>
      </c>
      <c r="K1186">
        <v>2.9377</v>
      </c>
      <c r="L1186">
        <v>2.8988999999999998</v>
      </c>
      <c r="M1186" t="s">
        <v>1022</v>
      </c>
      <c r="O1186" t="str">
        <f t="shared" si="18"/>
        <v>3|12||UN|2A|0.0019|2.9981|3|2.9867|2.944|2.9377|2.8989|-|</v>
      </c>
    </row>
    <row r="1187" spans="1:15" x14ac:dyDescent="0.25">
      <c r="A1187" s="41" t="s">
        <v>1042</v>
      </c>
      <c r="B1187">
        <v>12</v>
      </c>
      <c r="D1187" t="s">
        <v>1031</v>
      </c>
      <c r="E1187" t="s">
        <v>1023</v>
      </c>
      <c r="F1187" t="s">
        <v>1022</v>
      </c>
      <c r="G1187" t="s">
        <v>1022</v>
      </c>
      <c r="H1187">
        <v>3</v>
      </c>
      <c r="I1187">
        <v>3</v>
      </c>
      <c r="J1187">
        <v>2.9540999999999999</v>
      </c>
      <c r="K1187">
        <v>2.9459</v>
      </c>
      <c r="L1187">
        <v>2.9279999999999999</v>
      </c>
      <c r="M1187">
        <v>2.91</v>
      </c>
      <c r="O1187" t="str">
        <f t="shared" si="18"/>
        <v>3|12||UN|2B|-|-|3|3|2.9541|2.9459|2.928|2.91|</v>
      </c>
    </row>
    <row r="1188" spans="1:15" x14ac:dyDescent="0.25">
      <c r="A1188" s="41" t="s">
        <v>1042</v>
      </c>
      <c r="B1188">
        <v>12</v>
      </c>
      <c r="D1188" t="s">
        <v>1031</v>
      </c>
      <c r="E1188" t="s">
        <v>1024</v>
      </c>
      <c r="F1188">
        <v>0</v>
      </c>
      <c r="G1188">
        <v>3</v>
      </c>
      <c r="H1188">
        <v>3</v>
      </c>
      <c r="I1188">
        <v>2.9885999999999999</v>
      </c>
      <c r="J1188">
        <v>2.9459</v>
      </c>
      <c r="K1188">
        <v>2.9411999999999998</v>
      </c>
      <c r="L1188">
        <v>2.9007999999999998</v>
      </c>
      <c r="M1188" t="s">
        <v>1022</v>
      </c>
      <c r="O1188" t="str">
        <f t="shared" si="18"/>
        <v>3|12||UN|3A|0|3|3|2.9886|2.9459|2.9412|2.9008|-|</v>
      </c>
    </row>
    <row r="1189" spans="1:15" x14ac:dyDescent="0.25">
      <c r="A1189" s="41" t="s">
        <v>1042</v>
      </c>
      <c r="B1189">
        <v>12</v>
      </c>
      <c r="D1189" t="s">
        <v>1031</v>
      </c>
      <c r="E1189" t="s">
        <v>1025</v>
      </c>
      <c r="F1189" t="s">
        <v>1022</v>
      </c>
      <c r="G1189" t="s">
        <v>1022</v>
      </c>
      <c r="H1189">
        <v>3</v>
      </c>
      <c r="I1189">
        <v>3</v>
      </c>
      <c r="J1189">
        <v>2.9521000000000002</v>
      </c>
      <c r="K1189">
        <v>2.9459</v>
      </c>
      <c r="L1189">
        <v>2.9198</v>
      </c>
      <c r="M1189">
        <v>2.91</v>
      </c>
      <c r="O1189" t="str">
        <f t="shared" si="18"/>
        <v>3|12||UN|3B|-|-|3|3|2.9521|2.9459|2.9198|2.91|</v>
      </c>
    </row>
    <row r="1190" spans="1:15" x14ac:dyDescent="0.25">
      <c r="A1190" s="41" t="s">
        <v>1042</v>
      </c>
      <c r="B1190">
        <v>14</v>
      </c>
      <c r="D1190" t="s">
        <v>1027</v>
      </c>
      <c r="E1190" t="s">
        <v>1021</v>
      </c>
      <c r="F1190">
        <v>1.8E-3</v>
      </c>
      <c r="G1190">
        <v>2.9982000000000002</v>
      </c>
      <c r="H1190">
        <v>3</v>
      </c>
      <c r="I1190">
        <v>2.9878999999999998</v>
      </c>
      <c r="J1190">
        <v>2.9518</v>
      </c>
      <c r="K1190">
        <v>2.9459</v>
      </c>
      <c r="L1190">
        <v>2.9131999999999998</v>
      </c>
      <c r="M1190" t="s">
        <v>1022</v>
      </c>
      <c r="O1190" t="str">
        <f t="shared" si="18"/>
        <v>3|14||UNS|2A|0.0018|2.9982|3|2.9879|2.9518|2.9459|2.9132|-|</v>
      </c>
    </row>
    <row r="1191" spans="1:15" x14ac:dyDescent="0.25">
      <c r="A1191" s="41" t="s">
        <v>1042</v>
      </c>
      <c r="B1191">
        <v>14</v>
      </c>
      <c r="D1191" t="s">
        <v>1027</v>
      </c>
      <c r="E1191" t="s">
        <v>1023</v>
      </c>
      <c r="F1191" t="s">
        <v>1022</v>
      </c>
      <c r="G1191" t="s">
        <v>1022</v>
      </c>
      <c r="H1191">
        <v>3</v>
      </c>
      <c r="I1191">
        <v>3</v>
      </c>
      <c r="J1191">
        <v>2.9613</v>
      </c>
      <c r="K1191">
        <v>2.9535999999999998</v>
      </c>
      <c r="L1191">
        <v>2.9380000000000002</v>
      </c>
      <c r="M1191">
        <v>2.923</v>
      </c>
      <c r="O1191" t="str">
        <f t="shared" si="18"/>
        <v>3|14||UNS|2B|-|-|3|3|2.9613|2.9536|2.938|2.923|</v>
      </c>
    </row>
    <row r="1192" spans="1:15" x14ac:dyDescent="0.25">
      <c r="A1192" s="41" t="s">
        <v>1042</v>
      </c>
      <c r="B1192">
        <v>16</v>
      </c>
      <c r="D1192" t="s">
        <v>1031</v>
      </c>
      <c r="E1192" t="s">
        <v>1021</v>
      </c>
      <c r="F1192">
        <v>1.6999999999999999E-3</v>
      </c>
      <c r="G1192">
        <v>2.9983</v>
      </c>
      <c r="H1192">
        <v>3</v>
      </c>
      <c r="I1192">
        <v>2.9889000000000001</v>
      </c>
      <c r="J1192">
        <v>2.9577</v>
      </c>
      <c r="K1192">
        <v>2.9521000000000002</v>
      </c>
      <c r="L1192">
        <v>2.9238</v>
      </c>
      <c r="M1192" t="s">
        <v>1022</v>
      </c>
      <c r="O1192" t="str">
        <f t="shared" si="18"/>
        <v>3|16||UN|2A|0.0017|2.9983|3|2.9889|2.9577|2.9521|2.9238|-|</v>
      </c>
    </row>
    <row r="1193" spans="1:15" x14ac:dyDescent="0.25">
      <c r="A1193" s="41" t="s">
        <v>1042</v>
      </c>
      <c r="B1193">
        <v>16</v>
      </c>
      <c r="D1193" t="s">
        <v>1031</v>
      </c>
      <c r="E1193" t="s">
        <v>1023</v>
      </c>
      <c r="F1193" t="s">
        <v>1022</v>
      </c>
      <c r="G1193" t="s">
        <v>1022</v>
      </c>
      <c r="H1193">
        <v>3</v>
      </c>
      <c r="I1193">
        <v>3</v>
      </c>
      <c r="J1193">
        <v>2.9666999999999999</v>
      </c>
      <c r="K1193">
        <v>2.9594</v>
      </c>
      <c r="L1193">
        <v>2.9460000000000002</v>
      </c>
      <c r="M1193">
        <v>2.9319999999999999</v>
      </c>
      <c r="O1193" t="str">
        <f t="shared" si="18"/>
        <v>3|16||UN|2B|-|-|3|3|2.9667|2.9594|2.946|2.932|</v>
      </c>
    </row>
    <row r="1194" spans="1:15" x14ac:dyDescent="0.25">
      <c r="A1194" s="41" t="s">
        <v>1042</v>
      </c>
      <c r="B1194">
        <v>16</v>
      </c>
      <c r="D1194" t="s">
        <v>1031</v>
      </c>
      <c r="E1194" t="s">
        <v>1024</v>
      </c>
      <c r="F1194">
        <v>0</v>
      </c>
      <c r="G1194">
        <v>3</v>
      </c>
      <c r="H1194">
        <v>3</v>
      </c>
      <c r="I1194">
        <v>2.9906000000000001</v>
      </c>
      <c r="J1194">
        <v>2.9594</v>
      </c>
      <c r="K1194">
        <v>2.9552</v>
      </c>
      <c r="L1194">
        <v>2.9255</v>
      </c>
      <c r="M1194" t="s">
        <v>1022</v>
      </c>
      <c r="O1194" t="str">
        <f t="shared" si="18"/>
        <v>3|16||UN|3A|0|3|3|2.9906|2.9594|2.9552|2.9255|-|</v>
      </c>
    </row>
    <row r="1195" spans="1:15" x14ac:dyDescent="0.25">
      <c r="A1195" s="41" t="s">
        <v>1042</v>
      </c>
      <c r="B1195">
        <v>16</v>
      </c>
      <c r="D1195" t="s">
        <v>1031</v>
      </c>
      <c r="E1195" t="s">
        <v>1025</v>
      </c>
      <c r="F1195" t="s">
        <v>1022</v>
      </c>
      <c r="G1195" t="s">
        <v>1022</v>
      </c>
      <c r="H1195">
        <v>3</v>
      </c>
      <c r="I1195">
        <v>3</v>
      </c>
      <c r="J1195">
        <v>2.9649000000000001</v>
      </c>
      <c r="K1195">
        <v>2.9594</v>
      </c>
      <c r="L1195">
        <v>2.9407999999999999</v>
      </c>
      <c r="M1195">
        <v>2.9319999999999999</v>
      </c>
      <c r="O1195" t="str">
        <f t="shared" si="18"/>
        <v>3|16||UN|3B|-|-|3|3|2.9649|2.9594|2.9408|2.932|</v>
      </c>
    </row>
    <row r="1196" spans="1:15" x14ac:dyDescent="0.25">
      <c r="A1196" s="41" t="s">
        <v>1042</v>
      </c>
      <c r="B1196">
        <v>18</v>
      </c>
      <c r="D1196" t="s">
        <v>1027</v>
      </c>
      <c r="E1196" t="s">
        <v>1021</v>
      </c>
      <c r="F1196">
        <v>1.6000000000000001E-3</v>
      </c>
      <c r="G1196">
        <v>2.9984000000000002</v>
      </c>
      <c r="H1196">
        <v>3</v>
      </c>
      <c r="I1196">
        <v>2.9897</v>
      </c>
      <c r="J1196">
        <v>2.9622999999999999</v>
      </c>
      <c r="K1196">
        <v>2.9569000000000001</v>
      </c>
      <c r="L1196">
        <v>2.9323000000000001</v>
      </c>
      <c r="M1196" t="s">
        <v>1022</v>
      </c>
      <c r="O1196" t="str">
        <f t="shared" si="18"/>
        <v>3|18||UNS|2A|0.0016|2.9984|3|2.9897|2.9623|2.9569|2.9323|-|</v>
      </c>
    </row>
    <row r="1197" spans="1:15" x14ac:dyDescent="0.25">
      <c r="A1197" s="41" t="s">
        <v>1042</v>
      </c>
      <c r="B1197">
        <v>18</v>
      </c>
      <c r="D1197" t="s">
        <v>1027</v>
      </c>
      <c r="E1197" t="s">
        <v>1023</v>
      </c>
      <c r="F1197" t="s">
        <v>1022</v>
      </c>
      <c r="G1197" t="s">
        <v>1022</v>
      </c>
      <c r="H1197">
        <v>3</v>
      </c>
      <c r="I1197">
        <v>3</v>
      </c>
      <c r="J1197">
        <v>2.9708999999999999</v>
      </c>
      <c r="K1197">
        <v>2.9639000000000002</v>
      </c>
      <c r="L1197">
        <v>2.9529999999999998</v>
      </c>
      <c r="M1197">
        <v>2.94</v>
      </c>
      <c r="O1197" t="str">
        <f t="shared" si="18"/>
        <v>3|18||UNS|2B|-|-|3|3|2.9709|2.9639|2.953|2.94|</v>
      </c>
    </row>
    <row r="1198" spans="1:15" x14ac:dyDescent="0.25">
      <c r="A1198" s="41" t="s">
        <v>1042</v>
      </c>
      <c r="B1198">
        <v>20</v>
      </c>
      <c r="D1198" t="s">
        <v>1031</v>
      </c>
      <c r="E1198" t="s">
        <v>1021</v>
      </c>
      <c r="F1198">
        <v>1.6000000000000001E-3</v>
      </c>
      <c r="G1198">
        <v>2.9984000000000002</v>
      </c>
      <c r="H1198">
        <v>3</v>
      </c>
      <c r="I1198">
        <v>2.9903</v>
      </c>
      <c r="J1198">
        <v>2.9659</v>
      </c>
      <c r="K1198">
        <v>2.9607000000000001</v>
      </c>
      <c r="L1198">
        <v>2.9388999999999998</v>
      </c>
      <c r="M1198" t="s">
        <v>1022</v>
      </c>
      <c r="O1198" t="str">
        <f t="shared" si="18"/>
        <v>3|20||UN|2A|0.0016|2.9984|3|2.9903|2.9659|2.9607|2.9389|-|</v>
      </c>
    </row>
    <row r="1199" spans="1:15" x14ac:dyDescent="0.25">
      <c r="A1199" s="41" t="s">
        <v>1042</v>
      </c>
      <c r="B1199">
        <v>20</v>
      </c>
      <c r="D1199" t="s">
        <v>1031</v>
      </c>
      <c r="E1199" t="s">
        <v>1023</v>
      </c>
      <c r="F1199" t="s">
        <v>1022</v>
      </c>
      <c r="G1199" t="s">
        <v>1022</v>
      </c>
      <c r="H1199">
        <v>3</v>
      </c>
      <c r="I1199">
        <v>3</v>
      </c>
      <c r="J1199">
        <v>2.9742999999999999</v>
      </c>
      <c r="K1199">
        <v>2.9674999999999998</v>
      </c>
      <c r="L1199">
        <v>2.9569999999999999</v>
      </c>
      <c r="M1199">
        <v>2.9460000000000002</v>
      </c>
      <c r="O1199" t="str">
        <f t="shared" si="18"/>
        <v>3|20||UN|2B|-|-|3|3|2.9743|2.9675|2.957|2.946|</v>
      </c>
    </row>
    <row r="1200" spans="1:15" x14ac:dyDescent="0.25">
      <c r="A1200" s="41" t="s">
        <v>1042</v>
      </c>
      <c r="B1200">
        <v>20</v>
      </c>
      <c r="D1200" t="s">
        <v>1031</v>
      </c>
      <c r="E1200" t="s">
        <v>1024</v>
      </c>
      <c r="F1200">
        <v>0</v>
      </c>
      <c r="G1200">
        <v>3</v>
      </c>
      <c r="H1200">
        <v>3</v>
      </c>
      <c r="I1200">
        <v>2.9918999999999998</v>
      </c>
      <c r="J1200">
        <v>2.9674999999999998</v>
      </c>
      <c r="K1200">
        <v>2.9636</v>
      </c>
      <c r="L1200">
        <v>2.9405000000000001</v>
      </c>
      <c r="M1200" t="s">
        <v>1022</v>
      </c>
      <c r="O1200" t="str">
        <f t="shared" si="18"/>
        <v>3|20||UN|3A|0|3|3|2.9919|2.9675|2.9636|2.9405|-|</v>
      </c>
    </row>
    <row r="1201" spans="1:15" x14ac:dyDescent="0.25">
      <c r="A1201" s="41" t="s">
        <v>1042</v>
      </c>
      <c r="B1201">
        <v>20</v>
      </c>
      <c r="D1201" t="s">
        <v>1031</v>
      </c>
      <c r="E1201" t="s">
        <v>1025</v>
      </c>
      <c r="F1201" t="s">
        <v>1022</v>
      </c>
      <c r="G1201" t="s">
        <v>1022</v>
      </c>
      <c r="H1201">
        <v>3</v>
      </c>
      <c r="I1201">
        <v>3</v>
      </c>
      <c r="J1201">
        <v>2.9725999999999999</v>
      </c>
      <c r="K1201">
        <v>2.9674999999999998</v>
      </c>
      <c r="L1201">
        <v>2.9537</v>
      </c>
      <c r="M1201">
        <v>2.9460000000000002</v>
      </c>
      <c r="O1201" t="str">
        <f t="shared" si="18"/>
        <v>3|20||UN|3B|-|-|3|3|2.9726|2.9675|2.9537|2.946|</v>
      </c>
    </row>
    <row r="1202" spans="1:15" x14ac:dyDescent="0.25">
      <c r="A1202" s="41" t="s">
        <v>1085</v>
      </c>
      <c r="B1202">
        <v>6</v>
      </c>
      <c r="D1202" t="s">
        <v>1031</v>
      </c>
      <c r="E1202" t="s">
        <v>1021</v>
      </c>
      <c r="F1202">
        <v>2.8E-3</v>
      </c>
      <c r="G1202">
        <v>3.1221999999999999</v>
      </c>
      <c r="H1202">
        <v>3.125</v>
      </c>
      <c r="I1202">
        <v>3.1040000000000001</v>
      </c>
      <c r="J1202">
        <v>3.0139</v>
      </c>
      <c r="K1202">
        <v>3.0045000000000002</v>
      </c>
      <c r="L1202">
        <v>2.9238</v>
      </c>
      <c r="M1202" t="s">
        <v>1022</v>
      </c>
      <c r="O1202" t="str">
        <f t="shared" si="18"/>
        <v>3 1/8|6||UN|2A|0.0028|3.1222|3.125|3.104|3.0139|3.0045|2.9238|-|</v>
      </c>
    </row>
    <row r="1203" spans="1:15" x14ac:dyDescent="0.25">
      <c r="A1203" s="41" t="s">
        <v>1085</v>
      </c>
      <c r="B1203">
        <v>6</v>
      </c>
      <c r="D1203" t="s">
        <v>1031</v>
      </c>
      <c r="E1203" t="s">
        <v>1023</v>
      </c>
      <c r="F1203" t="s">
        <v>1022</v>
      </c>
      <c r="G1203" t="s">
        <v>1022</v>
      </c>
      <c r="H1203">
        <v>3.125</v>
      </c>
      <c r="I1203">
        <v>3.125</v>
      </c>
      <c r="J1203">
        <v>3.0289000000000001</v>
      </c>
      <c r="K1203">
        <v>3.0167000000000002</v>
      </c>
      <c r="L1203">
        <v>2.9750000000000001</v>
      </c>
      <c r="M1203">
        <v>2.9449999999999998</v>
      </c>
      <c r="O1203" t="str">
        <f t="shared" si="18"/>
        <v>3 1/8|6||UN|2B|-|-|3.125|3.125|3.0289|3.0167|2.975|2.945|</v>
      </c>
    </row>
    <row r="1204" spans="1:15" x14ac:dyDescent="0.25">
      <c r="A1204" s="41" t="s">
        <v>1085</v>
      </c>
      <c r="B1204">
        <v>6</v>
      </c>
      <c r="D1204" t="s">
        <v>1031</v>
      </c>
      <c r="E1204" t="s">
        <v>1024</v>
      </c>
      <c r="F1204">
        <v>0</v>
      </c>
      <c r="G1204">
        <v>3.125</v>
      </c>
      <c r="H1204">
        <v>3.125</v>
      </c>
      <c r="I1204">
        <v>3.1067999999999998</v>
      </c>
      <c r="J1204">
        <v>3.0167000000000002</v>
      </c>
      <c r="K1204">
        <v>3.0097</v>
      </c>
      <c r="L1204">
        <v>2.9266000000000001</v>
      </c>
      <c r="M1204" t="s">
        <v>1022</v>
      </c>
      <c r="O1204" t="str">
        <f t="shared" si="18"/>
        <v>3 1/8|6||UN|3A|0|3.125|3.125|3.1068|3.0167|3.0097|2.9266|-|</v>
      </c>
    </row>
    <row r="1205" spans="1:15" x14ac:dyDescent="0.25">
      <c r="A1205" s="41" t="s">
        <v>1085</v>
      </c>
      <c r="B1205">
        <v>6</v>
      </c>
      <c r="D1205" t="s">
        <v>1031</v>
      </c>
      <c r="E1205" t="s">
        <v>1025</v>
      </c>
      <c r="F1205" t="s">
        <v>1022</v>
      </c>
      <c r="G1205" t="s">
        <v>1022</v>
      </c>
      <c r="H1205">
        <v>3.125</v>
      </c>
      <c r="I1205">
        <v>3.125</v>
      </c>
      <c r="J1205">
        <v>3.0259</v>
      </c>
      <c r="K1205">
        <v>3.0167000000000002</v>
      </c>
      <c r="L1205">
        <v>2.9645999999999999</v>
      </c>
      <c r="M1205">
        <v>2.9449999999999998</v>
      </c>
      <c r="O1205" t="str">
        <f t="shared" si="18"/>
        <v>3 1/8|6||UN|3B|-|-|3.125|3.125|3.0259|3.0167|2.9646|2.945|</v>
      </c>
    </row>
    <row r="1206" spans="1:15" x14ac:dyDescent="0.25">
      <c r="A1206" s="41" t="s">
        <v>1085</v>
      </c>
      <c r="B1206">
        <v>8</v>
      </c>
      <c r="D1206" t="s">
        <v>1031</v>
      </c>
      <c r="E1206" t="s">
        <v>1021</v>
      </c>
      <c r="F1206">
        <v>2.5999999999999999E-3</v>
      </c>
      <c r="G1206">
        <v>3.1223999999999998</v>
      </c>
      <c r="H1206">
        <v>3.125</v>
      </c>
      <c r="I1206">
        <v>3.1074000000000002</v>
      </c>
      <c r="J1206">
        <v>3.0411999999999999</v>
      </c>
      <c r="K1206">
        <v>3.0326</v>
      </c>
      <c r="L1206">
        <v>2.9735999999999998</v>
      </c>
      <c r="M1206" t="s">
        <v>1022</v>
      </c>
      <c r="O1206" t="str">
        <f t="shared" si="18"/>
        <v>3 1/8|8||UN|2A|0.0026|3.1224|3.125|3.1074|3.0412|3.0326|2.9736|-|</v>
      </c>
    </row>
    <row r="1207" spans="1:15" x14ac:dyDescent="0.25">
      <c r="A1207" s="41" t="s">
        <v>1085</v>
      </c>
      <c r="B1207">
        <v>8</v>
      </c>
      <c r="D1207" t="s">
        <v>1031</v>
      </c>
      <c r="E1207" t="s">
        <v>1023</v>
      </c>
      <c r="F1207" t="s">
        <v>1022</v>
      </c>
      <c r="G1207" t="s">
        <v>1022</v>
      </c>
      <c r="H1207">
        <v>3.125</v>
      </c>
      <c r="I1207">
        <v>3.125</v>
      </c>
      <c r="J1207">
        <v>3.0550000000000002</v>
      </c>
      <c r="K1207">
        <v>3.0438000000000001</v>
      </c>
      <c r="L1207">
        <v>3.0150000000000001</v>
      </c>
      <c r="M1207">
        <v>2.99</v>
      </c>
      <c r="O1207" t="str">
        <f t="shared" si="18"/>
        <v>3 1/8|8||UN|2B|-|-|3.125|3.125|3.055|3.0438|3.015|2.99|</v>
      </c>
    </row>
    <row r="1208" spans="1:15" x14ac:dyDescent="0.25">
      <c r="A1208" s="41" t="s">
        <v>1085</v>
      </c>
      <c r="B1208">
        <v>8</v>
      </c>
      <c r="D1208" t="s">
        <v>1031</v>
      </c>
      <c r="E1208" t="s">
        <v>1024</v>
      </c>
      <c r="F1208">
        <v>0</v>
      </c>
      <c r="G1208">
        <v>3.125</v>
      </c>
      <c r="H1208">
        <v>3.125</v>
      </c>
      <c r="I1208">
        <v>3.11</v>
      </c>
      <c r="J1208">
        <v>3.0438000000000001</v>
      </c>
      <c r="K1208">
        <v>3.0373999999999999</v>
      </c>
      <c r="L1208">
        <v>2.9762</v>
      </c>
      <c r="M1208" t="s">
        <v>1022</v>
      </c>
      <c r="O1208" t="str">
        <f t="shared" si="18"/>
        <v>3 1/8|8||UN|3A|0|3.125|3.125|3.11|3.0438|3.0374|2.9762|-|</v>
      </c>
    </row>
    <row r="1209" spans="1:15" x14ac:dyDescent="0.25">
      <c r="A1209" s="41" t="s">
        <v>1085</v>
      </c>
      <c r="B1209">
        <v>8</v>
      </c>
      <c r="D1209" t="s">
        <v>1031</v>
      </c>
      <c r="E1209" t="s">
        <v>1025</v>
      </c>
      <c r="F1209" t="s">
        <v>1022</v>
      </c>
      <c r="G1209" t="s">
        <v>1022</v>
      </c>
      <c r="H1209">
        <v>3.125</v>
      </c>
      <c r="I1209">
        <v>3.125</v>
      </c>
      <c r="J1209">
        <v>3.0522</v>
      </c>
      <c r="K1209">
        <v>3.0438000000000001</v>
      </c>
      <c r="L1209">
        <v>3.0047000000000001</v>
      </c>
      <c r="M1209">
        <v>2.99</v>
      </c>
      <c r="O1209" t="str">
        <f t="shared" si="18"/>
        <v>3 1/8|8||UN|3B|-|-|3.125|3.125|3.0522|3.0438|3.0047|2.99|</v>
      </c>
    </row>
    <row r="1210" spans="1:15" x14ac:dyDescent="0.25">
      <c r="A1210" s="41" t="s">
        <v>1085</v>
      </c>
      <c r="B1210">
        <v>12</v>
      </c>
      <c r="D1210" t="s">
        <v>1031</v>
      </c>
      <c r="E1210" t="s">
        <v>1021</v>
      </c>
      <c r="F1210">
        <v>1.9E-3</v>
      </c>
      <c r="G1210">
        <v>3.1231</v>
      </c>
      <c r="H1210">
        <v>3.125</v>
      </c>
      <c r="I1210">
        <v>3.1116999999999999</v>
      </c>
      <c r="J1210">
        <v>3.069</v>
      </c>
      <c r="K1210">
        <v>3.0627</v>
      </c>
      <c r="L1210">
        <v>3.0238999999999998</v>
      </c>
      <c r="M1210" t="s">
        <v>1022</v>
      </c>
      <c r="O1210" t="str">
        <f t="shared" si="18"/>
        <v>3 1/8|12||UN|2A|0.0019|3.1231|3.125|3.1117|3.069|3.0627|3.0239|-|</v>
      </c>
    </row>
    <row r="1211" spans="1:15" x14ac:dyDescent="0.25">
      <c r="A1211" s="41" t="s">
        <v>1085</v>
      </c>
      <c r="B1211">
        <v>12</v>
      </c>
      <c r="D1211" t="s">
        <v>1031</v>
      </c>
      <c r="E1211" t="s">
        <v>1023</v>
      </c>
      <c r="F1211" t="s">
        <v>1022</v>
      </c>
      <c r="G1211" t="s">
        <v>1022</v>
      </c>
      <c r="H1211">
        <v>3.125</v>
      </c>
      <c r="I1211">
        <v>3.125</v>
      </c>
      <c r="J1211">
        <v>3.0790999999999999</v>
      </c>
      <c r="K1211">
        <v>3.0709</v>
      </c>
      <c r="L1211">
        <v>3.0529999999999999</v>
      </c>
      <c r="M1211">
        <v>3.0350000000000001</v>
      </c>
      <c r="O1211" t="str">
        <f t="shared" si="18"/>
        <v>3 1/8|12||UN|2B|-|-|3.125|3.125|3.0791|3.0709|3.053|3.035|</v>
      </c>
    </row>
    <row r="1212" spans="1:15" x14ac:dyDescent="0.25">
      <c r="A1212" s="41" t="s">
        <v>1085</v>
      </c>
      <c r="B1212">
        <v>12</v>
      </c>
      <c r="D1212" t="s">
        <v>1031</v>
      </c>
      <c r="E1212" t="s">
        <v>1024</v>
      </c>
      <c r="F1212">
        <v>0</v>
      </c>
      <c r="G1212">
        <v>3.125</v>
      </c>
      <c r="H1212">
        <v>3.125</v>
      </c>
      <c r="I1212">
        <v>3.1135999999999999</v>
      </c>
      <c r="J1212">
        <v>3.0709</v>
      </c>
      <c r="K1212">
        <v>3.0661999999999998</v>
      </c>
      <c r="L1212">
        <v>3.0257999999999998</v>
      </c>
      <c r="M1212" t="s">
        <v>1022</v>
      </c>
      <c r="O1212" t="str">
        <f t="shared" si="18"/>
        <v>3 1/8|12||UN|3A|0|3.125|3.125|3.1136|3.0709|3.0662|3.0258|-|</v>
      </c>
    </row>
    <row r="1213" spans="1:15" x14ac:dyDescent="0.25">
      <c r="A1213" s="41" t="s">
        <v>1085</v>
      </c>
      <c r="B1213">
        <v>12</v>
      </c>
      <c r="D1213" t="s">
        <v>1031</v>
      </c>
      <c r="E1213" t="s">
        <v>1025</v>
      </c>
      <c r="F1213" t="s">
        <v>1022</v>
      </c>
      <c r="G1213" t="s">
        <v>1022</v>
      </c>
      <c r="H1213">
        <v>3.125</v>
      </c>
      <c r="I1213">
        <v>3.125</v>
      </c>
      <c r="J1213">
        <v>3.0771000000000002</v>
      </c>
      <c r="K1213">
        <v>3.0709</v>
      </c>
      <c r="L1213">
        <v>3.0448</v>
      </c>
      <c r="M1213">
        <v>3.0350000000000001</v>
      </c>
      <c r="O1213" t="str">
        <f t="shared" si="18"/>
        <v>3 1/8|12||UN|3B|-|-|3.125|3.125|3.0771|3.0709|3.0448|3.035|</v>
      </c>
    </row>
    <row r="1214" spans="1:15" x14ac:dyDescent="0.25">
      <c r="A1214" s="41" t="s">
        <v>1085</v>
      </c>
      <c r="B1214">
        <v>16</v>
      </c>
      <c r="D1214" t="s">
        <v>1031</v>
      </c>
      <c r="E1214" t="s">
        <v>1021</v>
      </c>
      <c r="F1214">
        <v>1.6999999999999999E-3</v>
      </c>
      <c r="G1214">
        <v>3.1233</v>
      </c>
      <c r="H1214">
        <v>3.125</v>
      </c>
      <c r="I1214">
        <v>3.1139000000000001</v>
      </c>
      <c r="J1214">
        <v>3.0827</v>
      </c>
      <c r="K1214">
        <v>3.0771000000000002</v>
      </c>
      <c r="L1214">
        <v>3.0488</v>
      </c>
      <c r="M1214" t="s">
        <v>1022</v>
      </c>
      <c r="O1214" t="str">
        <f t="shared" si="18"/>
        <v>3 1/8|16||UN|2A|0.0017|3.1233|3.125|3.1139|3.0827|3.0771|3.0488|-|</v>
      </c>
    </row>
    <row r="1215" spans="1:15" x14ac:dyDescent="0.25">
      <c r="A1215" s="41" t="s">
        <v>1085</v>
      </c>
      <c r="B1215">
        <v>16</v>
      </c>
      <c r="D1215" t="s">
        <v>1031</v>
      </c>
      <c r="E1215" t="s">
        <v>1023</v>
      </c>
      <c r="F1215" t="s">
        <v>1022</v>
      </c>
      <c r="G1215" t="s">
        <v>1022</v>
      </c>
      <c r="H1215">
        <v>3.125</v>
      </c>
      <c r="I1215">
        <v>3.125</v>
      </c>
      <c r="J1215">
        <v>3.0916999999999999</v>
      </c>
      <c r="K1215">
        <v>3.0844</v>
      </c>
      <c r="L1215">
        <v>3.0710000000000002</v>
      </c>
      <c r="M1215">
        <v>3.0569999999999999</v>
      </c>
      <c r="O1215" t="str">
        <f t="shared" si="18"/>
        <v>3 1/8|16||UN|2B|-|-|3.125|3.125|3.0917|3.0844|3.071|3.057|</v>
      </c>
    </row>
    <row r="1216" spans="1:15" x14ac:dyDescent="0.25">
      <c r="A1216" s="41" t="s">
        <v>1085</v>
      </c>
      <c r="B1216">
        <v>16</v>
      </c>
      <c r="D1216" t="s">
        <v>1031</v>
      </c>
      <c r="E1216" t="s">
        <v>1024</v>
      </c>
      <c r="F1216">
        <v>0</v>
      </c>
      <c r="G1216">
        <v>3.125</v>
      </c>
      <c r="H1216">
        <v>3.125</v>
      </c>
      <c r="I1216">
        <v>3.1156000000000001</v>
      </c>
      <c r="J1216">
        <v>3.0844</v>
      </c>
      <c r="K1216">
        <v>3.0802</v>
      </c>
      <c r="L1216">
        <v>3.0505</v>
      </c>
      <c r="M1216" t="s">
        <v>1022</v>
      </c>
      <c r="O1216" t="str">
        <f t="shared" si="18"/>
        <v>3 1/8|16||UN|3A|0|3.125|3.125|3.1156|3.0844|3.0802|3.0505|-|</v>
      </c>
    </row>
    <row r="1217" spans="1:15" x14ac:dyDescent="0.25">
      <c r="A1217" s="41" t="s">
        <v>1085</v>
      </c>
      <c r="B1217">
        <v>16</v>
      </c>
      <c r="D1217" t="s">
        <v>1031</v>
      </c>
      <c r="E1217" t="s">
        <v>1025</v>
      </c>
      <c r="F1217" t="s">
        <v>1022</v>
      </c>
      <c r="G1217" t="s">
        <v>1022</v>
      </c>
      <c r="H1217">
        <v>3.125</v>
      </c>
      <c r="I1217">
        <v>3.125</v>
      </c>
      <c r="J1217">
        <v>3.0899000000000001</v>
      </c>
      <c r="K1217">
        <v>3.0844</v>
      </c>
      <c r="L1217">
        <v>3.0657999999999999</v>
      </c>
      <c r="M1217">
        <v>3.0569999999999999</v>
      </c>
      <c r="O1217" t="str">
        <f t="shared" si="18"/>
        <v>3 1/8|16||UN|3B|-|-|3.125|3.125|3.0899|3.0844|3.0658|3.057|</v>
      </c>
    </row>
    <row r="1218" spans="1:15" x14ac:dyDescent="0.25">
      <c r="A1218" s="41" t="s">
        <v>1086</v>
      </c>
      <c r="B1218">
        <v>4</v>
      </c>
      <c r="D1218" t="s">
        <v>1026</v>
      </c>
      <c r="E1218" t="s">
        <v>1029</v>
      </c>
      <c r="F1218">
        <v>3.3E-3</v>
      </c>
      <c r="G1218">
        <v>3.2467000000000001</v>
      </c>
      <c r="H1218">
        <v>3.25</v>
      </c>
      <c r="I1218">
        <v>3.2109999999999999</v>
      </c>
      <c r="J1218">
        <v>3.0842999999999998</v>
      </c>
      <c r="K1218">
        <v>3.0680000000000001</v>
      </c>
      <c r="L1218">
        <v>2.9489999999999998</v>
      </c>
      <c r="M1218" t="s">
        <v>1022</v>
      </c>
      <c r="O1218" t="str">
        <f t="shared" si="18"/>
        <v>3 1/4|4||UNC|1A|0.0033|3.2467|3.25|3.211|3.0843|3.068|2.949|-|</v>
      </c>
    </row>
    <row r="1219" spans="1:15" x14ac:dyDescent="0.25">
      <c r="A1219" s="41" t="s">
        <v>1086</v>
      </c>
      <c r="B1219">
        <v>4</v>
      </c>
      <c r="D1219" t="s">
        <v>1026</v>
      </c>
      <c r="E1219" t="s">
        <v>1030</v>
      </c>
      <c r="F1219" t="s">
        <v>1022</v>
      </c>
      <c r="G1219" t="s">
        <v>1022</v>
      </c>
      <c r="H1219">
        <v>3.25</v>
      </c>
      <c r="I1219">
        <v>3.25</v>
      </c>
      <c r="J1219">
        <v>3.1088</v>
      </c>
      <c r="K1219">
        <v>3.0876000000000001</v>
      </c>
      <c r="L1219">
        <v>3.0169999999999999</v>
      </c>
      <c r="M1219">
        <v>2.9790000000000001</v>
      </c>
      <c r="O1219" t="str">
        <f t="shared" ref="O1219:O1282" si="19">A1219&amp;"|"&amp;B1219&amp;"|"&amp;C1219&amp;"|"&amp;D1219&amp;"|"&amp;E1219&amp;"|"&amp;F1219&amp;"|"&amp;G1219&amp;"|"&amp;H1219&amp;"|"&amp;I1219&amp;"|"&amp;J1219&amp;"|"&amp;K1219&amp;"|"&amp;L1219&amp;"|"&amp;M1219&amp;"|"&amp;N1219</f>
        <v>3 1/4|4||UNC|1B|-|-|3.25|3.25|3.1088|3.0876|3.017|2.979|</v>
      </c>
    </row>
    <row r="1220" spans="1:15" x14ac:dyDescent="0.25">
      <c r="A1220" s="41" t="s">
        <v>1086</v>
      </c>
      <c r="B1220">
        <v>4</v>
      </c>
      <c r="D1220" t="s">
        <v>1026</v>
      </c>
      <c r="E1220" t="s">
        <v>1021</v>
      </c>
      <c r="F1220">
        <v>3.3E-3</v>
      </c>
      <c r="G1220">
        <v>3.2467000000000001</v>
      </c>
      <c r="H1220">
        <v>3.25</v>
      </c>
      <c r="I1220">
        <v>3.2229000000000001</v>
      </c>
      <c r="J1220">
        <v>3.0842999999999998</v>
      </c>
      <c r="K1220">
        <v>3.0733999999999999</v>
      </c>
      <c r="L1220">
        <v>2.9489999999999998</v>
      </c>
      <c r="M1220" t="s">
        <v>1022</v>
      </c>
      <c r="O1220" t="str">
        <f t="shared" si="19"/>
        <v>3 1/4|4||UNC|2A|0.0033|3.2467|3.25|3.2229|3.0843|3.0734|2.949|-|</v>
      </c>
    </row>
    <row r="1221" spans="1:15" x14ac:dyDescent="0.25">
      <c r="A1221" s="41" t="s">
        <v>1086</v>
      </c>
      <c r="B1221">
        <v>4</v>
      </c>
      <c r="D1221" t="s">
        <v>1026</v>
      </c>
      <c r="E1221" t="s">
        <v>1023</v>
      </c>
      <c r="F1221" t="s">
        <v>1022</v>
      </c>
      <c r="G1221" t="s">
        <v>1022</v>
      </c>
      <c r="H1221">
        <v>3.25</v>
      </c>
      <c r="I1221">
        <v>3.25</v>
      </c>
      <c r="J1221">
        <v>3.1017000000000001</v>
      </c>
      <c r="K1221">
        <v>3.0876000000000001</v>
      </c>
      <c r="L1221">
        <v>3.0169999999999999</v>
      </c>
      <c r="M1221">
        <v>2.9790000000000001</v>
      </c>
      <c r="O1221" t="str">
        <f t="shared" si="19"/>
        <v>3 1/4|4||UNC|2B|-|-|3.25|3.25|3.1017|3.0876|3.017|2.979|</v>
      </c>
    </row>
    <row r="1222" spans="1:15" x14ac:dyDescent="0.25">
      <c r="A1222" s="41" t="s">
        <v>1086</v>
      </c>
      <c r="B1222">
        <v>4</v>
      </c>
      <c r="D1222" t="s">
        <v>1026</v>
      </c>
      <c r="E1222" t="s">
        <v>1024</v>
      </c>
      <c r="F1222">
        <v>0</v>
      </c>
      <c r="G1222">
        <v>3.25</v>
      </c>
      <c r="H1222">
        <v>3.25</v>
      </c>
      <c r="I1222">
        <v>3.2262</v>
      </c>
      <c r="J1222">
        <v>3.0876000000000001</v>
      </c>
      <c r="K1222">
        <v>3.0794000000000001</v>
      </c>
      <c r="L1222">
        <v>2.9523000000000001</v>
      </c>
      <c r="M1222" t="s">
        <v>1022</v>
      </c>
      <c r="O1222" t="str">
        <f t="shared" si="19"/>
        <v>3 1/4|4||UNC|3A|0|3.25|3.25|3.2262|3.0876|3.0794|2.9523|-|</v>
      </c>
    </row>
    <row r="1223" spans="1:15" x14ac:dyDescent="0.25">
      <c r="A1223" s="41" t="s">
        <v>1086</v>
      </c>
      <c r="B1223">
        <v>4</v>
      </c>
      <c r="D1223" t="s">
        <v>1026</v>
      </c>
      <c r="E1223" t="s">
        <v>1025</v>
      </c>
      <c r="F1223" t="s">
        <v>1022</v>
      </c>
      <c r="G1223" t="s">
        <v>1022</v>
      </c>
      <c r="H1223">
        <v>3.25</v>
      </c>
      <c r="I1223">
        <v>3.25</v>
      </c>
      <c r="J1223">
        <v>3.0981999999999998</v>
      </c>
      <c r="K1223">
        <v>3.0876000000000001</v>
      </c>
      <c r="L1223">
        <v>3.0093999999999999</v>
      </c>
      <c r="M1223">
        <v>2.9790000000000001</v>
      </c>
      <c r="O1223" t="str">
        <f t="shared" si="19"/>
        <v>3 1/4|4||UNC|3B|-|-|3.25|3.25|3.0982|3.0876|3.0094|2.979|</v>
      </c>
    </row>
    <row r="1224" spans="1:15" x14ac:dyDescent="0.25">
      <c r="A1224" s="41" t="s">
        <v>1086</v>
      </c>
      <c r="B1224">
        <v>6</v>
      </c>
      <c r="D1224" t="s">
        <v>1031</v>
      </c>
      <c r="E1224" t="s">
        <v>1021</v>
      </c>
      <c r="F1224">
        <v>2.8E-3</v>
      </c>
      <c r="G1224">
        <v>3.2471999999999999</v>
      </c>
      <c r="H1224">
        <v>3.25</v>
      </c>
      <c r="I1224">
        <v>3.2290000000000001</v>
      </c>
      <c r="J1224">
        <v>3.1389</v>
      </c>
      <c r="K1224">
        <v>3.1294</v>
      </c>
      <c r="L1224">
        <v>3.0488</v>
      </c>
      <c r="M1224" t="s">
        <v>1022</v>
      </c>
      <c r="O1224" t="str">
        <f t="shared" si="19"/>
        <v>3 1/4|6||UN|2A|0.0028|3.2472|3.25|3.229|3.1389|3.1294|3.0488|-|</v>
      </c>
    </row>
    <row r="1225" spans="1:15" x14ac:dyDescent="0.25">
      <c r="A1225" s="41" t="s">
        <v>1086</v>
      </c>
      <c r="B1225">
        <v>6</v>
      </c>
      <c r="D1225" t="s">
        <v>1031</v>
      </c>
      <c r="E1225" t="s">
        <v>1023</v>
      </c>
      <c r="F1225" t="s">
        <v>1022</v>
      </c>
      <c r="G1225" t="s">
        <v>1022</v>
      </c>
      <c r="H1225">
        <v>3.25</v>
      </c>
      <c r="I1225">
        <v>3.25</v>
      </c>
      <c r="J1225">
        <v>3.1539999999999999</v>
      </c>
      <c r="K1225">
        <v>3.1417000000000002</v>
      </c>
      <c r="L1225">
        <v>3.1</v>
      </c>
      <c r="M1225">
        <v>3.07</v>
      </c>
      <c r="O1225" t="str">
        <f t="shared" si="19"/>
        <v>3 1/4|6||UN|2B|-|-|3.25|3.25|3.154|3.1417|3.1|3.07|</v>
      </c>
    </row>
    <row r="1226" spans="1:15" x14ac:dyDescent="0.25">
      <c r="A1226" s="41" t="s">
        <v>1086</v>
      </c>
      <c r="B1226">
        <v>6</v>
      </c>
      <c r="D1226" t="s">
        <v>1031</v>
      </c>
      <c r="E1226" t="s">
        <v>1024</v>
      </c>
      <c r="F1226">
        <v>0</v>
      </c>
      <c r="G1226">
        <v>3.25</v>
      </c>
      <c r="H1226">
        <v>3.25</v>
      </c>
      <c r="I1226">
        <v>3.2317999999999998</v>
      </c>
      <c r="J1226">
        <v>3.1417000000000002</v>
      </c>
      <c r="K1226">
        <v>3.1345999999999998</v>
      </c>
      <c r="L1226">
        <v>3.0516000000000001</v>
      </c>
      <c r="M1226" t="s">
        <v>1022</v>
      </c>
      <c r="O1226" t="str">
        <f t="shared" si="19"/>
        <v>3 1/4|6||UN|3A|0|3.25|3.25|3.2318|3.1417|3.1346|3.0516|-|</v>
      </c>
    </row>
    <row r="1227" spans="1:15" x14ac:dyDescent="0.25">
      <c r="A1227" s="41" t="s">
        <v>1086</v>
      </c>
      <c r="B1227">
        <v>6</v>
      </c>
      <c r="D1227" t="s">
        <v>1031</v>
      </c>
      <c r="E1227" t="s">
        <v>1025</v>
      </c>
      <c r="F1227" t="s">
        <v>1022</v>
      </c>
      <c r="G1227" t="s">
        <v>1022</v>
      </c>
      <c r="H1227">
        <v>3.25</v>
      </c>
      <c r="I1227">
        <v>3.25</v>
      </c>
      <c r="J1227">
        <v>3.1509</v>
      </c>
      <c r="K1227">
        <v>3.1417000000000002</v>
      </c>
      <c r="L1227">
        <v>3.0895999999999999</v>
      </c>
      <c r="M1227">
        <v>3.07</v>
      </c>
      <c r="O1227" t="str">
        <f t="shared" si="19"/>
        <v>3 1/4|6||UN|3B|-|-|3.25|3.25|3.1509|3.1417|3.0896|3.07|</v>
      </c>
    </row>
    <row r="1228" spans="1:15" x14ac:dyDescent="0.25">
      <c r="A1228" s="41" t="s">
        <v>1086</v>
      </c>
      <c r="B1228">
        <v>8</v>
      </c>
      <c r="D1228" t="s">
        <v>1031</v>
      </c>
      <c r="E1228" t="s">
        <v>1021</v>
      </c>
      <c r="F1228">
        <v>2.5999999999999999E-3</v>
      </c>
      <c r="G1228">
        <v>3.2473999999999998</v>
      </c>
      <c r="H1228">
        <v>3.25</v>
      </c>
      <c r="I1228">
        <v>3.2324000000000002</v>
      </c>
      <c r="J1228">
        <v>3.1661999999999999</v>
      </c>
      <c r="K1228">
        <v>3.1575000000000002</v>
      </c>
      <c r="L1228">
        <v>3.0985999999999998</v>
      </c>
      <c r="M1228" t="s">
        <v>1022</v>
      </c>
      <c r="O1228" t="str">
        <f t="shared" si="19"/>
        <v>3 1/4|8||UN|2A|0.0026|3.2474|3.25|3.2324|3.1662|3.1575|3.0986|-|</v>
      </c>
    </row>
    <row r="1229" spans="1:15" x14ac:dyDescent="0.25">
      <c r="A1229" s="41" t="s">
        <v>1086</v>
      </c>
      <c r="B1229">
        <v>8</v>
      </c>
      <c r="D1229" t="s">
        <v>1031</v>
      </c>
      <c r="E1229" t="s">
        <v>1023</v>
      </c>
      <c r="F1229" t="s">
        <v>1022</v>
      </c>
      <c r="G1229" t="s">
        <v>1022</v>
      </c>
      <c r="H1229">
        <v>3.25</v>
      </c>
      <c r="I1229">
        <v>3.25</v>
      </c>
      <c r="J1229">
        <v>3.1800999999999999</v>
      </c>
      <c r="K1229">
        <v>3.1688000000000001</v>
      </c>
      <c r="L1229">
        <v>3.14</v>
      </c>
      <c r="M1229">
        <v>3.1150000000000002</v>
      </c>
      <c r="O1229" t="str">
        <f t="shared" si="19"/>
        <v>3 1/4|8||UN|2B|-|-|3.25|3.25|3.1801|3.1688|3.14|3.115|</v>
      </c>
    </row>
    <row r="1230" spans="1:15" x14ac:dyDescent="0.25">
      <c r="A1230" s="41" t="s">
        <v>1086</v>
      </c>
      <c r="B1230">
        <v>8</v>
      </c>
      <c r="D1230" t="s">
        <v>1031</v>
      </c>
      <c r="E1230" t="s">
        <v>1024</v>
      </c>
      <c r="F1230">
        <v>0</v>
      </c>
      <c r="G1230">
        <v>3.25</v>
      </c>
      <c r="H1230">
        <v>3.25</v>
      </c>
      <c r="I1230">
        <v>3.2349999999999999</v>
      </c>
      <c r="J1230">
        <v>3.1688000000000001</v>
      </c>
      <c r="K1230">
        <v>3.1623000000000001</v>
      </c>
      <c r="L1230">
        <v>3.1012</v>
      </c>
      <c r="M1230" t="s">
        <v>1022</v>
      </c>
      <c r="O1230" t="str">
        <f t="shared" si="19"/>
        <v>3 1/4|8||UN|3A|0|3.25|3.25|3.235|3.1688|3.1623|3.1012|-|</v>
      </c>
    </row>
    <row r="1231" spans="1:15" x14ac:dyDescent="0.25">
      <c r="A1231" s="41" t="s">
        <v>1086</v>
      </c>
      <c r="B1231">
        <v>8</v>
      </c>
      <c r="D1231" t="s">
        <v>1031</v>
      </c>
      <c r="E1231" t="s">
        <v>1025</v>
      </c>
      <c r="F1231" t="s">
        <v>1022</v>
      </c>
      <c r="G1231" t="s">
        <v>1022</v>
      </c>
      <c r="H1231">
        <v>3.25</v>
      </c>
      <c r="I1231">
        <v>3.25</v>
      </c>
      <c r="J1231">
        <v>3.1772999999999998</v>
      </c>
      <c r="K1231">
        <v>3.1688000000000001</v>
      </c>
      <c r="L1231">
        <v>3.1297000000000001</v>
      </c>
      <c r="M1231">
        <v>3.1150000000000002</v>
      </c>
      <c r="O1231" t="str">
        <f t="shared" si="19"/>
        <v>3 1/4|8||UN|3B|-|-|3.25|3.25|3.1773|3.1688|3.1297|3.115|</v>
      </c>
    </row>
    <row r="1232" spans="1:15" x14ac:dyDescent="0.25">
      <c r="A1232" s="41" t="s">
        <v>1086</v>
      </c>
      <c r="B1232">
        <v>10</v>
      </c>
      <c r="D1232" t="s">
        <v>1027</v>
      </c>
      <c r="E1232" t="s">
        <v>1021</v>
      </c>
      <c r="F1232">
        <v>2E-3</v>
      </c>
      <c r="G1232">
        <v>3.2480000000000002</v>
      </c>
      <c r="H1232">
        <v>3.25</v>
      </c>
      <c r="I1232">
        <v>3.2351000000000001</v>
      </c>
      <c r="J1232">
        <v>3.1829999999999998</v>
      </c>
      <c r="K1232">
        <v>3.1762000000000001</v>
      </c>
      <c r="L1232">
        <v>3.129</v>
      </c>
      <c r="M1232" t="s">
        <v>1022</v>
      </c>
      <c r="O1232" t="str">
        <f t="shared" si="19"/>
        <v>3 1/4|10||UNS|2A|0.002|3.248|3.25|3.2351|3.183|3.1762|3.129|-|</v>
      </c>
    </row>
    <row r="1233" spans="1:15" x14ac:dyDescent="0.25">
      <c r="A1233" s="41" t="s">
        <v>1086</v>
      </c>
      <c r="B1233">
        <v>10</v>
      </c>
      <c r="D1233" t="s">
        <v>1027</v>
      </c>
      <c r="E1233" t="s">
        <v>1023</v>
      </c>
      <c r="F1233" t="s">
        <v>1022</v>
      </c>
      <c r="G1233" t="s">
        <v>1022</v>
      </c>
      <c r="H1233">
        <v>3.25</v>
      </c>
      <c r="I1233">
        <v>3.25</v>
      </c>
      <c r="J1233">
        <v>3.1939000000000002</v>
      </c>
      <c r="K1233">
        <v>3.1850000000000001</v>
      </c>
      <c r="L1233">
        <v>3.1629999999999998</v>
      </c>
      <c r="M1233">
        <v>3.1419999999999999</v>
      </c>
      <c r="O1233" t="str">
        <f t="shared" si="19"/>
        <v>3 1/4|10||UNS|2B|-|-|3.25|3.25|3.1939|3.185|3.163|3.142|</v>
      </c>
    </row>
    <row r="1234" spans="1:15" x14ac:dyDescent="0.25">
      <c r="A1234" s="41" t="s">
        <v>1086</v>
      </c>
      <c r="B1234">
        <v>12</v>
      </c>
      <c r="D1234" t="s">
        <v>1031</v>
      </c>
      <c r="E1234" t="s">
        <v>1021</v>
      </c>
      <c r="F1234">
        <v>1.9E-3</v>
      </c>
      <c r="G1234">
        <v>3.2481</v>
      </c>
      <c r="H1234">
        <v>3.25</v>
      </c>
      <c r="I1234">
        <v>3.2366999999999999</v>
      </c>
      <c r="J1234">
        <v>3.194</v>
      </c>
      <c r="K1234">
        <v>3.1877</v>
      </c>
      <c r="L1234">
        <v>3.1488999999999998</v>
      </c>
      <c r="M1234" t="s">
        <v>1022</v>
      </c>
      <c r="O1234" t="str">
        <f t="shared" si="19"/>
        <v>3 1/4|12||UN|2A|0.0019|3.2481|3.25|3.2367|3.194|3.1877|3.1489|-|</v>
      </c>
    </row>
    <row r="1235" spans="1:15" x14ac:dyDescent="0.25">
      <c r="A1235" s="41" t="s">
        <v>1086</v>
      </c>
      <c r="B1235">
        <v>12</v>
      </c>
      <c r="D1235" t="s">
        <v>1031</v>
      </c>
      <c r="E1235" t="s">
        <v>1023</v>
      </c>
      <c r="F1235" t="s">
        <v>1022</v>
      </c>
      <c r="G1235" t="s">
        <v>1022</v>
      </c>
      <c r="H1235">
        <v>3.25</v>
      </c>
      <c r="I1235">
        <v>3.25</v>
      </c>
      <c r="J1235">
        <v>3.2040999999999999</v>
      </c>
      <c r="K1235">
        <v>3.1959</v>
      </c>
      <c r="L1235">
        <v>3.1779999999999999</v>
      </c>
      <c r="M1235">
        <v>3.16</v>
      </c>
      <c r="O1235" t="str">
        <f t="shared" si="19"/>
        <v>3 1/4|12||UN|2B|-|-|3.25|3.25|3.2041|3.1959|3.178|3.16|</v>
      </c>
    </row>
    <row r="1236" spans="1:15" x14ac:dyDescent="0.25">
      <c r="A1236" s="41" t="s">
        <v>1086</v>
      </c>
      <c r="B1236">
        <v>12</v>
      </c>
      <c r="D1236" t="s">
        <v>1031</v>
      </c>
      <c r="E1236" t="s">
        <v>1024</v>
      </c>
      <c r="F1236">
        <v>0</v>
      </c>
      <c r="G1236">
        <v>3.25</v>
      </c>
      <c r="H1236">
        <v>3.25</v>
      </c>
      <c r="I1236">
        <v>3.2385999999999999</v>
      </c>
      <c r="J1236">
        <v>3.1959</v>
      </c>
      <c r="K1236">
        <v>3.1911999999999998</v>
      </c>
      <c r="L1236">
        <v>3.1507999999999998</v>
      </c>
      <c r="M1236" t="s">
        <v>1022</v>
      </c>
      <c r="O1236" t="str">
        <f t="shared" si="19"/>
        <v>3 1/4|12||UN|3A|0|3.25|3.25|3.2386|3.1959|3.1912|3.1508|-|</v>
      </c>
    </row>
    <row r="1237" spans="1:15" x14ac:dyDescent="0.25">
      <c r="A1237" s="41" t="s">
        <v>1086</v>
      </c>
      <c r="B1237">
        <v>12</v>
      </c>
      <c r="D1237" t="s">
        <v>1031</v>
      </c>
      <c r="E1237" t="s">
        <v>1025</v>
      </c>
      <c r="F1237" t="s">
        <v>1022</v>
      </c>
      <c r="G1237" t="s">
        <v>1022</v>
      </c>
      <c r="H1237">
        <v>3.25</v>
      </c>
      <c r="I1237">
        <v>3.25</v>
      </c>
      <c r="J1237">
        <v>3.2040999999999999</v>
      </c>
      <c r="K1237">
        <v>3.1959</v>
      </c>
      <c r="L1237">
        <v>3.1698</v>
      </c>
      <c r="M1237">
        <v>3.16</v>
      </c>
      <c r="O1237" t="str">
        <f t="shared" si="19"/>
        <v>3 1/4|12||UN|3B|-|-|3.25|3.25|3.2041|3.1959|3.1698|3.16|</v>
      </c>
    </row>
    <row r="1238" spans="1:15" x14ac:dyDescent="0.25">
      <c r="A1238" s="41" t="s">
        <v>1086</v>
      </c>
      <c r="B1238">
        <v>14</v>
      </c>
      <c r="D1238" t="s">
        <v>1027</v>
      </c>
      <c r="E1238" t="s">
        <v>1021</v>
      </c>
      <c r="F1238">
        <v>1.8E-3</v>
      </c>
      <c r="G1238">
        <v>3.2482000000000002</v>
      </c>
      <c r="H1238">
        <v>3.25</v>
      </c>
      <c r="I1238">
        <v>3.2378999999999998</v>
      </c>
      <c r="J1238">
        <v>3.2018</v>
      </c>
      <c r="K1238">
        <v>3.1959</v>
      </c>
      <c r="L1238">
        <v>3.1631999999999998</v>
      </c>
      <c r="M1238" t="s">
        <v>1022</v>
      </c>
      <c r="O1238" t="str">
        <f t="shared" si="19"/>
        <v>3 1/4|14||UNS|2A|0.0018|3.2482|3.25|3.2379|3.2018|3.1959|3.1632|-|</v>
      </c>
    </row>
    <row r="1239" spans="1:15" x14ac:dyDescent="0.25">
      <c r="A1239" s="41" t="s">
        <v>1086</v>
      </c>
      <c r="B1239">
        <v>14</v>
      </c>
      <c r="D1239" t="s">
        <v>1027</v>
      </c>
      <c r="E1239" t="s">
        <v>1023</v>
      </c>
      <c r="F1239" t="s">
        <v>1022</v>
      </c>
      <c r="G1239" t="s">
        <v>1022</v>
      </c>
      <c r="H1239">
        <v>3.25</v>
      </c>
      <c r="I1239">
        <v>3.25</v>
      </c>
      <c r="J1239">
        <v>3.2113</v>
      </c>
      <c r="K1239">
        <v>3.2035999999999998</v>
      </c>
      <c r="L1239">
        <v>3.1880000000000002</v>
      </c>
      <c r="M1239">
        <v>3.173</v>
      </c>
      <c r="O1239" t="str">
        <f t="shared" si="19"/>
        <v>3 1/4|14||UNS|2B|-|-|3.25|3.25|3.2113|3.2036|3.188|3.173|</v>
      </c>
    </row>
    <row r="1240" spans="1:15" x14ac:dyDescent="0.25">
      <c r="A1240" s="41" t="s">
        <v>1086</v>
      </c>
      <c r="B1240">
        <v>16</v>
      </c>
      <c r="D1240" t="s">
        <v>1031</v>
      </c>
      <c r="E1240" t="s">
        <v>1021</v>
      </c>
      <c r="F1240">
        <v>1.6999999999999999E-3</v>
      </c>
      <c r="G1240">
        <v>3.2483</v>
      </c>
      <c r="H1240">
        <v>3.25</v>
      </c>
      <c r="I1240">
        <v>3.2389000000000001</v>
      </c>
      <c r="J1240">
        <v>3.2077</v>
      </c>
      <c r="K1240">
        <v>3.2021000000000002</v>
      </c>
      <c r="L1240">
        <v>3.1738</v>
      </c>
      <c r="M1240" t="s">
        <v>1022</v>
      </c>
      <c r="O1240" t="str">
        <f t="shared" si="19"/>
        <v>3 1/4|16||UN|2A|0.0017|3.2483|3.25|3.2389|3.2077|3.2021|3.1738|-|</v>
      </c>
    </row>
    <row r="1241" spans="1:15" x14ac:dyDescent="0.25">
      <c r="A1241" s="41" t="s">
        <v>1086</v>
      </c>
      <c r="B1241">
        <v>16</v>
      </c>
      <c r="D1241" t="s">
        <v>1031</v>
      </c>
      <c r="E1241" t="s">
        <v>1023</v>
      </c>
      <c r="F1241" t="s">
        <v>1022</v>
      </c>
      <c r="G1241" t="s">
        <v>1022</v>
      </c>
      <c r="H1241">
        <v>3.25</v>
      </c>
      <c r="I1241">
        <v>3.25</v>
      </c>
      <c r="J1241">
        <v>3.2166999999999999</v>
      </c>
      <c r="K1241">
        <v>3.2094</v>
      </c>
      <c r="L1241">
        <v>3.1960000000000002</v>
      </c>
      <c r="M1241">
        <v>3.1819999999999999</v>
      </c>
      <c r="O1241" t="str">
        <f t="shared" si="19"/>
        <v>3 1/4|16||UN|2B|-|-|3.25|3.25|3.2167|3.2094|3.196|3.182|</v>
      </c>
    </row>
    <row r="1242" spans="1:15" x14ac:dyDescent="0.25">
      <c r="A1242" s="41" t="s">
        <v>1086</v>
      </c>
      <c r="B1242">
        <v>16</v>
      </c>
      <c r="D1242" t="s">
        <v>1031</v>
      </c>
      <c r="E1242" t="s">
        <v>1024</v>
      </c>
      <c r="F1242">
        <v>0</v>
      </c>
      <c r="G1242">
        <v>3.25</v>
      </c>
      <c r="H1242">
        <v>3.25</v>
      </c>
      <c r="I1242">
        <v>3.2406000000000001</v>
      </c>
      <c r="J1242">
        <v>3.2094</v>
      </c>
      <c r="K1242">
        <v>3.2052</v>
      </c>
      <c r="L1242">
        <v>3.1755</v>
      </c>
      <c r="M1242" t="s">
        <v>1022</v>
      </c>
      <c r="O1242" t="str">
        <f t="shared" si="19"/>
        <v>3 1/4|16||UN|3A|0|3.25|3.25|3.2406|3.2094|3.2052|3.1755|-|</v>
      </c>
    </row>
    <row r="1243" spans="1:15" x14ac:dyDescent="0.25">
      <c r="A1243" s="41" t="s">
        <v>1086</v>
      </c>
      <c r="B1243">
        <v>16</v>
      </c>
      <c r="D1243" t="s">
        <v>1031</v>
      </c>
      <c r="E1243" t="s">
        <v>1025</v>
      </c>
      <c r="F1243" t="s">
        <v>1022</v>
      </c>
      <c r="G1243" t="s">
        <v>1022</v>
      </c>
      <c r="H1243">
        <v>3.25</v>
      </c>
      <c r="I1243">
        <v>3.25</v>
      </c>
      <c r="J1243">
        <v>3.2149000000000001</v>
      </c>
      <c r="K1243">
        <v>3.2094</v>
      </c>
      <c r="L1243">
        <v>3.1907999999999999</v>
      </c>
      <c r="M1243">
        <v>3.1819999999999999</v>
      </c>
      <c r="O1243" t="str">
        <f t="shared" si="19"/>
        <v>3 1/4|16||UN|3B|-|-|3.25|3.25|3.2149|3.2094|3.1908|3.182|</v>
      </c>
    </row>
    <row r="1244" spans="1:15" x14ac:dyDescent="0.25">
      <c r="A1244" s="41" t="s">
        <v>1086</v>
      </c>
      <c r="B1244">
        <v>18</v>
      </c>
      <c r="D1244" t="s">
        <v>1027</v>
      </c>
      <c r="E1244" t="s">
        <v>1021</v>
      </c>
      <c r="F1244">
        <v>1.6000000000000001E-3</v>
      </c>
      <c r="G1244">
        <v>3.2484000000000002</v>
      </c>
      <c r="H1244">
        <v>3.25</v>
      </c>
      <c r="I1244">
        <v>3.2397</v>
      </c>
      <c r="J1244">
        <v>3.2122999999999999</v>
      </c>
      <c r="K1244">
        <v>3.2069000000000001</v>
      </c>
      <c r="L1244">
        <v>3.1823000000000001</v>
      </c>
      <c r="M1244" t="s">
        <v>1022</v>
      </c>
      <c r="O1244" t="str">
        <f t="shared" si="19"/>
        <v>3 1/4|18||UNS|2A|0.0016|3.2484|3.25|3.2397|3.2123|3.2069|3.1823|-|</v>
      </c>
    </row>
    <row r="1245" spans="1:15" x14ac:dyDescent="0.25">
      <c r="A1245" s="41" t="s">
        <v>1086</v>
      </c>
      <c r="B1245">
        <v>18</v>
      </c>
      <c r="D1245" t="s">
        <v>1027</v>
      </c>
      <c r="E1245" t="s">
        <v>1023</v>
      </c>
      <c r="F1245" t="s">
        <v>1022</v>
      </c>
      <c r="G1245" t="s">
        <v>1022</v>
      </c>
      <c r="H1245">
        <v>3.25</v>
      </c>
      <c r="I1245">
        <v>3.25</v>
      </c>
      <c r="J1245">
        <v>3.2208999999999999</v>
      </c>
      <c r="K1245">
        <v>3.2139000000000002</v>
      </c>
      <c r="L1245">
        <v>3.2029999999999998</v>
      </c>
      <c r="M1245">
        <v>3.19</v>
      </c>
      <c r="O1245" t="str">
        <f t="shared" si="19"/>
        <v>3 1/4|18||UNS|2B|-|-|3.25|3.25|3.2209|3.2139|3.203|3.19|</v>
      </c>
    </row>
    <row r="1246" spans="1:15" x14ac:dyDescent="0.25">
      <c r="A1246" s="41" t="s">
        <v>1087</v>
      </c>
      <c r="B1246">
        <v>6</v>
      </c>
      <c r="D1246" t="s">
        <v>1031</v>
      </c>
      <c r="E1246" t="s">
        <v>1021</v>
      </c>
      <c r="F1246">
        <v>2.8999999999999998E-3</v>
      </c>
      <c r="G1246">
        <v>3.3721000000000001</v>
      </c>
      <c r="H1246">
        <v>3.375</v>
      </c>
      <c r="I1246">
        <v>3.3538999999999999</v>
      </c>
      <c r="J1246">
        <v>3.2637999999999998</v>
      </c>
      <c r="K1246">
        <v>3.2543000000000002</v>
      </c>
      <c r="L1246">
        <v>3.1737000000000002</v>
      </c>
      <c r="M1246" t="s">
        <v>1022</v>
      </c>
      <c r="O1246" t="str">
        <f t="shared" si="19"/>
        <v>3 3/8|6||UN|2A|0.0029|3.3721|3.375|3.3539|3.2638|3.2543|3.1737|-|</v>
      </c>
    </row>
    <row r="1247" spans="1:15" x14ac:dyDescent="0.25">
      <c r="A1247" s="41" t="s">
        <v>1087</v>
      </c>
      <c r="B1247">
        <v>6</v>
      </c>
      <c r="D1247" t="s">
        <v>1031</v>
      </c>
      <c r="E1247" t="s">
        <v>1023</v>
      </c>
      <c r="F1247" t="s">
        <v>1022</v>
      </c>
      <c r="G1247" t="s">
        <v>1022</v>
      </c>
      <c r="H1247">
        <v>3.375</v>
      </c>
      <c r="I1247">
        <v>3.375</v>
      </c>
      <c r="J1247">
        <v>3.2791000000000001</v>
      </c>
      <c r="K1247">
        <v>3.2667000000000002</v>
      </c>
      <c r="L1247">
        <v>3.2250000000000001</v>
      </c>
      <c r="M1247">
        <v>3.1949999999999998</v>
      </c>
      <c r="O1247" t="str">
        <f t="shared" si="19"/>
        <v>3 3/8|6||UN|2B|-|-|3.375|3.375|3.2791|3.2667|3.225|3.195|</v>
      </c>
    </row>
    <row r="1248" spans="1:15" x14ac:dyDescent="0.25">
      <c r="A1248" s="41" t="s">
        <v>1087</v>
      </c>
      <c r="B1248">
        <v>6</v>
      </c>
      <c r="D1248" t="s">
        <v>1031</v>
      </c>
      <c r="E1248" t="s">
        <v>1024</v>
      </c>
      <c r="F1248">
        <v>0</v>
      </c>
      <c r="G1248">
        <v>3.375</v>
      </c>
      <c r="H1248">
        <v>3.375</v>
      </c>
      <c r="I1248">
        <v>3.3567999999999998</v>
      </c>
      <c r="J1248">
        <v>3.2667000000000002</v>
      </c>
      <c r="K1248">
        <v>3.2595000000000001</v>
      </c>
      <c r="L1248">
        <v>3.1766000000000001</v>
      </c>
      <c r="M1248" t="s">
        <v>1022</v>
      </c>
      <c r="O1248" t="str">
        <f t="shared" si="19"/>
        <v>3 3/8|6||UN|3A|0|3.375|3.375|3.3568|3.2667|3.2595|3.1766|-|</v>
      </c>
    </row>
    <row r="1249" spans="1:15" x14ac:dyDescent="0.25">
      <c r="A1249" s="41" t="s">
        <v>1087</v>
      </c>
      <c r="B1249">
        <v>6</v>
      </c>
      <c r="D1249" t="s">
        <v>1031</v>
      </c>
      <c r="E1249" t="s">
        <v>1025</v>
      </c>
      <c r="F1249" t="s">
        <v>1022</v>
      </c>
      <c r="G1249" t="s">
        <v>1022</v>
      </c>
      <c r="H1249">
        <v>3.375</v>
      </c>
      <c r="I1249">
        <v>3.375</v>
      </c>
      <c r="J1249">
        <v>3.2759999999999998</v>
      </c>
      <c r="K1249">
        <v>3.2667000000000002</v>
      </c>
      <c r="L1249">
        <v>3.2145999999999999</v>
      </c>
      <c r="M1249">
        <v>3.1949999999999998</v>
      </c>
      <c r="O1249" t="str">
        <f t="shared" si="19"/>
        <v>3 3/8|6||UN|3B|-|-|3.375|3.375|3.276|3.2667|3.2146|3.195|</v>
      </c>
    </row>
    <row r="1250" spans="1:15" x14ac:dyDescent="0.25">
      <c r="A1250" s="41" t="s">
        <v>1087</v>
      </c>
      <c r="B1250">
        <v>8</v>
      </c>
      <c r="D1250" t="s">
        <v>1031</v>
      </c>
      <c r="E1250" t="s">
        <v>1021</v>
      </c>
      <c r="F1250">
        <v>2.5999999999999999E-3</v>
      </c>
      <c r="G1250">
        <v>3.3723999999999998</v>
      </c>
      <c r="H1250">
        <v>3.375</v>
      </c>
      <c r="I1250">
        <v>3.3574000000000002</v>
      </c>
      <c r="J1250">
        <v>3.2911999999999999</v>
      </c>
      <c r="K1250">
        <v>3.2824</v>
      </c>
      <c r="L1250">
        <v>3.2235999999999998</v>
      </c>
      <c r="M1250" t="s">
        <v>1022</v>
      </c>
      <c r="O1250" t="str">
        <f t="shared" si="19"/>
        <v>3 3/8|8||UN|2A|0.0026|3.3724|3.375|3.3574|3.2912|3.2824|3.2236|-|</v>
      </c>
    </row>
    <row r="1251" spans="1:15" x14ac:dyDescent="0.25">
      <c r="A1251" s="41" t="s">
        <v>1087</v>
      </c>
      <c r="B1251">
        <v>8</v>
      </c>
      <c r="D1251" t="s">
        <v>1031</v>
      </c>
      <c r="E1251" t="s">
        <v>1023</v>
      </c>
      <c r="F1251" t="s">
        <v>1022</v>
      </c>
      <c r="G1251" t="s">
        <v>1022</v>
      </c>
      <c r="H1251">
        <v>3.375</v>
      </c>
      <c r="I1251">
        <v>3.375</v>
      </c>
      <c r="J1251">
        <v>3.3052000000000001</v>
      </c>
      <c r="K1251">
        <v>3.2938000000000001</v>
      </c>
      <c r="L1251">
        <v>3.2650000000000001</v>
      </c>
      <c r="M1251">
        <v>3.24</v>
      </c>
      <c r="O1251" t="str">
        <f t="shared" si="19"/>
        <v>3 3/8|8||UN|2B|-|-|3.375|3.375|3.3052|3.2938|3.265|3.24|</v>
      </c>
    </row>
    <row r="1252" spans="1:15" x14ac:dyDescent="0.25">
      <c r="A1252" s="41" t="s">
        <v>1087</v>
      </c>
      <c r="B1252">
        <v>8</v>
      </c>
      <c r="D1252" t="s">
        <v>1031</v>
      </c>
      <c r="E1252" t="s">
        <v>1024</v>
      </c>
      <c r="F1252">
        <v>0</v>
      </c>
      <c r="G1252">
        <v>3.375</v>
      </c>
      <c r="H1252">
        <v>3.375</v>
      </c>
      <c r="I1252">
        <v>3.36</v>
      </c>
      <c r="J1252">
        <v>3.2938000000000001</v>
      </c>
      <c r="K1252">
        <v>3.2871999999999999</v>
      </c>
      <c r="L1252">
        <v>3.2262</v>
      </c>
      <c r="M1252" t="s">
        <v>1022</v>
      </c>
      <c r="O1252" t="str">
        <f t="shared" si="19"/>
        <v>3 3/8|8||UN|3A|0|3.375|3.375|3.36|3.2938|3.2872|3.2262|-|</v>
      </c>
    </row>
    <row r="1253" spans="1:15" x14ac:dyDescent="0.25">
      <c r="A1253" s="41" t="s">
        <v>1087</v>
      </c>
      <c r="B1253">
        <v>8</v>
      </c>
      <c r="D1253" t="s">
        <v>1031</v>
      </c>
      <c r="E1253" t="s">
        <v>1025</v>
      </c>
      <c r="F1253" t="s">
        <v>1022</v>
      </c>
      <c r="G1253" t="s">
        <v>1022</v>
      </c>
      <c r="H1253">
        <v>3.375</v>
      </c>
      <c r="I1253">
        <v>3.375</v>
      </c>
      <c r="J1253">
        <v>3.3022999999999998</v>
      </c>
      <c r="K1253">
        <v>3.2938000000000001</v>
      </c>
      <c r="L1253">
        <v>3.2547000000000001</v>
      </c>
      <c r="M1253">
        <v>3.24</v>
      </c>
      <c r="O1253" t="str">
        <f t="shared" si="19"/>
        <v>3 3/8|8||UN|3B|-|-|3.375|3.375|3.3023|3.2938|3.2547|3.24|</v>
      </c>
    </row>
    <row r="1254" spans="1:15" x14ac:dyDescent="0.25">
      <c r="A1254" s="41" t="s">
        <v>1087</v>
      </c>
      <c r="B1254">
        <v>12</v>
      </c>
      <c r="D1254" t="s">
        <v>1031</v>
      </c>
      <c r="E1254" t="s">
        <v>1021</v>
      </c>
      <c r="F1254">
        <v>1.9E-3</v>
      </c>
      <c r="G1254">
        <v>3.3731</v>
      </c>
      <c r="H1254">
        <v>3.375</v>
      </c>
      <c r="I1254">
        <v>3.3616999999999999</v>
      </c>
      <c r="J1254">
        <v>3.319</v>
      </c>
      <c r="K1254">
        <v>3.3126000000000002</v>
      </c>
      <c r="L1254">
        <v>3.2738999999999998</v>
      </c>
      <c r="M1254" t="s">
        <v>1022</v>
      </c>
      <c r="O1254" t="str">
        <f t="shared" si="19"/>
        <v>3 3/8|12||UN|2A|0.0019|3.3731|3.375|3.3617|3.319|3.3126|3.2739|-|</v>
      </c>
    </row>
    <row r="1255" spans="1:15" x14ac:dyDescent="0.25">
      <c r="A1255" s="41" t="s">
        <v>1087</v>
      </c>
      <c r="B1255">
        <v>12</v>
      </c>
      <c r="D1255" t="s">
        <v>1031</v>
      </c>
      <c r="E1255" t="s">
        <v>1023</v>
      </c>
      <c r="F1255" t="s">
        <v>1022</v>
      </c>
      <c r="G1255" t="s">
        <v>1022</v>
      </c>
      <c r="H1255">
        <v>3.375</v>
      </c>
      <c r="I1255">
        <v>3.375</v>
      </c>
      <c r="J1255">
        <v>3.3292999999999999</v>
      </c>
      <c r="K1255">
        <v>3.3209</v>
      </c>
      <c r="L1255">
        <v>3.3029999999999999</v>
      </c>
      <c r="M1255">
        <v>3.2850000000000001</v>
      </c>
      <c r="O1255" t="str">
        <f t="shared" si="19"/>
        <v>3 3/8|12||UN|2B|-|-|3.375|3.375|3.3293|3.3209|3.303|3.285|</v>
      </c>
    </row>
    <row r="1256" spans="1:15" x14ac:dyDescent="0.25">
      <c r="A1256" s="41" t="s">
        <v>1087</v>
      </c>
      <c r="B1256">
        <v>12</v>
      </c>
      <c r="D1256" t="s">
        <v>1031</v>
      </c>
      <c r="E1256" t="s">
        <v>1024</v>
      </c>
      <c r="F1256">
        <v>0</v>
      </c>
      <c r="G1256">
        <v>3.375</v>
      </c>
      <c r="H1256">
        <v>3.375</v>
      </c>
      <c r="I1256">
        <v>3.3635999999999999</v>
      </c>
      <c r="J1256">
        <v>3.3209</v>
      </c>
      <c r="K1256">
        <v>3.3161</v>
      </c>
      <c r="L1256">
        <v>3.2757999999999998</v>
      </c>
      <c r="M1256" t="s">
        <v>1022</v>
      </c>
      <c r="O1256" t="str">
        <f t="shared" si="19"/>
        <v>3 3/8|12||UN|3A|0|3.375|3.375|3.3636|3.3209|3.3161|3.2758|-|</v>
      </c>
    </row>
    <row r="1257" spans="1:15" x14ac:dyDescent="0.25">
      <c r="A1257" s="41" t="s">
        <v>1087</v>
      </c>
      <c r="B1257">
        <v>12</v>
      </c>
      <c r="D1257" t="s">
        <v>1031</v>
      </c>
      <c r="E1257" t="s">
        <v>1025</v>
      </c>
      <c r="F1257" t="s">
        <v>1022</v>
      </c>
      <c r="G1257" t="s">
        <v>1022</v>
      </c>
      <c r="H1257">
        <v>3.375</v>
      </c>
      <c r="I1257">
        <v>3.375</v>
      </c>
      <c r="J1257">
        <v>3.3271999999999999</v>
      </c>
      <c r="K1257">
        <v>3.3209</v>
      </c>
      <c r="L1257">
        <v>3.2948</v>
      </c>
      <c r="M1257">
        <v>3.2850000000000001</v>
      </c>
      <c r="O1257" t="str">
        <f t="shared" si="19"/>
        <v>3 3/8|12||UN|3B|-|-|3.375|3.375|3.3272|3.3209|3.2948|3.285|</v>
      </c>
    </row>
    <row r="1258" spans="1:15" x14ac:dyDescent="0.25">
      <c r="A1258" s="41" t="s">
        <v>1087</v>
      </c>
      <c r="B1258">
        <v>16</v>
      </c>
      <c r="D1258" t="s">
        <v>1031</v>
      </c>
      <c r="E1258" t="s">
        <v>1021</v>
      </c>
      <c r="F1258">
        <v>1.6999999999999999E-3</v>
      </c>
      <c r="G1258">
        <v>3.3733</v>
      </c>
      <c r="H1258">
        <v>3.375</v>
      </c>
      <c r="I1258">
        <v>3.3639000000000001</v>
      </c>
      <c r="J1258">
        <v>3.3327</v>
      </c>
      <c r="K1258">
        <v>3.3269000000000002</v>
      </c>
      <c r="L1258">
        <v>3.2988</v>
      </c>
      <c r="M1258" t="s">
        <v>1022</v>
      </c>
      <c r="O1258" t="str">
        <f t="shared" si="19"/>
        <v>3 3/8|16||UN|2A|0.0017|3.3733|3.375|3.3639|3.3327|3.3269|3.2988|-|</v>
      </c>
    </row>
    <row r="1259" spans="1:15" x14ac:dyDescent="0.25">
      <c r="A1259" s="41" t="s">
        <v>1087</v>
      </c>
      <c r="B1259">
        <v>16</v>
      </c>
      <c r="D1259" t="s">
        <v>1031</v>
      </c>
      <c r="E1259" t="s">
        <v>1023</v>
      </c>
      <c r="F1259" t="s">
        <v>1022</v>
      </c>
      <c r="G1259" t="s">
        <v>1022</v>
      </c>
      <c r="H1259">
        <v>3.375</v>
      </c>
      <c r="I1259">
        <v>3.375</v>
      </c>
      <c r="J1259">
        <v>3.3418999999999999</v>
      </c>
      <c r="K1259">
        <v>3.3344</v>
      </c>
      <c r="L1259">
        <v>3.3210000000000002</v>
      </c>
      <c r="M1259">
        <v>3.3069999999999999</v>
      </c>
      <c r="O1259" t="str">
        <f t="shared" si="19"/>
        <v>3 3/8|16||UN|2B|-|-|3.375|3.375|3.3419|3.3344|3.321|3.307|</v>
      </c>
    </row>
    <row r="1260" spans="1:15" x14ac:dyDescent="0.25">
      <c r="A1260" s="41" t="s">
        <v>1087</v>
      </c>
      <c r="B1260">
        <v>16</v>
      </c>
      <c r="D1260" t="s">
        <v>1031</v>
      </c>
      <c r="E1260" t="s">
        <v>1024</v>
      </c>
      <c r="F1260">
        <v>0</v>
      </c>
      <c r="G1260">
        <v>3.375</v>
      </c>
      <c r="H1260">
        <v>3.375</v>
      </c>
      <c r="I1260">
        <v>3.3656000000000001</v>
      </c>
      <c r="J1260">
        <v>3.3344</v>
      </c>
      <c r="K1260">
        <v>3.3300999999999998</v>
      </c>
      <c r="L1260">
        <v>3.3005</v>
      </c>
      <c r="M1260" t="s">
        <v>1022</v>
      </c>
      <c r="O1260" t="str">
        <f t="shared" si="19"/>
        <v>3 3/8|16||UN|3A|0|3.375|3.375|3.3656|3.3344|3.3301|3.3005|-|</v>
      </c>
    </row>
    <row r="1261" spans="1:15" x14ac:dyDescent="0.25">
      <c r="A1261" s="41" t="s">
        <v>1087</v>
      </c>
      <c r="B1261">
        <v>16</v>
      </c>
      <c r="D1261" t="s">
        <v>1031</v>
      </c>
      <c r="E1261" t="s">
        <v>1025</v>
      </c>
      <c r="F1261" t="s">
        <v>1022</v>
      </c>
      <c r="G1261" t="s">
        <v>1022</v>
      </c>
      <c r="H1261">
        <v>3.375</v>
      </c>
      <c r="I1261">
        <v>3.375</v>
      </c>
      <c r="J1261">
        <v>3.34</v>
      </c>
      <c r="K1261">
        <v>3.3344</v>
      </c>
      <c r="L1261">
        <v>3.3157999999999999</v>
      </c>
      <c r="M1261">
        <v>3.3069999999999999</v>
      </c>
      <c r="O1261" t="str">
        <f t="shared" si="19"/>
        <v>3 3/8|16||UN|3B|-|-|3.375|3.375|3.34|3.3344|3.3158|3.307|</v>
      </c>
    </row>
    <row r="1262" spans="1:15" x14ac:dyDescent="0.25">
      <c r="A1262" s="41" t="s">
        <v>1088</v>
      </c>
      <c r="B1262">
        <v>4</v>
      </c>
      <c r="D1262" t="s">
        <v>1026</v>
      </c>
      <c r="E1262" t="s">
        <v>1029</v>
      </c>
      <c r="F1262">
        <v>3.3E-3</v>
      </c>
      <c r="G1262">
        <v>3.4967000000000001</v>
      </c>
      <c r="H1262">
        <v>3.5</v>
      </c>
      <c r="I1262">
        <v>3.4609999999999999</v>
      </c>
      <c r="J1262">
        <v>3.3342999999999998</v>
      </c>
      <c r="K1262">
        <v>3.3176999999999999</v>
      </c>
      <c r="L1262">
        <v>3.1989999999999998</v>
      </c>
      <c r="M1262" t="s">
        <v>1022</v>
      </c>
      <c r="O1262" t="str">
        <f t="shared" si="19"/>
        <v>3 1/2|4||UNC|1A|0.0033|3.4967|3.5|3.461|3.3343|3.3177|3.199|-|</v>
      </c>
    </row>
    <row r="1263" spans="1:15" x14ac:dyDescent="0.25">
      <c r="A1263" s="41" t="s">
        <v>1088</v>
      </c>
      <c r="B1263">
        <v>4</v>
      </c>
      <c r="D1263" t="s">
        <v>1026</v>
      </c>
      <c r="E1263" t="s">
        <v>1030</v>
      </c>
      <c r="F1263" t="s">
        <v>1022</v>
      </c>
      <c r="G1263" t="s">
        <v>1022</v>
      </c>
      <c r="H1263">
        <v>3.5</v>
      </c>
      <c r="I1263">
        <v>3.5</v>
      </c>
      <c r="J1263">
        <v>3.3591000000000002</v>
      </c>
      <c r="K1263">
        <v>3.3376000000000001</v>
      </c>
      <c r="L1263">
        <v>3.2669999999999999</v>
      </c>
      <c r="M1263">
        <v>3.2290000000000001</v>
      </c>
      <c r="O1263" t="str">
        <f t="shared" si="19"/>
        <v>3 1/2|4||UNC|1B|-|-|3.5|3.5|3.3591|3.3376|3.267|3.229|</v>
      </c>
    </row>
    <row r="1264" spans="1:15" x14ac:dyDescent="0.25">
      <c r="A1264" s="41" t="s">
        <v>1088</v>
      </c>
      <c r="B1264">
        <v>4</v>
      </c>
      <c r="D1264" t="s">
        <v>1026</v>
      </c>
      <c r="E1264" t="s">
        <v>1021</v>
      </c>
      <c r="F1264">
        <v>3.3E-3</v>
      </c>
      <c r="G1264">
        <v>3.4967000000000001</v>
      </c>
      <c r="H1264">
        <v>3.5</v>
      </c>
      <c r="I1264">
        <v>3.4729000000000001</v>
      </c>
      <c r="J1264">
        <v>3.3342999999999998</v>
      </c>
      <c r="K1264">
        <v>3.3233000000000001</v>
      </c>
      <c r="L1264">
        <v>3.1989999999999998</v>
      </c>
      <c r="M1264" t="s">
        <v>1022</v>
      </c>
      <c r="O1264" t="str">
        <f t="shared" si="19"/>
        <v>3 1/2|4||UNC|2A|0.0033|3.4967|3.5|3.4729|3.3343|3.3233|3.199|-|</v>
      </c>
    </row>
    <row r="1265" spans="1:15" x14ac:dyDescent="0.25">
      <c r="A1265" s="41" t="s">
        <v>1088</v>
      </c>
      <c r="B1265">
        <v>4</v>
      </c>
      <c r="D1265" t="s">
        <v>1026</v>
      </c>
      <c r="E1265" t="s">
        <v>1023</v>
      </c>
      <c r="F1265" t="s">
        <v>1022</v>
      </c>
      <c r="G1265" t="s">
        <v>1022</v>
      </c>
      <c r="H1265">
        <v>3.5</v>
      </c>
      <c r="I1265">
        <v>3.5</v>
      </c>
      <c r="J1265">
        <v>3.3519000000000001</v>
      </c>
      <c r="K1265">
        <v>3.3376000000000001</v>
      </c>
      <c r="L1265">
        <v>3.2669999999999999</v>
      </c>
      <c r="M1265">
        <v>3.2290000000000001</v>
      </c>
      <c r="O1265" t="str">
        <f t="shared" si="19"/>
        <v>3 1/2|4||UNC|2B|-|-|3.5|3.5|3.3519|3.3376|3.267|3.229|</v>
      </c>
    </row>
    <row r="1266" spans="1:15" x14ac:dyDescent="0.25">
      <c r="A1266" s="41" t="s">
        <v>1088</v>
      </c>
      <c r="B1266">
        <v>4</v>
      </c>
      <c r="D1266" t="s">
        <v>1026</v>
      </c>
      <c r="E1266" t="s">
        <v>1024</v>
      </c>
      <c r="F1266">
        <v>0</v>
      </c>
      <c r="G1266">
        <v>3.5</v>
      </c>
      <c r="H1266">
        <v>3.5</v>
      </c>
      <c r="I1266">
        <v>3.4762</v>
      </c>
      <c r="J1266">
        <v>3.3376000000000001</v>
      </c>
      <c r="K1266">
        <v>3.3292999999999999</v>
      </c>
      <c r="L1266">
        <v>3.2023000000000001</v>
      </c>
      <c r="M1266" t="s">
        <v>1022</v>
      </c>
      <c r="O1266" t="str">
        <f t="shared" si="19"/>
        <v>3 1/2|4||UNC|3A|0|3.5|3.5|3.4762|3.3376|3.3293|3.2023|-|</v>
      </c>
    </row>
    <row r="1267" spans="1:15" x14ac:dyDescent="0.25">
      <c r="A1267" s="41" t="s">
        <v>1088</v>
      </c>
      <c r="B1267">
        <v>4</v>
      </c>
      <c r="D1267" t="s">
        <v>1026</v>
      </c>
      <c r="E1267" t="s">
        <v>1025</v>
      </c>
      <c r="F1267" t="s">
        <v>1022</v>
      </c>
      <c r="G1267" t="s">
        <v>1022</v>
      </c>
      <c r="H1267">
        <v>3.5</v>
      </c>
      <c r="I1267">
        <v>3.5</v>
      </c>
      <c r="J1267">
        <v>3.3483999999999998</v>
      </c>
      <c r="K1267">
        <v>3.3376000000000001</v>
      </c>
      <c r="L1267">
        <v>3.2593999999999999</v>
      </c>
      <c r="M1267">
        <v>3.2290000000000001</v>
      </c>
      <c r="O1267" t="str">
        <f t="shared" si="19"/>
        <v>3 1/2|4||UNC|3B|-|-|3.5|3.5|3.3484|3.3376|3.2594|3.229|</v>
      </c>
    </row>
    <row r="1268" spans="1:15" x14ac:dyDescent="0.25">
      <c r="A1268" s="41" t="s">
        <v>1088</v>
      </c>
      <c r="B1268">
        <v>6</v>
      </c>
      <c r="D1268" t="s">
        <v>1031</v>
      </c>
      <c r="E1268" t="s">
        <v>1021</v>
      </c>
      <c r="F1268">
        <v>2.8999999999999998E-3</v>
      </c>
      <c r="G1268">
        <v>3.4971000000000001</v>
      </c>
      <c r="H1268">
        <v>3.5</v>
      </c>
      <c r="I1268">
        <v>3.4788999999999999</v>
      </c>
      <c r="J1268">
        <v>3.3887999999999998</v>
      </c>
      <c r="K1268">
        <v>3.3792</v>
      </c>
      <c r="L1268">
        <v>3.2987000000000002</v>
      </c>
      <c r="M1268" t="s">
        <v>1022</v>
      </c>
      <c r="O1268" t="str">
        <f t="shared" si="19"/>
        <v>3 1/2|6||UN|2A|0.0029|3.4971|3.5|3.4789|3.3888|3.3792|3.2987|-|</v>
      </c>
    </row>
    <row r="1269" spans="1:15" x14ac:dyDescent="0.25">
      <c r="A1269" s="41" t="s">
        <v>1088</v>
      </c>
      <c r="B1269">
        <v>6</v>
      </c>
      <c r="D1269" t="s">
        <v>1031</v>
      </c>
      <c r="E1269" t="s">
        <v>1023</v>
      </c>
      <c r="F1269" t="s">
        <v>1022</v>
      </c>
      <c r="G1269" t="s">
        <v>1022</v>
      </c>
      <c r="H1269">
        <v>3.5</v>
      </c>
      <c r="I1269">
        <v>3.5</v>
      </c>
      <c r="J1269">
        <v>3.4041999999999999</v>
      </c>
      <c r="K1269">
        <v>3.3917000000000002</v>
      </c>
      <c r="L1269">
        <v>3.35</v>
      </c>
      <c r="M1269">
        <v>3.32</v>
      </c>
      <c r="O1269" t="str">
        <f t="shared" si="19"/>
        <v>3 1/2|6||UN|2B|-|-|3.5|3.5|3.4042|3.3917|3.35|3.32|</v>
      </c>
    </row>
    <row r="1270" spans="1:15" x14ac:dyDescent="0.25">
      <c r="A1270" s="41" t="s">
        <v>1088</v>
      </c>
      <c r="B1270">
        <v>6</v>
      </c>
      <c r="D1270" t="s">
        <v>1031</v>
      </c>
      <c r="E1270" t="s">
        <v>1024</v>
      </c>
      <c r="F1270">
        <v>0</v>
      </c>
      <c r="G1270">
        <v>3.5</v>
      </c>
      <c r="H1270">
        <v>3.5</v>
      </c>
      <c r="I1270">
        <v>3.4817999999999998</v>
      </c>
      <c r="J1270">
        <v>3.3917000000000002</v>
      </c>
      <c r="K1270">
        <v>3.3845000000000001</v>
      </c>
      <c r="L1270">
        <v>3.3016000000000001</v>
      </c>
      <c r="M1270" t="s">
        <v>1022</v>
      </c>
      <c r="O1270" t="str">
        <f t="shared" si="19"/>
        <v>3 1/2|6||UN|3A|0|3.5|3.5|3.4818|3.3917|3.3845|3.3016|-|</v>
      </c>
    </row>
    <row r="1271" spans="1:15" x14ac:dyDescent="0.25">
      <c r="A1271" s="41" t="s">
        <v>1088</v>
      </c>
      <c r="B1271">
        <v>6</v>
      </c>
      <c r="D1271" t="s">
        <v>1031</v>
      </c>
      <c r="E1271" t="s">
        <v>1025</v>
      </c>
      <c r="F1271" t="s">
        <v>1022</v>
      </c>
      <c r="G1271" t="s">
        <v>1022</v>
      </c>
      <c r="H1271">
        <v>3.5</v>
      </c>
      <c r="I1271">
        <v>3.5</v>
      </c>
      <c r="J1271">
        <v>3.4011</v>
      </c>
      <c r="K1271">
        <v>3.3917000000000002</v>
      </c>
      <c r="L1271">
        <v>3.3395999999999999</v>
      </c>
      <c r="M1271">
        <v>3.32</v>
      </c>
      <c r="O1271" t="str">
        <f t="shared" si="19"/>
        <v>3 1/2|6||UN|3B|-|-|3.5|3.5|3.4011|3.3917|3.3396|3.32|</v>
      </c>
    </row>
    <row r="1272" spans="1:15" x14ac:dyDescent="0.25">
      <c r="A1272" s="41" t="s">
        <v>1088</v>
      </c>
      <c r="B1272">
        <v>8</v>
      </c>
      <c r="D1272" t="s">
        <v>1031</v>
      </c>
      <c r="E1272" t="s">
        <v>1021</v>
      </c>
      <c r="F1272">
        <v>2.5999999999999999E-3</v>
      </c>
      <c r="G1272">
        <v>3.4973999999999998</v>
      </c>
      <c r="H1272">
        <v>3.5</v>
      </c>
      <c r="I1272">
        <v>3.4824000000000002</v>
      </c>
      <c r="J1272">
        <v>3.4161999999999999</v>
      </c>
      <c r="K1272">
        <v>3.4074</v>
      </c>
      <c r="L1272">
        <v>3.3485999999999998</v>
      </c>
      <c r="M1272" t="s">
        <v>1022</v>
      </c>
      <c r="O1272" t="str">
        <f t="shared" si="19"/>
        <v>3 1/2|8||UN|2A|0.0026|3.4974|3.5|3.4824|3.4162|3.4074|3.3486|-|</v>
      </c>
    </row>
    <row r="1273" spans="1:15" x14ac:dyDescent="0.25">
      <c r="A1273" s="41" t="s">
        <v>1088</v>
      </c>
      <c r="B1273">
        <v>8</v>
      </c>
      <c r="D1273" t="s">
        <v>1031</v>
      </c>
      <c r="E1273" t="s">
        <v>1023</v>
      </c>
      <c r="F1273" t="s">
        <v>1022</v>
      </c>
      <c r="G1273" t="s">
        <v>1022</v>
      </c>
      <c r="H1273">
        <v>3.5</v>
      </c>
      <c r="I1273">
        <v>3.5</v>
      </c>
      <c r="J1273">
        <v>3.4302999999999999</v>
      </c>
      <c r="K1273">
        <v>3.4188000000000001</v>
      </c>
      <c r="L1273">
        <v>3.39</v>
      </c>
      <c r="M1273">
        <v>3.3650000000000002</v>
      </c>
      <c r="O1273" t="str">
        <f t="shared" si="19"/>
        <v>3 1/2|8||UN|2B|-|-|3.5|3.5|3.4303|3.4188|3.39|3.365|</v>
      </c>
    </row>
    <row r="1274" spans="1:15" x14ac:dyDescent="0.25">
      <c r="A1274" s="41" t="s">
        <v>1088</v>
      </c>
      <c r="B1274">
        <v>8</v>
      </c>
      <c r="D1274" t="s">
        <v>1031</v>
      </c>
      <c r="E1274" t="s">
        <v>1024</v>
      </c>
      <c r="F1274">
        <v>0</v>
      </c>
      <c r="G1274">
        <v>3.5</v>
      </c>
      <c r="H1274">
        <v>3.5</v>
      </c>
      <c r="I1274">
        <v>3.4849999999999999</v>
      </c>
      <c r="J1274">
        <v>3.4188000000000001</v>
      </c>
      <c r="K1274">
        <v>3.4121999999999999</v>
      </c>
      <c r="L1274">
        <v>3.3512</v>
      </c>
      <c r="M1274" t="s">
        <v>1022</v>
      </c>
      <c r="O1274" t="str">
        <f t="shared" si="19"/>
        <v>3 1/2|8||UN|3A|0|3.5|3.5|3.485|3.4188|3.4122|3.3512|-|</v>
      </c>
    </row>
    <row r="1275" spans="1:15" x14ac:dyDescent="0.25">
      <c r="A1275" s="41" t="s">
        <v>1088</v>
      </c>
      <c r="B1275">
        <v>8</v>
      </c>
      <c r="D1275" t="s">
        <v>1031</v>
      </c>
      <c r="E1275" t="s">
        <v>1025</v>
      </c>
      <c r="F1275" t="s">
        <v>1022</v>
      </c>
      <c r="G1275" t="s">
        <v>1022</v>
      </c>
      <c r="H1275">
        <v>3.5</v>
      </c>
      <c r="I1275">
        <v>3.5</v>
      </c>
      <c r="J1275">
        <v>3.4274</v>
      </c>
      <c r="K1275">
        <v>3.4188000000000001</v>
      </c>
      <c r="L1275">
        <v>3.3797000000000001</v>
      </c>
      <c r="M1275">
        <v>3.3650000000000002</v>
      </c>
      <c r="O1275" t="str">
        <f t="shared" si="19"/>
        <v>3 1/2|8||UN|3B|-|-|3.5|3.5|3.4274|3.4188|3.3797|3.365|</v>
      </c>
    </row>
    <row r="1276" spans="1:15" x14ac:dyDescent="0.25">
      <c r="A1276" s="41" t="s">
        <v>1088</v>
      </c>
      <c r="B1276">
        <v>10</v>
      </c>
      <c r="D1276" t="s">
        <v>1027</v>
      </c>
      <c r="E1276" t="s">
        <v>1021</v>
      </c>
      <c r="F1276">
        <v>2.0999999999999999E-3</v>
      </c>
      <c r="G1276">
        <v>3.4979</v>
      </c>
      <c r="H1276">
        <v>3.5</v>
      </c>
      <c r="I1276">
        <v>3.4849999999999999</v>
      </c>
      <c r="J1276">
        <v>3.4329000000000001</v>
      </c>
      <c r="K1276">
        <v>3.4260000000000002</v>
      </c>
      <c r="L1276">
        <v>3.3788999999999998</v>
      </c>
      <c r="M1276" t="s">
        <v>1022</v>
      </c>
      <c r="O1276" t="str">
        <f t="shared" si="19"/>
        <v>3 1/2|10||UNS|2A|0.0021|3.4979|3.5|3.485|3.4329|3.426|3.3789|-|</v>
      </c>
    </row>
    <row r="1277" spans="1:15" x14ac:dyDescent="0.25">
      <c r="A1277" s="41" t="s">
        <v>1088</v>
      </c>
      <c r="B1277">
        <v>10</v>
      </c>
      <c r="D1277" t="s">
        <v>1027</v>
      </c>
      <c r="E1277" t="s">
        <v>1023</v>
      </c>
      <c r="F1277" t="s">
        <v>1022</v>
      </c>
      <c r="G1277" t="s">
        <v>1022</v>
      </c>
      <c r="H1277">
        <v>3.5</v>
      </c>
      <c r="I1277">
        <v>3.5</v>
      </c>
      <c r="J1277">
        <v>3.444</v>
      </c>
      <c r="K1277">
        <v>3.4350000000000001</v>
      </c>
      <c r="L1277">
        <v>3.4129999999999998</v>
      </c>
      <c r="M1277">
        <v>3.3919999999999999</v>
      </c>
      <c r="O1277" t="str">
        <f t="shared" si="19"/>
        <v>3 1/2|10||UNS|2B|-|-|3.5|3.5|3.444|3.435|3.413|3.392|</v>
      </c>
    </row>
    <row r="1278" spans="1:15" x14ac:dyDescent="0.25">
      <c r="A1278" s="41" t="s">
        <v>1088</v>
      </c>
      <c r="B1278">
        <v>12</v>
      </c>
      <c r="D1278" t="s">
        <v>1031</v>
      </c>
      <c r="E1278" t="s">
        <v>1021</v>
      </c>
      <c r="F1278">
        <v>1.9E-3</v>
      </c>
      <c r="G1278">
        <v>3.4981</v>
      </c>
      <c r="H1278">
        <v>3.5</v>
      </c>
      <c r="I1278">
        <v>3.4866999999999999</v>
      </c>
      <c r="J1278">
        <v>3.444</v>
      </c>
      <c r="K1278">
        <v>3.4376000000000002</v>
      </c>
      <c r="L1278">
        <v>3.3988999999999998</v>
      </c>
      <c r="M1278" t="s">
        <v>1022</v>
      </c>
      <c r="O1278" t="str">
        <f t="shared" si="19"/>
        <v>3 1/2|12||UN|2A|0.0019|3.4981|3.5|3.4867|3.444|3.4376|3.3989|-|</v>
      </c>
    </row>
    <row r="1279" spans="1:15" x14ac:dyDescent="0.25">
      <c r="A1279" s="41" t="s">
        <v>1088</v>
      </c>
      <c r="B1279">
        <v>12</v>
      </c>
      <c r="D1279" t="s">
        <v>1031</v>
      </c>
      <c r="E1279" t="s">
        <v>1023</v>
      </c>
      <c r="F1279" t="s">
        <v>1022</v>
      </c>
      <c r="G1279" t="s">
        <v>1022</v>
      </c>
      <c r="H1279">
        <v>3.5</v>
      </c>
      <c r="I1279">
        <v>3.5</v>
      </c>
      <c r="J1279">
        <v>3.4542999999999999</v>
      </c>
      <c r="K1279">
        <v>3.4459</v>
      </c>
      <c r="L1279">
        <v>3.4279999999999999</v>
      </c>
      <c r="M1279">
        <v>3.41</v>
      </c>
      <c r="O1279" t="str">
        <f t="shared" si="19"/>
        <v>3 1/2|12||UN|2B|-|-|3.5|3.5|3.4543|3.4459|3.428|3.41|</v>
      </c>
    </row>
    <row r="1280" spans="1:15" x14ac:dyDescent="0.25">
      <c r="A1280" s="41" t="s">
        <v>1088</v>
      </c>
      <c r="B1280">
        <v>12</v>
      </c>
      <c r="D1280" t="s">
        <v>1031</v>
      </c>
      <c r="E1280" t="s">
        <v>1024</v>
      </c>
      <c r="F1280">
        <v>0</v>
      </c>
      <c r="G1280">
        <v>3.5</v>
      </c>
      <c r="H1280">
        <v>3.5</v>
      </c>
      <c r="I1280">
        <v>3.4885999999999999</v>
      </c>
      <c r="J1280">
        <v>3.4459</v>
      </c>
      <c r="K1280">
        <v>3.4411</v>
      </c>
      <c r="L1280">
        <v>3.4007999999999998</v>
      </c>
      <c r="M1280" t="s">
        <v>1022</v>
      </c>
      <c r="O1280" t="str">
        <f t="shared" si="19"/>
        <v>3 1/2|12||UN|3A|0|3.5|3.5|3.4886|3.4459|3.4411|3.4008|-|</v>
      </c>
    </row>
    <row r="1281" spans="1:15" x14ac:dyDescent="0.25">
      <c r="A1281" s="41" t="s">
        <v>1088</v>
      </c>
      <c r="B1281">
        <v>12</v>
      </c>
      <c r="D1281" t="s">
        <v>1031</v>
      </c>
      <c r="E1281" t="s">
        <v>1025</v>
      </c>
      <c r="F1281" t="s">
        <v>1022</v>
      </c>
      <c r="G1281" t="s">
        <v>1022</v>
      </c>
      <c r="H1281">
        <v>3.5</v>
      </c>
      <c r="I1281">
        <v>3.5</v>
      </c>
      <c r="J1281">
        <v>3.4521999999999999</v>
      </c>
      <c r="K1281">
        <v>3.4459</v>
      </c>
      <c r="L1281">
        <v>3.4198</v>
      </c>
      <c r="M1281">
        <v>3.41</v>
      </c>
      <c r="O1281" t="str">
        <f t="shared" si="19"/>
        <v>3 1/2|12||UN|3B|-|-|3.5|3.5|3.4522|3.4459|3.4198|3.41|</v>
      </c>
    </row>
    <row r="1282" spans="1:15" x14ac:dyDescent="0.25">
      <c r="A1282" s="41" t="s">
        <v>1088</v>
      </c>
      <c r="B1282">
        <v>14</v>
      </c>
      <c r="D1282" t="s">
        <v>1027</v>
      </c>
      <c r="E1282" t="s">
        <v>1021</v>
      </c>
      <c r="F1282">
        <v>1.8E-3</v>
      </c>
      <c r="G1282">
        <v>3.4982000000000002</v>
      </c>
      <c r="H1282">
        <v>3.5</v>
      </c>
      <c r="I1282">
        <v>3.4878999999999998</v>
      </c>
      <c r="J1282">
        <v>3.4518</v>
      </c>
      <c r="K1282">
        <v>3.4457</v>
      </c>
      <c r="L1282">
        <v>3.4131999999999998</v>
      </c>
      <c r="M1282" t="s">
        <v>1022</v>
      </c>
      <c r="O1282" t="str">
        <f t="shared" si="19"/>
        <v>3 1/2|14||UNS|2A|0.0018|3.4982|3.5|3.4879|3.4518|3.4457|3.4132|-|</v>
      </c>
    </row>
    <row r="1283" spans="1:15" x14ac:dyDescent="0.25">
      <c r="A1283" s="41" t="s">
        <v>1088</v>
      </c>
      <c r="B1283">
        <v>14</v>
      </c>
      <c r="D1283" t="s">
        <v>1027</v>
      </c>
      <c r="E1283" t="s">
        <v>1023</v>
      </c>
      <c r="F1283" t="s">
        <v>1022</v>
      </c>
      <c r="G1283" t="s">
        <v>1022</v>
      </c>
      <c r="H1283">
        <v>3.5</v>
      </c>
      <c r="I1283">
        <v>3.5</v>
      </c>
      <c r="J1283">
        <v>3.4615</v>
      </c>
      <c r="K1283">
        <v>3.4535999999999998</v>
      </c>
      <c r="L1283">
        <v>3.4380000000000002</v>
      </c>
      <c r="M1283">
        <v>3.423</v>
      </c>
      <c r="O1283" t="str">
        <f t="shared" ref="O1283:O1346" si="20">A1283&amp;"|"&amp;B1283&amp;"|"&amp;C1283&amp;"|"&amp;D1283&amp;"|"&amp;E1283&amp;"|"&amp;F1283&amp;"|"&amp;G1283&amp;"|"&amp;H1283&amp;"|"&amp;I1283&amp;"|"&amp;J1283&amp;"|"&amp;K1283&amp;"|"&amp;L1283&amp;"|"&amp;M1283&amp;"|"&amp;N1283</f>
        <v>3 1/2|14||UNS|2B|-|-|3.5|3.5|3.4615|3.4536|3.438|3.423|</v>
      </c>
    </row>
    <row r="1284" spans="1:15" x14ac:dyDescent="0.25">
      <c r="A1284" s="41" t="s">
        <v>1088</v>
      </c>
      <c r="B1284">
        <v>16</v>
      </c>
      <c r="D1284" t="s">
        <v>1031</v>
      </c>
      <c r="E1284" t="s">
        <v>1021</v>
      </c>
      <c r="F1284">
        <v>1.6999999999999999E-3</v>
      </c>
      <c r="G1284">
        <v>3.4983</v>
      </c>
      <c r="H1284">
        <v>3.5</v>
      </c>
      <c r="I1284">
        <v>3.4889000000000001</v>
      </c>
      <c r="J1284">
        <v>3.4577</v>
      </c>
      <c r="K1284">
        <v>3.4519000000000002</v>
      </c>
      <c r="L1284">
        <v>3.4238</v>
      </c>
      <c r="M1284" t="s">
        <v>1022</v>
      </c>
      <c r="O1284" t="str">
        <f t="shared" si="20"/>
        <v>3 1/2|16||UN|2A|0.0017|3.4983|3.5|3.4889|3.4577|3.4519|3.4238|-|</v>
      </c>
    </row>
    <row r="1285" spans="1:15" x14ac:dyDescent="0.25">
      <c r="A1285" s="41" t="s">
        <v>1088</v>
      </c>
      <c r="B1285">
        <v>16</v>
      </c>
      <c r="D1285" t="s">
        <v>1031</v>
      </c>
      <c r="E1285" t="s">
        <v>1023</v>
      </c>
      <c r="F1285" t="s">
        <v>1022</v>
      </c>
      <c r="G1285" t="s">
        <v>1022</v>
      </c>
      <c r="H1285">
        <v>3.5</v>
      </c>
      <c r="I1285">
        <v>3.5</v>
      </c>
      <c r="J1285">
        <v>3.4668999999999999</v>
      </c>
      <c r="K1285">
        <v>3.4594</v>
      </c>
      <c r="L1285">
        <v>3.4460000000000002</v>
      </c>
      <c r="M1285">
        <v>3.4319999999999999</v>
      </c>
      <c r="O1285" t="str">
        <f t="shared" si="20"/>
        <v>3 1/2|16||UN|2B|-|-|3.5|3.5|3.4669|3.4594|3.446|3.432|</v>
      </c>
    </row>
    <row r="1286" spans="1:15" x14ac:dyDescent="0.25">
      <c r="A1286" s="41" t="s">
        <v>1088</v>
      </c>
      <c r="B1286">
        <v>16</v>
      </c>
      <c r="D1286" t="s">
        <v>1031</v>
      </c>
      <c r="E1286" t="s">
        <v>1024</v>
      </c>
      <c r="F1286">
        <v>0</v>
      </c>
      <c r="G1286">
        <v>3.5</v>
      </c>
      <c r="H1286">
        <v>3.5</v>
      </c>
      <c r="I1286">
        <v>3.4906000000000001</v>
      </c>
      <c r="J1286">
        <v>3.4594</v>
      </c>
      <c r="K1286">
        <v>3.4550999999999998</v>
      </c>
      <c r="L1286">
        <v>3.4255</v>
      </c>
      <c r="M1286" t="s">
        <v>1022</v>
      </c>
      <c r="O1286" t="str">
        <f t="shared" si="20"/>
        <v>3 1/2|16||UN|3A|0|3.5|3.5|3.4906|3.4594|3.4551|3.4255|-|</v>
      </c>
    </row>
    <row r="1287" spans="1:15" x14ac:dyDescent="0.25">
      <c r="A1287" s="41" t="s">
        <v>1088</v>
      </c>
      <c r="B1287">
        <v>16</v>
      </c>
      <c r="D1287" t="s">
        <v>1031</v>
      </c>
      <c r="E1287" t="s">
        <v>1025</v>
      </c>
      <c r="F1287" t="s">
        <v>1022</v>
      </c>
      <c r="G1287" t="s">
        <v>1022</v>
      </c>
      <c r="H1287">
        <v>3.5</v>
      </c>
      <c r="I1287">
        <v>3.5</v>
      </c>
      <c r="J1287">
        <v>3.4649999999999999</v>
      </c>
      <c r="K1287">
        <v>3.4594</v>
      </c>
      <c r="L1287">
        <v>3.4407999999999999</v>
      </c>
      <c r="M1287">
        <v>3.4319999999999999</v>
      </c>
      <c r="O1287" t="str">
        <f t="shared" si="20"/>
        <v>3 1/2|16||UN|3B|-|-|3.5|3.5|3.465|3.4594|3.4408|3.432|</v>
      </c>
    </row>
    <row r="1288" spans="1:15" x14ac:dyDescent="0.25">
      <c r="A1288" s="41" t="s">
        <v>1088</v>
      </c>
      <c r="B1288">
        <v>18</v>
      </c>
      <c r="D1288" t="s">
        <v>1027</v>
      </c>
      <c r="E1288" t="s">
        <v>1021</v>
      </c>
      <c r="F1288">
        <v>1.6999999999999999E-3</v>
      </c>
      <c r="G1288">
        <v>3.4983</v>
      </c>
      <c r="H1288">
        <v>3.5</v>
      </c>
      <c r="I1288">
        <v>3.4895999999999998</v>
      </c>
      <c r="J1288">
        <v>3.4622000000000002</v>
      </c>
      <c r="K1288">
        <v>3.4567000000000001</v>
      </c>
      <c r="L1288">
        <v>3.4321999999999999</v>
      </c>
      <c r="M1288" t="s">
        <v>1022</v>
      </c>
      <c r="O1288" t="str">
        <f t="shared" si="20"/>
        <v>3 1/2|18||UNS|2A|0.0017|3.4983|3.5|3.4896|3.4622|3.4567|3.4322|-|</v>
      </c>
    </row>
    <row r="1289" spans="1:15" x14ac:dyDescent="0.25">
      <c r="A1289" s="41" t="s">
        <v>1088</v>
      </c>
      <c r="B1289">
        <v>18</v>
      </c>
      <c r="D1289" t="s">
        <v>1027</v>
      </c>
      <c r="E1289" t="s">
        <v>1023</v>
      </c>
      <c r="F1289" t="s">
        <v>1022</v>
      </c>
      <c r="G1289" t="s">
        <v>1022</v>
      </c>
      <c r="H1289">
        <v>3.5</v>
      </c>
      <c r="I1289">
        <v>3.5</v>
      </c>
      <c r="J1289">
        <v>3.4710999999999999</v>
      </c>
      <c r="K1289">
        <v>3.4639000000000002</v>
      </c>
      <c r="L1289">
        <v>3.4529999999999998</v>
      </c>
      <c r="M1289">
        <v>3.44</v>
      </c>
      <c r="O1289" t="str">
        <f t="shared" si="20"/>
        <v>3 1/2|18||UNS|2B|-|-|3.5|3.5|3.4711|3.4639|3.453|3.44|</v>
      </c>
    </row>
    <row r="1290" spans="1:15" x14ac:dyDescent="0.25">
      <c r="A1290" s="41" t="s">
        <v>1089</v>
      </c>
      <c r="B1290">
        <v>6</v>
      </c>
      <c r="D1290" t="s">
        <v>1031</v>
      </c>
      <c r="E1290" t="s">
        <v>1021</v>
      </c>
      <c r="F1290">
        <v>2.8999999999999998E-3</v>
      </c>
      <c r="G1290">
        <v>3.6221000000000001</v>
      </c>
      <c r="H1290">
        <v>3.625</v>
      </c>
      <c r="I1290">
        <v>3.6038999999999999</v>
      </c>
      <c r="J1290">
        <v>3.5137999999999998</v>
      </c>
      <c r="K1290">
        <v>3.5041000000000002</v>
      </c>
      <c r="L1290">
        <v>3.4237000000000002</v>
      </c>
      <c r="M1290" t="s">
        <v>1022</v>
      </c>
      <c r="O1290" t="str">
        <f t="shared" si="20"/>
        <v>3 5/8|6||UN|2A|0.0029|3.6221|3.625|3.6039|3.5138|3.5041|3.4237|-|</v>
      </c>
    </row>
    <row r="1291" spans="1:15" x14ac:dyDescent="0.25">
      <c r="A1291" s="41" t="s">
        <v>1089</v>
      </c>
      <c r="B1291">
        <v>6</v>
      </c>
      <c r="D1291" t="s">
        <v>1031</v>
      </c>
      <c r="E1291" t="s">
        <v>1023</v>
      </c>
      <c r="F1291" t="s">
        <v>1022</v>
      </c>
      <c r="G1291" t="s">
        <v>1022</v>
      </c>
      <c r="H1291">
        <v>3.625</v>
      </c>
      <c r="I1291">
        <v>3.625</v>
      </c>
      <c r="J1291">
        <v>3.5293000000000001</v>
      </c>
      <c r="K1291">
        <v>3.5167000000000002</v>
      </c>
      <c r="L1291">
        <v>3.4750000000000001</v>
      </c>
      <c r="M1291">
        <v>3.4449999999999998</v>
      </c>
      <c r="O1291" t="str">
        <f t="shared" si="20"/>
        <v>3 5/8|6||UN|2B|-|-|3.625|3.625|3.5293|3.5167|3.475|3.445|</v>
      </c>
    </row>
    <row r="1292" spans="1:15" x14ac:dyDescent="0.25">
      <c r="A1292" s="41" t="s">
        <v>1089</v>
      </c>
      <c r="B1292">
        <v>6</v>
      </c>
      <c r="D1292" t="s">
        <v>1031</v>
      </c>
      <c r="E1292" t="s">
        <v>1024</v>
      </c>
      <c r="F1292">
        <v>0</v>
      </c>
      <c r="G1292">
        <v>3.625</v>
      </c>
      <c r="H1292">
        <v>3.625</v>
      </c>
      <c r="I1292">
        <v>3.6067999999999998</v>
      </c>
      <c r="J1292">
        <v>3.5167000000000002</v>
      </c>
      <c r="K1292">
        <v>3.5093999999999999</v>
      </c>
      <c r="L1292">
        <v>3.4266000000000001</v>
      </c>
      <c r="M1292" t="s">
        <v>1022</v>
      </c>
      <c r="O1292" t="str">
        <f t="shared" si="20"/>
        <v>3 5/8|6||UN|3A|0|3.625|3.625|3.6068|3.5167|3.5094|3.4266|-|</v>
      </c>
    </row>
    <row r="1293" spans="1:15" x14ac:dyDescent="0.25">
      <c r="A1293" s="41" t="s">
        <v>1089</v>
      </c>
      <c r="B1293">
        <v>6</v>
      </c>
      <c r="D1293" t="s">
        <v>1031</v>
      </c>
      <c r="E1293" t="s">
        <v>1025</v>
      </c>
      <c r="F1293" t="s">
        <v>1022</v>
      </c>
      <c r="G1293" t="s">
        <v>1022</v>
      </c>
      <c r="H1293">
        <v>3.625</v>
      </c>
      <c r="I1293">
        <v>3.625</v>
      </c>
      <c r="J1293">
        <v>3.5261999999999998</v>
      </c>
      <c r="K1293">
        <v>3.5167000000000002</v>
      </c>
      <c r="L1293">
        <v>3.4645999999999999</v>
      </c>
      <c r="M1293">
        <v>3.4449999999999998</v>
      </c>
      <c r="O1293" t="str">
        <f t="shared" si="20"/>
        <v>3 5/8|6||UN|3B|-|-|3.625|3.625|3.5262|3.5167|3.4646|3.445|</v>
      </c>
    </row>
    <row r="1294" spans="1:15" x14ac:dyDescent="0.25">
      <c r="A1294" s="41" t="s">
        <v>1089</v>
      </c>
      <c r="B1294">
        <v>8</v>
      </c>
      <c r="D1294" t="s">
        <v>1031</v>
      </c>
      <c r="E1294" t="s">
        <v>1021</v>
      </c>
      <c r="F1294">
        <v>2.7000000000000001E-3</v>
      </c>
      <c r="G1294">
        <v>3.6223000000000001</v>
      </c>
      <c r="H1294">
        <v>3.625</v>
      </c>
      <c r="I1294">
        <v>3.6073</v>
      </c>
      <c r="J1294">
        <v>3.5411000000000001</v>
      </c>
      <c r="K1294">
        <v>3.5322</v>
      </c>
      <c r="L1294">
        <v>3.4735</v>
      </c>
      <c r="M1294" t="s">
        <v>1022</v>
      </c>
      <c r="O1294" t="str">
        <f t="shared" si="20"/>
        <v>3 5/8|8||UN|2A|0.0027|3.6223|3.625|3.6073|3.5411|3.5322|3.4735|-|</v>
      </c>
    </row>
    <row r="1295" spans="1:15" x14ac:dyDescent="0.25">
      <c r="A1295" s="41" t="s">
        <v>1089</v>
      </c>
      <c r="B1295">
        <v>8</v>
      </c>
      <c r="D1295" t="s">
        <v>1031</v>
      </c>
      <c r="E1295" t="s">
        <v>1023</v>
      </c>
      <c r="F1295" t="s">
        <v>1022</v>
      </c>
      <c r="G1295" t="s">
        <v>1022</v>
      </c>
      <c r="H1295">
        <v>3.625</v>
      </c>
      <c r="I1295">
        <v>3.625</v>
      </c>
      <c r="J1295">
        <v>3.5554000000000001</v>
      </c>
      <c r="K1295">
        <v>3.5438000000000001</v>
      </c>
      <c r="L1295">
        <v>3.5150000000000001</v>
      </c>
      <c r="M1295">
        <v>3.49</v>
      </c>
      <c r="O1295" t="str">
        <f t="shared" si="20"/>
        <v>3 5/8|8||UN|2B|-|-|3.625|3.625|3.5554|3.5438|3.515|3.49|</v>
      </c>
    </row>
    <row r="1296" spans="1:15" x14ac:dyDescent="0.25">
      <c r="A1296" s="41" t="s">
        <v>1089</v>
      </c>
      <c r="B1296">
        <v>8</v>
      </c>
      <c r="D1296" t="s">
        <v>1031</v>
      </c>
      <c r="E1296" t="s">
        <v>1024</v>
      </c>
      <c r="F1296">
        <v>0</v>
      </c>
      <c r="G1296">
        <v>3.625</v>
      </c>
      <c r="H1296">
        <v>3.625</v>
      </c>
      <c r="I1296">
        <v>3.61</v>
      </c>
      <c r="J1296">
        <v>3.5438000000000001</v>
      </c>
      <c r="K1296">
        <v>3.5371000000000001</v>
      </c>
      <c r="L1296">
        <v>3.4762</v>
      </c>
      <c r="M1296" t="s">
        <v>1022</v>
      </c>
      <c r="O1296" t="str">
        <f t="shared" si="20"/>
        <v>3 5/8|8||UN|3A|0|3.625|3.625|3.61|3.5438|3.5371|3.4762|-|</v>
      </c>
    </row>
    <row r="1297" spans="1:15" x14ac:dyDescent="0.25">
      <c r="A1297" s="41" t="s">
        <v>1089</v>
      </c>
      <c r="B1297">
        <v>8</v>
      </c>
      <c r="D1297" t="s">
        <v>1031</v>
      </c>
      <c r="E1297" t="s">
        <v>1025</v>
      </c>
      <c r="F1297" t="s">
        <v>1022</v>
      </c>
      <c r="G1297" t="s">
        <v>1022</v>
      </c>
      <c r="H1297">
        <v>3.625</v>
      </c>
      <c r="I1297">
        <v>3.625</v>
      </c>
      <c r="J1297">
        <v>3.5525000000000002</v>
      </c>
      <c r="K1297">
        <v>3.5438000000000001</v>
      </c>
      <c r="L1297">
        <v>3.5047000000000001</v>
      </c>
      <c r="M1297">
        <v>3.49</v>
      </c>
      <c r="O1297" t="str">
        <f t="shared" si="20"/>
        <v>3 5/8|8||UN|3B|-|-|3.625|3.625|3.5525|3.5438|3.5047|3.49|</v>
      </c>
    </row>
    <row r="1298" spans="1:15" x14ac:dyDescent="0.25">
      <c r="A1298" s="41" t="s">
        <v>1089</v>
      </c>
      <c r="B1298">
        <v>12</v>
      </c>
      <c r="D1298" t="s">
        <v>1031</v>
      </c>
      <c r="E1298" t="s">
        <v>1021</v>
      </c>
      <c r="F1298">
        <v>1.9E-3</v>
      </c>
      <c r="G1298">
        <v>3.6231</v>
      </c>
      <c r="H1298">
        <v>3.625</v>
      </c>
      <c r="I1298">
        <v>3.6116999999999999</v>
      </c>
      <c r="J1298">
        <v>3.569</v>
      </c>
      <c r="K1298">
        <v>3.5626000000000002</v>
      </c>
      <c r="L1298">
        <v>3.5238999999999998</v>
      </c>
      <c r="M1298" t="s">
        <v>1022</v>
      </c>
      <c r="O1298" t="str">
        <f t="shared" si="20"/>
        <v>3 5/8|12||UN|2A|0.0019|3.6231|3.625|3.6117|3.569|3.5626|3.5239|-|</v>
      </c>
    </row>
    <row r="1299" spans="1:15" x14ac:dyDescent="0.25">
      <c r="A1299" s="41" t="s">
        <v>1089</v>
      </c>
      <c r="B1299">
        <v>12</v>
      </c>
      <c r="D1299" t="s">
        <v>1031</v>
      </c>
      <c r="E1299" t="s">
        <v>1023</v>
      </c>
      <c r="F1299" t="s">
        <v>1022</v>
      </c>
      <c r="G1299" t="s">
        <v>1022</v>
      </c>
      <c r="H1299">
        <v>3.625</v>
      </c>
      <c r="I1299">
        <v>3.625</v>
      </c>
      <c r="J1299">
        <v>3.5792999999999999</v>
      </c>
      <c r="K1299">
        <v>3.5709</v>
      </c>
      <c r="L1299">
        <v>3.5529999999999999</v>
      </c>
      <c r="M1299">
        <v>3.5350000000000001</v>
      </c>
      <c r="O1299" t="str">
        <f t="shared" si="20"/>
        <v>3 5/8|12||UN|2B|-|-|3.625|3.625|3.5793|3.5709|3.553|3.535|</v>
      </c>
    </row>
    <row r="1300" spans="1:15" x14ac:dyDescent="0.25">
      <c r="A1300" s="41" t="s">
        <v>1089</v>
      </c>
      <c r="B1300">
        <v>12</v>
      </c>
      <c r="D1300" t="s">
        <v>1031</v>
      </c>
      <c r="E1300" t="s">
        <v>1024</v>
      </c>
      <c r="F1300">
        <v>0</v>
      </c>
      <c r="G1300">
        <v>3.625</v>
      </c>
      <c r="H1300">
        <v>3.625</v>
      </c>
      <c r="I1300">
        <v>3.6135999999999999</v>
      </c>
      <c r="J1300">
        <v>3.5709</v>
      </c>
      <c r="K1300">
        <v>3.5661</v>
      </c>
      <c r="L1300">
        <v>3.5257999999999998</v>
      </c>
      <c r="M1300" t="s">
        <v>1022</v>
      </c>
      <c r="O1300" t="str">
        <f t="shared" si="20"/>
        <v>3 5/8|12||UN|3A|0|3.625|3.625|3.6136|3.5709|3.5661|3.5258|-|</v>
      </c>
    </row>
    <row r="1301" spans="1:15" x14ac:dyDescent="0.25">
      <c r="A1301" s="41" t="s">
        <v>1089</v>
      </c>
      <c r="B1301">
        <v>12</v>
      </c>
      <c r="D1301" t="s">
        <v>1031</v>
      </c>
      <c r="E1301" t="s">
        <v>1025</v>
      </c>
      <c r="F1301" t="s">
        <v>1022</v>
      </c>
      <c r="G1301" t="s">
        <v>1022</v>
      </c>
      <c r="H1301">
        <v>3.625</v>
      </c>
      <c r="I1301">
        <v>3.625</v>
      </c>
      <c r="J1301">
        <v>3.5771999999999999</v>
      </c>
      <c r="K1301">
        <v>3.5709</v>
      </c>
      <c r="L1301">
        <v>3.5448</v>
      </c>
      <c r="M1301">
        <v>3.5350000000000001</v>
      </c>
      <c r="O1301" t="str">
        <f t="shared" si="20"/>
        <v>3 5/8|12||UN|3B|-|-|3.625|3.625|3.5772|3.5709|3.5448|3.535|</v>
      </c>
    </row>
    <row r="1302" spans="1:15" x14ac:dyDescent="0.25">
      <c r="A1302" s="41" t="s">
        <v>1089</v>
      </c>
      <c r="B1302">
        <v>16</v>
      </c>
      <c r="D1302" t="s">
        <v>1031</v>
      </c>
      <c r="E1302" t="s">
        <v>1021</v>
      </c>
      <c r="F1302">
        <v>1.6999999999999999E-3</v>
      </c>
      <c r="G1302">
        <v>3.6233</v>
      </c>
      <c r="H1302">
        <v>3.625</v>
      </c>
      <c r="I1302">
        <v>3.6139000000000001</v>
      </c>
      <c r="J1302">
        <v>3.5827</v>
      </c>
      <c r="K1302">
        <v>3.5769000000000002</v>
      </c>
      <c r="L1302">
        <v>3.5488</v>
      </c>
      <c r="M1302" t="s">
        <v>1022</v>
      </c>
      <c r="O1302" t="str">
        <f t="shared" si="20"/>
        <v>3 5/8|16||UN|2A|0.0017|3.6233|3.625|3.6139|3.5827|3.5769|3.5488|-|</v>
      </c>
    </row>
    <row r="1303" spans="1:15" x14ac:dyDescent="0.25">
      <c r="A1303" s="41" t="s">
        <v>1089</v>
      </c>
      <c r="B1303">
        <v>16</v>
      </c>
      <c r="D1303" t="s">
        <v>1031</v>
      </c>
      <c r="E1303" t="s">
        <v>1023</v>
      </c>
      <c r="F1303" t="s">
        <v>1022</v>
      </c>
      <c r="G1303" t="s">
        <v>1022</v>
      </c>
      <c r="H1303">
        <v>3.625</v>
      </c>
      <c r="I1303">
        <v>3.625</v>
      </c>
      <c r="J1303">
        <v>3.5918999999999999</v>
      </c>
      <c r="K1303">
        <v>3.5844</v>
      </c>
      <c r="L1303">
        <v>3.5710000000000002</v>
      </c>
      <c r="M1303">
        <v>3.5569999999999999</v>
      </c>
      <c r="O1303" t="str">
        <f t="shared" si="20"/>
        <v>3 5/8|16||UN|2B|-|-|3.625|3.625|3.5919|3.5844|3.571|3.557|</v>
      </c>
    </row>
    <row r="1304" spans="1:15" x14ac:dyDescent="0.25">
      <c r="A1304" s="41" t="s">
        <v>1089</v>
      </c>
      <c r="B1304">
        <v>16</v>
      </c>
      <c r="D1304" t="s">
        <v>1031</v>
      </c>
      <c r="E1304" t="s">
        <v>1024</v>
      </c>
      <c r="F1304">
        <v>0</v>
      </c>
      <c r="G1304">
        <v>3.625</v>
      </c>
      <c r="H1304">
        <v>3.625</v>
      </c>
      <c r="I1304">
        <v>3.6156000000000001</v>
      </c>
      <c r="J1304">
        <v>3.5844</v>
      </c>
      <c r="K1304">
        <v>3.5800999999999998</v>
      </c>
      <c r="L1304">
        <v>3.5505</v>
      </c>
      <c r="M1304" t="s">
        <v>1022</v>
      </c>
      <c r="O1304" t="str">
        <f t="shared" si="20"/>
        <v>3 5/8|16||UN|3A|0|3.625|3.625|3.6156|3.5844|3.5801|3.5505|-|</v>
      </c>
    </row>
    <row r="1305" spans="1:15" x14ac:dyDescent="0.25">
      <c r="A1305" s="41" t="s">
        <v>1089</v>
      </c>
      <c r="B1305">
        <v>16</v>
      </c>
      <c r="D1305" t="s">
        <v>1031</v>
      </c>
      <c r="E1305" t="s">
        <v>1025</v>
      </c>
      <c r="F1305" t="s">
        <v>1022</v>
      </c>
      <c r="G1305" t="s">
        <v>1022</v>
      </c>
      <c r="H1305">
        <v>3.625</v>
      </c>
      <c r="I1305">
        <v>3.625</v>
      </c>
      <c r="J1305">
        <v>3.59</v>
      </c>
      <c r="K1305">
        <v>3.5844</v>
      </c>
      <c r="L1305">
        <v>3.5657999999999999</v>
      </c>
      <c r="M1305">
        <v>3.5569999999999999</v>
      </c>
      <c r="O1305" t="str">
        <f t="shared" si="20"/>
        <v>3 5/8|16||UN|3B|-|-|3.625|3.625|3.59|3.5844|3.5658|3.557|</v>
      </c>
    </row>
    <row r="1306" spans="1:15" x14ac:dyDescent="0.25">
      <c r="A1306" s="41" t="s">
        <v>1090</v>
      </c>
      <c r="B1306">
        <v>4</v>
      </c>
      <c r="D1306" t="s">
        <v>1026</v>
      </c>
      <c r="E1306" t="s">
        <v>1029</v>
      </c>
      <c r="F1306">
        <v>3.3999999999999998E-3</v>
      </c>
      <c r="G1306">
        <v>3.7465999999999999</v>
      </c>
      <c r="H1306">
        <v>3.75</v>
      </c>
      <c r="I1306">
        <v>3.7109000000000001</v>
      </c>
      <c r="J1306">
        <v>3.5842000000000001</v>
      </c>
      <c r="K1306">
        <v>3.5674000000000001</v>
      </c>
      <c r="L1306">
        <v>3.4489000000000001</v>
      </c>
      <c r="M1306" t="s">
        <v>1022</v>
      </c>
      <c r="O1306" t="str">
        <f t="shared" si="20"/>
        <v>3 3/4|4||UNC|1A|0.0034|3.7466|3.75|3.7109|3.5842|3.5674|3.4489|-|</v>
      </c>
    </row>
    <row r="1307" spans="1:15" x14ac:dyDescent="0.25">
      <c r="A1307" s="41" t="s">
        <v>1090</v>
      </c>
      <c r="B1307">
        <v>4</v>
      </c>
      <c r="D1307" t="s">
        <v>1026</v>
      </c>
      <c r="E1307" t="s">
        <v>1030</v>
      </c>
      <c r="F1307" t="s">
        <v>1022</v>
      </c>
      <c r="G1307" t="s">
        <v>1022</v>
      </c>
      <c r="H1307">
        <v>3.75</v>
      </c>
      <c r="I1307">
        <v>3.75</v>
      </c>
      <c r="J1307">
        <v>3.6093999999999999</v>
      </c>
      <c r="K1307">
        <v>3.5876000000000001</v>
      </c>
      <c r="L1307">
        <v>3.5169999999999999</v>
      </c>
      <c r="M1307">
        <v>3.4790000000000001</v>
      </c>
      <c r="O1307" t="str">
        <f t="shared" si="20"/>
        <v>3 3/4|4||UNC|1B|-|-|3.75|3.75|3.6094|3.5876|3.517|3.479|</v>
      </c>
    </row>
    <row r="1308" spans="1:15" x14ac:dyDescent="0.25">
      <c r="A1308" s="41" t="s">
        <v>1090</v>
      </c>
      <c r="B1308">
        <v>4</v>
      </c>
      <c r="D1308" t="s">
        <v>1026</v>
      </c>
      <c r="E1308" t="s">
        <v>1021</v>
      </c>
      <c r="F1308">
        <v>3.3999999999999998E-3</v>
      </c>
      <c r="G1308">
        <v>3.7465999999999999</v>
      </c>
      <c r="H1308">
        <v>3.75</v>
      </c>
      <c r="I1308">
        <v>3.7227999999999999</v>
      </c>
      <c r="J1308">
        <v>3.5842000000000001</v>
      </c>
      <c r="K1308">
        <v>3.573</v>
      </c>
      <c r="L1308">
        <v>3.4489000000000001</v>
      </c>
      <c r="M1308" t="s">
        <v>1022</v>
      </c>
      <c r="O1308" t="str">
        <f t="shared" si="20"/>
        <v>3 3/4|4||UNC|2A|0.0034|3.7466|3.75|3.7228|3.5842|3.573|3.4489|-|</v>
      </c>
    </row>
    <row r="1309" spans="1:15" x14ac:dyDescent="0.25">
      <c r="A1309" s="41" t="s">
        <v>1090</v>
      </c>
      <c r="B1309">
        <v>4</v>
      </c>
      <c r="D1309" t="s">
        <v>1026</v>
      </c>
      <c r="E1309" t="s">
        <v>1023</v>
      </c>
      <c r="F1309" t="s">
        <v>1022</v>
      </c>
      <c r="G1309" t="s">
        <v>1022</v>
      </c>
      <c r="H1309">
        <v>3.75</v>
      </c>
      <c r="I1309">
        <v>3.75</v>
      </c>
      <c r="J1309">
        <v>3.6021000000000001</v>
      </c>
      <c r="K1309">
        <v>3.5876000000000001</v>
      </c>
      <c r="L1309">
        <v>3.5169999999999999</v>
      </c>
      <c r="M1309">
        <v>3.4790000000000001</v>
      </c>
      <c r="O1309" t="str">
        <f t="shared" si="20"/>
        <v>3 3/4|4||UNC|2B|-|-|3.75|3.75|3.6021|3.5876|3.517|3.479|</v>
      </c>
    </row>
    <row r="1310" spans="1:15" x14ac:dyDescent="0.25">
      <c r="A1310" s="41" t="s">
        <v>1090</v>
      </c>
      <c r="B1310">
        <v>4</v>
      </c>
      <c r="D1310" t="s">
        <v>1026</v>
      </c>
      <c r="E1310" t="s">
        <v>1024</v>
      </c>
      <c r="F1310">
        <v>0</v>
      </c>
      <c r="G1310">
        <v>3.75</v>
      </c>
      <c r="H1310">
        <v>3.75</v>
      </c>
      <c r="I1310">
        <v>3.7262</v>
      </c>
      <c r="J1310">
        <v>3.5876000000000001</v>
      </c>
      <c r="K1310">
        <v>3.5792000000000002</v>
      </c>
      <c r="L1310">
        <v>3.4523000000000001</v>
      </c>
      <c r="M1310" t="s">
        <v>1022</v>
      </c>
      <c r="O1310" t="str">
        <f t="shared" si="20"/>
        <v>3 3/4|4||UNC|3A|0|3.75|3.75|3.7262|3.5876|3.5792|3.4523|-|</v>
      </c>
    </row>
    <row r="1311" spans="1:15" x14ac:dyDescent="0.25">
      <c r="A1311" s="41" t="s">
        <v>1090</v>
      </c>
      <c r="B1311">
        <v>4</v>
      </c>
      <c r="D1311" t="s">
        <v>1026</v>
      </c>
      <c r="E1311" t="s">
        <v>1025</v>
      </c>
      <c r="F1311" t="s">
        <v>1022</v>
      </c>
      <c r="G1311" t="s">
        <v>1022</v>
      </c>
      <c r="H1311">
        <v>3.75</v>
      </c>
      <c r="I1311">
        <v>3.75</v>
      </c>
      <c r="J1311">
        <v>3.5985</v>
      </c>
      <c r="K1311">
        <v>3.5876000000000001</v>
      </c>
      <c r="L1311">
        <v>3.5093999999999999</v>
      </c>
      <c r="M1311">
        <v>3.4790000000000001</v>
      </c>
      <c r="O1311" t="str">
        <f t="shared" si="20"/>
        <v>3 3/4|4||UNC|3B|-|-|3.75|3.75|3.5985|3.5876|3.5094|3.479|</v>
      </c>
    </row>
    <row r="1312" spans="1:15" x14ac:dyDescent="0.25">
      <c r="A1312" s="41" t="s">
        <v>1090</v>
      </c>
      <c r="B1312">
        <v>6</v>
      </c>
      <c r="D1312" t="s">
        <v>1031</v>
      </c>
      <c r="E1312" t="s">
        <v>1021</v>
      </c>
      <c r="F1312">
        <v>2.8999999999999998E-3</v>
      </c>
      <c r="G1312">
        <v>3.7471000000000001</v>
      </c>
      <c r="H1312">
        <v>3.75</v>
      </c>
      <c r="I1312">
        <v>3.7288999999999999</v>
      </c>
      <c r="J1312">
        <v>3.6387999999999998</v>
      </c>
      <c r="K1312">
        <v>3.629</v>
      </c>
      <c r="L1312">
        <v>3.5487000000000002</v>
      </c>
      <c r="M1312" t="s">
        <v>1022</v>
      </c>
      <c r="O1312" t="str">
        <f t="shared" si="20"/>
        <v>3 3/4|6||UN|2A|0.0029|3.7471|3.75|3.7289|3.6388|3.629|3.5487|-|</v>
      </c>
    </row>
    <row r="1313" spans="1:15" x14ac:dyDescent="0.25">
      <c r="A1313" s="41" t="s">
        <v>1090</v>
      </c>
      <c r="B1313">
        <v>6</v>
      </c>
      <c r="D1313" t="s">
        <v>1031</v>
      </c>
      <c r="E1313" t="s">
        <v>1023</v>
      </c>
      <c r="F1313" t="s">
        <v>1022</v>
      </c>
      <c r="G1313" t="s">
        <v>1022</v>
      </c>
      <c r="H1313">
        <v>3.75</v>
      </c>
      <c r="I1313">
        <v>3.75</v>
      </c>
      <c r="J1313">
        <v>3.6543999999999999</v>
      </c>
      <c r="K1313">
        <v>3.6417000000000002</v>
      </c>
      <c r="L1313">
        <v>3.6</v>
      </c>
      <c r="M1313">
        <v>3.57</v>
      </c>
      <c r="O1313" t="str">
        <f t="shared" si="20"/>
        <v>3 3/4|6||UN|2B|-|-|3.75|3.75|3.6544|3.6417|3.6|3.57|</v>
      </c>
    </row>
    <row r="1314" spans="1:15" x14ac:dyDescent="0.25">
      <c r="A1314" s="41" t="s">
        <v>1090</v>
      </c>
      <c r="B1314">
        <v>6</v>
      </c>
      <c r="D1314" t="s">
        <v>1031</v>
      </c>
      <c r="E1314" t="s">
        <v>1024</v>
      </c>
      <c r="F1314">
        <v>0</v>
      </c>
      <c r="G1314">
        <v>3.75</v>
      </c>
      <c r="H1314">
        <v>3.75</v>
      </c>
      <c r="I1314">
        <v>3.7317999999999998</v>
      </c>
      <c r="J1314">
        <v>3.6417000000000002</v>
      </c>
      <c r="K1314">
        <v>3.6343999999999999</v>
      </c>
      <c r="L1314">
        <v>3.5516000000000001</v>
      </c>
      <c r="M1314" t="s">
        <v>1022</v>
      </c>
      <c r="O1314" t="str">
        <f t="shared" si="20"/>
        <v>3 3/4|6||UN|3A|0|3.75|3.75|3.7318|3.6417|3.6344|3.5516|-|</v>
      </c>
    </row>
    <row r="1315" spans="1:15" x14ac:dyDescent="0.25">
      <c r="A1315" s="41" t="s">
        <v>1090</v>
      </c>
      <c r="B1315">
        <v>6</v>
      </c>
      <c r="D1315" t="s">
        <v>1031</v>
      </c>
      <c r="E1315" t="s">
        <v>1025</v>
      </c>
      <c r="F1315" t="s">
        <v>1022</v>
      </c>
      <c r="G1315" t="s">
        <v>1022</v>
      </c>
      <c r="H1315">
        <v>3.75</v>
      </c>
      <c r="I1315">
        <v>3.75</v>
      </c>
      <c r="J1315">
        <v>3.6511999999999998</v>
      </c>
      <c r="K1315">
        <v>3.6417000000000002</v>
      </c>
      <c r="L1315">
        <v>3.5895999999999999</v>
      </c>
      <c r="M1315">
        <v>3.57</v>
      </c>
      <c r="O1315" t="str">
        <f t="shared" si="20"/>
        <v>3 3/4|6||UN|3B|-|-|3.75|3.75|3.6512|3.6417|3.5896|3.57|</v>
      </c>
    </row>
    <row r="1316" spans="1:15" x14ac:dyDescent="0.25">
      <c r="A1316" s="41" t="s">
        <v>1090</v>
      </c>
      <c r="B1316">
        <v>8</v>
      </c>
      <c r="D1316" t="s">
        <v>1031</v>
      </c>
      <c r="E1316" t="s">
        <v>1021</v>
      </c>
      <c r="F1316">
        <v>2.7000000000000001E-3</v>
      </c>
      <c r="G1316">
        <v>3.7473000000000001</v>
      </c>
      <c r="H1316">
        <v>3.75</v>
      </c>
      <c r="I1316">
        <v>3.7323</v>
      </c>
      <c r="J1316">
        <v>3.6661000000000001</v>
      </c>
      <c r="K1316">
        <v>3.6570999999999998</v>
      </c>
      <c r="L1316">
        <v>3.5985</v>
      </c>
      <c r="M1316" t="s">
        <v>1022</v>
      </c>
      <c r="O1316" t="str">
        <f t="shared" si="20"/>
        <v>3 3/4|8||UN|2A|0.0027|3.7473|3.75|3.7323|3.6661|3.6571|3.5985|-|</v>
      </c>
    </row>
    <row r="1317" spans="1:15" x14ac:dyDescent="0.25">
      <c r="A1317" s="41" t="s">
        <v>1090</v>
      </c>
      <c r="B1317">
        <v>8</v>
      </c>
      <c r="D1317" t="s">
        <v>1031</v>
      </c>
      <c r="E1317" t="s">
        <v>1023</v>
      </c>
      <c r="F1317" t="s">
        <v>1022</v>
      </c>
      <c r="G1317" t="s">
        <v>1022</v>
      </c>
      <c r="H1317">
        <v>3.75</v>
      </c>
      <c r="I1317">
        <v>3.75</v>
      </c>
      <c r="J1317">
        <v>3.6804999999999999</v>
      </c>
      <c r="K1317">
        <v>3.6688000000000001</v>
      </c>
      <c r="L1317">
        <v>3.64</v>
      </c>
      <c r="M1317">
        <v>3.6150000000000002</v>
      </c>
      <c r="O1317" t="str">
        <f t="shared" si="20"/>
        <v>3 3/4|8||UN|2B|-|-|3.75|3.75|3.6805|3.6688|3.64|3.615|</v>
      </c>
    </row>
    <row r="1318" spans="1:15" x14ac:dyDescent="0.25">
      <c r="A1318" s="41" t="s">
        <v>1090</v>
      </c>
      <c r="B1318">
        <v>8</v>
      </c>
      <c r="D1318" t="s">
        <v>1031</v>
      </c>
      <c r="E1318" t="s">
        <v>1024</v>
      </c>
      <c r="F1318">
        <v>0</v>
      </c>
      <c r="G1318">
        <v>3.75</v>
      </c>
      <c r="H1318">
        <v>3.75</v>
      </c>
      <c r="I1318">
        <v>3.7349999999999999</v>
      </c>
      <c r="J1318">
        <v>3.6688000000000001</v>
      </c>
      <c r="K1318">
        <v>3.6621000000000001</v>
      </c>
      <c r="L1318">
        <v>3.6012</v>
      </c>
      <c r="M1318" t="s">
        <v>1022</v>
      </c>
      <c r="O1318" t="str">
        <f t="shared" si="20"/>
        <v>3 3/4|8||UN|3A|0|3.75|3.75|3.735|3.6688|3.6621|3.6012|-|</v>
      </c>
    </row>
    <row r="1319" spans="1:15" x14ac:dyDescent="0.25">
      <c r="A1319" s="41" t="s">
        <v>1090</v>
      </c>
      <c r="B1319">
        <v>8</v>
      </c>
      <c r="D1319" t="s">
        <v>1031</v>
      </c>
      <c r="E1319" t="s">
        <v>1025</v>
      </c>
      <c r="F1319" t="s">
        <v>1022</v>
      </c>
      <c r="G1319" t="s">
        <v>1022</v>
      </c>
      <c r="H1319">
        <v>3.75</v>
      </c>
      <c r="I1319">
        <v>3.75</v>
      </c>
      <c r="J1319">
        <v>3.6776</v>
      </c>
      <c r="K1319">
        <v>3.6688000000000001</v>
      </c>
      <c r="L1319">
        <v>3.6297000000000001</v>
      </c>
      <c r="M1319">
        <v>3.6150000000000002</v>
      </c>
      <c r="O1319" t="str">
        <f t="shared" si="20"/>
        <v>3 3/4|8||UN|3B|-|-|3.75|3.75|3.6776|3.6688|3.6297|3.615|</v>
      </c>
    </row>
    <row r="1320" spans="1:15" x14ac:dyDescent="0.25">
      <c r="A1320" s="41" t="s">
        <v>1090</v>
      </c>
      <c r="B1320">
        <v>10</v>
      </c>
      <c r="D1320" t="s">
        <v>1027</v>
      </c>
      <c r="E1320" t="s">
        <v>1021</v>
      </c>
      <c r="F1320">
        <v>2.0999999999999999E-3</v>
      </c>
      <c r="G1320">
        <v>3.7479</v>
      </c>
      <c r="H1320">
        <v>3.75</v>
      </c>
      <c r="I1320">
        <v>3.7349999999999999</v>
      </c>
      <c r="J1320">
        <v>3.6829000000000001</v>
      </c>
      <c r="K1320">
        <v>3.6760000000000002</v>
      </c>
      <c r="L1320">
        <v>3.6288999999999998</v>
      </c>
      <c r="M1320" t="s">
        <v>1022</v>
      </c>
      <c r="O1320" t="str">
        <f t="shared" si="20"/>
        <v>3 3/4|10||UNS|2A|0.0021|3.7479|3.75|3.735|3.6829|3.676|3.6289|-|</v>
      </c>
    </row>
    <row r="1321" spans="1:15" x14ac:dyDescent="0.25">
      <c r="A1321" s="41" t="s">
        <v>1090</v>
      </c>
      <c r="B1321">
        <v>10</v>
      </c>
      <c r="D1321" t="s">
        <v>1027</v>
      </c>
      <c r="E1321" t="s">
        <v>1023</v>
      </c>
      <c r="F1321" t="s">
        <v>1022</v>
      </c>
      <c r="G1321" t="s">
        <v>1022</v>
      </c>
      <c r="H1321">
        <v>3.75</v>
      </c>
      <c r="I1321">
        <v>3.75</v>
      </c>
      <c r="J1321">
        <v>3.694</v>
      </c>
      <c r="K1321">
        <v>3.6850000000000001</v>
      </c>
      <c r="L1321">
        <v>3.6629999999999998</v>
      </c>
      <c r="M1321">
        <v>3.6419999999999999</v>
      </c>
      <c r="O1321" t="str">
        <f t="shared" si="20"/>
        <v>3 3/4|10||UNS|2B|-|-|3.75|3.75|3.694|3.685|3.663|3.642|</v>
      </c>
    </row>
    <row r="1322" spans="1:15" x14ac:dyDescent="0.25">
      <c r="A1322" s="41" t="s">
        <v>1090</v>
      </c>
      <c r="B1322">
        <v>12</v>
      </c>
      <c r="D1322" t="s">
        <v>1031</v>
      </c>
      <c r="E1322" t="s">
        <v>1021</v>
      </c>
      <c r="F1322">
        <v>1.9E-3</v>
      </c>
      <c r="G1322">
        <v>3.7481</v>
      </c>
      <c r="H1322">
        <v>3.75</v>
      </c>
      <c r="I1322">
        <v>3.7366999999999999</v>
      </c>
      <c r="J1322">
        <v>3.694</v>
      </c>
      <c r="K1322">
        <v>3.6876000000000002</v>
      </c>
      <c r="L1322">
        <v>3.6488999999999998</v>
      </c>
      <c r="M1322" t="s">
        <v>1022</v>
      </c>
      <c r="O1322" t="str">
        <f t="shared" si="20"/>
        <v>3 3/4|12||UN|2A|0.0019|3.7481|3.75|3.7367|3.694|3.6876|3.6489|-|</v>
      </c>
    </row>
    <row r="1323" spans="1:15" x14ac:dyDescent="0.25">
      <c r="A1323" s="41" t="s">
        <v>1090</v>
      </c>
      <c r="B1323">
        <v>12</v>
      </c>
      <c r="D1323" t="s">
        <v>1031</v>
      </c>
      <c r="E1323" t="s">
        <v>1023</v>
      </c>
      <c r="F1323" t="s">
        <v>1022</v>
      </c>
      <c r="G1323" t="s">
        <v>1022</v>
      </c>
      <c r="H1323">
        <v>3.75</v>
      </c>
      <c r="I1323">
        <v>3.75</v>
      </c>
      <c r="J1323">
        <v>3.7042999999999999</v>
      </c>
      <c r="K1323">
        <v>3.6959</v>
      </c>
      <c r="L1323">
        <v>3.6779999999999999</v>
      </c>
      <c r="M1323">
        <v>3.66</v>
      </c>
      <c r="O1323" t="str">
        <f t="shared" si="20"/>
        <v>3 3/4|12||UN|2B|-|-|3.75|3.75|3.7043|3.6959|3.678|3.66|</v>
      </c>
    </row>
    <row r="1324" spans="1:15" x14ac:dyDescent="0.25">
      <c r="A1324" s="41" t="s">
        <v>1090</v>
      </c>
      <c r="B1324">
        <v>12</v>
      </c>
      <c r="D1324" t="s">
        <v>1031</v>
      </c>
      <c r="E1324" t="s">
        <v>1024</v>
      </c>
      <c r="F1324">
        <v>0</v>
      </c>
      <c r="G1324">
        <v>3.75</v>
      </c>
      <c r="H1324">
        <v>3.75</v>
      </c>
      <c r="I1324">
        <v>3.7385999999999999</v>
      </c>
      <c r="J1324">
        <v>3.6959</v>
      </c>
      <c r="K1324">
        <v>3.6911</v>
      </c>
      <c r="L1324">
        <v>3.6507999999999998</v>
      </c>
      <c r="M1324" t="s">
        <v>1022</v>
      </c>
      <c r="O1324" t="str">
        <f t="shared" si="20"/>
        <v>3 3/4|12||UN|3A|0|3.75|3.75|3.7386|3.6959|3.6911|3.6508|-|</v>
      </c>
    </row>
    <row r="1325" spans="1:15" x14ac:dyDescent="0.25">
      <c r="A1325" s="41" t="s">
        <v>1090</v>
      </c>
      <c r="B1325">
        <v>12</v>
      </c>
      <c r="D1325" t="s">
        <v>1031</v>
      </c>
      <c r="E1325" t="s">
        <v>1025</v>
      </c>
      <c r="F1325" t="s">
        <v>1022</v>
      </c>
      <c r="G1325" t="s">
        <v>1022</v>
      </c>
      <c r="H1325">
        <v>3.75</v>
      </c>
      <c r="I1325">
        <v>3.75</v>
      </c>
      <c r="J1325">
        <v>3.7021999999999999</v>
      </c>
      <c r="K1325">
        <v>3.6959</v>
      </c>
      <c r="L1325">
        <v>3.6698</v>
      </c>
      <c r="M1325">
        <v>3.66</v>
      </c>
      <c r="O1325" t="str">
        <f t="shared" si="20"/>
        <v>3 3/4|12||UN|3B|-|-|3.75|3.75|3.7022|3.6959|3.6698|3.66|</v>
      </c>
    </row>
    <row r="1326" spans="1:15" x14ac:dyDescent="0.25">
      <c r="A1326" s="41" t="s">
        <v>1090</v>
      </c>
      <c r="B1326">
        <v>14</v>
      </c>
      <c r="D1326" t="s">
        <v>1027</v>
      </c>
      <c r="E1326" t="s">
        <v>1021</v>
      </c>
      <c r="F1326">
        <v>1.8E-3</v>
      </c>
      <c r="G1326">
        <v>3.7482000000000002</v>
      </c>
      <c r="H1326">
        <v>3.75</v>
      </c>
      <c r="I1326">
        <v>3.7378999999999998</v>
      </c>
      <c r="J1326">
        <v>3.7018</v>
      </c>
      <c r="K1326">
        <v>3.6957</v>
      </c>
      <c r="L1326">
        <v>3.6631999999999998</v>
      </c>
      <c r="M1326" t="s">
        <v>1022</v>
      </c>
      <c r="O1326" t="str">
        <f t="shared" si="20"/>
        <v>3 3/4|14||UNS|2A|0.0018|3.7482|3.75|3.7379|3.7018|3.6957|3.6632|-|</v>
      </c>
    </row>
    <row r="1327" spans="1:15" x14ac:dyDescent="0.25">
      <c r="A1327" s="41" t="s">
        <v>1090</v>
      </c>
      <c r="B1327">
        <v>14</v>
      </c>
      <c r="D1327" t="s">
        <v>1027</v>
      </c>
      <c r="E1327" t="s">
        <v>1023</v>
      </c>
      <c r="F1327" t="s">
        <v>1022</v>
      </c>
      <c r="G1327" t="s">
        <v>1022</v>
      </c>
      <c r="H1327">
        <v>3.75</v>
      </c>
      <c r="I1327">
        <v>3.75</v>
      </c>
      <c r="J1327">
        <v>3.7115</v>
      </c>
      <c r="K1327">
        <v>3.7035999999999998</v>
      </c>
      <c r="L1327">
        <v>3.6880000000000002</v>
      </c>
      <c r="M1327">
        <v>3.673</v>
      </c>
      <c r="O1327" t="str">
        <f t="shared" si="20"/>
        <v>3 3/4|14||UNS|2B|-|-|3.75|3.75|3.7115|3.7036|3.688|3.673|</v>
      </c>
    </row>
    <row r="1328" spans="1:15" x14ac:dyDescent="0.25">
      <c r="A1328" s="41" t="s">
        <v>1090</v>
      </c>
      <c r="B1328">
        <v>16</v>
      </c>
      <c r="D1328" t="s">
        <v>1031</v>
      </c>
      <c r="E1328" t="s">
        <v>1021</v>
      </c>
      <c r="F1328">
        <v>1.6999999999999999E-3</v>
      </c>
      <c r="G1328">
        <v>3.7483</v>
      </c>
      <c r="H1328">
        <v>3.75</v>
      </c>
      <c r="I1328">
        <v>3.7389000000000001</v>
      </c>
      <c r="J1328">
        <v>3.7077</v>
      </c>
      <c r="K1328">
        <v>3.7019000000000002</v>
      </c>
      <c r="L1328">
        <v>3.6738</v>
      </c>
      <c r="M1328" t="s">
        <v>1022</v>
      </c>
      <c r="O1328" t="str">
        <f t="shared" si="20"/>
        <v>3 3/4|16||UN|2A|0.0017|3.7483|3.75|3.7389|3.7077|3.7019|3.6738|-|</v>
      </c>
    </row>
    <row r="1329" spans="1:15" x14ac:dyDescent="0.25">
      <c r="A1329" s="41" t="s">
        <v>1090</v>
      </c>
      <c r="B1329">
        <v>16</v>
      </c>
      <c r="D1329" t="s">
        <v>1031</v>
      </c>
      <c r="E1329" t="s">
        <v>1023</v>
      </c>
      <c r="F1329" t="s">
        <v>1022</v>
      </c>
      <c r="G1329" t="s">
        <v>1022</v>
      </c>
      <c r="H1329">
        <v>3.75</v>
      </c>
      <c r="I1329">
        <v>3.75</v>
      </c>
      <c r="J1329">
        <v>3.7168999999999999</v>
      </c>
      <c r="K1329">
        <v>3.7094</v>
      </c>
      <c r="L1329">
        <v>3.6960000000000002</v>
      </c>
      <c r="M1329">
        <v>3.6819999999999999</v>
      </c>
      <c r="O1329" t="str">
        <f t="shared" si="20"/>
        <v>3 3/4|16||UN|2B|-|-|3.75|3.75|3.7169|3.7094|3.696|3.682|</v>
      </c>
    </row>
    <row r="1330" spans="1:15" x14ac:dyDescent="0.25">
      <c r="A1330" s="41" t="s">
        <v>1090</v>
      </c>
      <c r="B1330">
        <v>16</v>
      </c>
      <c r="D1330" t="s">
        <v>1031</v>
      </c>
      <c r="E1330" t="s">
        <v>1024</v>
      </c>
      <c r="F1330">
        <v>0</v>
      </c>
      <c r="G1330">
        <v>3.75</v>
      </c>
      <c r="H1330">
        <v>3.75</v>
      </c>
      <c r="I1330">
        <v>3.7406000000000001</v>
      </c>
      <c r="J1330">
        <v>3.7094</v>
      </c>
      <c r="K1330">
        <v>3.7050999999999998</v>
      </c>
      <c r="L1330">
        <v>3.6755</v>
      </c>
      <c r="M1330" t="s">
        <v>1022</v>
      </c>
      <c r="O1330" t="str">
        <f t="shared" si="20"/>
        <v>3 3/4|16||UN|3A|0|3.75|3.75|3.7406|3.7094|3.7051|3.6755|-|</v>
      </c>
    </row>
    <row r="1331" spans="1:15" x14ac:dyDescent="0.25">
      <c r="A1331" s="41" t="s">
        <v>1090</v>
      </c>
      <c r="B1331">
        <v>16</v>
      </c>
      <c r="D1331" t="s">
        <v>1031</v>
      </c>
      <c r="E1331" t="s">
        <v>1025</v>
      </c>
      <c r="F1331" t="s">
        <v>1022</v>
      </c>
      <c r="G1331" t="s">
        <v>1022</v>
      </c>
      <c r="H1331">
        <v>3.75</v>
      </c>
      <c r="I1331">
        <v>3.75</v>
      </c>
      <c r="J1331">
        <v>3.7149999999999999</v>
      </c>
      <c r="K1331">
        <v>3.7094</v>
      </c>
      <c r="L1331">
        <v>3.6907999999999999</v>
      </c>
      <c r="M1331">
        <v>3.6819999999999999</v>
      </c>
      <c r="O1331" t="str">
        <f t="shared" si="20"/>
        <v>3 3/4|16||UN|3B|-|-|3.75|3.75|3.715|3.7094|3.6908|3.682|</v>
      </c>
    </row>
    <row r="1332" spans="1:15" x14ac:dyDescent="0.25">
      <c r="A1332" s="41" t="s">
        <v>1090</v>
      </c>
      <c r="B1332">
        <v>18</v>
      </c>
      <c r="D1332" t="s">
        <v>1027</v>
      </c>
      <c r="E1332" t="s">
        <v>1021</v>
      </c>
      <c r="F1332">
        <v>1.6999999999999999E-3</v>
      </c>
      <c r="G1332">
        <v>3.7483</v>
      </c>
      <c r="H1332">
        <v>3.75</v>
      </c>
      <c r="I1332">
        <v>3.7395999999999998</v>
      </c>
      <c r="J1332">
        <v>3.7122000000000002</v>
      </c>
      <c r="K1332">
        <v>3.7067000000000001</v>
      </c>
      <c r="L1332">
        <v>3.6821999999999999</v>
      </c>
      <c r="M1332" t="s">
        <v>1022</v>
      </c>
      <c r="O1332" t="str">
        <f t="shared" si="20"/>
        <v>3 3/4|18||UNS|2A|0.0017|3.7483|3.75|3.7396|3.7122|3.7067|3.6822|-|</v>
      </c>
    </row>
    <row r="1333" spans="1:15" x14ac:dyDescent="0.25">
      <c r="A1333" s="41" t="s">
        <v>1090</v>
      </c>
      <c r="B1333">
        <v>18</v>
      </c>
      <c r="D1333" t="s">
        <v>1027</v>
      </c>
      <c r="E1333" t="s">
        <v>1023</v>
      </c>
      <c r="F1333" t="s">
        <v>1022</v>
      </c>
      <c r="G1333" t="s">
        <v>1022</v>
      </c>
      <c r="H1333">
        <v>3.75</v>
      </c>
      <c r="I1333">
        <v>3.75</v>
      </c>
      <c r="J1333">
        <v>3.7210999999999999</v>
      </c>
      <c r="K1333">
        <v>3.7139000000000002</v>
      </c>
      <c r="L1333">
        <v>3.7029999999999998</v>
      </c>
      <c r="M1333">
        <v>3.69</v>
      </c>
      <c r="O1333" t="str">
        <f t="shared" si="20"/>
        <v>3 3/4|18||UNS|2B|-|-|3.75|3.75|3.7211|3.7139|3.703|3.69|</v>
      </c>
    </row>
    <row r="1334" spans="1:15" x14ac:dyDescent="0.25">
      <c r="A1334" s="41" t="s">
        <v>1091</v>
      </c>
      <c r="B1334">
        <v>6</v>
      </c>
      <c r="D1334" t="s">
        <v>1031</v>
      </c>
      <c r="E1334" t="s">
        <v>1021</v>
      </c>
      <c r="F1334">
        <v>3.0000000000000001E-3</v>
      </c>
      <c r="G1334">
        <v>3.8719999999999999</v>
      </c>
      <c r="H1334">
        <v>3.875</v>
      </c>
      <c r="I1334">
        <v>3.8538000000000001</v>
      </c>
      <c r="J1334">
        <v>3.7637</v>
      </c>
      <c r="K1334">
        <v>3.7538</v>
      </c>
      <c r="L1334">
        <v>3.6736</v>
      </c>
      <c r="M1334" t="s">
        <v>1022</v>
      </c>
      <c r="O1334" t="str">
        <f t="shared" si="20"/>
        <v>3 7/8|6||UN|2A|0.003|3.872|3.875|3.8538|3.7637|3.7538|3.6736|-|</v>
      </c>
    </row>
    <row r="1335" spans="1:15" x14ac:dyDescent="0.25">
      <c r="A1335" s="41" t="s">
        <v>1091</v>
      </c>
      <c r="B1335">
        <v>6</v>
      </c>
      <c r="D1335" t="s">
        <v>1031</v>
      </c>
      <c r="E1335" t="s">
        <v>1023</v>
      </c>
      <c r="F1335" t="s">
        <v>1022</v>
      </c>
      <c r="G1335" t="s">
        <v>1022</v>
      </c>
      <c r="H1335">
        <v>3.875</v>
      </c>
      <c r="I1335">
        <v>3.875</v>
      </c>
      <c r="J1335">
        <v>3.7795000000000001</v>
      </c>
      <c r="K1335">
        <v>3.7667000000000002</v>
      </c>
      <c r="L1335">
        <v>3.7250000000000001</v>
      </c>
      <c r="M1335">
        <v>3.6949999999999998</v>
      </c>
      <c r="O1335" t="str">
        <f t="shared" si="20"/>
        <v>3 7/8|6||UN|2B|-|-|3.875|3.875|3.7795|3.7667|3.725|3.695|</v>
      </c>
    </row>
    <row r="1336" spans="1:15" x14ac:dyDescent="0.25">
      <c r="A1336" s="41" t="s">
        <v>1091</v>
      </c>
      <c r="B1336">
        <v>6</v>
      </c>
      <c r="D1336" t="s">
        <v>1031</v>
      </c>
      <c r="E1336" t="s">
        <v>1024</v>
      </c>
      <c r="F1336">
        <v>0</v>
      </c>
      <c r="G1336">
        <v>3.875</v>
      </c>
      <c r="H1336">
        <v>3.875</v>
      </c>
      <c r="I1336">
        <v>3.8567999999999998</v>
      </c>
      <c r="J1336">
        <v>3.7667000000000002</v>
      </c>
      <c r="K1336">
        <v>3.7593000000000001</v>
      </c>
      <c r="L1336">
        <v>3.6766000000000001</v>
      </c>
      <c r="M1336" t="s">
        <v>1022</v>
      </c>
      <c r="O1336" t="str">
        <f t="shared" si="20"/>
        <v>3 7/8|6||UN|3A|0|3.875|3.875|3.8568|3.7667|3.7593|3.6766|-|</v>
      </c>
    </row>
    <row r="1337" spans="1:15" x14ac:dyDescent="0.25">
      <c r="A1337" s="41" t="s">
        <v>1091</v>
      </c>
      <c r="B1337">
        <v>6</v>
      </c>
      <c r="D1337" t="s">
        <v>1031</v>
      </c>
      <c r="E1337" t="s">
        <v>1025</v>
      </c>
      <c r="F1337" t="s">
        <v>1022</v>
      </c>
      <c r="G1337" t="s">
        <v>1022</v>
      </c>
      <c r="H1337">
        <v>3.875</v>
      </c>
      <c r="I1337">
        <v>3.875</v>
      </c>
      <c r="J1337">
        <v>3.7763</v>
      </c>
      <c r="K1337">
        <v>3.7667000000000002</v>
      </c>
      <c r="L1337">
        <v>3.7145999999999999</v>
      </c>
      <c r="M1337">
        <v>3.6949999999999998</v>
      </c>
      <c r="O1337" t="str">
        <f t="shared" si="20"/>
        <v>3 7/8|6||UN|3B|-|-|3.875|3.875|3.7763|3.7667|3.7146|3.695|</v>
      </c>
    </row>
    <row r="1338" spans="1:15" x14ac:dyDescent="0.25">
      <c r="A1338" s="41" t="s">
        <v>1091</v>
      </c>
      <c r="B1338">
        <v>8</v>
      </c>
      <c r="D1338" t="s">
        <v>1031</v>
      </c>
      <c r="E1338" t="s">
        <v>1021</v>
      </c>
      <c r="F1338">
        <v>2.7000000000000001E-3</v>
      </c>
      <c r="G1338">
        <v>3.8723000000000001</v>
      </c>
      <c r="H1338">
        <v>3.875</v>
      </c>
      <c r="I1338">
        <v>3.8573</v>
      </c>
      <c r="J1338">
        <v>3.7911000000000001</v>
      </c>
      <c r="K1338">
        <v>3.782</v>
      </c>
      <c r="L1338">
        <v>3.7235</v>
      </c>
      <c r="M1338" t="s">
        <v>1022</v>
      </c>
      <c r="O1338" t="str">
        <f t="shared" si="20"/>
        <v>3 7/8|8||UN|2A|0.0027|3.8723|3.875|3.8573|3.7911|3.782|3.7235|-|</v>
      </c>
    </row>
    <row r="1339" spans="1:15" x14ac:dyDescent="0.25">
      <c r="A1339" s="41" t="s">
        <v>1091</v>
      </c>
      <c r="B1339">
        <v>8</v>
      </c>
      <c r="D1339" t="s">
        <v>1031</v>
      </c>
      <c r="E1339" t="s">
        <v>1023</v>
      </c>
      <c r="F1339" t="s">
        <v>1022</v>
      </c>
      <c r="G1339" t="s">
        <v>1022</v>
      </c>
      <c r="H1339">
        <v>3.875</v>
      </c>
      <c r="I1339">
        <v>3.875</v>
      </c>
      <c r="J1339">
        <v>3.8056000000000001</v>
      </c>
      <c r="K1339">
        <v>3.7938000000000001</v>
      </c>
      <c r="L1339">
        <v>3.7650000000000001</v>
      </c>
      <c r="M1339">
        <v>3.74</v>
      </c>
      <c r="O1339" t="str">
        <f t="shared" si="20"/>
        <v>3 7/8|8||UN|2B|-|-|3.875|3.875|3.8056|3.7938|3.765|3.74|</v>
      </c>
    </row>
    <row r="1340" spans="1:15" x14ac:dyDescent="0.25">
      <c r="A1340" s="41" t="s">
        <v>1091</v>
      </c>
      <c r="B1340">
        <v>8</v>
      </c>
      <c r="D1340" t="s">
        <v>1031</v>
      </c>
      <c r="E1340" t="s">
        <v>1024</v>
      </c>
      <c r="F1340">
        <v>0</v>
      </c>
      <c r="G1340">
        <v>3.875</v>
      </c>
      <c r="H1340">
        <v>3.875</v>
      </c>
      <c r="I1340">
        <v>3.86</v>
      </c>
      <c r="J1340">
        <v>3.7938000000000001</v>
      </c>
      <c r="K1340">
        <v>3.7869999999999999</v>
      </c>
      <c r="L1340">
        <v>3.7262</v>
      </c>
      <c r="M1340" t="s">
        <v>1022</v>
      </c>
      <c r="O1340" t="str">
        <f t="shared" si="20"/>
        <v>3 7/8|8||UN|3A|0|3.875|3.875|3.86|3.7938|3.787|3.7262|-|</v>
      </c>
    </row>
    <row r="1341" spans="1:15" x14ac:dyDescent="0.25">
      <c r="A1341" s="41" t="s">
        <v>1091</v>
      </c>
      <c r="B1341">
        <v>8</v>
      </c>
      <c r="D1341" t="s">
        <v>1031</v>
      </c>
      <c r="E1341" t="s">
        <v>1025</v>
      </c>
      <c r="F1341" t="s">
        <v>1022</v>
      </c>
      <c r="G1341" t="s">
        <v>1022</v>
      </c>
      <c r="H1341">
        <v>3.875</v>
      </c>
      <c r="I1341">
        <v>3.875</v>
      </c>
      <c r="J1341">
        <v>3.8026</v>
      </c>
      <c r="K1341">
        <v>3.7938000000000001</v>
      </c>
      <c r="L1341">
        <v>3.7547000000000001</v>
      </c>
      <c r="M1341">
        <v>3.74</v>
      </c>
      <c r="O1341" t="str">
        <f t="shared" si="20"/>
        <v>3 7/8|8||UN|3B|-|-|3.875|3.875|3.8026|3.7938|3.7547|3.74|</v>
      </c>
    </row>
    <row r="1342" spans="1:15" x14ac:dyDescent="0.25">
      <c r="A1342" s="41" t="s">
        <v>1091</v>
      </c>
      <c r="B1342">
        <v>12</v>
      </c>
      <c r="D1342" t="s">
        <v>1031</v>
      </c>
      <c r="E1342" t="s">
        <v>1021</v>
      </c>
      <c r="F1342">
        <v>2E-3</v>
      </c>
      <c r="G1342">
        <v>3.8730000000000002</v>
      </c>
      <c r="H1342">
        <v>3.875</v>
      </c>
      <c r="I1342">
        <v>3.8616000000000001</v>
      </c>
      <c r="J1342">
        <v>3.8189000000000002</v>
      </c>
      <c r="K1342">
        <v>3.8123999999999998</v>
      </c>
      <c r="L1342">
        <v>3.7738</v>
      </c>
      <c r="M1342" t="s">
        <v>1022</v>
      </c>
      <c r="O1342" t="str">
        <f t="shared" si="20"/>
        <v>3 7/8|12||UN|2A|0.002|3.873|3.875|3.8616|3.8189|3.8124|3.7738|-|</v>
      </c>
    </row>
    <row r="1343" spans="1:15" x14ac:dyDescent="0.25">
      <c r="A1343" s="41" t="s">
        <v>1091</v>
      </c>
      <c r="B1343">
        <v>12</v>
      </c>
      <c r="D1343" t="s">
        <v>1031</v>
      </c>
      <c r="E1343" t="s">
        <v>1023</v>
      </c>
      <c r="F1343" t="s">
        <v>1022</v>
      </c>
      <c r="G1343" t="s">
        <v>1022</v>
      </c>
      <c r="H1343">
        <v>3.875</v>
      </c>
      <c r="I1343">
        <v>3.875</v>
      </c>
      <c r="J1343">
        <v>3.8294000000000001</v>
      </c>
      <c r="K1343">
        <v>3.8209</v>
      </c>
      <c r="L1343">
        <v>3.8029999999999999</v>
      </c>
      <c r="M1343">
        <v>3.7850000000000001</v>
      </c>
      <c r="O1343" t="str">
        <f t="shared" si="20"/>
        <v>3 7/8|12||UN|2B|-|-|3.875|3.875|3.8294|3.8209|3.803|3.785|</v>
      </c>
    </row>
    <row r="1344" spans="1:15" x14ac:dyDescent="0.25">
      <c r="A1344" s="41" t="s">
        <v>1091</v>
      </c>
      <c r="B1344">
        <v>12</v>
      </c>
      <c r="D1344" t="s">
        <v>1031</v>
      </c>
      <c r="E1344" t="s">
        <v>1024</v>
      </c>
      <c r="F1344">
        <v>0</v>
      </c>
      <c r="G1344">
        <v>3.875</v>
      </c>
      <c r="H1344">
        <v>3.875</v>
      </c>
      <c r="I1344">
        <v>3.8635999999999999</v>
      </c>
      <c r="J1344">
        <v>3.8209</v>
      </c>
      <c r="K1344">
        <v>3.8159999999999998</v>
      </c>
      <c r="L1344">
        <v>3.7757999999999998</v>
      </c>
      <c r="M1344" t="s">
        <v>1022</v>
      </c>
      <c r="O1344" t="str">
        <f t="shared" si="20"/>
        <v>3 7/8|12||UN|3A|0|3.875|3.875|3.8636|3.8209|3.816|3.7758|-|</v>
      </c>
    </row>
    <row r="1345" spans="1:15" x14ac:dyDescent="0.25">
      <c r="A1345" s="41" t="s">
        <v>1091</v>
      </c>
      <c r="B1345">
        <v>12</v>
      </c>
      <c r="D1345" t="s">
        <v>1031</v>
      </c>
      <c r="E1345" t="s">
        <v>1025</v>
      </c>
      <c r="F1345" t="s">
        <v>1022</v>
      </c>
      <c r="G1345" t="s">
        <v>1022</v>
      </c>
      <c r="H1345">
        <v>3.875</v>
      </c>
      <c r="I1345">
        <v>3.875</v>
      </c>
      <c r="J1345">
        <v>3.8273000000000001</v>
      </c>
      <c r="K1345">
        <v>3.8209</v>
      </c>
      <c r="L1345">
        <v>3.7948</v>
      </c>
      <c r="M1345">
        <v>3.7850000000000001</v>
      </c>
      <c r="O1345" t="str">
        <f t="shared" si="20"/>
        <v>3 7/8|12||UN|3B|-|-|3.875|3.875|3.8273|3.8209|3.7948|3.785|</v>
      </c>
    </row>
    <row r="1346" spans="1:15" x14ac:dyDescent="0.25">
      <c r="A1346" s="41" t="s">
        <v>1091</v>
      </c>
      <c r="B1346">
        <v>16</v>
      </c>
      <c r="D1346" t="s">
        <v>1031</v>
      </c>
      <c r="E1346" t="s">
        <v>1021</v>
      </c>
      <c r="F1346">
        <v>1.8E-3</v>
      </c>
      <c r="G1346">
        <v>3.8732000000000002</v>
      </c>
      <c r="H1346">
        <v>3.875</v>
      </c>
      <c r="I1346">
        <v>3.8637999999999999</v>
      </c>
      <c r="J1346">
        <v>3.8325999999999998</v>
      </c>
      <c r="K1346">
        <v>3.8267000000000002</v>
      </c>
      <c r="L1346">
        <v>3.7987000000000002</v>
      </c>
      <c r="M1346" t="s">
        <v>1022</v>
      </c>
      <c r="O1346" t="str">
        <f t="shared" si="20"/>
        <v>3 7/8|16||UN|2A|0.0018|3.8732|3.875|3.8638|3.8326|3.8267|3.7987|-|</v>
      </c>
    </row>
    <row r="1347" spans="1:15" x14ac:dyDescent="0.25">
      <c r="A1347" s="41" t="s">
        <v>1091</v>
      </c>
      <c r="B1347">
        <v>16</v>
      </c>
      <c r="D1347" t="s">
        <v>1031</v>
      </c>
      <c r="E1347" t="s">
        <v>1023</v>
      </c>
      <c r="F1347" t="s">
        <v>1022</v>
      </c>
      <c r="G1347" t="s">
        <v>1022</v>
      </c>
      <c r="H1347">
        <v>3.875</v>
      </c>
      <c r="I1347">
        <v>3.875</v>
      </c>
      <c r="J1347">
        <v>3.8420000000000001</v>
      </c>
      <c r="K1347">
        <v>3.8344</v>
      </c>
      <c r="L1347">
        <v>3.8210000000000002</v>
      </c>
      <c r="M1347">
        <v>3.8069999999999999</v>
      </c>
      <c r="O1347" t="str">
        <f t="shared" ref="O1347:O1410" si="21">A1347&amp;"|"&amp;B1347&amp;"|"&amp;C1347&amp;"|"&amp;D1347&amp;"|"&amp;E1347&amp;"|"&amp;F1347&amp;"|"&amp;G1347&amp;"|"&amp;H1347&amp;"|"&amp;I1347&amp;"|"&amp;J1347&amp;"|"&amp;K1347&amp;"|"&amp;L1347&amp;"|"&amp;M1347&amp;"|"&amp;N1347</f>
        <v>3 7/8|16||UN|2B|-|-|3.875|3.875|3.842|3.8344|3.821|3.807|</v>
      </c>
    </row>
    <row r="1348" spans="1:15" x14ac:dyDescent="0.25">
      <c r="A1348" s="41" t="s">
        <v>1091</v>
      </c>
      <c r="B1348">
        <v>16</v>
      </c>
      <c r="D1348" t="s">
        <v>1031</v>
      </c>
      <c r="E1348" t="s">
        <v>1024</v>
      </c>
      <c r="F1348">
        <v>0</v>
      </c>
      <c r="G1348">
        <v>3.875</v>
      </c>
      <c r="H1348">
        <v>3.875</v>
      </c>
      <c r="I1348">
        <v>3.8656000000000001</v>
      </c>
      <c r="J1348">
        <v>3.8344</v>
      </c>
      <c r="K1348">
        <v>3.83</v>
      </c>
      <c r="L1348">
        <v>3.8005</v>
      </c>
      <c r="M1348" t="s">
        <v>1022</v>
      </c>
      <c r="O1348" t="str">
        <f t="shared" si="21"/>
        <v>3 7/8|16||UN|3A|0|3.875|3.875|3.8656|3.8344|3.83|3.8005|-|</v>
      </c>
    </row>
    <row r="1349" spans="1:15" x14ac:dyDescent="0.25">
      <c r="A1349" s="41" t="s">
        <v>1091</v>
      </c>
      <c r="B1349">
        <v>16</v>
      </c>
      <c r="D1349" t="s">
        <v>1031</v>
      </c>
      <c r="E1349" t="s">
        <v>1025</v>
      </c>
      <c r="F1349" t="s">
        <v>1022</v>
      </c>
      <c r="G1349" t="s">
        <v>1022</v>
      </c>
      <c r="H1349">
        <v>3.875</v>
      </c>
      <c r="I1349">
        <v>3.875</v>
      </c>
      <c r="J1349">
        <v>3.8401000000000001</v>
      </c>
      <c r="K1349">
        <v>3.8344</v>
      </c>
      <c r="L1349">
        <v>3.8157999999999999</v>
      </c>
      <c r="M1349">
        <v>3.8069999999999999</v>
      </c>
      <c r="O1349" t="str">
        <f t="shared" si="21"/>
        <v>3 7/8|16||UN|3B|-|-|3.875|3.875|3.8401|3.8344|3.8158|3.807|</v>
      </c>
    </row>
    <row r="1350" spans="1:15" x14ac:dyDescent="0.25">
      <c r="A1350" s="41" t="s">
        <v>1043</v>
      </c>
      <c r="B1350">
        <v>4</v>
      </c>
      <c r="D1350" t="s">
        <v>1026</v>
      </c>
      <c r="E1350" t="s">
        <v>1029</v>
      </c>
      <c r="F1350">
        <v>3.3999999999999998E-3</v>
      </c>
      <c r="G1350">
        <v>3.9965999999999999</v>
      </c>
      <c r="H1350">
        <v>4</v>
      </c>
      <c r="I1350">
        <v>3.9609000000000001</v>
      </c>
      <c r="J1350">
        <v>3.8342000000000001</v>
      </c>
      <c r="K1350">
        <v>3.8172000000000001</v>
      </c>
      <c r="L1350">
        <v>3.6989000000000001</v>
      </c>
      <c r="M1350" t="s">
        <v>1022</v>
      </c>
      <c r="O1350" t="str">
        <f t="shared" si="21"/>
        <v>4|4||UNC|1A|0.0034|3.9966|4|3.9609|3.8342|3.8172|3.6989|-|</v>
      </c>
    </row>
    <row r="1351" spans="1:15" x14ac:dyDescent="0.25">
      <c r="A1351" s="41" t="s">
        <v>1043</v>
      </c>
      <c r="B1351">
        <v>4</v>
      </c>
      <c r="D1351" t="s">
        <v>1026</v>
      </c>
      <c r="E1351" t="s">
        <v>1030</v>
      </c>
      <c r="F1351" t="s">
        <v>1022</v>
      </c>
      <c r="G1351" t="s">
        <v>1022</v>
      </c>
      <c r="H1351">
        <v>4</v>
      </c>
      <c r="I1351">
        <v>4</v>
      </c>
      <c r="J1351">
        <v>3.8597000000000001</v>
      </c>
      <c r="K1351">
        <v>3.8376000000000001</v>
      </c>
      <c r="L1351">
        <v>3.7669999999999999</v>
      </c>
      <c r="M1351">
        <v>3.7290000000000001</v>
      </c>
      <c r="O1351" t="str">
        <f t="shared" si="21"/>
        <v>4|4||UNC|1B|-|-|4|4|3.8597|3.8376|3.767|3.729|</v>
      </c>
    </row>
    <row r="1352" spans="1:15" x14ac:dyDescent="0.25">
      <c r="A1352" s="41" t="s">
        <v>1043</v>
      </c>
      <c r="B1352">
        <v>4</v>
      </c>
      <c r="D1352" t="s">
        <v>1026</v>
      </c>
      <c r="E1352" t="s">
        <v>1021</v>
      </c>
      <c r="F1352">
        <v>3.3999999999999998E-3</v>
      </c>
      <c r="G1352">
        <v>3.9965999999999999</v>
      </c>
      <c r="H1352">
        <v>4</v>
      </c>
      <c r="I1352">
        <v>3.9727999999999999</v>
      </c>
      <c r="J1352">
        <v>3.8342000000000001</v>
      </c>
      <c r="K1352">
        <v>3.8229000000000002</v>
      </c>
      <c r="L1352">
        <v>3.6989000000000001</v>
      </c>
      <c r="M1352" t="s">
        <v>1022</v>
      </c>
      <c r="O1352" t="str">
        <f t="shared" si="21"/>
        <v>4|4||UNC|2A|0.0034|3.9966|4|3.9728|3.8342|3.8229|3.6989|-|</v>
      </c>
    </row>
    <row r="1353" spans="1:15" x14ac:dyDescent="0.25">
      <c r="A1353" s="41" t="s">
        <v>1043</v>
      </c>
      <c r="B1353">
        <v>4</v>
      </c>
      <c r="D1353" t="s">
        <v>1026</v>
      </c>
      <c r="E1353" t="s">
        <v>1023</v>
      </c>
      <c r="F1353" t="s">
        <v>1022</v>
      </c>
      <c r="G1353" t="s">
        <v>1022</v>
      </c>
      <c r="H1353">
        <v>4</v>
      </c>
      <c r="I1353">
        <v>4</v>
      </c>
      <c r="J1353">
        <v>3.8523000000000001</v>
      </c>
      <c r="K1353">
        <v>3.8376000000000001</v>
      </c>
      <c r="L1353">
        <v>3.7669999999999999</v>
      </c>
      <c r="M1353">
        <v>3.7290000000000001</v>
      </c>
      <c r="O1353" t="str">
        <f t="shared" si="21"/>
        <v>4|4||UNC|2B|-|-|4|4|3.8523|3.8376|3.767|3.729|</v>
      </c>
    </row>
    <row r="1354" spans="1:15" x14ac:dyDescent="0.25">
      <c r="A1354" s="41" t="s">
        <v>1043</v>
      </c>
      <c r="B1354">
        <v>4</v>
      </c>
      <c r="D1354" t="s">
        <v>1026</v>
      </c>
      <c r="E1354" t="s">
        <v>1024</v>
      </c>
      <c r="F1354">
        <v>0</v>
      </c>
      <c r="G1354">
        <v>4</v>
      </c>
      <c r="H1354">
        <v>4</v>
      </c>
      <c r="I1354">
        <v>3.9762</v>
      </c>
      <c r="J1354">
        <v>3.8376000000000001</v>
      </c>
      <c r="K1354">
        <v>3.8290999999999999</v>
      </c>
      <c r="L1354">
        <v>3.7023000000000001</v>
      </c>
      <c r="M1354" t="s">
        <v>1022</v>
      </c>
      <c r="O1354" t="str">
        <f t="shared" si="21"/>
        <v>4|4||UNC|3A|0|4|4|3.9762|3.8376|3.8291|3.7023|-|</v>
      </c>
    </row>
    <row r="1355" spans="1:15" x14ac:dyDescent="0.25">
      <c r="A1355" s="41" t="s">
        <v>1043</v>
      </c>
      <c r="B1355">
        <v>4</v>
      </c>
      <c r="D1355" t="s">
        <v>1026</v>
      </c>
      <c r="E1355" t="s">
        <v>1025</v>
      </c>
      <c r="F1355" t="s">
        <v>1022</v>
      </c>
      <c r="G1355" t="s">
        <v>1022</v>
      </c>
      <c r="H1355">
        <v>4</v>
      </c>
      <c r="I1355">
        <v>4</v>
      </c>
      <c r="J1355">
        <v>3.8487</v>
      </c>
      <c r="K1355">
        <v>3.8376000000000001</v>
      </c>
      <c r="L1355">
        <v>3.7593999999999999</v>
      </c>
      <c r="M1355">
        <v>3.7290000000000001</v>
      </c>
      <c r="O1355" t="str">
        <f t="shared" si="21"/>
        <v>4|4||UNC|3B|-|-|4|4|3.8487|3.8376|3.7594|3.729|</v>
      </c>
    </row>
    <row r="1356" spans="1:15" x14ac:dyDescent="0.25">
      <c r="A1356" s="41" t="s">
        <v>1043</v>
      </c>
      <c r="B1356">
        <v>6</v>
      </c>
      <c r="D1356" t="s">
        <v>1031</v>
      </c>
      <c r="E1356" t="s">
        <v>1021</v>
      </c>
      <c r="F1356">
        <v>3.0000000000000001E-3</v>
      </c>
      <c r="G1356">
        <v>3.9969999999999999</v>
      </c>
      <c r="H1356">
        <v>4</v>
      </c>
      <c r="I1356">
        <v>3.9788000000000001</v>
      </c>
      <c r="J1356">
        <v>3.8887</v>
      </c>
      <c r="K1356">
        <v>3.8788</v>
      </c>
      <c r="L1356">
        <v>3.7986</v>
      </c>
      <c r="M1356" t="s">
        <v>1022</v>
      </c>
      <c r="O1356" t="str">
        <f t="shared" si="21"/>
        <v>4|6||UN|2A|0.003|3.997|4|3.9788|3.8887|3.8788|3.7986|-|</v>
      </c>
    </row>
    <row r="1357" spans="1:15" x14ac:dyDescent="0.25">
      <c r="A1357" s="41" t="s">
        <v>1043</v>
      </c>
      <c r="B1357">
        <v>6</v>
      </c>
      <c r="D1357" t="s">
        <v>1031</v>
      </c>
      <c r="E1357" t="s">
        <v>1023</v>
      </c>
      <c r="F1357" t="s">
        <v>1022</v>
      </c>
      <c r="G1357" t="s">
        <v>1022</v>
      </c>
      <c r="H1357">
        <v>4</v>
      </c>
      <c r="I1357">
        <v>4</v>
      </c>
      <c r="J1357">
        <v>3.9045999999999998</v>
      </c>
      <c r="K1357">
        <v>3.8917000000000002</v>
      </c>
      <c r="L1357">
        <v>3.85</v>
      </c>
      <c r="M1357">
        <v>3.82</v>
      </c>
      <c r="O1357" t="str">
        <f t="shared" si="21"/>
        <v>4|6||UN|2B|-|-|4|4|3.9046|3.8917|3.85|3.82|</v>
      </c>
    </row>
    <row r="1358" spans="1:15" x14ac:dyDescent="0.25">
      <c r="A1358" s="41" t="s">
        <v>1043</v>
      </c>
      <c r="B1358">
        <v>6</v>
      </c>
      <c r="D1358" t="s">
        <v>1031</v>
      </c>
      <c r="E1358" t="s">
        <v>1024</v>
      </c>
      <c r="F1358">
        <v>0</v>
      </c>
      <c r="G1358">
        <v>4</v>
      </c>
      <c r="H1358">
        <v>4</v>
      </c>
      <c r="I1358">
        <v>3.9817999999999998</v>
      </c>
      <c r="J1358">
        <v>3.8917000000000002</v>
      </c>
      <c r="K1358">
        <v>3.8843000000000001</v>
      </c>
      <c r="L1358">
        <v>3.8016000000000001</v>
      </c>
      <c r="M1358" t="s">
        <v>1022</v>
      </c>
      <c r="O1358" t="str">
        <f t="shared" si="21"/>
        <v>4|6||UN|3A|0|4|4|3.9818|3.8917|3.8843|3.8016|-|</v>
      </c>
    </row>
    <row r="1359" spans="1:15" x14ac:dyDescent="0.25">
      <c r="A1359" s="41" t="s">
        <v>1043</v>
      </c>
      <c r="B1359">
        <v>6</v>
      </c>
      <c r="D1359" t="s">
        <v>1031</v>
      </c>
      <c r="E1359" t="s">
        <v>1025</v>
      </c>
      <c r="F1359" t="s">
        <v>1022</v>
      </c>
      <c r="G1359" t="s">
        <v>1022</v>
      </c>
      <c r="H1359">
        <v>4</v>
      </c>
      <c r="I1359">
        <v>4</v>
      </c>
      <c r="J1359">
        <v>3.9014000000000002</v>
      </c>
      <c r="K1359">
        <v>3.8917000000000002</v>
      </c>
      <c r="L1359">
        <v>3.8395999999999999</v>
      </c>
      <c r="M1359">
        <v>3.82</v>
      </c>
      <c r="O1359" t="str">
        <f t="shared" si="21"/>
        <v>4|6||UN|3B|-|-|4|4|3.9014|3.8917|3.8396|3.82|</v>
      </c>
    </row>
    <row r="1360" spans="1:15" x14ac:dyDescent="0.25">
      <c r="A1360" s="41" t="s">
        <v>1043</v>
      </c>
      <c r="B1360">
        <v>8</v>
      </c>
      <c r="D1360" t="s">
        <v>1031</v>
      </c>
      <c r="E1360" t="s">
        <v>1021</v>
      </c>
      <c r="F1360">
        <v>2.7000000000000001E-3</v>
      </c>
      <c r="G1360">
        <v>3.9973000000000001</v>
      </c>
      <c r="H1360">
        <v>4</v>
      </c>
      <c r="I1360">
        <v>3.9823</v>
      </c>
      <c r="J1360">
        <v>3.9161000000000001</v>
      </c>
      <c r="K1360">
        <v>3.907</v>
      </c>
      <c r="L1360">
        <v>3.8485</v>
      </c>
      <c r="M1360" t="s">
        <v>1022</v>
      </c>
      <c r="O1360" t="str">
        <f t="shared" si="21"/>
        <v>4|8||UN|2A|0.0027|3.9973|4|3.9823|3.9161|3.907|3.8485|-|</v>
      </c>
    </row>
    <row r="1361" spans="1:15" x14ac:dyDescent="0.25">
      <c r="A1361" s="41" t="s">
        <v>1043</v>
      </c>
      <c r="B1361">
        <v>8</v>
      </c>
      <c r="D1361" t="s">
        <v>1031</v>
      </c>
      <c r="E1361" t="s">
        <v>1023</v>
      </c>
      <c r="F1361" t="s">
        <v>1022</v>
      </c>
      <c r="G1361" t="s">
        <v>1022</v>
      </c>
      <c r="H1361">
        <v>4</v>
      </c>
      <c r="I1361">
        <v>4</v>
      </c>
      <c r="J1361">
        <v>3.9306999999999999</v>
      </c>
      <c r="K1361">
        <v>3.9188000000000001</v>
      </c>
      <c r="L1361">
        <v>3.89</v>
      </c>
      <c r="M1361">
        <v>3.8650000000000002</v>
      </c>
      <c r="O1361" t="str">
        <f t="shared" si="21"/>
        <v>4|8||UN|2B|-|-|4|4|3.9307|3.9188|3.89|3.865|</v>
      </c>
    </row>
    <row r="1362" spans="1:15" x14ac:dyDescent="0.25">
      <c r="A1362" s="41" t="s">
        <v>1043</v>
      </c>
      <c r="B1362">
        <v>8</v>
      </c>
      <c r="D1362" t="s">
        <v>1031</v>
      </c>
      <c r="E1362" t="s">
        <v>1024</v>
      </c>
      <c r="F1362">
        <v>0</v>
      </c>
      <c r="G1362">
        <v>4</v>
      </c>
      <c r="H1362">
        <v>4</v>
      </c>
      <c r="I1362">
        <v>3.9849999999999999</v>
      </c>
      <c r="J1362">
        <v>3.9188000000000001</v>
      </c>
      <c r="K1362">
        <v>3.9119999999999999</v>
      </c>
      <c r="L1362">
        <v>3.8512</v>
      </c>
      <c r="M1362" t="s">
        <v>1022</v>
      </c>
      <c r="O1362" t="str">
        <f t="shared" si="21"/>
        <v>4|8||UN|3A|0|4|4|3.985|3.9188|3.912|3.8512|-|</v>
      </c>
    </row>
    <row r="1363" spans="1:15" x14ac:dyDescent="0.25">
      <c r="A1363" s="41" t="s">
        <v>1043</v>
      </c>
      <c r="B1363">
        <v>8</v>
      </c>
      <c r="D1363" t="s">
        <v>1031</v>
      </c>
      <c r="E1363" t="s">
        <v>1025</v>
      </c>
      <c r="F1363" t="s">
        <v>1022</v>
      </c>
      <c r="G1363" t="s">
        <v>1022</v>
      </c>
      <c r="H1363">
        <v>4</v>
      </c>
      <c r="I1363">
        <v>4</v>
      </c>
      <c r="J1363">
        <v>3.9277000000000002</v>
      </c>
      <c r="K1363">
        <v>3.9188000000000001</v>
      </c>
      <c r="L1363">
        <v>3.8797000000000001</v>
      </c>
      <c r="M1363">
        <v>3.8650000000000002</v>
      </c>
      <c r="O1363" t="str">
        <f t="shared" si="21"/>
        <v>4|8||UN|3B|-|-|4|4|3.9277|3.9188|3.8797|3.865|</v>
      </c>
    </row>
    <row r="1364" spans="1:15" x14ac:dyDescent="0.25">
      <c r="A1364" s="41" t="s">
        <v>1043</v>
      </c>
      <c r="B1364">
        <v>10</v>
      </c>
      <c r="D1364" t="s">
        <v>1027</v>
      </c>
      <c r="E1364" t="s">
        <v>1021</v>
      </c>
      <c r="F1364">
        <v>2.0999999999999999E-3</v>
      </c>
      <c r="G1364">
        <v>3.9979</v>
      </c>
      <c r="H1364">
        <v>4</v>
      </c>
      <c r="I1364">
        <v>3.9849999999999999</v>
      </c>
      <c r="J1364">
        <v>3.9329000000000001</v>
      </c>
      <c r="K1364">
        <v>3.9258999999999999</v>
      </c>
      <c r="L1364">
        <v>3.8767999999999998</v>
      </c>
      <c r="M1364" t="s">
        <v>1022</v>
      </c>
      <c r="O1364" t="str">
        <f t="shared" si="21"/>
        <v>4|10||UNS|2A|0.0021|3.9979|4|3.985|3.9329|3.9259|3.8768|-|</v>
      </c>
    </row>
    <row r="1365" spans="1:15" x14ac:dyDescent="0.25">
      <c r="A1365" s="41" t="s">
        <v>1043</v>
      </c>
      <c r="B1365">
        <v>10</v>
      </c>
      <c r="D1365" t="s">
        <v>1027</v>
      </c>
      <c r="E1365" t="s">
        <v>1023</v>
      </c>
      <c r="F1365" t="s">
        <v>1022</v>
      </c>
      <c r="G1365" t="s">
        <v>1022</v>
      </c>
      <c r="H1365">
        <v>4</v>
      </c>
      <c r="I1365">
        <v>4</v>
      </c>
      <c r="J1365">
        <v>3.9441000000000002</v>
      </c>
      <c r="K1365">
        <v>3.9350000000000001</v>
      </c>
      <c r="L1365">
        <v>3.9129999999999998</v>
      </c>
      <c r="M1365">
        <v>3.8919999999999999</v>
      </c>
      <c r="O1365" t="str">
        <f t="shared" si="21"/>
        <v>4|10||UNS|2B|-|-|4|4|3.9441|3.935|3.913|3.892|</v>
      </c>
    </row>
    <row r="1366" spans="1:15" x14ac:dyDescent="0.25">
      <c r="A1366" s="41" t="s">
        <v>1043</v>
      </c>
      <c r="B1366">
        <v>12</v>
      </c>
      <c r="D1366" t="s">
        <v>1031</v>
      </c>
      <c r="E1366" t="s">
        <v>1021</v>
      </c>
      <c r="F1366">
        <v>2E-3</v>
      </c>
      <c r="G1366">
        <v>3.9980000000000002</v>
      </c>
      <c r="H1366">
        <v>4</v>
      </c>
      <c r="I1366">
        <v>3.9866000000000001</v>
      </c>
      <c r="J1366">
        <v>3.9439000000000002</v>
      </c>
      <c r="K1366">
        <v>3.9373999999999998</v>
      </c>
      <c r="L1366">
        <v>3.8988</v>
      </c>
      <c r="M1366" t="s">
        <v>1022</v>
      </c>
      <c r="O1366" t="str">
        <f t="shared" si="21"/>
        <v>4|12||UN|2A|0.002|3.998|4|3.9866|3.9439|3.9374|3.8988|-|</v>
      </c>
    </row>
    <row r="1367" spans="1:15" x14ac:dyDescent="0.25">
      <c r="A1367" s="41" t="s">
        <v>1043</v>
      </c>
      <c r="B1367">
        <v>12</v>
      </c>
      <c r="D1367" t="s">
        <v>1031</v>
      </c>
      <c r="E1367" t="s">
        <v>1023</v>
      </c>
      <c r="F1367" t="s">
        <v>1022</v>
      </c>
      <c r="G1367" t="s">
        <v>1022</v>
      </c>
      <c r="H1367">
        <v>4</v>
      </c>
      <c r="I1367">
        <v>4</v>
      </c>
      <c r="J1367">
        <v>3.9544000000000001</v>
      </c>
      <c r="K1367">
        <v>3.9459</v>
      </c>
      <c r="L1367">
        <v>3.9279999999999999</v>
      </c>
      <c r="M1367">
        <v>3.91</v>
      </c>
      <c r="O1367" t="str">
        <f t="shared" si="21"/>
        <v>4|12||UN|2B|-|-|4|4|3.9544|3.9459|3.928|3.91|</v>
      </c>
    </row>
    <row r="1368" spans="1:15" x14ac:dyDescent="0.25">
      <c r="A1368" s="41" t="s">
        <v>1043</v>
      </c>
      <c r="B1368">
        <v>12</v>
      </c>
      <c r="D1368" t="s">
        <v>1031</v>
      </c>
      <c r="E1368" t="s">
        <v>1024</v>
      </c>
      <c r="F1368">
        <v>0</v>
      </c>
      <c r="G1368">
        <v>4</v>
      </c>
      <c r="H1368">
        <v>4</v>
      </c>
      <c r="I1368">
        <v>3.9885999999999999</v>
      </c>
      <c r="J1368">
        <v>3.9459</v>
      </c>
      <c r="K1368">
        <v>3.9409999999999998</v>
      </c>
      <c r="L1368">
        <v>3.9007999999999998</v>
      </c>
      <c r="M1368" t="s">
        <v>1022</v>
      </c>
      <c r="O1368" t="str">
        <f t="shared" si="21"/>
        <v>4|12||UN|3A|0|4|4|3.9886|3.9459|3.941|3.9008|-|</v>
      </c>
    </row>
    <row r="1369" spans="1:15" x14ac:dyDescent="0.25">
      <c r="A1369" s="41" t="s">
        <v>1043</v>
      </c>
      <c r="B1369">
        <v>12</v>
      </c>
      <c r="D1369" t="s">
        <v>1031</v>
      </c>
      <c r="E1369" t="s">
        <v>1025</v>
      </c>
      <c r="F1369" t="s">
        <v>1022</v>
      </c>
      <c r="G1369" t="s">
        <v>1022</v>
      </c>
      <c r="H1369">
        <v>4</v>
      </c>
      <c r="I1369">
        <v>4</v>
      </c>
      <c r="J1369">
        <v>3.9523000000000001</v>
      </c>
      <c r="K1369">
        <v>3.9459</v>
      </c>
      <c r="L1369">
        <v>3.9198</v>
      </c>
      <c r="M1369">
        <v>3.91</v>
      </c>
      <c r="O1369" t="str">
        <f t="shared" si="21"/>
        <v>4|12||UN|3B|-|-|4|4|3.9523|3.9459|3.9198|3.91|</v>
      </c>
    </row>
    <row r="1370" spans="1:15" x14ac:dyDescent="0.25">
      <c r="A1370" s="41" t="s">
        <v>1043</v>
      </c>
      <c r="B1370">
        <v>14</v>
      </c>
      <c r="D1370" t="s">
        <v>1027</v>
      </c>
      <c r="E1370" t="s">
        <v>1021</v>
      </c>
      <c r="F1370">
        <v>1.8E-3</v>
      </c>
      <c r="G1370">
        <v>3.9982000000000002</v>
      </c>
      <c r="H1370">
        <v>4</v>
      </c>
      <c r="I1370">
        <v>3.9878999999999998</v>
      </c>
      <c r="J1370">
        <v>3.9518</v>
      </c>
      <c r="K1370">
        <v>3.9456000000000002</v>
      </c>
      <c r="L1370">
        <v>3.9131999999999998</v>
      </c>
      <c r="M1370" t="s">
        <v>1022</v>
      </c>
      <c r="O1370" t="str">
        <f t="shared" si="21"/>
        <v>4|14||UNS|2A|0.0018|3.9982|4|3.9879|3.9518|3.9456|3.9132|-|</v>
      </c>
    </row>
    <row r="1371" spans="1:15" x14ac:dyDescent="0.25">
      <c r="A1371" s="41" t="s">
        <v>1043</v>
      </c>
      <c r="B1371">
        <v>14</v>
      </c>
      <c r="D1371" t="s">
        <v>1027</v>
      </c>
      <c r="E1371" t="s">
        <v>1023</v>
      </c>
      <c r="F1371" t="s">
        <v>1022</v>
      </c>
      <c r="G1371" t="s">
        <v>1022</v>
      </c>
      <c r="H1371">
        <v>4</v>
      </c>
      <c r="I1371">
        <v>4</v>
      </c>
      <c r="J1371">
        <v>3.9615999999999998</v>
      </c>
      <c r="K1371">
        <v>3.9535999999999998</v>
      </c>
      <c r="L1371">
        <v>3.9380000000000002</v>
      </c>
      <c r="M1371">
        <v>3.923</v>
      </c>
      <c r="O1371" t="str">
        <f t="shared" si="21"/>
        <v>4|14||UNS|2B|-|-|4|4|3.9616|3.9536|3.938|3.923|</v>
      </c>
    </row>
    <row r="1372" spans="1:15" x14ac:dyDescent="0.25">
      <c r="A1372" s="41" t="s">
        <v>1043</v>
      </c>
      <c r="B1372">
        <v>16</v>
      </c>
      <c r="D1372" t="s">
        <v>1031</v>
      </c>
      <c r="E1372" t="s">
        <v>1021</v>
      </c>
      <c r="F1372">
        <v>1.8E-3</v>
      </c>
      <c r="G1372">
        <v>3.9982000000000002</v>
      </c>
      <c r="H1372">
        <v>4</v>
      </c>
      <c r="I1372">
        <v>3.9887999999999999</v>
      </c>
      <c r="J1372">
        <v>3.9575999999999998</v>
      </c>
      <c r="K1372">
        <v>3.9517000000000002</v>
      </c>
      <c r="L1372">
        <v>3.9237000000000002</v>
      </c>
      <c r="M1372" t="s">
        <v>1022</v>
      </c>
      <c r="O1372" t="str">
        <f t="shared" si="21"/>
        <v>4|16||UN|2A|0.0018|3.9982|4|3.9888|3.9576|3.9517|3.9237|-|</v>
      </c>
    </row>
    <row r="1373" spans="1:15" x14ac:dyDescent="0.25">
      <c r="A1373" s="41" t="s">
        <v>1043</v>
      </c>
      <c r="B1373">
        <v>16</v>
      </c>
      <c r="D1373" t="s">
        <v>1031</v>
      </c>
      <c r="E1373" t="s">
        <v>1023</v>
      </c>
      <c r="F1373" t="s">
        <v>1022</v>
      </c>
      <c r="G1373" t="s">
        <v>1022</v>
      </c>
      <c r="H1373">
        <v>4</v>
      </c>
      <c r="I1373">
        <v>4</v>
      </c>
      <c r="J1373">
        <v>3.9670000000000001</v>
      </c>
      <c r="K1373">
        <v>3.9594</v>
      </c>
      <c r="L1373">
        <v>3.9460000000000002</v>
      </c>
      <c r="M1373">
        <v>3.9319999999999999</v>
      </c>
      <c r="O1373" t="str">
        <f t="shared" si="21"/>
        <v>4|16||UN|2B|-|-|4|4|3.967|3.9594|3.946|3.932|</v>
      </c>
    </row>
    <row r="1374" spans="1:15" x14ac:dyDescent="0.25">
      <c r="A1374" s="41" t="s">
        <v>1043</v>
      </c>
      <c r="B1374">
        <v>16</v>
      </c>
      <c r="D1374" t="s">
        <v>1031</v>
      </c>
      <c r="E1374" t="s">
        <v>1024</v>
      </c>
      <c r="F1374">
        <v>0</v>
      </c>
      <c r="G1374">
        <v>4</v>
      </c>
      <c r="H1374">
        <v>4</v>
      </c>
      <c r="I1374">
        <v>3.9906000000000001</v>
      </c>
      <c r="J1374">
        <v>3.9594</v>
      </c>
      <c r="K1374">
        <v>3.9550000000000001</v>
      </c>
      <c r="L1374">
        <v>3.9255</v>
      </c>
      <c r="M1374" t="s">
        <v>1022</v>
      </c>
      <c r="O1374" t="str">
        <f t="shared" si="21"/>
        <v>4|16||UN|3A|0|4|4|3.9906|3.9594|3.955|3.9255|-|</v>
      </c>
    </row>
    <row r="1375" spans="1:15" x14ac:dyDescent="0.25">
      <c r="A1375" s="41" t="s">
        <v>1043</v>
      </c>
      <c r="B1375">
        <v>16</v>
      </c>
      <c r="D1375" t="s">
        <v>1031</v>
      </c>
      <c r="E1375" t="s">
        <v>1025</v>
      </c>
      <c r="F1375" t="s">
        <v>1022</v>
      </c>
      <c r="G1375" t="s">
        <v>1022</v>
      </c>
      <c r="H1375">
        <v>4</v>
      </c>
      <c r="I1375">
        <v>4</v>
      </c>
      <c r="J1375">
        <v>3.9651000000000001</v>
      </c>
      <c r="K1375">
        <v>3.9594</v>
      </c>
      <c r="L1375">
        <v>3.9407999999999999</v>
      </c>
      <c r="M1375">
        <v>3.9319999999999999</v>
      </c>
      <c r="O1375" t="str">
        <f t="shared" si="21"/>
        <v>4|16||UN|3B|-|-|4|4|3.9651|3.9594|3.9408|3.932|</v>
      </c>
    </row>
    <row r="1376" spans="1:15" x14ac:dyDescent="0.25">
      <c r="A1376" s="41" t="s">
        <v>1092</v>
      </c>
      <c r="B1376">
        <v>10</v>
      </c>
      <c r="D1376" t="s">
        <v>1027</v>
      </c>
      <c r="E1376" t="s">
        <v>1021</v>
      </c>
      <c r="F1376">
        <v>2.0999999999999999E-3</v>
      </c>
      <c r="G1376">
        <v>4.2478999999999996</v>
      </c>
      <c r="H1376">
        <v>4.25</v>
      </c>
      <c r="I1376">
        <v>4.2350000000000003</v>
      </c>
      <c r="J1376">
        <v>4.1829000000000001</v>
      </c>
      <c r="K1376">
        <v>4.1759000000000004</v>
      </c>
      <c r="L1376">
        <v>4.1288999999999998</v>
      </c>
      <c r="M1376" t="s">
        <v>1022</v>
      </c>
      <c r="O1376" t="str">
        <f t="shared" si="21"/>
        <v>4 1/4|10||UNS|2A|0.0021|4.2479|4.25|4.235|4.1829|4.1759|4.1289|-|</v>
      </c>
    </row>
    <row r="1377" spans="1:15" x14ac:dyDescent="0.25">
      <c r="A1377" s="41" t="s">
        <v>1092</v>
      </c>
      <c r="B1377">
        <v>10</v>
      </c>
      <c r="D1377" t="s">
        <v>1027</v>
      </c>
      <c r="E1377" t="s">
        <v>1023</v>
      </c>
      <c r="F1377" t="s">
        <v>1022</v>
      </c>
      <c r="G1377" t="s">
        <v>1022</v>
      </c>
      <c r="H1377">
        <v>4.25</v>
      </c>
      <c r="I1377">
        <v>4.25</v>
      </c>
      <c r="J1377">
        <v>4.1940999999999997</v>
      </c>
      <c r="K1377">
        <v>4.1849999999999996</v>
      </c>
      <c r="L1377">
        <v>4.1630000000000003</v>
      </c>
      <c r="M1377">
        <v>4.1420000000000003</v>
      </c>
      <c r="O1377" t="str">
        <f t="shared" si="21"/>
        <v>4 1/4|10||UNS|2B|-|-|4.25|4.25|4.1941|4.185|4.163|4.142|</v>
      </c>
    </row>
    <row r="1378" spans="1:15" x14ac:dyDescent="0.25">
      <c r="A1378" s="41" t="s">
        <v>1092</v>
      </c>
      <c r="B1378">
        <v>12</v>
      </c>
      <c r="D1378" t="s">
        <v>1031</v>
      </c>
      <c r="E1378" t="s">
        <v>1021</v>
      </c>
      <c r="F1378">
        <v>2E-3</v>
      </c>
      <c r="G1378">
        <v>4.2480000000000002</v>
      </c>
      <c r="H1378">
        <v>4.25</v>
      </c>
      <c r="I1378">
        <v>4.2366000000000001</v>
      </c>
      <c r="J1378">
        <v>4.1939000000000002</v>
      </c>
      <c r="K1378">
        <v>4.1874000000000002</v>
      </c>
      <c r="L1378">
        <v>4.1487999999999996</v>
      </c>
      <c r="M1378" t="s">
        <v>1022</v>
      </c>
      <c r="O1378" t="str">
        <f t="shared" si="21"/>
        <v>4 1/4|12||UN|2A|0.002|4.248|4.25|4.2366|4.1939|4.1874|4.1488|-|</v>
      </c>
    </row>
    <row r="1379" spans="1:15" x14ac:dyDescent="0.25">
      <c r="A1379" s="41" t="s">
        <v>1092</v>
      </c>
      <c r="B1379">
        <v>12</v>
      </c>
      <c r="D1379" t="s">
        <v>1031</v>
      </c>
      <c r="E1379" t="s">
        <v>1023</v>
      </c>
      <c r="F1379" t="s">
        <v>1022</v>
      </c>
      <c r="G1379" t="s">
        <v>1022</v>
      </c>
      <c r="H1379">
        <v>4.25</v>
      </c>
      <c r="I1379">
        <v>4.25</v>
      </c>
      <c r="J1379">
        <v>4.2043999999999997</v>
      </c>
      <c r="K1379">
        <v>4.1959</v>
      </c>
      <c r="L1379">
        <v>4.1779999999999999</v>
      </c>
      <c r="M1379">
        <v>4.16</v>
      </c>
      <c r="O1379" t="str">
        <f t="shared" si="21"/>
        <v>4 1/4|12||UN|2B|-|-|4.25|4.25|4.2044|4.1959|4.178|4.16|</v>
      </c>
    </row>
    <row r="1380" spans="1:15" x14ac:dyDescent="0.25">
      <c r="A1380" s="41" t="s">
        <v>1092</v>
      </c>
      <c r="B1380">
        <v>12</v>
      </c>
      <c r="D1380" t="s">
        <v>1031</v>
      </c>
      <c r="E1380" t="s">
        <v>1024</v>
      </c>
      <c r="F1380">
        <v>0</v>
      </c>
      <c r="G1380">
        <v>4.25</v>
      </c>
      <c r="H1380">
        <v>4.25</v>
      </c>
      <c r="I1380">
        <v>4.2385999999999999</v>
      </c>
      <c r="J1380">
        <v>4.1959</v>
      </c>
      <c r="K1380">
        <v>4.1909999999999998</v>
      </c>
      <c r="L1380">
        <v>4.1508000000000003</v>
      </c>
      <c r="M1380" t="s">
        <v>1022</v>
      </c>
      <c r="O1380" t="str">
        <f t="shared" si="21"/>
        <v>4 1/4|12||UN|3A|0|4.25|4.25|4.2386|4.1959|4.191|4.1508|-|</v>
      </c>
    </row>
    <row r="1381" spans="1:15" x14ac:dyDescent="0.25">
      <c r="A1381" s="41" t="s">
        <v>1092</v>
      </c>
      <c r="B1381">
        <v>12</v>
      </c>
      <c r="D1381" t="s">
        <v>1031</v>
      </c>
      <c r="E1381" t="s">
        <v>1025</v>
      </c>
      <c r="F1381" t="s">
        <v>1022</v>
      </c>
      <c r="G1381" t="s">
        <v>1022</v>
      </c>
      <c r="H1381">
        <v>4.25</v>
      </c>
      <c r="I1381">
        <v>4.25</v>
      </c>
      <c r="J1381">
        <v>4.2023000000000001</v>
      </c>
      <c r="K1381">
        <v>4.1959</v>
      </c>
      <c r="L1381">
        <v>4.1698000000000004</v>
      </c>
      <c r="M1381">
        <v>4.16</v>
      </c>
      <c r="O1381" t="str">
        <f t="shared" si="21"/>
        <v>4 1/4|12||UN|3B|-|-|4.25|4.25|4.2023|4.1959|4.1698|4.16|</v>
      </c>
    </row>
    <row r="1382" spans="1:15" x14ac:dyDescent="0.25">
      <c r="A1382" s="41" t="s">
        <v>1092</v>
      </c>
      <c r="B1382">
        <v>14</v>
      </c>
      <c r="D1382" t="s">
        <v>1027</v>
      </c>
      <c r="E1382" t="s">
        <v>1021</v>
      </c>
      <c r="F1382">
        <v>1.8E-3</v>
      </c>
      <c r="G1382">
        <v>4.2481999999999998</v>
      </c>
      <c r="H1382">
        <v>4.25</v>
      </c>
      <c r="I1382">
        <v>4.2378999999999998</v>
      </c>
      <c r="J1382">
        <v>4.2018000000000004</v>
      </c>
      <c r="K1382">
        <v>4.1955999999999998</v>
      </c>
      <c r="L1382">
        <v>4.1631999999999998</v>
      </c>
      <c r="M1382" t="s">
        <v>1022</v>
      </c>
      <c r="O1382" t="str">
        <f t="shared" si="21"/>
        <v>4 1/4|14||UNS|2A|0.0018|4.2482|4.25|4.2379|4.2018|4.1956|4.1632|-|</v>
      </c>
    </row>
    <row r="1383" spans="1:15" x14ac:dyDescent="0.25">
      <c r="A1383" s="41" t="s">
        <v>1092</v>
      </c>
      <c r="B1383">
        <v>14</v>
      </c>
      <c r="D1383" t="s">
        <v>1027</v>
      </c>
      <c r="E1383" t="s">
        <v>1023</v>
      </c>
      <c r="F1383" t="s">
        <v>1022</v>
      </c>
      <c r="G1383" t="s">
        <v>1022</v>
      </c>
      <c r="H1383">
        <v>4.25</v>
      </c>
      <c r="I1383">
        <v>4.25</v>
      </c>
      <c r="J1383">
        <v>4.2115999999999998</v>
      </c>
      <c r="K1383">
        <v>4.2035999999999998</v>
      </c>
      <c r="L1383">
        <v>4.1879999999999997</v>
      </c>
      <c r="M1383">
        <v>4.173</v>
      </c>
      <c r="O1383" t="str">
        <f t="shared" si="21"/>
        <v>4 1/4|14||UNS|2B|-|-|4.25|4.25|4.2116|4.2036|4.188|4.173|</v>
      </c>
    </row>
    <row r="1384" spans="1:15" x14ac:dyDescent="0.25">
      <c r="A1384" s="41" t="s">
        <v>1092</v>
      </c>
      <c r="B1384">
        <v>16</v>
      </c>
      <c r="D1384" t="s">
        <v>1031</v>
      </c>
      <c r="E1384" t="s">
        <v>1021</v>
      </c>
      <c r="F1384">
        <v>1.8E-3</v>
      </c>
      <c r="G1384">
        <v>4.2481999999999998</v>
      </c>
      <c r="H1384">
        <v>4.25</v>
      </c>
      <c r="I1384">
        <v>4.2388000000000003</v>
      </c>
      <c r="J1384">
        <v>4.2076000000000002</v>
      </c>
      <c r="K1384">
        <v>4.2016999999999998</v>
      </c>
      <c r="L1384">
        <v>4.1737000000000002</v>
      </c>
      <c r="M1384" t="s">
        <v>1022</v>
      </c>
      <c r="O1384" t="str">
        <f t="shared" si="21"/>
        <v>4 1/4|16||UN|2A|0.0018|4.2482|4.25|4.2388|4.2076|4.2017|4.1737|-|</v>
      </c>
    </row>
    <row r="1385" spans="1:15" x14ac:dyDescent="0.25">
      <c r="A1385" s="41" t="s">
        <v>1092</v>
      </c>
      <c r="B1385">
        <v>16</v>
      </c>
      <c r="D1385" t="s">
        <v>1031</v>
      </c>
      <c r="E1385" t="s">
        <v>1023</v>
      </c>
      <c r="F1385" t="s">
        <v>1022</v>
      </c>
      <c r="G1385" t="s">
        <v>1022</v>
      </c>
      <c r="H1385">
        <v>4.25</v>
      </c>
      <c r="I1385">
        <v>4.25</v>
      </c>
      <c r="J1385">
        <v>4.2169999999999996</v>
      </c>
      <c r="K1385">
        <v>4.2093999999999996</v>
      </c>
      <c r="L1385">
        <v>4.1959999999999997</v>
      </c>
      <c r="M1385">
        <v>4.1820000000000004</v>
      </c>
      <c r="O1385" t="str">
        <f t="shared" si="21"/>
        <v>4 1/4|16||UN|2B|-|-|4.25|4.25|4.217|4.2094|4.196|4.182|</v>
      </c>
    </row>
    <row r="1386" spans="1:15" x14ac:dyDescent="0.25">
      <c r="A1386" s="41" t="s">
        <v>1092</v>
      </c>
      <c r="B1386">
        <v>16</v>
      </c>
      <c r="D1386" t="s">
        <v>1031</v>
      </c>
      <c r="E1386" t="s">
        <v>1024</v>
      </c>
      <c r="F1386">
        <v>0</v>
      </c>
      <c r="G1386">
        <v>4.25</v>
      </c>
      <c r="H1386">
        <v>4.25</v>
      </c>
      <c r="I1386">
        <v>4.2405999999999997</v>
      </c>
      <c r="J1386">
        <v>4.2093999999999996</v>
      </c>
      <c r="K1386">
        <v>4.2050000000000001</v>
      </c>
      <c r="L1386">
        <v>4.1755000000000004</v>
      </c>
      <c r="M1386" t="s">
        <v>1022</v>
      </c>
      <c r="O1386" t="str">
        <f t="shared" si="21"/>
        <v>4 1/4|16||UN|3A|0|4.25|4.25|4.2406|4.2094|4.205|4.1755|-|</v>
      </c>
    </row>
    <row r="1387" spans="1:15" x14ac:dyDescent="0.25">
      <c r="A1387" s="41" t="s">
        <v>1092</v>
      </c>
      <c r="B1387">
        <v>16</v>
      </c>
      <c r="D1387" t="s">
        <v>1031</v>
      </c>
      <c r="E1387" t="s">
        <v>1025</v>
      </c>
      <c r="F1387" t="s">
        <v>1022</v>
      </c>
      <c r="G1387" t="s">
        <v>1022</v>
      </c>
      <c r="H1387">
        <v>4.25</v>
      </c>
      <c r="I1387">
        <v>4.25</v>
      </c>
      <c r="J1387">
        <v>4.2150999999999996</v>
      </c>
      <c r="K1387">
        <v>4.2093999999999996</v>
      </c>
      <c r="L1387">
        <v>4.1900000000000004</v>
      </c>
      <c r="M1387">
        <v>4.1820000000000004</v>
      </c>
      <c r="O1387" t="str">
        <f t="shared" si="21"/>
        <v>4 1/4|16||UN|3B|-|-|4.25|4.25|4.2151|4.2094|4.19|4.182|</v>
      </c>
    </row>
    <row r="1388" spans="1:15" x14ac:dyDescent="0.25">
      <c r="A1388" s="41" t="s">
        <v>1093</v>
      </c>
      <c r="B1388">
        <v>10</v>
      </c>
      <c r="D1388" t="s">
        <v>1027</v>
      </c>
      <c r="E1388" t="s">
        <v>1021</v>
      </c>
      <c r="F1388">
        <v>2.0999999999999999E-3</v>
      </c>
      <c r="G1388">
        <v>4.4978999999999996</v>
      </c>
      <c r="H1388">
        <v>4.5</v>
      </c>
      <c r="I1388">
        <v>4.4850000000000003</v>
      </c>
      <c r="J1388">
        <v>4.4329000000000001</v>
      </c>
      <c r="K1388">
        <v>4.4259000000000004</v>
      </c>
      <c r="L1388">
        <v>4.3788999999999998</v>
      </c>
      <c r="M1388" t="s">
        <v>1022</v>
      </c>
      <c r="O1388" t="str">
        <f t="shared" si="21"/>
        <v>4 1/2|10||UNS|2A|0.0021|4.4979|4.5|4.485|4.4329|4.4259|4.3789|-|</v>
      </c>
    </row>
    <row r="1389" spans="1:15" x14ac:dyDescent="0.25">
      <c r="A1389" s="41" t="s">
        <v>1093</v>
      </c>
      <c r="B1389">
        <v>10</v>
      </c>
      <c r="D1389" t="s">
        <v>1027</v>
      </c>
      <c r="E1389" t="s">
        <v>1023</v>
      </c>
      <c r="F1389" t="s">
        <v>1022</v>
      </c>
      <c r="G1389" t="s">
        <v>1022</v>
      </c>
      <c r="H1389">
        <v>4.5</v>
      </c>
      <c r="I1389">
        <v>4.5</v>
      </c>
      <c r="J1389">
        <v>4.4440999999999997</v>
      </c>
      <c r="K1389">
        <v>4.4349999999999996</v>
      </c>
      <c r="L1389">
        <v>4.4130000000000003</v>
      </c>
      <c r="M1389">
        <v>4.3920000000000003</v>
      </c>
      <c r="O1389" t="str">
        <f t="shared" si="21"/>
        <v>4 1/2|10||UNS|2B|-|-|4.5|4.5|4.4441|4.435|4.413|4.392|</v>
      </c>
    </row>
    <row r="1390" spans="1:15" x14ac:dyDescent="0.25">
      <c r="A1390" s="41" t="s">
        <v>1093</v>
      </c>
      <c r="B1390">
        <v>12</v>
      </c>
      <c r="D1390" t="s">
        <v>1031</v>
      </c>
      <c r="E1390" t="s">
        <v>1021</v>
      </c>
      <c r="F1390">
        <v>2E-3</v>
      </c>
      <c r="G1390">
        <v>4.4980000000000002</v>
      </c>
      <c r="H1390">
        <v>4.5</v>
      </c>
      <c r="I1390">
        <v>4.4866000000000001</v>
      </c>
      <c r="J1390">
        <v>4.4439000000000002</v>
      </c>
      <c r="K1390">
        <v>4.4374000000000002</v>
      </c>
      <c r="L1390">
        <v>4.3987999999999996</v>
      </c>
      <c r="M1390" t="s">
        <v>1022</v>
      </c>
      <c r="O1390" t="str">
        <f t="shared" si="21"/>
        <v>4 1/2|12||UN|2A|0.002|4.498|4.5|4.4866|4.4439|4.4374|4.3988|-|</v>
      </c>
    </row>
    <row r="1391" spans="1:15" x14ac:dyDescent="0.25">
      <c r="A1391" s="41" t="s">
        <v>1093</v>
      </c>
      <c r="B1391">
        <v>12</v>
      </c>
      <c r="D1391" t="s">
        <v>1031</v>
      </c>
      <c r="E1391" t="s">
        <v>1023</v>
      </c>
      <c r="F1391" t="s">
        <v>1022</v>
      </c>
      <c r="G1391" t="s">
        <v>1022</v>
      </c>
      <c r="H1391">
        <v>4.5</v>
      </c>
      <c r="I1391">
        <v>4.5</v>
      </c>
      <c r="J1391">
        <v>4.4543999999999997</v>
      </c>
      <c r="K1391">
        <v>4.4459</v>
      </c>
      <c r="L1391">
        <v>4.4279999999999999</v>
      </c>
      <c r="M1391">
        <v>4.41</v>
      </c>
      <c r="O1391" t="str">
        <f t="shared" si="21"/>
        <v>4 1/2|12||UN|2B|-|-|4.5|4.5|4.4544|4.4459|4.428|4.41|</v>
      </c>
    </row>
    <row r="1392" spans="1:15" x14ac:dyDescent="0.25">
      <c r="A1392" s="41" t="s">
        <v>1093</v>
      </c>
      <c r="B1392">
        <v>12</v>
      </c>
      <c r="D1392" t="s">
        <v>1031</v>
      </c>
      <c r="E1392" t="s">
        <v>1024</v>
      </c>
      <c r="F1392">
        <v>0</v>
      </c>
      <c r="G1392">
        <v>4.5</v>
      </c>
      <c r="H1392">
        <v>4.5</v>
      </c>
      <c r="I1392">
        <v>4.4885999999999999</v>
      </c>
      <c r="J1392">
        <v>4.4459</v>
      </c>
      <c r="K1392">
        <v>4.4409999999999998</v>
      </c>
      <c r="L1392">
        <v>4.4008000000000003</v>
      </c>
      <c r="M1392" t="s">
        <v>1022</v>
      </c>
      <c r="O1392" t="str">
        <f t="shared" si="21"/>
        <v>4 1/2|12||UN|3A|0|4.5|4.5|4.4886|4.4459|4.441|4.4008|-|</v>
      </c>
    </row>
    <row r="1393" spans="1:15" x14ac:dyDescent="0.25">
      <c r="A1393" s="41" t="s">
        <v>1093</v>
      </c>
      <c r="B1393">
        <v>12</v>
      </c>
      <c r="D1393" t="s">
        <v>1031</v>
      </c>
      <c r="E1393" t="s">
        <v>1025</v>
      </c>
      <c r="F1393" t="s">
        <v>1022</v>
      </c>
      <c r="G1393" t="s">
        <v>1022</v>
      </c>
      <c r="H1393">
        <v>4.5</v>
      </c>
      <c r="I1393">
        <v>4.5</v>
      </c>
      <c r="J1393">
        <v>4.4523000000000001</v>
      </c>
      <c r="K1393">
        <v>4.4459</v>
      </c>
      <c r="L1393">
        <v>4.4198000000000004</v>
      </c>
      <c r="M1393">
        <v>4.41</v>
      </c>
      <c r="O1393" t="str">
        <f t="shared" si="21"/>
        <v>4 1/2|12||UN|3B|-|-|4.5|4.5|4.4523|4.4459|4.4198|4.41|</v>
      </c>
    </row>
    <row r="1394" spans="1:15" x14ac:dyDescent="0.25">
      <c r="A1394" s="41" t="s">
        <v>1093</v>
      </c>
      <c r="B1394">
        <v>14</v>
      </c>
      <c r="D1394" t="s">
        <v>1027</v>
      </c>
      <c r="E1394" t="s">
        <v>1021</v>
      </c>
      <c r="F1394">
        <v>1.8E-3</v>
      </c>
      <c r="G1394">
        <v>4.4981999999999998</v>
      </c>
      <c r="H1394">
        <v>4.5</v>
      </c>
      <c r="I1394">
        <v>4.4878999999999998</v>
      </c>
      <c r="J1394">
        <v>4.4518000000000004</v>
      </c>
      <c r="K1394">
        <v>4.4455999999999998</v>
      </c>
      <c r="L1394">
        <v>4.4131999999999998</v>
      </c>
      <c r="M1394" t="s">
        <v>1022</v>
      </c>
      <c r="O1394" t="str">
        <f t="shared" si="21"/>
        <v>4 1/2|14||UNS|2A|0.0018|4.4982|4.5|4.4879|4.4518|4.4456|4.4132|-|</v>
      </c>
    </row>
    <row r="1395" spans="1:15" x14ac:dyDescent="0.25">
      <c r="A1395" s="41" t="s">
        <v>1093</v>
      </c>
      <c r="B1395">
        <v>14</v>
      </c>
      <c r="D1395" t="s">
        <v>1027</v>
      </c>
      <c r="E1395" t="s">
        <v>1023</v>
      </c>
      <c r="F1395" t="s">
        <v>1022</v>
      </c>
      <c r="G1395" t="s">
        <v>1022</v>
      </c>
      <c r="H1395">
        <v>4.5</v>
      </c>
      <c r="I1395">
        <v>4.5</v>
      </c>
      <c r="J1395">
        <v>4.4615999999999998</v>
      </c>
      <c r="K1395">
        <v>4.4535999999999998</v>
      </c>
      <c r="L1395">
        <v>4.4379999999999997</v>
      </c>
      <c r="M1395">
        <v>4.423</v>
      </c>
      <c r="O1395" t="str">
        <f t="shared" si="21"/>
        <v>4 1/2|14||UNS|2B|-|-|4.5|4.5|4.4616|4.4536|4.438|4.423|</v>
      </c>
    </row>
    <row r="1396" spans="1:15" x14ac:dyDescent="0.25">
      <c r="A1396" s="41" t="s">
        <v>1093</v>
      </c>
      <c r="B1396">
        <v>16</v>
      </c>
      <c r="D1396" t="s">
        <v>1031</v>
      </c>
      <c r="E1396" t="s">
        <v>1021</v>
      </c>
      <c r="F1396">
        <v>1.8E-3</v>
      </c>
      <c r="G1396">
        <v>4.4981999999999998</v>
      </c>
      <c r="H1396">
        <v>4.5</v>
      </c>
      <c r="I1396">
        <v>4.4888000000000003</v>
      </c>
      <c r="J1396">
        <v>4.4576000000000002</v>
      </c>
      <c r="K1396">
        <v>4.4516999999999998</v>
      </c>
      <c r="L1396">
        <v>4.4237000000000002</v>
      </c>
      <c r="M1396" t="s">
        <v>1022</v>
      </c>
      <c r="O1396" t="str">
        <f t="shared" si="21"/>
        <v>4 1/2|16||UN|2A|0.0018|4.4982|4.5|4.4888|4.4576|4.4517|4.4237|-|</v>
      </c>
    </row>
    <row r="1397" spans="1:15" x14ac:dyDescent="0.25">
      <c r="A1397" s="41" t="s">
        <v>1093</v>
      </c>
      <c r="B1397">
        <v>16</v>
      </c>
      <c r="D1397" t="s">
        <v>1031</v>
      </c>
      <c r="E1397" t="s">
        <v>1023</v>
      </c>
      <c r="F1397" t="s">
        <v>1022</v>
      </c>
      <c r="G1397" t="s">
        <v>1022</v>
      </c>
      <c r="H1397">
        <v>4.5</v>
      </c>
      <c r="I1397">
        <v>4.5</v>
      </c>
      <c r="J1397">
        <v>4.4669999999999996</v>
      </c>
      <c r="K1397">
        <v>4.4593999999999996</v>
      </c>
      <c r="L1397">
        <v>4.4459999999999997</v>
      </c>
      <c r="M1397">
        <v>4.4320000000000004</v>
      </c>
      <c r="O1397" t="str">
        <f t="shared" si="21"/>
        <v>4 1/2|16||UN|2B|-|-|4.5|4.5|4.467|4.4594|4.446|4.432|</v>
      </c>
    </row>
    <row r="1398" spans="1:15" x14ac:dyDescent="0.25">
      <c r="A1398" s="41" t="s">
        <v>1093</v>
      </c>
      <c r="B1398">
        <v>16</v>
      </c>
      <c r="D1398" t="s">
        <v>1031</v>
      </c>
      <c r="E1398" t="s">
        <v>1024</v>
      </c>
      <c r="F1398">
        <v>0</v>
      </c>
      <c r="G1398">
        <v>4.5</v>
      </c>
      <c r="H1398">
        <v>4.5</v>
      </c>
      <c r="I1398">
        <v>4.4905999999999997</v>
      </c>
      <c r="J1398">
        <v>4.4593999999999996</v>
      </c>
      <c r="K1398">
        <v>4.4550000000000001</v>
      </c>
      <c r="L1398">
        <v>4.4255000000000004</v>
      </c>
      <c r="M1398" t="s">
        <v>1022</v>
      </c>
      <c r="O1398" t="str">
        <f t="shared" si="21"/>
        <v>4 1/2|16||UN|3A|0|4.5|4.5|4.4906|4.4594|4.455|4.4255|-|</v>
      </c>
    </row>
    <row r="1399" spans="1:15" x14ac:dyDescent="0.25">
      <c r="A1399" s="41" t="s">
        <v>1093</v>
      </c>
      <c r="B1399">
        <v>16</v>
      </c>
      <c r="D1399" t="s">
        <v>1031</v>
      </c>
      <c r="E1399" t="s">
        <v>1025</v>
      </c>
      <c r="F1399" t="s">
        <v>1022</v>
      </c>
      <c r="G1399" t="s">
        <v>1022</v>
      </c>
      <c r="H1399">
        <v>4.5</v>
      </c>
      <c r="I1399">
        <v>4.5</v>
      </c>
      <c r="J1399">
        <v>4.4650999999999996</v>
      </c>
      <c r="K1399">
        <v>4.4593999999999996</v>
      </c>
      <c r="L1399">
        <v>4.4408000000000003</v>
      </c>
      <c r="M1399">
        <v>4.4320000000000004</v>
      </c>
      <c r="O1399" t="str">
        <f t="shared" si="21"/>
        <v>4 1/2|16||UN|3B|-|-|4.5|4.5|4.4651|4.4594|4.4408|4.432|</v>
      </c>
    </row>
    <row r="1400" spans="1:15" x14ac:dyDescent="0.25">
      <c r="A1400" s="41" t="s">
        <v>1094</v>
      </c>
      <c r="B1400">
        <v>10</v>
      </c>
      <c r="D1400" t="s">
        <v>1027</v>
      </c>
      <c r="E1400" t="s">
        <v>1021</v>
      </c>
      <c r="F1400">
        <v>2.2000000000000001E-3</v>
      </c>
      <c r="G1400">
        <v>4.7477999999999998</v>
      </c>
      <c r="H1400">
        <v>4.75</v>
      </c>
      <c r="I1400">
        <v>4.7348999999999997</v>
      </c>
      <c r="J1400">
        <v>4.6828000000000003</v>
      </c>
      <c r="K1400">
        <v>4.6756000000000002</v>
      </c>
      <c r="L1400">
        <v>4.6288</v>
      </c>
      <c r="M1400" t="s">
        <v>1022</v>
      </c>
      <c r="O1400" t="str">
        <f t="shared" si="21"/>
        <v>4 3/4|10||UNS|2A|0.0022|4.7478|4.75|4.7349|4.6828|4.6756|4.6288|-|</v>
      </c>
    </row>
    <row r="1401" spans="1:15" x14ac:dyDescent="0.25">
      <c r="A1401" s="41" t="s">
        <v>1094</v>
      </c>
      <c r="B1401">
        <v>10</v>
      </c>
      <c r="D1401" t="s">
        <v>1027</v>
      </c>
      <c r="E1401" t="s">
        <v>1023</v>
      </c>
      <c r="F1401" t="s">
        <v>1022</v>
      </c>
      <c r="G1401" t="s">
        <v>1022</v>
      </c>
      <c r="H1401">
        <v>4.75</v>
      </c>
      <c r="I1401">
        <v>4.75</v>
      </c>
      <c r="J1401">
        <v>4.6943999999999999</v>
      </c>
      <c r="K1401">
        <v>4.6849999999999996</v>
      </c>
      <c r="L1401">
        <v>4.6630000000000003</v>
      </c>
      <c r="M1401">
        <v>4.6420000000000003</v>
      </c>
      <c r="O1401" t="str">
        <f t="shared" si="21"/>
        <v>4 3/4|10||UNS|2B|-|-|4.75|4.75|4.6944|4.685|4.663|4.642|</v>
      </c>
    </row>
    <row r="1402" spans="1:15" x14ac:dyDescent="0.25">
      <c r="A1402" s="41" t="s">
        <v>1094</v>
      </c>
      <c r="B1402">
        <v>12</v>
      </c>
      <c r="D1402" t="s">
        <v>1031</v>
      </c>
      <c r="E1402" t="s">
        <v>1021</v>
      </c>
      <c r="F1402">
        <v>2E-3</v>
      </c>
      <c r="G1402">
        <v>4.7480000000000002</v>
      </c>
      <c r="H1402">
        <v>4.75</v>
      </c>
      <c r="I1402">
        <v>4.7366000000000001</v>
      </c>
      <c r="J1402">
        <v>4.6939000000000002</v>
      </c>
      <c r="K1402">
        <v>4.6871999999999998</v>
      </c>
      <c r="L1402">
        <v>4.6487999999999996</v>
      </c>
      <c r="M1402" t="s">
        <v>1022</v>
      </c>
      <c r="O1402" t="str">
        <f t="shared" si="21"/>
        <v>4 3/4|12||UN|2A|0.002|4.748|4.75|4.7366|4.6939|4.6872|4.6488|-|</v>
      </c>
    </row>
    <row r="1403" spans="1:15" x14ac:dyDescent="0.25">
      <c r="A1403" s="41" t="s">
        <v>1094</v>
      </c>
      <c r="B1403">
        <v>12</v>
      </c>
      <c r="D1403" t="s">
        <v>1031</v>
      </c>
      <c r="E1403" t="s">
        <v>1023</v>
      </c>
      <c r="F1403" t="s">
        <v>1022</v>
      </c>
      <c r="G1403" t="s">
        <v>1022</v>
      </c>
      <c r="H1403">
        <v>4.75</v>
      </c>
      <c r="I1403">
        <v>4.75</v>
      </c>
      <c r="J1403">
        <v>4.7046000000000001</v>
      </c>
      <c r="K1403">
        <v>4.6959</v>
      </c>
      <c r="L1403">
        <v>4.6779999999999999</v>
      </c>
      <c r="M1403">
        <v>4.66</v>
      </c>
      <c r="O1403" t="str">
        <f t="shared" si="21"/>
        <v>4 3/4|12||UN|2B|-|-|4.75|4.75|4.7046|4.6959|4.678|4.66|</v>
      </c>
    </row>
    <row r="1404" spans="1:15" x14ac:dyDescent="0.25">
      <c r="A1404" s="41" t="s">
        <v>1094</v>
      </c>
      <c r="B1404">
        <v>12</v>
      </c>
      <c r="D1404" t="s">
        <v>1031</v>
      </c>
      <c r="E1404" t="s">
        <v>1024</v>
      </c>
      <c r="F1404">
        <v>0</v>
      </c>
      <c r="G1404">
        <v>4.75</v>
      </c>
      <c r="H1404">
        <v>4.75</v>
      </c>
      <c r="I1404">
        <v>4.7385999999999999</v>
      </c>
      <c r="J1404">
        <v>4.6959</v>
      </c>
      <c r="K1404">
        <v>4.6909000000000001</v>
      </c>
      <c r="L1404">
        <v>4.6508000000000003</v>
      </c>
      <c r="M1404" t="s">
        <v>1022</v>
      </c>
      <c r="O1404" t="str">
        <f t="shared" si="21"/>
        <v>4 3/4|12||UN|3A|0|4.75|4.75|4.7386|4.6959|4.6909|4.6508|-|</v>
      </c>
    </row>
    <row r="1405" spans="1:15" x14ac:dyDescent="0.25">
      <c r="A1405" s="41" t="s">
        <v>1094</v>
      </c>
      <c r="B1405">
        <v>12</v>
      </c>
      <c r="D1405" t="s">
        <v>1031</v>
      </c>
      <c r="E1405" t="s">
        <v>1025</v>
      </c>
      <c r="F1405" t="s">
        <v>1022</v>
      </c>
      <c r="G1405" t="s">
        <v>1022</v>
      </c>
      <c r="H1405">
        <v>4.75</v>
      </c>
      <c r="I1405">
        <v>4.75</v>
      </c>
      <c r="J1405">
        <v>4.7024999999999997</v>
      </c>
      <c r="K1405">
        <v>4.6959</v>
      </c>
      <c r="L1405">
        <v>4.6698000000000004</v>
      </c>
      <c r="M1405">
        <v>4.66</v>
      </c>
      <c r="O1405" t="str">
        <f t="shared" si="21"/>
        <v>4 3/4|12||UN|3B|-|-|4.75|4.75|4.7025|4.6959|4.6698|4.66|</v>
      </c>
    </row>
    <row r="1406" spans="1:15" x14ac:dyDescent="0.25">
      <c r="A1406" s="41" t="s">
        <v>1094</v>
      </c>
      <c r="B1406">
        <v>14</v>
      </c>
      <c r="D1406" t="s">
        <v>1027</v>
      </c>
      <c r="E1406" t="s">
        <v>1021</v>
      </c>
      <c r="F1406">
        <v>1.9E-3</v>
      </c>
      <c r="G1406">
        <v>4.7481</v>
      </c>
      <c r="H1406">
        <v>4.75</v>
      </c>
      <c r="I1406">
        <v>4.7378</v>
      </c>
      <c r="J1406">
        <v>4.7016999999999998</v>
      </c>
      <c r="K1406">
        <v>4.6952999999999996</v>
      </c>
      <c r="L1406">
        <v>4.6631</v>
      </c>
      <c r="M1406" t="s">
        <v>1022</v>
      </c>
      <c r="O1406" t="str">
        <f t="shared" si="21"/>
        <v>4 3/4|14||UNS|2A|0.0019|4.7481|4.75|4.7378|4.7017|4.6953|4.6631|-|</v>
      </c>
    </row>
    <row r="1407" spans="1:15" x14ac:dyDescent="0.25">
      <c r="A1407" s="41" t="s">
        <v>1094</v>
      </c>
      <c r="B1407">
        <v>14</v>
      </c>
      <c r="D1407" t="s">
        <v>1027</v>
      </c>
      <c r="E1407" t="s">
        <v>1023</v>
      </c>
      <c r="F1407" t="s">
        <v>1022</v>
      </c>
      <c r="G1407" t="s">
        <v>1022</v>
      </c>
      <c r="H1407">
        <v>4.75</v>
      </c>
      <c r="I1407">
        <v>4.75</v>
      </c>
      <c r="J1407">
        <v>4.7119</v>
      </c>
      <c r="K1407">
        <v>4.7035999999999998</v>
      </c>
      <c r="L1407">
        <v>4.6879999999999997</v>
      </c>
      <c r="M1407">
        <v>4.673</v>
      </c>
      <c r="O1407" t="str">
        <f t="shared" si="21"/>
        <v>4 3/4|14||UNS|2B|-|-|4.75|4.75|4.7119|4.7036|4.688|4.673|</v>
      </c>
    </row>
    <row r="1408" spans="1:15" x14ac:dyDescent="0.25">
      <c r="A1408" s="41" t="s">
        <v>1094</v>
      </c>
      <c r="B1408">
        <v>16</v>
      </c>
      <c r="D1408" t="s">
        <v>1031</v>
      </c>
      <c r="E1408" t="s">
        <v>1021</v>
      </c>
      <c r="F1408">
        <v>1.8E-3</v>
      </c>
      <c r="G1408">
        <v>4.7481999999999998</v>
      </c>
      <c r="H1408">
        <v>4.75</v>
      </c>
      <c r="I1408">
        <v>4.7388000000000003</v>
      </c>
      <c r="J1408">
        <v>4.7076000000000002</v>
      </c>
      <c r="K1408">
        <v>4.7015000000000002</v>
      </c>
      <c r="L1408">
        <v>4.6737000000000002</v>
      </c>
      <c r="M1408" t="s">
        <v>1022</v>
      </c>
      <c r="O1408" t="str">
        <f t="shared" si="21"/>
        <v>4 3/4|16||UN|2A|0.0018|4.7482|4.75|4.7388|4.7076|4.7015|4.6737|-|</v>
      </c>
    </row>
    <row r="1409" spans="1:15" x14ac:dyDescent="0.25">
      <c r="A1409" s="41" t="s">
        <v>1094</v>
      </c>
      <c r="B1409">
        <v>16</v>
      </c>
      <c r="D1409" t="s">
        <v>1031</v>
      </c>
      <c r="E1409" t="s">
        <v>1023</v>
      </c>
      <c r="F1409" t="s">
        <v>1022</v>
      </c>
      <c r="G1409" t="s">
        <v>1022</v>
      </c>
      <c r="H1409">
        <v>4.75</v>
      </c>
      <c r="I1409">
        <v>4.75</v>
      </c>
      <c r="J1409">
        <v>4.7172999999999998</v>
      </c>
      <c r="K1409">
        <v>4.7093999999999996</v>
      </c>
      <c r="L1409">
        <v>4.6959999999999997</v>
      </c>
      <c r="M1409">
        <v>4.6820000000000004</v>
      </c>
      <c r="O1409" t="str">
        <f t="shared" si="21"/>
        <v>4 3/4|16||UN|2B|-|-|4.75|4.75|4.7173|4.7094|4.696|4.682|</v>
      </c>
    </row>
    <row r="1410" spans="1:15" x14ac:dyDescent="0.25">
      <c r="A1410" s="41" t="s">
        <v>1094</v>
      </c>
      <c r="B1410">
        <v>16</v>
      </c>
      <c r="D1410" t="s">
        <v>1031</v>
      </c>
      <c r="E1410" t="s">
        <v>1024</v>
      </c>
      <c r="F1410">
        <v>0</v>
      </c>
      <c r="G1410">
        <v>4.75</v>
      </c>
      <c r="H1410">
        <v>4.75</v>
      </c>
      <c r="I1410">
        <v>4.7405999999999997</v>
      </c>
      <c r="J1410">
        <v>4.7093999999999996</v>
      </c>
      <c r="K1410">
        <v>4.7049000000000003</v>
      </c>
      <c r="L1410">
        <v>4.6755000000000004</v>
      </c>
      <c r="M1410" t="s">
        <v>1022</v>
      </c>
      <c r="O1410" t="str">
        <f t="shared" si="21"/>
        <v>4 3/4|16||UN|3A|0|4.75|4.75|4.7406|4.7094|4.7049|4.6755|-|</v>
      </c>
    </row>
    <row r="1411" spans="1:15" x14ac:dyDescent="0.25">
      <c r="A1411" s="41" t="s">
        <v>1094</v>
      </c>
      <c r="B1411">
        <v>16</v>
      </c>
      <c r="D1411" t="s">
        <v>1031</v>
      </c>
      <c r="E1411" t="s">
        <v>1025</v>
      </c>
      <c r="F1411" t="s">
        <v>1022</v>
      </c>
      <c r="G1411" t="s">
        <v>1022</v>
      </c>
      <c r="H1411">
        <v>4.75</v>
      </c>
      <c r="I1411">
        <v>4.75</v>
      </c>
      <c r="J1411">
        <v>4.7153</v>
      </c>
      <c r="K1411">
        <v>4.7093999999999996</v>
      </c>
      <c r="L1411">
        <v>4.6908000000000003</v>
      </c>
      <c r="M1411">
        <v>4.6820000000000004</v>
      </c>
      <c r="O1411" t="str">
        <f t="shared" ref="O1411:O1474" si="22">A1411&amp;"|"&amp;B1411&amp;"|"&amp;C1411&amp;"|"&amp;D1411&amp;"|"&amp;E1411&amp;"|"&amp;F1411&amp;"|"&amp;G1411&amp;"|"&amp;H1411&amp;"|"&amp;I1411&amp;"|"&amp;J1411&amp;"|"&amp;K1411&amp;"|"&amp;L1411&amp;"|"&amp;M1411&amp;"|"&amp;N1411</f>
        <v>4 3/4|16||UN|3B|-|-|4.75|4.75|4.7153|4.7094|4.6908|4.682|</v>
      </c>
    </row>
    <row r="1412" spans="1:15" x14ac:dyDescent="0.25">
      <c r="A1412" s="41" t="s">
        <v>1044</v>
      </c>
      <c r="B1412">
        <v>10</v>
      </c>
      <c r="D1412" t="s">
        <v>1027</v>
      </c>
      <c r="E1412" t="s">
        <v>1021</v>
      </c>
      <c r="F1412">
        <v>2.2000000000000001E-3</v>
      </c>
      <c r="G1412">
        <v>4.9977999999999998</v>
      </c>
      <c r="H1412">
        <v>5</v>
      </c>
      <c r="I1412">
        <v>4.9848999999999997</v>
      </c>
      <c r="J1412">
        <v>4.9328000000000003</v>
      </c>
      <c r="K1412">
        <v>4.9256000000000002</v>
      </c>
      <c r="L1412">
        <v>4.8788</v>
      </c>
      <c r="M1412" t="s">
        <v>1022</v>
      </c>
      <c r="O1412" t="str">
        <f t="shared" si="22"/>
        <v>5|10||UNS|2A|0.0022|4.9978|5|4.9849|4.9328|4.9256|4.8788|-|</v>
      </c>
    </row>
    <row r="1413" spans="1:15" x14ac:dyDescent="0.25">
      <c r="A1413" s="41" t="s">
        <v>1044</v>
      </c>
      <c r="B1413">
        <v>10</v>
      </c>
      <c r="D1413" t="s">
        <v>1027</v>
      </c>
      <c r="E1413" t="s">
        <v>1023</v>
      </c>
      <c r="F1413" t="s">
        <v>1022</v>
      </c>
      <c r="G1413" t="s">
        <v>1022</v>
      </c>
      <c r="H1413">
        <v>5</v>
      </c>
      <c r="I1413">
        <v>5</v>
      </c>
      <c r="J1413">
        <v>4.9443999999999999</v>
      </c>
      <c r="K1413">
        <v>4.9349999999999996</v>
      </c>
      <c r="L1413">
        <v>4.9130000000000003</v>
      </c>
      <c r="M1413">
        <v>4.8920000000000003</v>
      </c>
      <c r="O1413" t="str">
        <f t="shared" si="22"/>
        <v>5|10||UNS|2B|-|-|5|5|4.9444|4.935|4.913|4.892|</v>
      </c>
    </row>
    <row r="1414" spans="1:15" x14ac:dyDescent="0.25">
      <c r="A1414" s="41" t="s">
        <v>1044</v>
      </c>
      <c r="B1414">
        <v>12</v>
      </c>
      <c r="D1414" t="s">
        <v>1031</v>
      </c>
      <c r="E1414" t="s">
        <v>1021</v>
      </c>
      <c r="F1414">
        <v>2E-3</v>
      </c>
      <c r="G1414">
        <v>4.9980000000000002</v>
      </c>
      <c r="H1414">
        <v>5</v>
      </c>
      <c r="I1414">
        <v>4.9866000000000001</v>
      </c>
      <c r="J1414">
        <v>4.9439000000000002</v>
      </c>
      <c r="K1414">
        <v>4.9371999999999998</v>
      </c>
      <c r="L1414">
        <v>4.8987999999999996</v>
      </c>
      <c r="M1414" t="s">
        <v>1022</v>
      </c>
      <c r="O1414" t="str">
        <f t="shared" si="22"/>
        <v>5|12||UN|2A|0.002|4.998|5|4.9866|4.9439|4.9372|4.8988|-|</v>
      </c>
    </row>
    <row r="1415" spans="1:15" x14ac:dyDescent="0.25">
      <c r="A1415" s="41" t="s">
        <v>1044</v>
      </c>
      <c r="B1415">
        <v>12</v>
      </c>
      <c r="D1415" t="s">
        <v>1031</v>
      </c>
      <c r="E1415" t="s">
        <v>1023</v>
      </c>
      <c r="F1415" t="s">
        <v>1022</v>
      </c>
      <c r="G1415" t="s">
        <v>1022</v>
      </c>
      <c r="H1415">
        <v>5</v>
      </c>
      <c r="I1415">
        <v>5</v>
      </c>
      <c r="J1415">
        <v>4.9546000000000001</v>
      </c>
      <c r="K1415">
        <v>4.9459</v>
      </c>
      <c r="L1415">
        <v>4.9279999999999999</v>
      </c>
      <c r="M1415">
        <v>4.91</v>
      </c>
      <c r="O1415" t="str">
        <f t="shared" si="22"/>
        <v>5|12||UN|2B|-|-|5|5|4.9546|4.9459|4.928|4.91|</v>
      </c>
    </row>
    <row r="1416" spans="1:15" x14ac:dyDescent="0.25">
      <c r="A1416" s="41" t="s">
        <v>1044</v>
      </c>
      <c r="B1416">
        <v>12</v>
      </c>
      <c r="D1416" t="s">
        <v>1031</v>
      </c>
      <c r="E1416" t="s">
        <v>1024</v>
      </c>
      <c r="F1416">
        <v>0</v>
      </c>
      <c r="G1416">
        <v>5</v>
      </c>
      <c r="H1416">
        <v>5</v>
      </c>
      <c r="I1416">
        <v>4.9885999999999999</v>
      </c>
      <c r="J1416">
        <v>4.9459</v>
      </c>
      <c r="K1416">
        <v>4.9409000000000001</v>
      </c>
      <c r="L1416">
        <v>4.9008000000000003</v>
      </c>
      <c r="M1416" t="s">
        <v>1022</v>
      </c>
      <c r="O1416" t="str">
        <f t="shared" si="22"/>
        <v>5|12||UN|3A|0|5|5|4.9886|4.9459|4.9409|4.9008|-|</v>
      </c>
    </row>
    <row r="1417" spans="1:15" x14ac:dyDescent="0.25">
      <c r="A1417" s="41" t="s">
        <v>1044</v>
      </c>
      <c r="B1417">
        <v>12</v>
      </c>
      <c r="D1417" t="s">
        <v>1031</v>
      </c>
      <c r="E1417" t="s">
        <v>1025</v>
      </c>
      <c r="F1417" t="s">
        <v>1022</v>
      </c>
      <c r="G1417" t="s">
        <v>1022</v>
      </c>
      <c r="H1417">
        <v>5</v>
      </c>
      <c r="I1417">
        <v>5</v>
      </c>
      <c r="J1417">
        <v>4.9524999999999997</v>
      </c>
      <c r="K1417">
        <v>4.9459</v>
      </c>
      <c r="L1417">
        <v>4.9198000000000004</v>
      </c>
      <c r="M1417">
        <v>4.91</v>
      </c>
      <c r="O1417" t="str">
        <f t="shared" si="22"/>
        <v>5|12||UN|3B|-|-|5|5|4.9525|4.9459|4.9198|4.91|</v>
      </c>
    </row>
    <row r="1418" spans="1:15" x14ac:dyDescent="0.25">
      <c r="A1418" s="41" t="s">
        <v>1044</v>
      </c>
      <c r="B1418">
        <v>14</v>
      </c>
      <c r="D1418" t="s">
        <v>1027</v>
      </c>
      <c r="E1418" t="s">
        <v>1021</v>
      </c>
      <c r="F1418">
        <v>1.9E-3</v>
      </c>
      <c r="G1418">
        <v>4.9981</v>
      </c>
      <c r="H1418">
        <v>5</v>
      </c>
      <c r="I1418">
        <v>4.9878</v>
      </c>
      <c r="J1418">
        <v>4.9516999999999998</v>
      </c>
      <c r="K1418">
        <v>4.9452999999999996</v>
      </c>
      <c r="L1418">
        <v>4.9131</v>
      </c>
      <c r="M1418" t="s">
        <v>1022</v>
      </c>
      <c r="O1418" t="str">
        <f t="shared" si="22"/>
        <v>5|14||UNS|2A|0.0019|4.9981|5|4.9878|4.9517|4.9453|4.9131|-|</v>
      </c>
    </row>
    <row r="1419" spans="1:15" x14ac:dyDescent="0.25">
      <c r="A1419" s="41" t="s">
        <v>1044</v>
      </c>
      <c r="B1419">
        <v>14</v>
      </c>
      <c r="D1419" t="s">
        <v>1027</v>
      </c>
      <c r="E1419" t="s">
        <v>1023</v>
      </c>
      <c r="F1419" t="s">
        <v>1022</v>
      </c>
      <c r="G1419" t="s">
        <v>1022</v>
      </c>
      <c r="H1419">
        <v>5</v>
      </c>
      <c r="I1419">
        <v>5</v>
      </c>
      <c r="J1419">
        <v>4.9619</v>
      </c>
      <c r="K1419">
        <v>4.9535999999999998</v>
      </c>
      <c r="L1419">
        <v>4.9379999999999997</v>
      </c>
      <c r="M1419">
        <v>4.923</v>
      </c>
      <c r="O1419" t="str">
        <f t="shared" si="22"/>
        <v>5|14||UNS|2B|-|-|5|5|4.9619|4.9536|4.938|4.923|</v>
      </c>
    </row>
    <row r="1420" spans="1:15" x14ac:dyDescent="0.25">
      <c r="A1420" s="41" t="s">
        <v>1044</v>
      </c>
      <c r="B1420">
        <v>16</v>
      </c>
      <c r="D1420" t="s">
        <v>1031</v>
      </c>
      <c r="E1420" t="s">
        <v>1021</v>
      </c>
      <c r="F1420">
        <v>1.8E-3</v>
      </c>
      <c r="G1420">
        <v>4.9981999999999998</v>
      </c>
      <c r="H1420">
        <v>5</v>
      </c>
      <c r="I1420">
        <v>4.9888000000000003</v>
      </c>
      <c r="J1420">
        <v>4.9576000000000002</v>
      </c>
      <c r="K1420">
        <v>4.9515000000000002</v>
      </c>
      <c r="L1420">
        <v>4.9237000000000002</v>
      </c>
      <c r="M1420" t="s">
        <v>1022</v>
      </c>
      <c r="O1420" t="str">
        <f t="shared" si="22"/>
        <v>5|16||UN|2A|0.0018|4.9982|5|4.9888|4.9576|4.9515|4.9237|-|</v>
      </c>
    </row>
    <row r="1421" spans="1:15" x14ac:dyDescent="0.25">
      <c r="A1421" s="41" t="s">
        <v>1044</v>
      </c>
      <c r="B1421">
        <v>16</v>
      </c>
      <c r="D1421" t="s">
        <v>1031</v>
      </c>
      <c r="E1421" t="s">
        <v>1023</v>
      </c>
      <c r="F1421" t="s">
        <v>1022</v>
      </c>
      <c r="G1421" t="s">
        <v>1022</v>
      </c>
      <c r="H1421">
        <v>5</v>
      </c>
      <c r="I1421">
        <v>5</v>
      </c>
      <c r="J1421">
        <v>4.9672999999999998</v>
      </c>
      <c r="K1421">
        <v>4.9593999999999996</v>
      </c>
      <c r="L1421">
        <v>4.9459999999999997</v>
      </c>
      <c r="M1421">
        <v>4.9320000000000004</v>
      </c>
      <c r="O1421" t="str">
        <f t="shared" si="22"/>
        <v>5|16||UN|2B|-|-|5|5|4.9673|4.9594|4.946|4.932|</v>
      </c>
    </row>
    <row r="1422" spans="1:15" x14ac:dyDescent="0.25">
      <c r="A1422" s="41" t="s">
        <v>1044</v>
      </c>
      <c r="B1422">
        <v>16</v>
      </c>
      <c r="D1422" t="s">
        <v>1031</v>
      </c>
      <c r="E1422" t="s">
        <v>1024</v>
      </c>
      <c r="F1422">
        <v>0</v>
      </c>
      <c r="G1422">
        <v>5</v>
      </c>
      <c r="H1422">
        <v>5</v>
      </c>
      <c r="I1422">
        <v>4.9905999999999997</v>
      </c>
      <c r="J1422">
        <v>4.9593999999999996</v>
      </c>
      <c r="K1422">
        <v>4.9549000000000003</v>
      </c>
      <c r="L1422">
        <v>4.9255000000000004</v>
      </c>
      <c r="M1422" t="s">
        <v>1022</v>
      </c>
      <c r="O1422" t="str">
        <f t="shared" si="22"/>
        <v>5|16||UN|3A|0|5|5|4.9906|4.9594|4.9549|4.9255|-|</v>
      </c>
    </row>
    <row r="1423" spans="1:15" x14ac:dyDescent="0.25">
      <c r="A1423" s="41" t="s">
        <v>1044</v>
      </c>
      <c r="B1423">
        <v>16</v>
      </c>
      <c r="D1423" t="s">
        <v>1031</v>
      </c>
      <c r="E1423" t="s">
        <v>1025</v>
      </c>
      <c r="F1423" t="s">
        <v>1022</v>
      </c>
      <c r="G1423" t="s">
        <v>1022</v>
      </c>
      <c r="H1423">
        <v>5</v>
      </c>
      <c r="I1423">
        <v>5</v>
      </c>
      <c r="J1423">
        <v>4.9653</v>
      </c>
      <c r="K1423">
        <v>4.9593999999999996</v>
      </c>
      <c r="L1423">
        <v>4.9408000000000003</v>
      </c>
      <c r="M1423">
        <v>4.9320000000000004</v>
      </c>
      <c r="O1423" t="str">
        <f t="shared" si="22"/>
        <v>5|16||UN|3B|-|-|5|5|4.9653|4.9594|4.9408|4.932|</v>
      </c>
    </row>
    <row r="1424" spans="1:15" x14ac:dyDescent="0.25">
      <c r="A1424" s="41" t="s">
        <v>1095</v>
      </c>
      <c r="B1424">
        <v>10</v>
      </c>
      <c r="D1424" t="s">
        <v>1027</v>
      </c>
      <c r="E1424" t="s">
        <v>1021</v>
      </c>
      <c r="F1424">
        <v>2.2000000000000001E-3</v>
      </c>
      <c r="G1424">
        <v>5.2477999999999998</v>
      </c>
      <c r="H1424">
        <v>5.25</v>
      </c>
      <c r="I1424">
        <v>5.2348999999999997</v>
      </c>
      <c r="J1424">
        <v>5.1829000000000001</v>
      </c>
      <c r="K1424">
        <v>5.1756000000000002</v>
      </c>
      <c r="L1424">
        <v>5.1288</v>
      </c>
      <c r="M1424" t="s">
        <v>1022</v>
      </c>
      <c r="O1424" t="str">
        <f t="shared" si="22"/>
        <v>5 1/4|10||UNS|2A|0.0022|5.2478|5.25|5.2349|5.1829|5.1756|5.1288|-|</v>
      </c>
    </row>
    <row r="1425" spans="1:15" x14ac:dyDescent="0.25">
      <c r="A1425" s="41" t="s">
        <v>1095</v>
      </c>
      <c r="B1425">
        <v>10</v>
      </c>
      <c r="D1425" t="s">
        <v>1027</v>
      </c>
      <c r="E1425" t="s">
        <v>1023</v>
      </c>
      <c r="F1425" t="s">
        <v>1022</v>
      </c>
      <c r="G1425" t="s">
        <v>1022</v>
      </c>
      <c r="H1425">
        <v>5.25</v>
      </c>
      <c r="I1425">
        <v>5.25</v>
      </c>
      <c r="J1425">
        <v>5.1943999999999999</v>
      </c>
      <c r="K1425">
        <v>5.1849999999999996</v>
      </c>
      <c r="L1425">
        <v>5.1630000000000003</v>
      </c>
      <c r="M1425">
        <v>5.1420000000000003</v>
      </c>
      <c r="O1425" t="str">
        <f t="shared" si="22"/>
        <v>5 1/4|10||UNS|2B|-|-|5.25|5.25|5.1944|5.185|5.163|5.142|</v>
      </c>
    </row>
    <row r="1426" spans="1:15" x14ac:dyDescent="0.25">
      <c r="A1426" s="41" t="s">
        <v>1095</v>
      </c>
      <c r="B1426">
        <v>12</v>
      </c>
      <c r="D1426" t="s">
        <v>1031</v>
      </c>
      <c r="E1426" t="s">
        <v>1021</v>
      </c>
      <c r="F1426">
        <v>2E-3</v>
      </c>
      <c r="G1426">
        <v>5.2480000000000002</v>
      </c>
      <c r="H1426">
        <v>5.25</v>
      </c>
      <c r="I1426">
        <v>5.2366000000000001</v>
      </c>
      <c r="J1426">
        <v>5.1939000000000002</v>
      </c>
      <c r="K1426">
        <v>5.1871999999999998</v>
      </c>
      <c r="L1426">
        <v>5.1487999999999996</v>
      </c>
      <c r="M1426" t="s">
        <v>1022</v>
      </c>
      <c r="O1426" t="str">
        <f t="shared" si="22"/>
        <v>5 1/4|12||UN|2A|0.002|5.248|5.25|5.2366|5.1939|5.1872|5.1488|-|</v>
      </c>
    </row>
    <row r="1427" spans="1:15" x14ac:dyDescent="0.25">
      <c r="A1427" s="41" t="s">
        <v>1095</v>
      </c>
      <c r="B1427">
        <v>12</v>
      </c>
      <c r="D1427" t="s">
        <v>1031</v>
      </c>
      <c r="E1427" t="s">
        <v>1023</v>
      </c>
      <c r="F1427" t="s">
        <v>1022</v>
      </c>
      <c r="G1427" t="s">
        <v>1022</v>
      </c>
      <c r="H1427">
        <v>5.25</v>
      </c>
      <c r="I1427">
        <v>5.25</v>
      </c>
      <c r="J1427">
        <v>5.2046000000000001</v>
      </c>
      <c r="K1427">
        <v>5.1959</v>
      </c>
      <c r="L1427">
        <v>5.1779999999999999</v>
      </c>
      <c r="M1427">
        <v>5.16</v>
      </c>
      <c r="O1427" t="str">
        <f t="shared" si="22"/>
        <v>5 1/4|12||UN|2B|-|-|5.25|5.25|5.2046|5.1959|5.178|5.16|</v>
      </c>
    </row>
    <row r="1428" spans="1:15" x14ac:dyDescent="0.25">
      <c r="A1428" s="41" t="s">
        <v>1095</v>
      </c>
      <c r="B1428">
        <v>12</v>
      </c>
      <c r="D1428" t="s">
        <v>1031</v>
      </c>
      <c r="E1428" t="s">
        <v>1024</v>
      </c>
      <c r="F1428">
        <v>0</v>
      </c>
      <c r="G1428">
        <v>5.25</v>
      </c>
      <c r="H1428">
        <v>5.25</v>
      </c>
      <c r="I1428">
        <v>5.2385999999999999</v>
      </c>
      <c r="J1428">
        <v>5.1959</v>
      </c>
      <c r="K1428">
        <v>5.1909000000000001</v>
      </c>
      <c r="L1428">
        <v>5.1508000000000003</v>
      </c>
      <c r="M1428" t="s">
        <v>1022</v>
      </c>
      <c r="O1428" t="str">
        <f t="shared" si="22"/>
        <v>5 1/4|12||UN|3A|0|5.25|5.25|5.2386|5.1959|5.1909|5.1508|-|</v>
      </c>
    </row>
    <row r="1429" spans="1:15" x14ac:dyDescent="0.25">
      <c r="A1429" s="41" t="s">
        <v>1095</v>
      </c>
      <c r="B1429">
        <v>12</v>
      </c>
      <c r="D1429" t="s">
        <v>1031</v>
      </c>
      <c r="E1429" t="s">
        <v>1025</v>
      </c>
      <c r="F1429" t="s">
        <v>1022</v>
      </c>
      <c r="G1429" t="s">
        <v>1022</v>
      </c>
      <c r="H1429">
        <v>5.25</v>
      </c>
      <c r="I1429">
        <v>5.25</v>
      </c>
      <c r="J1429">
        <v>5.2024999999999997</v>
      </c>
      <c r="K1429">
        <v>5.1959</v>
      </c>
      <c r="L1429">
        <v>5.1698000000000004</v>
      </c>
      <c r="M1429">
        <v>5.16</v>
      </c>
      <c r="O1429" t="str">
        <f t="shared" si="22"/>
        <v>5 1/4|12||UN|3B|-|-|5.25|5.25|5.2025|5.1959|5.1698|5.16|</v>
      </c>
    </row>
    <row r="1430" spans="1:15" x14ac:dyDescent="0.25">
      <c r="A1430" s="41" t="s">
        <v>1095</v>
      </c>
      <c r="B1430">
        <v>14</v>
      </c>
      <c r="D1430" t="s">
        <v>1027</v>
      </c>
      <c r="E1430" t="s">
        <v>1021</v>
      </c>
      <c r="F1430">
        <v>1.9E-3</v>
      </c>
      <c r="G1430">
        <v>5.2481</v>
      </c>
      <c r="H1430">
        <v>5.25</v>
      </c>
      <c r="I1430">
        <v>5.2378</v>
      </c>
      <c r="J1430">
        <v>5.2016999999999998</v>
      </c>
      <c r="K1430">
        <v>5.1952999999999996</v>
      </c>
      <c r="L1430">
        <v>5.1631</v>
      </c>
      <c r="M1430" t="s">
        <v>1022</v>
      </c>
      <c r="O1430" t="str">
        <f t="shared" si="22"/>
        <v>5 1/4|14||UNS|2A|0.0019|5.2481|5.25|5.2378|5.2017|5.1953|5.1631|-|</v>
      </c>
    </row>
    <row r="1431" spans="1:15" x14ac:dyDescent="0.25">
      <c r="A1431" s="41" t="s">
        <v>1095</v>
      </c>
      <c r="B1431">
        <v>14</v>
      </c>
      <c r="D1431" t="s">
        <v>1027</v>
      </c>
      <c r="E1431" t="s">
        <v>1023</v>
      </c>
      <c r="F1431" t="s">
        <v>1022</v>
      </c>
      <c r="G1431" t="s">
        <v>1022</v>
      </c>
      <c r="H1431">
        <v>5.25</v>
      </c>
      <c r="I1431">
        <v>5.25</v>
      </c>
      <c r="J1431">
        <v>5.2119</v>
      </c>
      <c r="K1431">
        <v>5.2035999999999998</v>
      </c>
      <c r="L1431">
        <v>5.1879999999999997</v>
      </c>
      <c r="M1431">
        <v>5.173</v>
      </c>
      <c r="O1431" t="str">
        <f t="shared" si="22"/>
        <v>5 1/4|14||UNS|2B|-|-|5.25|5.25|5.2119|5.2036|5.188|5.173|</v>
      </c>
    </row>
    <row r="1432" spans="1:15" x14ac:dyDescent="0.25">
      <c r="A1432" s="41" t="s">
        <v>1095</v>
      </c>
      <c r="B1432">
        <v>16</v>
      </c>
      <c r="D1432" t="s">
        <v>1031</v>
      </c>
      <c r="E1432" t="s">
        <v>1021</v>
      </c>
      <c r="F1432">
        <v>1.8E-3</v>
      </c>
      <c r="G1432">
        <v>5.2481999999999998</v>
      </c>
      <c r="H1432">
        <v>5.25</v>
      </c>
      <c r="I1432">
        <v>5.2388000000000003</v>
      </c>
      <c r="J1432">
        <v>5.2076000000000002</v>
      </c>
      <c r="K1432">
        <v>5.2015000000000002</v>
      </c>
      <c r="L1432">
        <v>5.1737000000000002</v>
      </c>
      <c r="M1432" t="s">
        <v>1022</v>
      </c>
      <c r="O1432" t="str">
        <f t="shared" si="22"/>
        <v>5 1/4|16||UN|2A|0.0018|5.2482|5.25|5.2388|5.2076|5.2015|5.1737|-|</v>
      </c>
    </row>
    <row r="1433" spans="1:15" x14ac:dyDescent="0.25">
      <c r="A1433" s="41" t="s">
        <v>1095</v>
      </c>
      <c r="B1433">
        <v>16</v>
      </c>
      <c r="D1433" t="s">
        <v>1031</v>
      </c>
      <c r="E1433" t="s">
        <v>1023</v>
      </c>
      <c r="F1433" t="s">
        <v>1022</v>
      </c>
      <c r="G1433" t="s">
        <v>1022</v>
      </c>
      <c r="H1433">
        <v>5.25</v>
      </c>
      <c r="I1433">
        <v>5.25</v>
      </c>
      <c r="J1433">
        <v>5.2172999999999998</v>
      </c>
      <c r="K1433">
        <v>5.2093999999999996</v>
      </c>
      <c r="L1433">
        <v>5.1959999999999997</v>
      </c>
      <c r="M1433">
        <v>5.1820000000000004</v>
      </c>
      <c r="O1433" t="str">
        <f t="shared" si="22"/>
        <v>5 1/4|16||UN|2B|-|-|5.25|5.25|5.2173|5.2094|5.196|5.182|</v>
      </c>
    </row>
    <row r="1434" spans="1:15" x14ac:dyDescent="0.25">
      <c r="A1434" s="41" t="s">
        <v>1095</v>
      </c>
      <c r="B1434">
        <v>16</v>
      </c>
      <c r="D1434" t="s">
        <v>1031</v>
      </c>
      <c r="E1434" t="s">
        <v>1024</v>
      </c>
      <c r="F1434">
        <v>0</v>
      </c>
      <c r="G1434">
        <v>5.25</v>
      </c>
      <c r="H1434">
        <v>5.25</v>
      </c>
      <c r="I1434">
        <v>5.2405999999999997</v>
      </c>
      <c r="J1434">
        <v>5.2093999999999996</v>
      </c>
      <c r="K1434">
        <v>5.2049000000000003</v>
      </c>
      <c r="L1434">
        <v>5.1755000000000004</v>
      </c>
      <c r="M1434" t="s">
        <v>1022</v>
      </c>
      <c r="O1434" t="str">
        <f t="shared" si="22"/>
        <v>5 1/4|16||UN|3A|0|5.25|5.25|5.2406|5.2094|5.2049|5.1755|-|</v>
      </c>
    </row>
    <row r="1435" spans="1:15" x14ac:dyDescent="0.25">
      <c r="A1435" s="41" t="s">
        <v>1095</v>
      </c>
      <c r="B1435">
        <v>16</v>
      </c>
      <c r="D1435" t="s">
        <v>1031</v>
      </c>
      <c r="E1435" t="s">
        <v>1025</v>
      </c>
      <c r="F1435" t="s">
        <v>1022</v>
      </c>
      <c r="G1435" t="s">
        <v>1022</v>
      </c>
      <c r="H1435">
        <v>5.25</v>
      </c>
      <c r="I1435">
        <v>5.25</v>
      </c>
      <c r="J1435">
        <v>5.2153</v>
      </c>
      <c r="K1435">
        <v>5.2093999999999996</v>
      </c>
      <c r="L1435">
        <v>5.1908000000000003</v>
      </c>
      <c r="M1435">
        <v>5.1820000000000004</v>
      </c>
      <c r="O1435" t="str">
        <f t="shared" si="22"/>
        <v>5 1/4|16||UN|3B|-|-|5.25|5.25|5.2153|5.2094|5.1908|5.182|</v>
      </c>
    </row>
    <row r="1436" spans="1:15" x14ac:dyDescent="0.25">
      <c r="A1436" s="41" t="s">
        <v>1096</v>
      </c>
      <c r="B1436">
        <v>10</v>
      </c>
      <c r="D1436" t="s">
        <v>1027</v>
      </c>
      <c r="E1436" t="s">
        <v>1021</v>
      </c>
      <c r="F1436">
        <v>2.2000000000000001E-3</v>
      </c>
      <c r="G1436">
        <v>5.4977999999999998</v>
      </c>
      <c r="H1436">
        <v>5.5</v>
      </c>
      <c r="I1436">
        <v>5.4848999999999997</v>
      </c>
      <c r="J1436">
        <v>5.4328000000000003</v>
      </c>
      <c r="K1436">
        <v>5.4256000000000002</v>
      </c>
      <c r="L1436">
        <v>5.3788</v>
      </c>
      <c r="M1436" t="s">
        <v>1022</v>
      </c>
      <c r="O1436" t="str">
        <f t="shared" si="22"/>
        <v>5 1/2|10||UNS|2A|0.0022|5.4978|5.5|5.4849|5.4328|5.4256|5.3788|-|</v>
      </c>
    </row>
    <row r="1437" spans="1:15" x14ac:dyDescent="0.25">
      <c r="A1437" s="41" t="s">
        <v>1096</v>
      </c>
      <c r="B1437">
        <v>10</v>
      </c>
      <c r="D1437" t="s">
        <v>1027</v>
      </c>
      <c r="E1437" t="s">
        <v>1023</v>
      </c>
      <c r="F1437" t="s">
        <v>1022</v>
      </c>
      <c r="G1437" t="s">
        <v>1022</v>
      </c>
      <c r="H1437">
        <v>5.5</v>
      </c>
      <c r="I1437">
        <v>5.5</v>
      </c>
      <c r="J1437">
        <v>5.4443999999999999</v>
      </c>
      <c r="K1437">
        <v>5.4349999999999996</v>
      </c>
      <c r="L1437">
        <v>5.4130000000000003</v>
      </c>
      <c r="M1437">
        <v>5.3920000000000003</v>
      </c>
      <c r="O1437" t="str">
        <f t="shared" si="22"/>
        <v>5 1/2|10||UNS|2B|-|-|5.5|5.5|5.4444|5.435|5.413|5.392|</v>
      </c>
    </row>
    <row r="1438" spans="1:15" x14ac:dyDescent="0.25">
      <c r="A1438" s="41" t="s">
        <v>1096</v>
      </c>
      <c r="B1438">
        <v>12</v>
      </c>
      <c r="D1438" t="s">
        <v>1031</v>
      </c>
      <c r="E1438" t="s">
        <v>1021</v>
      </c>
      <c r="F1438">
        <v>2E-3</v>
      </c>
      <c r="G1438">
        <v>5.4980000000000002</v>
      </c>
      <c r="H1438">
        <v>5.5</v>
      </c>
      <c r="I1438">
        <v>5.4866000000000001</v>
      </c>
      <c r="J1438">
        <v>5.4439000000000002</v>
      </c>
      <c r="K1438">
        <v>5.4371999999999998</v>
      </c>
      <c r="L1438">
        <v>5.3987999999999996</v>
      </c>
      <c r="M1438" t="s">
        <v>1022</v>
      </c>
      <c r="O1438" t="str">
        <f t="shared" si="22"/>
        <v>5 1/2|12||UN|2A|0.002|5.498|5.5|5.4866|5.4439|5.4372|5.3988|-|</v>
      </c>
    </row>
    <row r="1439" spans="1:15" x14ac:dyDescent="0.25">
      <c r="A1439" s="41" t="s">
        <v>1096</v>
      </c>
      <c r="B1439">
        <v>12</v>
      </c>
      <c r="D1439" t="s">
        <v>1031</v>
      </c>
      <c r="E1439" t="s">
        <v>1023</v>
      </c>
      <c r="F1439" t="s">
        <v>1022</v>
      </c>
      <c r="G1439" t="s">
        <v>1022</v>
      </c>
      <c r="H1439">
        <v>5.5</v>
      </c>
      <c r="I1439">
        <v>5.5</v>
      </c>
      <c r="J1439">
        <v>5.4546000000000001</v>
      </c>
      <c r="K1439">
        <v>5.4459</v>
      </c>
      <c r="L1439">
        <v>5.4279999999999999</v>
      </c>
      <c r="M1439">
        <v>5.41</v>
      </c>
      <c r="O1439" t="str">
        <f t="shared" si="22"/>
        <v>5 1/2|12||UN|2B|-|-|5.5|5.5|5.4546|5.4459|5.428|5.41|</v>
      </c>
    </row>
    <row r="1440" spans="1:15" x14ac:dyDescent="0.25">
      <c r="A1440" s="41" t="s">
        <v>1096</v>
      </c>
      <c r="B1440">
        <v>12</v>
      </c>
      <c r="D1440" t="s">
        <v>1031</v>
      </c>
      <c r="E1440" t="s">
        <v>1024</v>
      </c>
      <c r="F1440">
        <v>0</v>
      </c>
      <c r="G1440">
        <v>5.5</v>
      </c>
      <c r="H1440">
        <v>5.5</v>
      </c>
      <c r="I1440">
        <v>5.4885999999999999</v>
      </c>
      <c r="J1440">
        <v>5.4459</v>
      </c>
      <c r="K1440">
        <v>5.4409000000000001</v>
      </c>
      <c r="L1440">
        <v>5.4008000000000003</v>
      </c>
      <c r="M1440" t="s">
        <v>1022</v>
      </c>
      <c r="O1440" t="str">
        <f t="shared" si="22"/>
        <v>5 1/2|12||UN|3A|0|5.5|5.5|5.4886|5.4459|5.4409|5.4008|-|</v>
      </c>
    </row>
    <row r="1441" spans="1:15" x14ac:dyDescent="0.25">
      <c r="A1441" s="41" t="s">
        <v>1096</v>
      </c>
      <c r="B1441">
        <v>12</v>
      </c>
      <c r="D1441" t="s">
        <v>1031</v>
      </c>
      <c r="E1441" t="s">
        <v>1025</v>
      </c>
      <c r="F1441" t="s">
        <v>1022</v>
      </c>
      <c r="G1441" t="s">
        <v>1022</v>
      </c>
      <c r="H1441">
        <v>5.5</v>
      </c>
      <c r="I1441">
        <v>5.5</v>
      </c>
      <c r="J1441">
        <v>5.4524999999999997</v>
      </c>
      <c r="K1441">
        <v>5.4459</v>
      </c>
      <c r="L1441">
        <v>5.4198000000000004</v>
      </c>
      <c r="M1441">
        <v>5.41</v>
      </c>
      <c r="O1441" t="str">
        <f t="shared" si="22"/>
        <v>5 1/2|12||UN|3B|-|-|5.5|5.5|5.4525|5.4459|5.4198|5.41|</v>
      </c>
    </row>
    <row r="1442" spans="1:15" x14ac:dyDescent="0.25">
      <c r="A1442" s="41" t="s">
        <v>1096</v>
      </c>
      <c r="B1442">
        <v>14</v>
      </c>
      <c r="D1442" t="s">
        <v>1027</v>
      </c>
      <c r="E1442" t="s">
        <v>1021</v>
      </c>
      <c r="F1442">
        <v>1.9E-3</v>
      </c>
      <c r="G1442">
        <v>5.4981</v>
      </c>
      <c r="H1442">
        <v>5.5</v>
      </c>
      <c r="I1442">
        <v>5.4878</v>
      </c>
      <c r="J1442">
        <v>5.4516999999999998</v>
      </c>
      <c r="K1442">
        <v>5.4452999999999996</v>
      </c>
      <c r="L1442">
        <v>5.4131</v>
      </c>
      <c r="M1442" t="s">
        <v>1022</v>
      </c>
      <c r="O1442" t="str">
        <f t="shared" si="22"/>
        <v>5 1/2|14||UNS|2A|0.0019|5.4981|5.5|5.4878|5.4517|5.4453|5.4131|-|</v>
      </c>
    </row>
    <row r="1443" spans="1:15" x14ac:dyDescent="0.25">
      <c r="A1443" s="41" t="s">
        <v>1096</v>
      </c>
      <c r="B1443">
        <v>14</v>
      </c>
      <c r="D1443" t="s">
        <v>1027</v>
      </c>
      <c r="E1443" t="s">
        <v>1023</v>
      </c>
      <c r="F1443" t="s">
        <v>1022</v>
      </c>
      <c r="G1443" t="s">
        <v>1022</v>
      </c>
      <c r="H1443">
        <v>5.5</v>
      </c>
      <c r="I1443">
        <v>5.5</v>
      </c>
      <c r="J1443">
        <v>5.4619</v>
      </c>
      <c r="K1443">
        <v>5.4535999999999998</v>
      </c>
      <c r="L1443">
        <v>5.4379999999999997</v>
      </c>
      <c r="M1443">
        <v>5.423</v>
      </c>
      <c r="O1443" t="str">
        <f t="shared" si="22"/>
        <v>5 1/2|14||UNS|2B|-|-|5.5|5.5|5.4619|5.4536|5.438|5.423|</v>
      </c>
    </row>
    <row r="1444" spans="1:15" x14ac:dyDescent="0.25">
      <c r="A1444" s="41" t="s">
        <v>1096</v>
      </c>
      <c r="B1444">
        <v>16</v>
      </c>
      <c r="D1444" t="s">
        <v>1031</v>
      </c>
      <c r="E1444" t="s">
        <v>1021</v>
      </c>
      <c r="F1444">
        <v>1.8E-3</v>
      </c>
      <c r="G1444">
        <v>5.4981999999999998</v>
      </c>
      <c r="H1444">
        <v>5.5</v>
      </c>
      <c r="I1444">
        <v>5.4888000000000003</v>
      </c>
      <c r="J1444">
        <v>5.4576000000000002</v>
      </c>
      <c r="K1444">
        <v>5.4515000000000002</v>
      </c>
      <c r="L1444">
        <v>5.4237000000000002</v>
      </c>
      <c r="M1444" t="s">
        <v>1022</v>
      </c>
      <c r="O1444" t="str">
        <f t="shared" si="22"/>
        <v>5 1/2|16||UN|2A|0.0018|5.4982|5.5|5.4888|5.4576|5.4515|5.4237|-|</v>
      </c>
    </row>
    <row r="1445" spans="1:15" x14ac:dyDescent="0.25">
      <c r="A1445" s="41" t="s">
        <v>1096</v>
      </c>
      <c r="B1445">
        <v>16</v>
      </c>
      <c r="D1445" t="s">
        <v>1031</v>
      </c>
      <c r="E1445" t="s">
        <v>1023</v>
      </c>
      <c r="F1445" t="s">
        <v>1022</v>
      </c>
      <c r="G1445" t="s">
        <v>1022</v>
      </c>
      <c r="H1445">
        <v>5.5</v>
      </c>
      <c r="I1445">
        <v>5.5</v>
      </c>
      <c r="J1445">
        <v>5.4672999999999998</v>
      </c>
      <c r="K1445">
        <v>5.4593999999999996</v>
      </c>
      <c r="L1445">
        <v>5.4459999999999997</v>
      </c>
      <c r="M1445">
        <v>5.4320000000000004</v>
      </c>
      <c r="O1445" t="str">
        <f t="shared" si="22"/>
        <v>5 1/2|16||UN|2B|-|-|5.5|5.5|5.4673|5.4594|5.446|5.432|</v>
      </c>
    </row>
    <row r="1446" spans="1:15" x14ac:dyDescent="0.25">
      <c r="A1446" s="41" t="s">
        <v>1096</v>
      </c>
      <c r="B1446">
        <v>16</v>
      </c>
      <c r="D1446" t="s">
        <v>1031</v>
      </c>
      <c r="E1446" t="s">
        <v>1024</v>
      </c>
      <c r="F1446">
        <v>0</v>
      </c>
      <c r="G1446">
        <v>5.5</v>
      </c>
      <c r="H1446">
        <v>5.5</v>
      </c>
      <c r="I1446">
        <v>5.4905999999999997</v>
      </c>
      <c r="J1446">
        <v>5.4593999999999996</v>
      </c>
      <c r="K1446">
        <v>5.4549000000000003</v>
      </c>
      <c r="L1446">
        <v>5.4255000000000004</v>
      </c>
      <c r="M1446" t="s">
        <v>1022</v>
      </c>
      <c r="O1446" t="str">
        <f t="shared" si="22"/>
        <v>5 1/2|16||UN|3A|0|5.5|5.5|5.4906|5.4594|5.4549|5.4255|-|</v>
      </c>
    </row>
    <row r="1447" spans="1:15" x14ac:dyDescent="0.25">
      <c r="A1447" s="41" t="s">
        <v>1096</v>
      </c>
      <c r="B1447">
        <v>16</v>
      </c>
      <c r="D1447" t="s">
        <v>1031</v>
      </c>
      <c r="E1447" t="s">
        <v>1025</v>
      </c>
      <c r="F1447" t="s">
        <v>1022</v>
      </c>
      <c r="G1447" t="s">
        <v>1022</v>
      </c>
      <c r="H1447">
        <v>5.5</v>
      </c>
      <c r="I1447">
        <v>5.5</v>
      </c>
      <c r="J1447">
        <v>5.4653</v>
      </c>
      <c r="K1447">
        <v>5.4593999999999996</v>
      </c>
      <c r="L1447">
        <v>5.4408000000000003</v>
      </c>
      <c r="M1447">
        <v>5.4320000000000004</v>
      </c>
      <c r="O1447" t="str">
        <f t="shared" si="22"/>
        <v>5 1/2|16||UN|3B|-|-|5.5|5.5|5.4653|5.4594|5.4408|5.432|</v>
      </c>
    </row>
    <row r="1448" spans="1:15" x14ac:dyDescent="0.25">
      <c r="A1448" s="41" t="s">
        <v>1097</v>
      </c>
      <c r="B1448">
        <v>10</v>
      </c>
      <c r="D1448" t="s">
        <v>1027</v>
      </c>
      <c r="E1448" t="s">
        <v>1021</v>
      </c>
      <c r="F1448">
        <v>2.2000000000000001E-3</v>
      </c>
      <c r="G1448">
        <v>5.7477999999999998</v>
      </c>
      <c r="H1448">
        <v>5.75</v>
      </c>
      <c r="I1448">
        <v>5.7348999999999997</v>
      </c>
      <c r="J1448">
        <v>5.6828000000000003</v>
      </c>
      <c r="K1448">
        <v>5.6753999999999998</v>
      </c>
      <c r="L1448">
        <v>5.6288</v>
      </c>
      <c r="M1448" t="s">
        <v>1022</v>
      </c>
      <c r="O1448" t="str">
        <f t="shared" si="22"/>
        <v>5 3/4|10||UNS|2A|0.0022|5.7478|5.75|5.7349|5.6828|5.6754|5.6288|-|</v>
      </c>
    </row>
    <row r="1449" spans="1:15" x14ac:dyDescent="0.25">
      <c r="A1449" s="41" t="s">
        <v>1097</v>
      </c>
      <c r="B1449">
        <v>10</v>
      </c>
      <c r="D1449" t="s">
        <v>1027</v>
      </c>
      <c r="E1449" t="s">
        <v>1023</v>
      </c>
      <c r="F1449" t="s">
        <v>1022</v>
      </c>
      <c r="G1449" t="s">
        <v>1022</v>
      </c>
      <c r="H1449">
        <v>5.75</v>
      </c>
      <c r="I1449">
        <v>5.75</v>
      </c>
      <c r="J1449">
        <v>5.6946000000000003</v>
      </c>
      <c r="K1449">
        <v>5.6849999999999996</v>
      </c>
      <c r="L1449">
        <v>5.6630000000000003</v>
      </c>
      <c r="M1449">
        <v>5.6420000000000003</v>
      </c>
      <c r="O1449" t="str">
        <f t="shared" si="22"/>
        <v>5 3/4|10||UNS|2B|-|-|5.75|5.75|5.6946|5.685|5.663|5.642|</v>
      </c>
    </row>
    <row r="1450" spans="1:15" x14ac:dyDescent="0.25">
      <c r="A1450" s="41" t="s">
        <v>1097</v>
      </c>
      <c r="B1450">
        <v>12</v>
      </c>
      <c r="D1450" t="s">
        <v>1031</v>
      </c>
      <c r="E1450" t="s">
        <v>1021</v>
      </c>
      <c r="F1450">
        <v>2.0999999999999999E-3</v>
      </c>
      <c r="G1450">
        <v>5.7478999999999996</v>
      </c>
      <c r="H1450">
        <v>5.75</v>
      </c>
      <c r="I1450">
        <v>5.7365000000000004</v>
      </c>
      <c r="J1450">
        <v>5.6938000000000004</v>
      </c>
      <c r="K1450">
        <v>5.6868999999999996</v>
      </c>
      <c r="L1450">
        <v>5.6486999999999998</v>
      </c>
      <c r="M1450" t="s">
        <v>1022</v>
      </c>
      <c r="O1450" t="str">
        <f t="shared" si="22"/>
        <v>5 3/4|12||UN|2A|0.0021|5.7479|5.75|5.7365|5.6938|5.6869|5.6487|-|</v>
      </c>
    </row>
    <row r="1451" spans="1:15" x14ac:dyDescent="0.25">
      <c r="A1451" s="41" t="s">
        <v>1097</v>
      </c>
      <c r="B1451">
        <v>12</v>
      </c>
      <c r="D1451" t="s">
        <v>1031</v>
      </c>
      <c r="E1451" t="s">
        <v>1023</v>
      </c>
      <c r="F1451" t="s">
        <v>1022</v>
      </c>
      <c r="G1451" t="s">
        <v>1022</v>
      </c>
      <c r="H1451">
        <v>5.75</v>
      </c>
      <c r="I1451">
        <v>5.75</v>
      </c>
      <c r="J1451">
        <v>5.7049000000000003</v>
      </c>
      <c r="K1451">
        <v>5.6959</v>
      </c>
      <c r="L1451">
        <v>5.6779999999999999</v>
      </c>
      <c r="M1451">
        <v>5.66</v>
      </c>
      <c r="O1451" t="str">
        <f t="shared" si="22"/>
        <v>5 3/4|12||UN|2B|-|-|5.75|5.75|5.7049|5.6959|5.678|5.66|</v>
      </c>
    </row>
    <row r="1452" spans="1:15" x14ac:dyDescent="0.25">
      <c r="A1452" s="41" t="s">
        <v>1097</v>
      </c>
      <c r="B1452">
        <v>12</v>
      </c>
      <c r="D1452" t="s">
        <v>1031</v>
      </c>
      <c r="E1452" t="s">
        <v>1024</v>
      </c>
      <c r="F1452">
        <v>0</v>
      </c>
      <c r="G1452">
        <v>5.75</v>
      </c>
      <c r="H1452">
        <v>5.75</v>
      </c>
      <c r="I1452">
        <v>5.7385999999999999</v>
      </c>
      <c r="J1452">
        <v>5.6959</v>
      </c>
      <c r="K1452">
        <v>5.6906999999999996</v>
      </c>
      <c r="L1452">
        <v>5.6508000000000003</v>
      </c>
      <c r="M1452" t="s">
        <v>1022</v>
      </c>
      <c r="O1452" t="str">
        <f t="shared" si="22"/>
        <v>5 3/4|12||UN|3A|0|5.75|5.75|5.7386|5.6959|5.6907|5.6508|-|</v>
      </c>
    </row>
    <row r="1453" spans="1:15" x14ac:dyDescent="0.25">
      <c r="A1453" s="41" t="s">
        <v>1097</v>
      </c>
      <c r="B1453">
        <v>12</v>
      </c>
      <c r="D1453" t="s">
        <v>1031</v>
      </c>
      <c r="E1453" t="s">
        <v>1025</v>
      </c>
      <c r="F1453" t="s">
        <v>1022</v>
      </c>
      <c r="G1453" t="s">
        <v>1022</v>
      </c>
      <c r="H1453">
        <v>5.75</v>
      </c>
      <c r="I1453">
        <v>5.75</v>
      </c>
      <c r="J1453">
        <v>5.7026000000000003</v>
      </c>
      <c r="K1453">
        <v>5.6959</v>
      </c>
      <c r="L1453">
        <v>5.6698000000000004</v>
      </c>
      <c r="M1453">
        <v>5.66</v>
      </c>
      <c r="O1453" t="str">
        <f t="shared" si="22"/>
        <v>5 3/4|12||UN|3B|-|-|5.75|5.75|5.7026|5.6959|5.6698|5.66|</v>
      </c>
    </row>
    <row r="1454" spans="1:15" x14ac:dyDescent="0.25">
      <c r="A1454" s="41" t="s">
        <v>1097</v>
      </c>
      <c r="B1454">
        <v>14</v>
      </c>
      <c r="D1454" t="s">
        <v>1027</v>
      </c>
      <c r="E1454" t="s">
        <v>1021</v>
      </c>
      <c r="F1454">
        <v>2E-3</v>
      </c>
      <c r="G1454">
        <v>5.7480000000000002</v>
      </c>
      <c r="H1454">
        <v>5.75</v>
      </c>
      <c r="I1454">
        <v>5.7377000000000002</v>
      </c>
      <c r="J1454">
        <v>5.7016</v>
      </c>
      <c r="K1454">
        <v>5.6951000000000001</v>
      </c>
      <c r="L1454">
        <v>5.6630000000000003</v>
      </c>
      <c r="M1454" t="s">
        <v>1022</v>
      </c>
      <c r="O1454" t="str">
        <f t="shared" si="22"/>
        <v>5 3/4|14||UNS|2A|0.002|5.748|5.75|5.7377|5.7016|5.6951|5.663|-|</v>
      </c>
    </row>
    <row r="1455" spans="1:15" x14ac:dyDescent="0.25">
      <c r="A1455" s="41" t="s">
        <v>1097</v>
      </c>
      <c r="B1455">
        <v>14</v>
      </c>
      <c r="D1455" t="s">
        <v>1027</v>
      </c>
      <c r="E1455" t="s">
        <v>1023</v>
      </c>
      <c r="F1455" t="s">
        <v>1022</v>
      </c>
      <c r="G1455" t="s">
        <v>1022</v>
      </c>
      <c r="H1455">
        <v>5.75</v>
      </c>
      <c r="I1455">
        <v>5.75</v>
      </c>
      <c r="J1455">
        <v>5.7121000000000004</v>
      </c>
      <c r="K1455">
        <v>5.7035999999999998</v>
      </c>
      <c r="L1455">
        <v>5.6879999999999997</v>
      </c>
      <c r="M1455">
        <v>5.673</v>
      </c>
      <c r="O1455" t="str">
        <f t="shared" si="22"/>
        <v>5 3/4|14||UNS|2B|-|-|5.75|5.75|5.7121|5.7036|5.688|5.673|</v>
      </c>
    </row>
    <row r="1456" spans="1:15" x14ac:dyDescent="0.25">
      <c r="A1456" s="41" t="s">
        <v>1097</v>
      </c>
      <c r="B1456">
        <v>16</v>
      </c>
      <c r="D1456" t="s">
        <v>1031</v>
      </c>
      <c r="E1456" t="s">
        <v>1021</v>
      </c>
      <c r="F1456">
        <v>1.9E-3</v>
      </c>
      <c r="G1456">
        <v>5.7481</v>
      </c>
      <c r="H1456">
        <v>5.75</v>
      </c>
      <c r="I1456">
        <v>5.7386999999999997</v>
      </c>
      <c r="J1456">
        <v>5.7074999999999996</v>
      </c>
      <c r="K1456">
        <v>5.7012999999999998</v>
      </c>
      <c r="L1456">
        <v>5.6736000000000004</v>
      </c>
      <c r="M1456" t="s">
        <v>1022</v>
      </c>
      <c r="O1456" t="str">
        <f t="shared" si="22"/>
        <v>5 3/4|16||UN|2A|0.0019|5.7481|5.75|5.7387|5.7075|5.7013|5.6736|-|</v>
      </c>
    </row>
    <row r="1457" spans="1:15" x14ac:dyDescent="0.25">
      <c r="A1457" s="41" t="s">
        <v>1097</v>
      </c>
      <c r="B1457">
        <v>16</v>
      </c>
      <c r="D1457" t="s">
        <v>1031</v>
      </c>
      <c r="E1457" t="s">
        <v>1023</v>
      </c>
      <c r="F1457" t="s">
        <v>1022</v>
      </c>
      <c r="G1457" t="s">
        <v>1022</v>
      </c>
      <c r="H1457">
        <v>5.75</v>
      </c>
      <c r="I1457">
        <v>5.75</v>
      </c>
      <c r="J1457">
        <v>5.7175000000000002</v>
      </c>
      <c r="K1457">
        <v>5.7093999999999996</v>
      </c>
      <c r="L1457">
        <v>5.6959999999999997</v>
      </c>
      <c r="M1457">
        <v>5.6820000000000004</v>
      </c>
      <c r="O1457" t="str">
        <f t="shared" si="22"/>
        <v>5 3/4|16||UN|2B|-|-|5.75|5.75|5.7175|5.7094|5.696|5.682|</v>
      </c>
    </row>
    <row r="1458" spans="1:15" x14ac:dyDescent="0.25">
      <c r="A1458" s="41" t="s">
        <v>1097</v>
      </c>
      <c r="B1458">
        <v>16</v>
      </c>
      <c r="D1458" t="s">
        <v>1031</v>
      </c>
      <c r="E1458" t="s">
        <v>1024</v>
      </c>
      <c r="F1458">
        <v>0</v>
      </c>
      <c r="G1458">
        <v>5.75</v>
      </c>
      <c r="H1458">
        <v>5.75</v>
      </c>
      <c r="I1458">
        <v>5.7405999999999997</v>
      </c>
      <c r="J1458">
        <v>5.7093999999999996</v>
      </c>
      <c r="K1458">
        <v>5.7046999999999999</v>
      </c>
      <c r="L1458">
        <v>5.6755000000000004</v>
      </c>
      <c r="M1458" t="s">
        <v>1022</v>
      </c>
      <c r="O1458" t="str">
        <f t="shared" si="22"/>
        <v>5 3/4|16||UN|3A|0|5.75|5.75|5.7406|5.7094|5.7047|5.6755|-|</v>
      </c>
    </row>
    <row r="1459" spans="1:15" x14ac:dyDescent="0.25">
      <c r="A1459" s="41" t="s">
        <v>1097</v>
      </c>
      <c r="B1459">
        <v>16</v>
      </c>
      <c r="D1459" t="s">
        <v>1031</v>
      </c>
      <c r="E1459" t="s">
        <v>1025</v>
      </c>
      <c r="F1459" t="s">
        <v>1022</v>
      </c>
      <c r="G1459" t="s">
        <v>1022</v>
      </c>
      <c r="H1459">
        <v>5.75</v>
      </c>
      <c r="I1459">
        <v>5.75</v>
      </c>
      <c r="J1459">
        <v>5.7154999999999996</v>
      </c>
      <c r="K1459">
        <v>5.7093999999999996</v>
      </c>
      <c r="L1459">
        <v>5.6908000000000003</v>
      </c>
      <c r="M1459">
        <v>5.6820000000000004</v>
      </c>
      <c r="O1459" t="str">
        <f t="shared" si="22"/>
        <v>5 3/4|16||UN|3B|-|-|5.75|5.75|5.7155|5.7094|5.6908|5.682|</v>
      </c>
    </row>
    <row r="1460" spans="1:15" x14ac:dyDescent="0.25">
      <c r="A1460" s="41" t="s">
        <v>1045</v>
      </c>
      <c r="B1460">
        <v>10</v>
      </c>
      <c r="D1460" t="s">
        <v>1027</v>
      </c>
      <c r="E1460" t="s">
        <v>1021</v>
      </c>
      <c r="F1460">
        <v>2.2000000000000001E-3</v>
      </c>
      <c r="G1460">
        <v>5.9977999999999998</v>
      </c>
      <c r="H1460">
        <v>6</v>
      </c>
      <c r="I1460">
        <v>5.9848999999999997</v>
      </c>
      <c r="J1460">
        <v>5.9328000000000003</v>
      </c>
      <c r="K1460">
        <v>5.9253999999999998</v>
      </c>
      <c r="L1460">
        <v>5.8788</v>
      </c>
      <c r="M1460" t="s">
        <v>1022</v>
      </c>
      <c r="O1460" t="str">
        <f t="shared" si="22"/>
        <v>6|10||UNS|2A|0.0022|5.9978|6|5.9849|5.9328|5.9254|5.8788|-|</v>
      </c>
    </row>
    <row r="1461" spans="1:15" x14ac:dyDescent="0.25">
      <c r="A1461" s="41" t="s">
        <v>1045</v>
      </c>
      <c r="B1461">
        <v>10</v>
      </c>
      <c r="D1461" t="s">
        <v>1027</v>
      </c>
      <c r="E1461" t="s">
        <v>1023</v>
      </c>
      <c r="F1461" t="s">
        <v>1022</v>
      </c>
      <c r="G1461" t="s">
        <v>1022</v>
      </c>
      <c r="H1461">
        <v>6</v>
      </c>
      <c r="I1461">
        <v>6</v>
      </c>
      <c r="J1461">
        <v>5.9446000000000003</v>
      </c>
      <c r="K1461">
        <v>5.9349999999999996</v>
      </c>
      <c r="L1461">
        <v>5.9130000000000003</v>
      </c>
      <c r="M1461">
        <v>5.8920000000000003</v>
      </c>
      <c r="O1461" t="str">
        <f t="shared" si="22"/>
        <v>6|10||UNS|2B|-|-|6|6|5.9446|5.935|5.913|5.892|</v>
      </c>
    </row>
    <row r="1462" spans="1:15" x14ac:dyDescent="0.25">
      <c r="A1462" s="41" t="s">
        <v>1045</v>
      </c>
      <c r="B1462">
        <v>12</v>
      </c>
      <c r="D1462" t="s">
        <v>1031</v>
      </c>
      <c r="E1462" t="s">
        <v>1021</v>
      </c>
      <c r="F1462">
        <v>2.0999999999999999E-3</v>
      </c>
      <c r="G1462">
        <v>5.9978999999999996</v>
      </c>
      <c r="H1462">
        <v>6</v>
      </c>
      <c r="I1462">
        <v>5.9865000000000004</v>
      </c>
      <c r="J1462">
        <v>5.9438000000000004</v>
      </c>
      <c r="K1462">
        <v>5.9368999999999996</v>
      </c>
      <c r="L1462">
        <v>5.8986999999999998</v>
      </c>
      <c r="M1462" t="s">
        <v>1022</v>
      </c>
      <c r="O1462" t="str">
        <f t="shared" si="22"/>
        <v>6|12||UN|2A|0.0021|5.9979|6|5.9865|5.9438|5.9369|5.8987|-|</v>
      </c>
    </row>
    <row r="1463" spans="1:15" x14ac:dyDescent="0.25">
      <c r="A1463" s="41" t="s">
        <v>1045</v>
      </c>
      <c r="B1463">
        <v>12</v>
      </c>
      <c r="D1463" t="s">
        <v>1031</v>
      </c>
      <c r="E1463" t="s">
        <v>1023</v>
      </c>
      <c r="F1463" t="s">
        <v>1022</v>
      </c>
      <c r="G1463" t="s">
        <v>1022</v>
      </c>
      <c r="H1463">
        <v>6</v>
      </c>
      <c r="I1463">
        <v>6</v>
      </c>
      <c r="J1463">
        <v>5.9549000000000003</v>
      </c>
      <c r="K1463">
        <v>5.9459</v>
      </c>
      <c r="L1463">
        <v>5.9279999999999999</v>
      </c>
      <c r="M1463">
        <v>5.91</v>
      </c>
      <c r="O1463" t="str">
        <f t="shared" si="22"/>
        <v>6|12||UN|2B|-|-|6|6|5.9549|5.9459|5.928|5.91|</v>
      </c>
    </row>
    <row r="1464" spans="1:15" x14ac:dyDescent="0.25">
      <c r="A1464" s="41" t="s">
        <v>1045</v>
      </c>
      <c r="B1464">
        <v>12</v>
      </c>
      <c r="D1464" t="s">
        <v>1031</v>
      </c>
      <c r="E1464" t="s">
        <v>1024</v>
      </c>
      <c r="F1464">
        <v>0</v>
      </c>
      <c r="G1464">
        <v>6</v>
      </c>
      <c r="H1464">
        <v>6</v>
      </c>
      <c r="I1464">
        <v>5.9885999999999999</v>
      </c>
      <c r="J1464">
        <v>5.9459</v>
      </c>
      <c r="K1464">
        <v>5.9406999999999996</v>
      </c>
      <c r="L1464">
        <v>5.9008000000000003</v>
      </c>
      <c r="M1464" t="s">
        <v>1022</v>
      </c>
      <c r="O1464" t="str">
        <f t="shared" si="22"/>
        <v>6|12||UN|3A|0|6|6|5.9886|5.9459|5.9407|5.9008|-|</v>
      </c>
    </row>
    <row r="1465" spans="1:15" x14ac:dyDescent="0.25">
      <c r="A1465" s="41" t="s">
        <v>1045</v>
      </c>
      <c r="B1465">
        <v>12</v>
      </c>
      <c r="D1465" t="s">
        <v>1031</v>
      </c>
      <c r="E1465" t="s">
        <v>1025</v>
      </c>
      <c r="F1465" t="s">
        <v>1022</v>
      </c>
      <c r="G1465" t="s">
        <v>1022</v>
      </c>
      <c r="H1465">
        <v>6</v>
      </c>
      <c r="I1465">
        <v>6</v>
      </c>
      <c r="J1465">
        <v>5.9526000000000003</v>
      </c>
      <c r="K1465">
        <v>5.9459</v>
      </c>
      <c r="L1465">
        <v>5.9198000000000004</v>
      </c>
      <c r="M1465">
        <v>5.91</v>
      </c>
      <c r="O1465" t="str">
        <f t="shared" si="22"/>
        <v>6|12||UN|3B|-|-|6|6|5.9526|5.9459|5.9198|5.91|</v>
      </c>
    </row>
    <row r="1466" spans="1:15" x14ac:dyDescent="0.25">
      <c r="A1466" s="41" t="s">
        <v>1045</v>
      </c>
      <c r="B1466">
        <v>14</v>
      </c>
      <c r="D1466" t="s">
        <v>1027</v>
      </c>
      <c r="E1466" t="s">
        <v>1021</v>
      </c>
      <c r="F1466">
        <v>2E-3</v>
      </c>
      <c r="G1466">
        <v>5.9980000000000002</v>
      </c>
      <c r="H1466">
        <v>6</v>
      </c>
      <c r="I1466">
        <v>5.9877000000000002</v>
      </c>
      <c r="J1466">
        <v>5.9516</v>
      </c>
      <c r="K1466">
        <v>5.9451000000000001</v>
      </c>
      <c r="L1466">
        <v>5.9130000000000003</v>
      </c>
      <c r="M1466" t="s">
        <v>1022</v>
      </c>
      <c r="O1466" t="str">
        <f t="shared" si="22"/>
        <v>6|14||UNS|2A|0.002|5.998|6|5.9877|5.9516|5.9451|5.913|-|</v>
      </c>
    </row>
    <row r="1467" spans="1:15" x14ac:dyDescent="0.25">
      <c r="A1467" s="41" t="s">
        <v>1045</v>
      </c>
      <c r="B1467">
        <v>14</v>
      </c>
      <c r="D1467" t="s">
        <v>1027</v>
      </c>
      <c r="E1467" t="s">
        <v>1023</v>
      </c>
      <c r="F1467" t="s">
        <v>1022</v>
      </c>
      <c r="G1467" t="s">
        <v>1022</v>
      </c>
      <c r="H1467">
        <v>6</v>
      </c>
      <c r="I1467">
        <v>6</v>
      </c>
      <c r="J1467">
        <v>5.9621000000000004</v>
      </c>
      <c r="K1467">
        <v>5.9535999999999998</v>
      </c>
      <c r="L1467">
        <v>5.9379999999999997</v>
      </c>
      <c r="M1467">
        <v>5.923</v>
      </c>
      <c r="O1467" t="str">
        <f t="shared" si="22"/>
        <v>6|14||UNS|2B|-|-|6|6|5.9621|5.9536|5.938|5.923|</v>
      </c>
    </row>
    <row r="1468" spans="1:15" x14ac:dyDescent="0.25">
      <c r="A1468" s="41" t="s">
        <v>1045</v>
      </c>
      <c r="B1468">
        <v>16</v>
      </c>
      <c r="D1468" t="s">
        <v>1031</v>
      </c>
      <c r="E1468" t="s">
        <v>1021</v>
      </c>
      <c r="F1468">
        <v>1.9E-3</v>
      </c>
      <c r="G1468">
        <v>5.9981</v>
      </c>
      <c r="H1468">
        <v>6</v>
      </c>
      <c r="I1468">
        <v>5.9886999999999997</v>
      </c>
      <c r="J1468">
        <v>5.9574999999999996</v>
      </c>
      <c r="K1468">
        <v>5.9512999999999998</v>
      </c>
      <c r="L1468">
        <v>5.9236000000000004</v>
      </c>
      <c r="M1468" t="s">
        <v>1022</v>
      </c>
      <c r="O1468" t="str">
        <f t="shared" si="22"/>
        <v>6|16||UN|2A|0.0019|5.9981|6|5.9887|5.9575|5.9513|5.9236|-|</v>
      </c>
    </row>
    <row r="1469" spans="1:15" x14ac:dyDescent="0.25">
      <c r="A1469" s="41" t="s">
        <v>1045</v>
      </c>
      <c r="B1469">
        <v>16</v>
      </c>
      <c r="D1469" t="s">
        <v>1031</v>
      </c>
      <c r="E1469" t="s">
        <v>1023</v>
      </c>
      <c r="F1469" t="s">
        <v>1022</v>
      </c>
      <c r="G1469" t="s">
        <v>1022</v>
      </c>
      <c r="H1469">
        <v>6</v>
      </c>
      <c r="I1469">
        <v>6</v>
      </c>
      <c r="J1469">
        <v>5.9675000000000002</v>
      </c>
      <c r="K1469">
        <v>5.9593999999999996</v>
      </c>
      <c r="L1469">
        <v>5.9459999999999997</v>
      </c>
      <c r="M1469">
        <v>5.9320000000000004</v>
      </c>
      <c r="O1469" t="str">
        <f t="shared" si="22"/>
        <v>6|16||UN|2B|-|-|6|6|5.9675|5.9594|5.946|5.932|</v>
      </c>
    </row>
    <row r="1470" spans="1:15" x14ac:dyDescent="0.25">
      <c r="A1470" s="41" t="s">
        <v>1045</v>
      </c>
      <c r="B1470">
        <v>16</v>
      </c>
      <c r="D1470" t="s">
        <v>1031</v>
      </c>
      <c r="E1470" t="s">
        <v>1024</v>
      </c>
      <c r="F1470">
        <v>0</v>
      </c>
      <c r="G1470">
        <v>6</v>
      </c>
      <c r="H1470">
        <v>6</v>
      </c>
      <c r="I1470">
        <v>5.9905999999999997</v>
      </c>
      <c r="J1470">
        <v>5.9593999999999996</v>
      </c>
      <c r="K1470">
        <v>5.9546999999999999</v>
      </c>
      <c r="L1470">
        <v>5.9255000000000004</v>
      </c>
      <c r="M1470" t="s">
        <v>1022</v>
      </c>
      <c r="O1470" t="str">
        <f t="shared" si="22"/>
        <v>6|16||UN|3A|0|6|6|5.9906|5.9594|5.9547|5.9255|-|</v>
      </c>
    </row>
    <row r="1471" spans="1:15" x14ac:dyDescent="0.25">
      <c r="A1471" s="41" t="s">
        <v>1045</v>
      </c>
      <c r="B1471">
        <v>16</v>
      </c>
      <c r="D1471" t="s">
        <v>1031</v>
      </c>
      <c r="E1471" t="s">
        <v>1025</v>
      </c>
      <c r="F1471" t="s">
        <v>1022</v>
      </c>
      <c r="G1471" t="s">
        <v>1022</v>
      </c>
      <c r="H1471">
        <v>6</v>
      </c>
      <c r="I1471">
        <v>6</v>
      </c>
      <c r="J1471">
        <v>5.9654999999999996</v>
      </c>
      <c r="K1471">
        <v>5.9593999999999996</v>
      </c>
      <c r="L1471">
        <v>5.9408000000000003</v>
      </c>
      <c r="M1471">
        <v>5.9320000000000004</v>
      </c>
      <c r="O1471" t="str">
        <f t="shared" si="22"/>
        <v>6|16||UN|3B|-|-|6|6|5.9655|5.9594|5.9408|5.932|</v>
      </c>
    </row>
    <row r="1472" spans="1:15" x14ac:dyDescent="0.25">
      <c r="A1472" s="41" t="s">
        <v>1022</v>
      </c>
      <c r="C1472">
        <v>0.35</v>
      </c>
      <c r="D1472" t="s">
        <v>437</v>
      </c>
      <c r="E1472" t="s">
        <v>1034</v>
      </c>
      <c r="F1472">
        <v>1.9E-2</v>
      </c>
      <c r="G1472">
        <v>1.581</v>
      </c>
      <c r="H1472">
        <v>1.6</v>
      </c>
      <c r="I1472">
        <v>1.496</v>
      </c>
      <c r="J1472">
        <v>1.3540000000000001</v>
      </c>
      <c r="K1472">
        <v>1.3140000000000001</v>
      </c>
      <c r="L1472">
        <v>1.202</v>
      </c>
      <c r="M1472">
        <v>1.0980000000000001</v>
      </c>
      <c r="N1472">
        <v>0.04</v>
      </c>
      <c r="O1472" t="str">
        <f t="shared" si="22"/>
        <v>-||0.35|M|4g6g|0.019|1.581|1.6|1.496|1.354|1.314|1.202|1.098|0.04</v>
      </c>
    </row>
    <row r="1473" spans="1:15" x14ac:dyDescent="0.25">
      <c r="A1473" s="41" t="s">
        <v>1022</v>
      </c>
      <c r="C1473">
        <v>0.35</v>
      </c>
      <c r="D1473" t="s">
        <v>437</v>
      </c>
      <c r="E1473" t="s">
        <v>1035</v>
      </c>
      <c r="F1473">
        <v>1.9E-2</v>
      </c>
      <c r="G1473">
        <v>1.581</v>
      </c>
      <c r="H1473">
        <v>1.6</v>
      </c>
      <c r="I1473">
        <v>1.496</v>
      </c>
      <c r="J1473">
        <v>1.3540000000000001</v>
      </c>
      <c r="K1473">
        <v>1.2909999999999999</v>
      </c>
      <c r="L1473">
        <v>1.202</v>
      </c>
      <c r="M1473">
        <v>1.075</v>
      </c>
      <c r="N1473">
        <v>6.3E-2</v>
      </c>
      <c r="O1473" t="str">
        <f t="shared" si="22"/>
        <v>-||0.35|M|6g|0.019|1.581|1.6|1.496|1.354|1.291|1.202|1.075|0.063</v>
      </c>
    </row>
    <row r="1474" spans="1:15" x14ac:dyDescent="0.25">
      <c r="A1474" s="41" t="s">
        <v>1022</v>
      </c>
      <c r="C1474">
        <v>0.35</v>
      </c>
      <c r="D1474" t="s">
        <v>437</v>
      </c>
      <c r="E1474" t="s">
        <v>1036</v>
      </c>
      <c r="F1474" t="s">
        <v>1022</v>
      </c>
      <c r="G1474">
        <v>1.736</v>
      </c>
      <c r="H1474">
        <v>1.6</v>
      </c>
      <c r="I1474">
        <v>1.6</v>
      </c>
      <c r="J1474">
        <v>1.458</v>
      </c>
      <c r="K1474">
        <v>1.373</v>
      </c>
      <c r="L1474">
        <v>1.321</v>
      </c>
      <c r="M1474">
        <v>1.2210000000000001</v>
      </c>
      <c r="N1474">
        <v>8.5000000000000006E-2</v>
      </c>
      <c r="O1474" t="str">
        <f t="shared" si="22"/>
        <v>-||0.35|M|6H|-|1.736|1.6|1.6|1.458|1.373|1.321|1.221|0.085</v>
      </c>
    </row>
    <row r="1475" spans="1:15" x14ac:dyDescent="0.25">
      <c r="A1475" s="41" t="s">
        <v>1022</v>
      </c>
      <c r="C1475">
        <v>0.4</v>
      </c>
      <c r="D1475" t="s">
        <v>437</v>
      </c>
      <c r="E1475" t="s">
        <v>1034</v>
      </c>
      <c r="F1475">
        <v>1.9E-2</v>
      </c>
      <c r="G1475">
        <v>1.9810000000000001</v>
      </c>
      <c r="H1475">
        <v>2</v>
      </c>
      <c r="I1475">
        <v>1.8859999999999999</v>
      </c>
      <c r="J1475">
        <v>1.7210000000000001</v>
      </c>
      <c r="K1475">
        <v>1.679</v>
      </c>
      <c r="L1475">
        <v>1.548</v>
      </c>
      <c r="M1475">
        <v>1.4330000000000001</v>
      </c>
      <c r="N1475">
        <v>4.2000000000000003E-2</v>
      </c>
      <c r="O1475" t="str">
        <f t="shared" ref="O1475:O1538" si="23">A1475&amp;"|"&amp;B1475&amp;"|"&amp;C1475&amp;"|"&amp;D1475&amp;"|"&amp;E1475&amp;"|"&amp;F1475&amp;"|"&amp;G1475&amp;"|"&amp;H1475&amp;"|"&amp;I1475&amp;"|"&amp;J1475&amp;"|"&amp;K1475&amp;"|"&amp;L1475&amp;"|"&amp;M1475&amp;"|"&amp;N1475</f>
        <v>-||0.4|M|4g6g|0.019|1.981|2|1.886|1.721|1.679|1.548|1.433|0.042</v>
      </c>
    </row>
    <row r="1476" spans="1:15" x14ac:dyDescent="0.25">
      <c r="A1476" s="41" t="s">
        <v>1022</v>
      </c>
      <c r="C1476">
        <v>0.4</v>
      </c>
      <c r="D1476" t="s">
        <v>437</v>
      </c>
      <c r="E1476" t="s">
        <v>1035</v>
      </c>
      <c r="F1476">
        <v>1.9E-2</v>
      </c>
      <c r="G1476">
        <v>1.9810000000000001</v>
      </c>
      <c r="H1476">
        <v>2</v>
      </c>
      <c r="I1476">
        <v>1.8859999999999999</v>
      </c>
      <c r="J1476">
        <v>1.7210000000000001</v>
      </c>
      <c r="K1476">
        <v>1.6539999999999999</v>
      </c>
      <c r="L1476">
        <v>1.548</v>
      </c>
      <c r="M1476">
        <v>1.4079999999999999</v>
      </c>
      <c r="N1476">
        <v>6.7000000000000004E-2</v>
      </c>
      <c r="O1476" t="str">
        <f t="shared" si="23"/>
        <v>-||0.4|M|6g|0.019|1.981|2|1.886|1.721|1.654|1.548|1.408|0.067</v>
      </c>
    </row>
    <row r="1477" spans="1:15" x14ac:dyDescent="0.25">
      <c r="A1477" s="41" t="s">
        <v>1022</v>
      </c>
      <c r="C1477">
        <v>0.4</v>
      </c>
      <c r="D1477" t="s">
        <v>437</v>
      </c>
      <c r="E1477" t="s">
        <v>1036</v>
      </c>
      <c r="F1477" t="s">
        <v>1022</v>
      </c>
      <c r="G1477">
        <v>2.1480000000000001</v>
      </c>
      <c r="H1477">
        <v>2</v>
      </c>
      <c r="I1477">
        <v>2</v>
      </c>
      <c r="J1477">
        <v>1.83</v>
      </c>
      <c r="K1477">
        <v>1.74</v>
      </c>
      <c r="L1477">
        <v>1.679</v>
      </c>
      <c r="M1477">
        <v>1.5669999999999999</v>
      </c>
      <c r="N1477">
        <v>0.09</v>
      </c>
      <c r="O1477" t="str">
        <f t="shared" si="23"/>
        <v>-||0.4|M|6H|-|2.148|2|2|1.83|1.74|1.679|1.567|0.09</v>
      </c>
    </row>
    <row r="1478" spans="1:15" x14ac:dyDescent="0.25">
      <c r="A1478" s="41" t="s">
        <v>1022</v>
      </c>
      <c r="C1478">
        <v>0.45</v>
      </c>
      <c r="D1478" t="s">
        <v>437</v>
      </c>
      <c r="E1478" t="s">
        <v>1034</v>
      </c>
      <c r="F1478">
        <v>0.02</v>
      </c>
      <c r="G1478">
        <v>2.48</v>
      </c>
      <c r="H1478">
        <v>2.5</v>
      </c>
      <c r="I1478">
        <v>2.38</v>
      </c>
      <c r="J1478">
        <v>2.1880000000000002</v>
      </c>
      <c r="K1478">
        <v>2.1429999999999998</v>
      </c>
      <c r="L1478">
        <v>1.9930000000000001</v>
      </c>
      <c r="M1478">
        <v>1.8660000000000001</v>
      </c>
      <c r="N1478">
        <v>4.4999999999999998E-2</v>
      </c>
      <c r="O1478" t="str">
        <f t="shared" si="23"/>
        <v>-||0.45|M|4g6g|0.02|2.48|2.5|2.38|2.188|2.143|1.993|1.866|0.045</v>
      </c>
    </row>
    <row r="1479" spans="1:15" x14ac:dyDescent="0.25">
      <c r="A1479" s="41" t="s">
        <v>1022</v>
      </c>
      <c r="C1479">
        <v>0.45</v>
      </c>
      <c r="D1479" t="s">
        <v>437</v>
      </c>
      <c r="E1479" t="s">
        <v>1035</v>
      </c>
      <c r="F1479">
        <v>0.02</v>
      </c>
      <c r="G1479">
        <v>2.48</v>
      </c>
      <c r="H1479">
        <v>2.5</v>
      </c>
      <c r="I1479">
        <v>2.38</v>
      </c>
      <c r="J1479">
        <v>2.1880000000000002</v>
      </c>
      <c r="K1479">
        <v>2.117</v>
      </c>
      <c r="L1479">
        <v>1.9930000000000001</v>
      </c>
      <c r="M1479">
        <v>1.84</v>
      </c>
      <c r="N1479">
        <v>7.0999999999999994E-2</v>
      </c>
      <c r="O1479" t="str">
        <f t="shared" si="23"/>
        <v>-||0.45|M|6g|0.02|2.48|2.5|2.38|2.188|2.117|1.993|1.84|0.071</v>
      </c>
    </row>
    <row r="1480" spans="1:15" x14ac:dyDescent="0.25">
      <c r="A1480" s="41" t="s">
        <v>1022</v>
      </c>
      <c r="C1480">
        <v>0.45</v>
      </c>
      <c r="D1480" t="s">
        <v>437</v>
      </c>
      <c r="E1480" t="s">
        <v>1036</v>
      </c>
      <c r="F1480" t="s">
        <v>1022</v>
      </c>
      <c r="G1480">
        <v>2.66</v>
      </c>
      <c r="H1480">
        <v>2.5</v>
      </c>
      <c r="I1480">
        <v>2.5</v>
      </c>
      <c r="J1480">
        <v>2.3029999999999999</v>
      </c>
      <c r="K1480">
        <v>2.2080000000000002</v>
      </c>
      <c r="L1480">
        <v>2.1379999999999999</v>
      </c>
      <c r="M1480">
        <v>2.0129999999999999</v>
      </c>
      <c r="N1480">
        <v>9.5000000000000001E-2</v>
      </c>
      <c r="O1480" t="str">
        <f t="shared" si="23"/>
        <v>-||0.45|M|6H|-|2.66|2.5|2.5|2.303|2.208|2.138|2.013|0.095</v>
      </c>
    </row>
    <row r="1481" spans="1:15" x14ac:dyDescent="0.25">
      <c r="A1481" s="41" t="s">
        <v>1022</v>
      </c>
      <c r="C1481">
        <v>0.5</v>
      </c>
      <c r="D1481" t="s">
        <v>437</v>
      </c>
      <c r="E1481" t="s">
        <v>1034</v>
      </c>
      <c r="F1481">
        <v>0.02</v>
      </c>
      <c r="G1481">
        <v>2.98</v>
      </c>
      <c r="H1481">
        <v>3</v>
      </c>
      <c r="I1481">
        <v>2.8740000000000001</v>
      </c>
      <c r="J1481">
        <v>2.6549999999999998</v>
      </c>
      <c r="K1481">
        <v>2.6070000000000002</v>
      </c>
      <c r="L1481">
        <v>2.4390000000000001</v>
      </c>
      <c r="M1481">
        <v>2.2989999999999999</v>
      </c>
      <c r="N1481">
        <v>4.8000000000000001E-2</v>
      </c>
      <c r="O1481" t="str">
        <f t="shared" si="23"/>
        <v>-||0.5|M|4g6g|0.02|2.98|3|2.874|2.655|2.607|2.439|2.299|0.048</v>
      </c>
    </row>
    <row r="1482" spans="1:15" x14ac:dyDescent="0.25">
      <c r="A1482" s="41" t="s">
        <v>1022</v>
      </c>
      <c r="C1482">
        <v>0.5</v>
      </c>
      <c r="D1482" t="s">
        <v>437</v>
      </c>
      <c r="E1482" t="s">
        <v>1035</v>
      </c>
      <c r="F1482">
        <v>0.02</v>
      </c>
      <c r="G1482">
        <v>2.98</v>
      </c>
      <c r="H1482">
        <v>3</v>
      </c>
      <c r="I1482">
        <v>2.8740000000000001</v>
      </c>
      <c r="J1482">
        <v>2.6549999999999998</v>
      </c>
      <c r="K1482">
        <v>2.58</v>
      </c>
      <c r="L1482">
        <v>2.4390000000000001</v>
      </c>
      <c r="M1482">
        <v>2.2719999999999998</v>
      </c>
      <c r="N1482">
        <v>7.4999999999999997E-2</v>
      </c>
      <c r="O1482" t="str">
        <f t="shared" si="23"/>
        <v>-||0.5|M|6g|0.02|2.98|3|2.874|2.655|2.58|2.439|2.272|0.075</v>
      </c>
    </row>
    <row r="1483" spans="1:15" x14ac:dyDescent="0.25">
      <c r="A1483" s="41" t="s">
        <v>1022</v>
      </c>
      <c r="C1483">
        <v>0.5</v>
      </c>
      <c r="D1483" t="s">
        <v>437</v>
      </c>
      <c r="E1483" t="s">
        <v>1036</v>
      </c>
      <c r="F1483" t="s">
        <v>1022</v>
      </c>
      <c r="G1483">
        <v>3.1720000000000002</v>
      </c>
      <c r="H1483">
        <v>3</v>
      </c>
      <c r="I1483">
        <v>3</v>
      </c>
      <c r="J1483">
        <v>2.7749999999999999</v>
      </c>
      <c r="K1483">
        <v>2.6749999999999998</v>
      </c>
      <c r="L1483">
        <v>2.5990000000000002</v>
      </c>
      <c r="M1483">
        <v>2.4590000000000001</v>
      </c>
      <c r="N1483">
        <v>0.1</v>
      </c>
      <c r="O1483" t="str">
        <f t="shared" si="23"/>
        <v>-||0.5|M|6H|-|3.172|3|3|2.775|2.675|2.599|2.459|0.1</v>
      </c>
    </row>
    <row r="1484" spans="1:15" x14ac:dyDescent="0.25">
      <c r="A1484" s="41" t="s">
        <v>1022</v>
      </c>
      <c r="C1484">
        <v>0.6</v>
      </c>
      <c r="D1484" t="s">
        <v>437</v>
      </c>
      <c r="E1484" t="s">
        <v>1034</v>
      </c>
      <c r="F1484">
        <v>2.1000000000000001E-2</v>
      </c>
      <c r="G1484">
        <v>3.4790000000000001</v>
      </c>
      <c r="H1484">
        <v>3.5</v>
      </c>
      <c r="I1484">
        <v>3.3540000000000001</v>
      </c>
      <c r="J1484">
        <v>3.089</v>
      </c>
      <c r="K1484">
        <v>3.036</v>
      </c>
      <c r="L1484">
        <v>2.8290000000000002</v>
      </c>
      <c r="M1484">
        <v>2.6669999999999998</v>
      </c>
      <c r="N1484">
        <v>5.2999999999999999E-2</v>
      </c>
      <c r="O1484" t="str">
        <f t="shared" si="23"/>
        <v>-||0.6|M|4g6g|0.021|3.479|3.5|3.354|3.089|3.036|2.829|2.667|0.053</v>
      </c>
    </row>
    <row r="1485" spans="1:15" x14ac:dyDescent="0.25">
      <c r="A1485" s="41" t="s">
        <v>1022</v>
      </c>
      <c r="C1485">
        <v>0.6</v>
      </c>
      <c r="D1485" t="s">
        <v>437</v>
      </c>
      <c r="E1485" t="s">
        <v>1035</v>
      </c>
      <c r="F1485">
        <v>2.1000000000000001E-2</v>
      </c>
      <c r="G1485">
        <v>3.4790000000000001</v>
      </c>
      <c r="H1485">
        <v>3.5</v>
      </c>
      <c r="I1485">
        <v>3.3540000000000001</v>
      </c>
      <c r="J1485">
        <v>3.089</v>
      </c>
      <c r="K1485">
        <v>3.004</v>
      </c>
      <c r="L1485">
        <v>2.8290000000000002</v>
      </c>
      <c r="M1485">
        <v>2.6349999999999998</v>
      </c>
      <c r="N1485">
        <v>8.5000000000000006E-2</v>
      </c>
      <c r="O1485" t="str">
        <f t="shared" si="23"/>
        <v>-||0.6|M|6g|0.021|3.479|3.5|3.354|3.089|3.004|2.829|2.635|0.085</v>
      </c>
    </row>
    <row r="1486" spans="1:15" x14ac:dyDescent="0.25">
      <c r="A1486" s="41" t="s">
        <v>1022</v>
      </c>
      <c r="C1486">
        <v>0.6</v>
      </c>
      <c r="D1486" t="s">
        <v>437</v>
      </c>
      <c r="E1486" t="s">
        <v>1036</v>
      </c>
      <c r="F1486" t="s">
        <v>1022</v>
      </c>
      <c r="G1486">
        <v>3.6989999999999998</v>
      </c>
      <c r="H1486">
        <v>3.5</v>
      </c>
      <c r="I1486">
        <v>3.5</v>
      </c>
      <c r="J1486">
        <v>3.222</v>
      </c>
      <c r="K1486">
        <v>3.11</v>
      </c>
      <c r="L1486">
        <v>3.01</v>
      </c>
      <c r="M1486">
        <v>2.85</v>
      </c>
      <c r="N1486">
        <v>0.112</v>
      </c>
      <c r="O1486" t="str">
        <f t="shared" si="23"/>
        <v>-||0.6|M|6H|-|3.699|3.5|3.5|3.222|3.11|3.01|2.85|0.112</v>
      </c>
    </row>
    <row r="1487" spans="1:15" x14ac:dyDescent="0.25">
      <c r="A1487" s="41" t="s">
        <v>1022</v>
      </c>
      <c r="C1487">
        <v>0.7</v>
      </c>
      <c r="D1487" t="s">
        <v>437</v>
      </c>
      <c r="E1487" t="s">
        <v>1034</v>
      </c>
      <c r="F1487">
        <v>2.1999999999999999E-2</v>
      </c>
      <c r="G1487">
        <v>3.9780000000000002</v>
      </c>
      <c r="H1487">
        <v>4</v>
      </c>
      <c r="I1487">
        <v>3.8380000000000001</v>
      </c>
      <c r="J1487">
        <v>3.5230000000000001</v>
      </c>
      <c r="K1487">
        <v>3.4670000000000001</v>
      </c>
      <c r="L1487">
        <v>3.22</v>
      </c>
      <c r="M1487">
        <v>3.036</v>
      </c>
      <c r="N1487">
        <v>5.6000000000000001E-2</v>
      </c>
      <c r="O1487" t="str">
        <f t="shared" si="23"/>
        <v>-||0.7|M|4g6g|0.022|3.978|4|3.838|3.523|3.467|3.22|3.036|0.056</v>
      </c>
    </row>
    <row r="1488" spans="1:15" x14ac:dyDescent="0.25">
      <c r="A1488" s="41" t="s">
        <v>1022</v>
      </c>
      <c r="C1488">
        <v>0.7</v>
      </c>
      <c r="D1488" t="s">
        <v>437</v>
      </c>
      <c r="E1488" t="s">
        <v>1035</v>
      </c>
      <c r="F1488">
        <v>2.1999999999999999E-2</v>
      </c>
      <c r="G1488">
        <v>3.9780000000000002</v>
      </c>
      <c r="H1488">
        <v>4</v>
      </c>
      <c r="I1488">
        <v>3.8380000000000001</v>
      </c>
      <c r="J1488">
        <v>3.5230000000000001</v>
      </c>
      <c r="K1488">
        <v>3.4329999999999998</v>
      </c>
      <c r="L1488">
        <v>3.22</v>
      </c>
      <c r="M1488">
        <v>3.0019999999999998</v>
      </c>
      <c r="N1488">
        <v>0.09</v>
      </c>
      <c r="O1488" t="str">
        <f t="shared" si="23"/>
        <v>-||0.7|M|6g|0.022|3.978|4|3.838|3.523|3.433|3.22|3.002|0.09</v>
      </c>
    </row>
    <row r="1489" spans="1:15" x14ac:dyDescent="0.25">
      <c r="A1489" s="41" t="s">
        <v>1022</v>
      </c>
      <c r="C1489">
        <v>0.7</v>
      </c>
      <c r="D1489" t="s">
        <v>437</v>
      </c>
      <c r="E1489" t="s">
        <v>1036</v>
      </c>
      <c r="F1489" t="s">
        <v>1022</v>
      </c>
      <c r="G1489">
        <v>4.2190000000000003</v>
      </c>
      <c r="H1489">
        <v>4</v>
      </c>
      <c r="I1489">
        <v>4</v>
      </c>
      <c r="J1489">
        <v>3.6629999999999998</v>
      </c>
      <c r="K1489">
        <v>3.5449999999999999</v>
      </c>
      <c r="L1489">
        <v>3.4220000000000002</v>
      </c>
      <c r="M1489">
        <v>3.242</v>
      </c>
      <c r="N1489">
        <v>0.11799999999999999</v>
      </c>
      <c r="O1489" t="str">
        <f t="shared" si="23"/>
        <v>-||0.7|M|6H|-|4.219|4|4|3.663|3.545|3.422|3.242|0.118</v>
      </c>
    </row>
    <row r="1490" spans="1:15" x14ac:dyDescent="0.25">
      <c r="A1490" s="41" t="s">
        <v>1022</v>
      </c>
      <c r="C1490">
        <v>0.8</v>
      </c>
      <c r="D1490" t="s">
        <v>437</v>
      </c>
      <c r="E1490" t="s">
        <v>1034</v>
      </c>
      <c r="F1490">
        <v>2.4E-2</v>
      </c>
      <c r="G1490">
        <v>4.976</v>
      </c>
      <c r="H1490">
        <v>5</v>
      </c>
      <c r="I1490">
        <v>4.8259999999999996</v>
      </c>
      <c r="J1490">
        <v>4.4560000000000004</v>
      </c>
      <c r="K1490">
        <v>4.3959999999999999</v>
      </c>
      <c r="L1490">
        <v>4.1100000000000003</v>
      </c>
      <c r="M1490">
        <v>3.9039999999999999</v>
      </c>
      <c r="N1490">
        <v>0.06</v>
      </c>
      <c r="O1490" t="str">
        <f t="shared" si="23"/>
        <v>-||0.8|M|4g6g|0.024|4.976|5|4.826|4.456|4.396|4.11|3.904|0.06</v>
      </c>
    </row>
    <row r="1491" spans="1:15" x14ac:dyDescent="0.25">
      <c r="A1491" s="41" t="s">
        <v>1022</v>
      </c>
      <c r="C1491">
        <v>0.8</v>
      </c>
      <c r="D1491" t="s">
        <v>437</v>
      </c>
      <c r="E1491" t="s">
        <v>1035</v>
      </c>
      <c r="F1491">
        <v>2.4E-2</v>
      </c>
      <c r="G1491">
        <v>4.976</v>
      </c>
      <c r="H1491">
        <v>5</v>
      </c>
      <c r="I1491">
        <v>4.8259999999999996</v>
      </c>
      <c r="J1491">
        <v>4.4560000000000004</v>
      </c>
      <c r="K1491">
        <v>4.3609999999999998</v>
      </c>
      <c r="L1491">
        <v>4.1100000000000003</v>
      </c>
      <c r="M1491">
        <v>3.8690000000000002</v>
      </c>
      <c r="N1491">
        <v>9.5000000000000001E-2</v>
      </c>
      <c r="O1491" t="str">
        <f t="shared" si="23"/>
        <v>-||0.8|M|6g|0.024|4.976|5|4.826|4.456|4.361|4.11|3.869|0.095</v>
      </c>
    </row>
    <row r="1492" spans="1:15" x14ac:dyDescent="0.25">
      <c r="A1492" s="41" t="s">
        <v>1022</v>
      </c>
      <c r="C1492">
        <v>0.8</v>
      </c>
      <c r="D1492" t="s">
        <v>437</v>
      </c>
      <c r="E1492" t="s">
        <v>1036</v>
      </c>
      <c r="F1492" t="s">
        <v>1022</v>
      </c>
      <c r="G1492">
        <v>5.24</v>
      </c>
      <c r="H1492">
        <v>5</v>
      </c>
      <c r="I1492">
        <v>5</v>
      </c>
      <c r="J1492">
        <v>4.6050000000000004</v>
      </c>
      <c r="K1492">
        <v>4.4800000000000004</v>
      </c>
      <c r="L1492">
        <v>4.3339999999999996</v>
      </c>
      <c r="M1492">
        <v>4.1340000000000003</v>
      </c>
      <c r="N1492">
        <v>0.125</v>
      </c>
      <c r="O1492" t="str">
        <f t="shared" si="23"/>
        <v>-||0.8|M|6H|-|5.24|5|5|4.605|4.48|4.334|4.134|0.125</v>
      </c>
    </row>
    <row r="1493" spans="1:15" x14ac:dyDescent="0.25">
      <c r="A1493" s="41" t="s">
        <v>1022</v>
      </c>
      <c r="C1493">
        <v>1</v>
      </c>
      <c r="D1493" t="s">
        <v>437</v>
      </c>
      <c r="E1493" t="s">
        <v>1034</v>
      </c>
      <c r="F1493">
        <v>2.5999999999999999E-2</v>
      </c>
      <c r="G1493">
        <v>5.9740000000000002</v>
      </c>
      <c r="H1493">
        <v>6</v>
      </c>
      <c r="I1493">
        <v>5.7939999999999996</v>
      </c>
      <c r="J1493">
        <v>5.3239999999999998</v>
      </c>
      <c r="K1493">
        <v>5.2530000000000001</v>
      </c>
      <c r="L1493">
        <v>4.891</v>
      </c>
      <c r="M1493">
        <v>4.6369999999999996</v>
      </c>
      <c r="N1493">
        <v>7.0999999999999994E-2</v>
      </c>
      <c r="O1493" t="str">
        <f t="shared" si="23"/>
        <v>-||1|M|4g6g|0.026|5.974|6|5.794|5.324|5.253|4.891|4.637|0.071</v>
      </c>
    </row>
    <row r="1494" spans="1:15" x14ac:dyDescent="0.25">
      <c r="A1494" s="41" t="s">
        <v>1022</v>
      </c>
      <c r="C1494">
        <v>1</v>
      </c>
      <c r="D1494" t="s">
        <v>437</v>
      </c>
      <c r="E1494" t="s">
        <v>1035</v>
      </c>
      <c r="F1494">
        <v>2.5999999999999999E-2</v>
      </c>
      <c r="G1494">
        <v>5.9740000000000002</v>
      </c>
      <c r="H1494">
        <v>6</v>
      </c>
      <c r="I1494">
        <v>5.7939999999999996</v>
      </c>
      <c r="J1494">
        <v>5.3239999999999998</v>
      </c>
      <c r="K1494">
        <v>5.2119999999999997</v>
      </c>
      <c r="L1494">
        <v>4.891</v>
      </c>
      <c r="M1494">
        <v>4.5960000000000001</v>
      </c>
      <c r="N1494">
        <v>0.112</v>
      </c>
      <c r="O1494" t="str">
        <f t="shared" si="23"/>
        <v>-||1|M|6g|0.026|5.974|6|5.794|5.324|5.212|4.891|4.596|0.112</v>
      </c>
    </row>
    <row r="1495" spans="1:15" x14ac:dyDescent="0.25">
      <c r="A1495" s="41" t="s">
        <v>1022</v>
      </c>
      <c r="C1495">
        <v>1</v>
      </c>
      <c r="D1495" t="s">
        <v>437</v>
      </c>
      <c r="E1495" t="s">
        <v>1036</v>
      </c>
      <c r="F1495" t="s">
        <v>1022</v>
      </c>
      <c r="G1495">
        <v>6.2939999999999996</v>
      </c>
      <c r="H1495">
        <v>6</v>
      </c>
      <c r="I1495">
        <v>6</v>
      </c>
      <c r="J1495">
        <v>5.5</v>
      </c>
      <c r="K1495">
        <v>5.35</v>
      </c>
      <c r="L1495">
        <v>5.1529999999999996</v>
      </c>
      <c r="M1495">
        <v>4.9169999999999998</v>
      </c>
      <c r="N1495">
        <v>0.15</v>
      </c>
      <c r="O1495" t="str">
        <f t="shared" si="23"/>
        <v>-||1|M|6H|-|6.294|6|6|5.5|5.35|5.153|4.917|0.15</v>
      </c>
    </row>
    <row r="1496" spans="1:15" x14ac:dyDescent="0.25">
      <c r="A1496" s="41" t="s">
        <v>1022</v>
      </c>
      <c r="C1496">
        <v>1.25</v>
      </c>
      <c r="D1496" t="s">
        <v>437</v>
      </c>
      <c r="E1496" t="s">
        <v>1034</v>
      </c>
      <c r="F1496">
        <v>2.8000000000000001E-2</v>
      </c>
      <c r="G1496">
        <v>7.9720000000000004</v>
      </c>
      <c r="H1496">
        <v>8</v>
      </c>
      <c r="I1496">
        <v>7.76</v>
      </c>
      <c r="J1496">
        <v>7.16</v>
      </c>
      <c r="K1496">
        <v>7.085</v>
      </c>
      <c r="L1496">
        <v>6.6189999999999998</v>
      </c>
      <c r="M1496">
        <v>6.3150000000000004</v>
      </c>
      <c r="N1496">
        <v>7.4999999999999997E-2</v>
      </c>
      <c r="O1496" t="str">
        <f t="shared" si="23"/>
        <v>-||1.25|M|4g6g|0.028|7.972|8|7.76|7.16|7.085|6.619|6.315|0.075</v>
      </c>
    </row>
    <row r="1497" spans="1:15" x14ac:dyDescent="0.25">
      <c r="A1497" s="41" t="s">
        <v>1022</v>
      </c>
      <c r="C1497">
        <v>1.25</v>
      </c>
      <c r="D1497" t="s">
        <v>437</v>
      </c>
      <c r="E1497" t="s">
        <v>1035</v>
      </c>
      <c r="F1497">
        <v>2.8000000000000001E-2</v>
      </c>
      <c r="G1497">
        <v>7.9720000000000004</v>
      </c>
      <c r="H1497">
        <v>8</v>
      </c>
      <c r="I1497">
        <v>7.76</v>
      </c>
      <c r="J1497">
        <v>7.16</v>
      </c>
      <c r="K1497">
        <v>7.0419999999999998</v>
      </c>
      <c r="L1497">
        <v>6.6189999999999998</v>
      </c>
      <c r="M1497">
        <v>6.2720000000000002</v>
      </c>
      <c r="N1497">
        <v>0.11799999999999999</v>
      </c>
      <c r="O1497" t="str">
        <f t="shared" si="23"/>
        <v>-||1.25|M|6g|0.028|7.972|8|7.76|7.16|7.042|6.619|6.272|0.118</v>
      </c>
    </row>
    <row r="1498" spans="1:15" x14ac:dyDescent="0.25">
      <c r="A1498" s="41" t="s">
        <v>1022</v>
      </c>
      <c r="C1498">
        <v>1.25</v>
      </c>
      <c r="D1498" t="s">
        <v>437</v>
      </c>
      <c r="E1498" t="s">
        <v>1036</v>
      </c>
      <c r="F1498" t="s">
        <v>1022</v>
      </c>
      <c r="G1498">
        <v>8.34</v>
      </c>
      <c r="H1498">
        <v>8</v>
      </c>
      <c r="I1498">
        <v>8</v>
      </c>
      <c r="J1498">
        <v>7.3479999999999999</v>
      </c>
      <c r="K1498">
        <v>7.1879999999999997</v>
      </c>
      <c r="L1498">
        <v>6.9119999999999999</v>
      </c>
      <c r="M1498">
        <v>6.6470000000000002</v>
      </c>
      <c r="N1498">
        <v>0.16</v>
      </c>
      <c r="O1498" t="str">
        <f t="shared" si="23"/>
        <v>-||1.25|M|6H|-|8.34|8|8|7.348|7.188|6.912|6.647|0.16</v>
      </c>
    </row>
    <row r="1499" spans="1:15" x14ac:dyDescent="0.25">
      <c r="A1499" s="41" t="s">
        <v>1022</v>
      </c>
      <c r="C1499">
        <v>1</v>
      </c>
      <c r="D1499" t="s">
        <v>437</v>
      </c>
      <c r="E1499" t="s">
        <v>1034</v>
      </c>
      <c r="F1499">
        <v>2.5999999999999999E-2</v>
      </c>
      <c r="G1499">
        <v>7.9740000000000002</v>
      </c>
      <c r="H1499">
        <v>8</v>
      </c>
      <c r="I1499">
        <v>7.7939999999999996</v>
      </c>
      <c r="J1499">
        <v>7.3239999999999998</v>
      </c>
      <c r="K1499">
        <v>7.2530000000000001</v>
      </c>
      <c r="L1499">
        <v>6.891</v>
      </c>
      <c r="M1499">
        <v>6.6369999999999996</v>
      </c>
      <c r="N1499">
        <v>7.0999999999999994E-2</v>
      </c>
      <c r="O1499" t="str">
        <f t="shared" si="23"/>
        <v>-||1|M|4g6g|0.026|7.974|8|7.794|7.324|7.253|6.891|6.637|0.071</v>
      </c>
    </row>
    <row r="1500" spans="1:15" x14ac:dyDescent="0.25">
      <c r="A1500" s="41" t="s">
        <v>1022</v>
      </c>
      <c r="C1500">
        <v>1</v>
      </c>
      <c r="D1500" t="s">
        <v>437</v>
      </c>
      <c r="E1500" t="s">
        <v>1035</v>
      </c>
      <c r="F1500">
        <v>2.5999999999999999E-2</v>
      </c>
      <c r="G1500">
        <v>7.9740000000000002</v>
      </c>
      <c r="H1500">
        <v>8</v>
      </c>
      <c r="I1500">
        <v>7.7939999999999996</v>
      </c>
      <c r="J1500">
        <v>7.3239999999999998</v>
      </c>
      <c r="K1500">
        <v>7.2119999999999997</v>
      </c>
      <c r="L1500">
        <v>6.891</v>
      </c>
      <c r="M1500">
        <v>6.5960000000000001</v>
      </c>
      <c r="N1500">
        <v>0.112</v>
      </c>
      <c r="O1500" t="str">
        <f t="shared" si="23"/>
        <v>-||1|M|6g|0.026|7.974|8|7.794|7.324|7.212|6.891|6.596|0.112</v>
      </c>
    </row>
    <row r="1501" spans="1:15" x14ac:dyDescent="0.25">
      <c r="A1501" s="41" t="s">
        <v>1022</v>
      </c>
      <c r="C1501">
        <v>1</v>
      </c>
      <c r="D1501" t="s">
        <v>437</v>
      </c>
      <c r="E1501" t="s">
        <v>1036</v>
      </c>
      <c r="F1501" t="s">
        <v>1022</v>
      </c>
      <c r="G1501">
        <v>8.2940000000000005</v>
      </c>
      <c r="H1501">
        <v>8</v>
      </c>
      <c r="I1501">
        <v>8</v>
      </c>
      <c r="J1501">
        <v>7.5</v>
      </c>
      <c r="K1501">
        <v>7.35</v>
      </c>
      <c r="L1501">
        <v>7.1529999999999996</v>
      </c>
      <c r="M1501">
        <v>6.9169999999999998</v>
      </c>
      <c r="N1501">
        <v>0.15</v>
      </c>
      <c r="O1501" t="str">
        <f t="shared" si="23"/>
        <v>-||1|M|6H|-|8.294|8|8|7.5|7.35|7.153|6.917|0.15</v>
      </c>
    </row>
    <row r="1502" spans="1:15" x14ac:dyDescent="0.25">
      <c r="A1502" s="41" t="s">
        <v>1022</v>
      </c>
      <c r="C1502">
        <v>0.75</v>
      </c>
      <c r="D1502" t="s">
        <v>437</v>
      </c>
      <c r="E1502" t="s">
        <v>1034</v>
      </c>
      <c r="F1502">
        <v>2.1999999999999999E-2</v>
      </c>
      <c r="G1502">
        <v>9.9779999999999998</v>
      </c>
      <c r="H1502">
        <v>10</v>
      </c>
      <c r="I1502">
        <v>9.8379999999999992</v>
      </c>
      <c r="J1502">
        <v>9.4909999999999997</v>
      </c>
      <c r="K1502">
        <v>9.4280000000000008</v>
      </c>
      <c r="L1502">
        <v>9.1660000000000004</v>
      </c>
      <c r="M1502">
        <v>8.9659999999999993</v>
      </c>
      <c r="N1502">
        <v>6.3E-2</v>
      </c>
      <c r="O1502" t="str">
        <f t="shared" si="23"/>
        <v>-||0.75|M|4g6g|0.022|9.978|10|9.838|9.491|9.428|9.166|8.966|0.063</v>
      </c>
    </row>
    <row r="1503" spans="1:15" x14ac:dyDescent="0.25">
      <c r="A1503" s="41" t="s">
        <v>1022</v>
      </c>
      <c r="C1503">
        <v>0.75</v>
      </c>
      <c r="D1503" t="s">
        <v>437</v>
      </c>
      <c r="E1503" t="s">
        <v>1035</v>
      </c>
      <c r="F1503">
        <v>2.1999999999999999E-2</v>
      </c>
      <c r="G1503">
        <v>9.9779999999999998</v>
      </c>
      <c r="H1503">
        <v>10</v>
      </c>
      <c r="I1503">
        <v>9.8379999999999992</v>
      </c>
      <c r="J1503">
        <v>9.4909999999999997</v>
      </c>
      <c r="K1503">
        <v>9.391</v>
      </c>
      <c r="L1503">
        <v>9.1660000000000004</v>
      </c>
      <c r="M1503">
        <v>8.9290000000000003</v>
      </c>
      <c r="N1503">
        <v>0.1</v>
      </c>
      <c r="O1503" t="str">
        <f t="shared" si="23"/>
        <v>-||0.75|M|6g|0.022|9.978|10|9.838|9.491|9.391|9.166|8.929|0.1</v>
      </c>
    </row>
    <row r="1504" spans="1:15" x14ac:dyDescent="0.25">
      <c r="A1504" s="41" t="s">
        <v>1022</v>
      </c>
      <c r="C1504">
        <v>0.75</v>
      </c>
      <c r="D1504" t="s">
        <v>437</v>
      </c>
      <c r="E1504" t="s">
        <v>1036</v>
      </c>
      <c r="F1504" t="s">
        <v>1022</v>
      </c>
      <c r="G1504">
        <v>10.24</v>
      </c>
      <c r="H1504">
        <v>10</v>
      </c>
      <c r="I1504">
        <v>10</v>
      </c>
      <c r="J1504">
        <v>9.6449999999999996</v>
      </c>
      <c r="K1504">
        <v>9.5129999999999999</v>
      </c>
      <c r="L1504">
        <v>9.3780000000000001</v>
      </c>
      <c r="M1504">
        <v>9.1880000000000006</v>
      </c>
      <c r="N1504">
        <v>0.13200000000000001</v>
      </c>
      <c r="O1504" t="str">
        <f t="shared" si="23"/>
        <v>-||0.75|M|6H|-|10.24|10|10|9.645|9.513|9.378|9.188|0.132</v>
      </c>
    </row>
    <row r="1505" spans="1:15" x14ac:dyDescent="0.25">
      <c r="A1505" s="41" t="s">
        <v>1022</v>
      </c>
      <c r="C1505">
        <v>1.25</v>
      </c>
      <c r="D1505" t="s">
        <v>437</v>
      </c>
      <c r="E1505" t="s">
        <v>1034</v>
      </c>
      <c r="F1505">
        <v>2.8000000000000001E-2</v>
      </c>
      <c r="G1505">
        <v>9.9719999999999995</v>
      </c>
      <c r="H1505">
        <v>10</v>
      </c>
      <c r="I1505">
        <v>9.76</v>
      </c>
      <c r="J1505">
        <v>9.16</v>
      </c>
      <c r="K1505">
        <v>9.0850000000000009</v>
      </c>
      <c r="L1505">
        <v>8.6189999999999998</v>
      </c>
      <c r="M1505">
        <v>8.3149999999999995</v>
      </c>
      <c r="N1505">
        <v>7.4999999999999997E-2</v>
      </c>
      <c r="O1505" t="str">
        <f t="shared" si="23"/>
        <v>-||1.25|M|4g6g|0.028|9.972|10|9.76|9.16|9.085|8.619|8.315|0.075</v>
      </c>
    </row>
    <row r="1506" spans="1:15" x14ac:dyDescent="0.25">
      <c r="A1506" s="41" t="s">
        <v>1022</v>
      </c>
      <c r="C1506">
        <v>1.25</v>
      </c>
      <c r="D1506" t="s">
        <v>437</v>
      </c>
      <c r="E1506" t="s">
        <v>1035</v>
      </c>
      <c r="F1506">
        <v>2.8000000000000001E-2</v>
      </c>
      <c r="G1506">
        <v>9.9719999999999995</v>
      </c>
      <c r="H1506">
        <v>10</v>
      </c>
      <c r="I1506">
        <v>9.76</v>
      </c>
      <c r="J1506">
        <v>9.16</v>
      </c>
      <c r="K1506">
        <v>9.0419999999999998</v>
      </c>
      <c r="L1506">
        <v>8.6189999999999998</v>
      </c>
      <c r="M1506">
        <v>8.2720000000000002</v>
      </c>
      <c r="N1506">
        <v>0.11799999999999999</v>
      </c>
      <c r="O1506" t="str">
        <f t="shared" si="23"/>
        <v>-||1.25|M|6g|0.028|9.972|10|9.76|9.16|9.042|8.619|8.272|0.118</v>
      </c>
    </row>
    <row r="1507" spans="1:15" x14ac:dyDescent="0.25">
      <c r="A1507" s="41" t="s">
        <v>1022</v>
      </c>
      <c r="C1507">
        <v>1.25</v>
      </c>
      <c r="D1507" t="s">
        <v>437</v>
      </c>
      <c r="E1507" t="s">
        <v>1036</v>
      </c>
      <c r="F1507" t="s">
        <v>1022</v>
      </c>
      <c r="G1507">
        <v>10.34</v>
      </c>
      <c r="H1507">
        <v>10</v>
      </c>
      <c r="I1507">
        <v>10</v>
      </c>
      <c r="J1507">
        <v>9.3480000000000008</v>
      </c>
      <c r="K1507">
        <v>9.1880000000000006</v>
      </c>
      <c r="L1507">
        <v>8.9120000000000008</v>
      </c>
      <c r="M1507">
        <v>8.6470000000000002</v>
      </c>
      <c r="N1507">
        <v>0.16</v>
      </c>
      <c r="O1507" t="str">
        <f t="shared" si="23"/>
        <v>-||1.25|M|6H|-|10.34|10|10|9.348|9.188|8.912|8.647|0.16</v>
      </c>
    </row>
    <row r="1508" spans="1:15" x14ac:dyDescent="0.25">
      <c r="A1508" s="41" t="s">
        <v>1022</v>
      </c>
      <c r="C1508">
        <v>1.5</v>
      </c>
      <c r="D1508" t="s">
        <v>437</v>
      </c>
      <c r="E1508" t="s">
        <v>1034</v>
      </c>
      <c r="F1508">
        <v>3.2000000000000001E-2</v>
      </c>
      <c r="G1508">
        <v>9.968</v>
      </c>
      <c r="H1508">
        <v>10</v>
      </c>
      <c r="I1508">
        <v>9.7319999999999993</v>
      </c>
      <c r="J1508">
        <v>8.9939999999999998</v>
      </c>
      <c r="K1508">
        <v>8.9090000000000007</v>
      </c>
      <c r="L1508">
        <v>8.3439999999999994</v>
      </c>
      <c r="M1508">
        <v>7.9850000000000003</v>
      </c>
      <c r="N1508">
        <v>8.5000000000000006E-2</v>
      </c>
      <c r="O1508" t="str">
        <f t="shared" si="23"/>
        <v>-||1.5|M|4g6g|0.032|9.968|10|9.732|8.994|8.909|8.344|7.985|0.085</v>
      </c>
    </row>
    <row r="1509" spans="1:15" x14ac:dyDescent="0.25">
      <c r="A1509" s="41" t="s">
        <v>1022</v>
      </c>
      <c r="C1509">
        <v>1.5</v>
      </c>
      <c r="D1509" t="s">
        <v>437</v>
      </c>
      <c r="E1509" t="s">
        <v>1035</v>
      </c>
      <c r="F1509">
        <v>3.2000000000000001E-2</v>
      </c>
      <c r="G1509">
        <v>9.968</v>
      </c>
      <c r="H1509">
        <v>10</v>
      </c>
      <c r="I1509">
        <v>9.7319999999999993</v>
      </c>
      <c r="J1509">
        <v>8.9939999999999998</v>
      </c>
      <c r="K1509">
        <v>8.8620000000000001</v>
      </c>
      <c r="L1509">
        <v>8.3439999999999994</v>
      </c>
      <c r="M1509">
        <v>7.9379999999999997</v>
      </c>
      <c r="N1509">
        <v>0.13200000000000001</v>
      </c>
      <c r="O1509" t="str">
        <f t="shared" si="23"/>
        <v>-||1.5|M|6g|0.032|9.968|10|9.732|8.994|8.862|8.344|7.938|0.132</v>
      </c>
    </row>
    <row r="1510" spans="1:15" x14ac:dyDescent="0.25">
      <c r="A1510" s="41" t="s">
        <v>1022</v>
      </c>
      <c r="C1510">
        <v>1.5</v>
      </c>
      <c r="D1510" t="s">
        <v>437</v>
      </c>
      <c r="E1510" t="s">
        <v>1036</v>
      </c>
      <c r="F1510" t="s">
        <v>1022</v>
      </c>
      <c r="G1510">
        <v>10.396000000000001</v>
      </c>
      <c r="H1510">
        <v>10</v>
      </c>
      <c r="I1510">
        <v>10</v>
      </c>
      <c r="J1510">
        <v>9.2059999999999995</v>
      </c>
      <c r="K1510">
        <v>9.0259999999999998</v>
      </c>
      <c r="L1510">
        <v>8.6760000000000002</v>
      </c>
      <c r="M1510">
        <v>8.3759999999999994</v>
      </c>
      <c r="N1510">
        <v>0.18</v>
      </c>
      <c r="O1510" t="str">
        <f t="shared" si="23"/>
        <v>-||1.5|M|6H|-|10.396|10|10|9.206|9.026|8.676|8.376|0.18</v>
      </c>
    </row>
    <row r="1511" spans="1:15" x14ac:dyDescent="0.25">
      <c r="A1511" s="41" t="s">
        <v>1022</v>
      </c>
      <c r="C1511">
        <v>1.25</v>
      </c>
      <c r="D1511" t="s">
        <v>437</v>
      </c>
      <c r="E1511" t="s">
        <v>1034</v>
      </c>
      <c r="F1511">
        <v>2.8000000000000001E-2</v>
      </c>
      <c r="G1511">
        <v>11.972</v>
      </c>
      <c r="H1511">
        <v>12</v>
      </c>
      <c r="I1511">
        <v>11.76</v>
      </c>
      <c r="J1511">
        <v>11.16</v>
      </c>
      <c r="K1511">
        <v>11.074999999999999</v>
      </c>
      <c r="L1511">
        <v>10.619</v>
      </c>
      <c r="M1511">
        <v>10.305</v>
      </c>
      <c r="N1511">
        <v>8.5000000000000006E-2</v>
      </c>
      <c r="O1511" t="str">
        <f t="shared" si="23"/>
        <v>-||1.25|M|4g6g|0.028|11.972|12|11.76|11.16|11.075|10.619|10.305|0.085</v>
      </c>
    </row>
    <row r="1512" spans="1:15" x14ac:dyDescent="0.25">
      <c r="A1512" s="41" t="s">
        <v>1022</v>
      </c>
      <c r="C1512">
        <v>1.25</v>
      </c>
      <c r="D1512" t="s">
        <v>437</v>
      </c>
      <c r="E1512" t="s">
        <v>1035</v>
      </c>
      <c r="F1512">
        <v>2.8000000000000001E-2</v>
      </c>
      <c r="G1512">
        <v>11.972</v>
      </c>
      <c r="H1512">
        <v>12</v>
      </c>
      <c r="I1512">
        <v>11.76</v>
      </c>
      <c r="J1512">
        <v>11.16</v>
      </c>
      <c r="K1512">
        <v>11.028</v>
      </c>
      <c r="L1512">
        <v>10.619</v>
      </c>
      <c r="M1512">
        <v>10.257999999999999</v>
      </c>
      <c r="N1512">
        <v>0.13200000000000001</v>
      </c>
      <c r="O1512" t="str">
        <f t="shared" si="23"/>
        <v>-||1.25|M|6g|0.028|11.972|12|11.76|11.16|11.028|10.619|10.258|0.132</v>
      </c>
    </row>
    <row r="1513" spans="1:15" x14ac:dyDescent="0.25">
      <c r="A1513" s="41" t="s">
        <v>1022</v>
      </c>
      <c r="C1513">
        <v>1.25</v>
      </c>
      <c r="D1513" t="s">
        <v>437</v>
      </c>
      <c r="E1513" t="s">
        <v>1036</v>
      </c>
      <c r="F1513" t="s">
        <v>1022</v>
      </c>
      <c r="G1513">
        <v>12.36</v>
      </c>
      <c r="H1513">
        <v>12</v>
      </c>
      <c r="I1513">
        <v>12</v>
      </c>
      <c r="J1513">
        <v>11.368</v>
      </c>
      <c r="K1513">
        <v>11.188000000000001</v>
      </c>
      <c r="L1513">
        <v>10.912000000000001</v>
      </c>
      <c r="M1513">
        <v>10.647</v>
      </c>
      <c r="N1513">
        <v>0.18</v>
      </c>
      <c r="O1513" t="str">
        <f t="shared" si="23"/>
        <v>-||1.25|M|6H|-|12.36|12|12|11.368|11.188|10.912|10.647|0.18</v>
      </c>
    </row>
    <row r="1514" spans="1:15" x14ac:dyDescent="0.25">
      <c r="A1514" s="41" t="s">
        <v>1022</v>
      </c>
      <c r="C1514">
        <v>1.5</v>
      </c>
      <c r="D1514" t="s">
        <v>437</v>
      </c>
      <c r="E1514" t="s">
        <v>1035</v>
      </c>
      <c r="F1514">
        <v>3.2000000000000001E-2</v>
      </c>
      <c r="G1514">
        <v>11.968</v>
      </c>
      <c r="H1514">
        <v>12</v>
      </c>
      <c r="I1514">
        <v>11.731999999999999</v>
      </c>
      <c r="J1514">
        <v>10.994</v>
      </c>
      <c r="K1514">
        <v>10.853999999999999</v>
      </c>
      <c r="L1514">
        <v>10.343999999999999</v>
      </c>
      <c r="M1514">
        <v>9.93</v>
      </c>
      <c r="N1514">
        <v>0.14000000000000001</v>
      </c>
      <c r="O1514" t="str">
        <f t="shared" si="23"/>
        <v>-||1.5|M|6g|0.032|11.968|12|11.732|10.994|10.854|10.344|9.93|0.14</v>
      </c>
    </row>
    <row r="1515" spans="1:15" x14ac:dyDescent="0.25">
      <c r="A1515" s="41" t="s">
        <v>1022</v>
      </c>
      <c r="C1515">
        <v>1.5</v>
      </c>
      <c r="D1515" t="s">
        <v>437</v>
      </c>
      <c r="E1515" t="s">
        <v>1036</v>
      </c>
      <c r="F1515" t="s">
        <v>1022</v>
      </c>
      <c r="G1515">
        <v>12.406000000000001</v>
      </c>
      <c r="H1515">
        <v>12</v>
      </c>
      <c r="I1515">
        <v>12</v>
      </c>
      <c r="J1515">
        <v>11.215999999999999</v>
      </c>
      <c r="K1515">
        <v>11.026</v>
      </c>
      <c r="L1515">
        <v>10.676</v>
      </c>
      <c r="M1515">
        <v>10.375999999999999</v>
      </c>
      <c r="N1515">
        <v>0.19</v>
      </c>
      <c r="O1515" t="str">
        <f t="shared" si="23"/>
        <v>-||1.5|M|6H|-|12.406|12|12|11.216|11.026|10.676|10.376|0.19</v>
      </c>
    </row>
    <row r="1516" spans="1:15" x14ac:dyDescent="0.25">
      <c r="A1516" s="41" t="s">
        <v>1022</v>
      </c>
      <c r="C1516">
        <v>1.75</v>
      </c>
      <c r="D1516" t="s">
        <v>437</v>
      </c>
      <c r="E1516" t="s">
        <v>1034</v>
      </c>
      <c r="F1516">
        <v>3.4000000000000002E-2</v>
      </c>
      <c r="G1516">
        <v>11.965999999999999</v>
      </c>
      <c r="H1516">
        <v>12</v>
      </c>
      <c r="I1516">
        <v>11.701000000000001</v>
      </c>
      <c r="J1516">
        <v>10.829000000000001</v>
      </c>
      <c r="K1516">
        <v>10.734</v>
      </c>
      <c r="L1516">
        <v>10.071999999999999</v>
      </c>
      <c r="M1516">
        <v>9.6560000000000006</v>
      </c>
      <c r="N1516">
        <v>9.5000000000000001E-2</v>
      </c>
      <c r="O1516" t="str">
        <f t="shared" si="23"/>
        <v>-||1.75|M|4g6g|0.034|11.966|12|11.701|10.829|10.734|10.072|9.656|0.095</v>
      </c>
    </row>
    <row r="1517" spans="1:15" x14ac:dyDescent="0.25">
      <c r="A1517" s="41" t="s">
        <v>1022</v>
      </c>
      <c r="C1517">
        <v>1.75</v>
      </c>
      <c r="D1517" t="s">
        <v>437</v>
      </c>
      <c r="E1517" t="s">
        <v>1035</v>
      </c>
      <c r="F1517">
        <v>3.4000000000000002E-2</v>
      </c>
      <c r="G1517">
        <v>11.965999999999999</v>
      </c>
      <c r="H1517">
        <v>12</v>
      </c>
      <c r="I1517">
        <v>11.701000000000001</v>
      </c>
      <c r="J1517">
        <v>10.829000000000001</v>
      </c>
      <c r="K1517">
        <v>10.679</v>
      </c>
      <c r="L1517">
        <v>10.071999999999999</v>
      </c>
      <c r="M1517">
        <v>9.6010000000000009</v>
      </c>
      <c r="N1517">
        <v>0.15</v>
      </c>
      <c r="O1517" t="str">
        <f t="shared" si="23"/>
        <v>-||1.75|M|6g|0.034|11.966|12|11.701|10.829|10.679|10.072|9.601|0.15</v>
      </c>
    </row>
    <row r="1518" spans="1:15" x14ac:dyDescent="0.25">
      <c r="A1518" s="41" t="s">
        <v>1022</v>
      </c>
      <c r="C1518">
        <v>1.75</v>
      </c>
      <c r="D1518" t="s">
        <v>437</v>
      </c>
      <c r="E1518" t="s">
        <v>1036</v>
      </c>
      <c r="F1518" t="s">
        <v>1022</v>
      </c>
      <c r="G1518">
        <v>12.452999999999999</v>
      </c>
      <c r="H1518">
        <v>12</v>
      </c>
      <c r="I1518">
        <v>12</v>
      </c>
      <c r="J1518">
        <v>11.063000000000001</v>
      </c>
      <c r="K1518">
        <v>10.863</v>
      </c>
      <c r="L1518">
        <v>10.441000000000001</v>
      </c>
      <c r="M1518">
        <v>10.106</v>
      </c>
      <c r="N1518">
        <v>0.2</v>
      </c>
      <c r="O1518" t="str">
        <f t="shared" si="23"/>
        <v>-||1.75|M|6H|-|12.453|12|12|11.063|10.863|10.441|10.106|0.2</v>
      </c>
    </row>
    <row r="1519" spans="1:15" x14ac:dyDescent="0.25">
      <c r="A1519" s="41" t="s">
        <v>1022</v>
      </c>
      <c r="C1519">
        <v>1</v>
      </c>
      <c r="D1519" t="s">
        <v>437</v>
      </c>
      <c r="E1519" t="s">
        <v>1034</v>
      </c>
      <c r="F1519">
        <v>2.5999999999999999E-2</v>
      </c>
      <c r="G1519">
        <v>11.974</v>
      </c>
      <c r="H1519">
        <v>12</v>
      </c>
      <c r="I1519">
        <v>11.794</v>
      </c>
      <c r="J1519">
        <v>11.324</v>
      </c>
      <c r="K1519">
        <v>11.249000000000001</v>
      </c>
      <c r="L1519">
        <v>10.891</v>
      </c>
      <c r="M1519">
        <v>10.632999999999999</v>
      </c>
      <c r="N1519">
        <v>7.4999999999999997E-2</v>
      </c>
      <c r="O1519" t="str">
        <f t="shared" si="23"/>
        <v>-||1|M|4g6g|0.026|11.974|12|11.794|11.324|11.249|10.891|10.633|0.075</v>
      </c>
    </row>
    <row r="1520" spans="1:15" x14ac:dyDescent="0.25">
      <c r="A1520" s="41" t="s">
        <v>1022</v>
      </c>
      <c r="C1520">
        <v>1</v>
      </c>
      <c r="D1520" t="s">
        <v>437</v>
      </c>
      <c r="E1520" t="s">
        <v>1035</v>
      </c>
      <c r="F1520">
        <v>2.5999999999999999E-2</v>
      </c>
      <c r="G1520">
        <v>11.974</v>
      </c>
      <c r="H1520">
        <v>12</v>
      </c>
      <c r="I1520">
        <v>11.794</v>
      </c>
      <c r="J1520">
        <v>11.324</v>
      </c>
      <c r="K1520">
        <v>11.206</v>
      </c>
      <c r="L1520">
        <v>10.891</v>
      </c>
      <c r="M1520">
        <v>10.59</v>
      </c>
      <c r="N1520">
        <v>0.11799999999999999</v>
      </c>
      <c r="O1520" t="str">
        <f t="shared" si="23"/>
        <v>-||1|M|6g|0.026|11.974|12|11.794|11.324|11.206|10.891|10.59|0.118</v>
      </c>
    </row>
    <row r="1521" spans="1:15" x14ac:dyDescent="0.25">
      <c r="A1521" s="41" t="s">
        <v>1022</v>
      </c>
      <c r="C1521">
        <v>1</v>
      </c>
      <c r="D1521" t="s">
        <v>437</v>
      </c>
      <c r="E1521" t="s">
        <v>1036</v>
      </c>
      <c r="F1521" t="s">
        <v>1022</v>
      </c>
      <c r="G1521">
        <v>12.304</v>
      </c>
      <c r="H1521">
        <v>12</v>
      </c>
      <c r="I1521">
        <v>12</v>
      </c>
      <c r="J1521">
        <v>11.51</v>
      </c>
      <c r="K1521">
        <v>11.35</v>
      </c>
      <c r="L1521">
        <v>11.153</v>
      </c>
      <c r="M1521">
        <v>10.917</v>
      </c>
      <c r="N1521">
        <v>0.16</v>
      </c>
      <c r="O1521" t="str">
        <f t="shared" si="23"/>
        <v>-||1|M|6H|-|12.304|12|12|11.51|11.35|11.153|10.917|0.16</v>
      </c>
    </row>
    <row r="1522" spans="1:15" x14ac:dyDescent="0.25">
      <c r="A1522" s="41" t="s">
        <v>1022</v>
      </c>
      <c r="C1522">
        <v>1.5</v>
      </c>
      <c r="D1522" t="s">
        <v>437</v>
      </c>
      <c r="E1522" t="s">
        <v>1034</v>
      </c>
      <c r="F1522">
        <v>3.2000000000000001E-2</v>
      </c>
      <c r="G1522">
        <v>13.968</v>
      </c>
      <c r="H1522">
        <v>14</v>
      </c>
      <c r="I1522">
        <v>13.731999999999999</v>
      </c>
      <c r="J1522">
        <v>12.994</v>
      </c>
      <c r="K1522">
        <v>12.904</v>
      </c>
      <c r="L1522">
        <v>12.343999999999999</v>
      </c>
      <c r="M1522">
        <v>11.98</v>
      </c>
      <c r="N1522">
        <v>0.09</v>
      </c>
      <c r="O1522" t="str">
        <f t="shared" si="23"/>
        <v>-||1.5|M|4g6g|0.032|13.968|14|13.732|12.994|12.904|12.344|11.98|0.09</v>
      </c>
    </row>
    <row r="1523" spans="1:15" x14ac:dyDescent="0.25">
      <c r="A1523" s="41" t="s">
        <v>1022</v>
      </c>
      <c r="C1523">
        <v>1.5</v>
      </c>
      <c r="D1523" t="s">
        <v>437</v>
      </c>
      <c r="E1523" t="s">
        <v>1035</v>
      </c>
      <c r="F1523">
        <v>3.2000000000000001E-2</v>
      </c>
      <c r="G1523">
        <v>13.968</v>
      </c>
      <c r="H1523">
        <v>14</v>
      </c>
      <c r="I1523">
        <v>13.731999999999999</v>
      </c>
      <c r="J1523">
        <v>12.994</v>
      </c>
      <c r="K1523">
        <v>12.853999999999999</v>
      </c>
      <c r="L1523">
        <v>12.343999999999999</v>
      </c>
      <c r="M1523">
        <v>11.93</v>
      </c>
      <c r="N1523">
        <v>0.14000000000000001</v>
      </c>
      <c r="O1523" t="str">
        <f t="shared" si="23"/>
        <v>-||1.5|M|6g|0.032|13.968|14|13.732|12.994|12.854|12.344|11.93|0.14</v>
      </c>
    </row>
    <row r="1524" spans="1:15" x14ac:dyDescent="0.25">
      <c r="A1524" s="41" t="s">
        <v>1022</v>
      </c>
      <c r="C1524">
        <v>1.5</v>
      </c>
      <c r="D1524" t="s">
        <v>437</v>
      </c>
      <c r="E1524" t="s">
        <v>1036</v>
      </c>
      <c r="F1524" t="s">
        <v>1022</v>
      </c>
      <c r="G1524">
        <v>14.406000000000001</v>
      </c>
      <c r="H1524">
        <v>14</v>
      </c>
      <c r="I1524">
        <v>14</v>
      </c>
      <c r="J1524">
        <v>13.215999999999999</v>
      </c>
      <c r="K1524">
        <v>13.026</v>
      </c>
      <c r="L1524">
        <v>12.676</v>
      </c>
      <c r="M1524">
        <v>12.375999999999999</v>
      </c>
      <c r="N1524">
        <v>0.19</v>
      </c>
      <c r="O1524" t="str">
        <f t="shared" si="23"/>
        <v>-||1.5|M|6H|-|14.406|14|14|13.216|13.026|12.676|12.376|0.19</v>
      </c>
    </row>
    <row r="1525" spans="1:15" x14ac:dyDescent="0.25">
      <c r="A1525" s="41" t="s">
        <v>1022</v>
      </c>
      <c r="C1525">
        <v>2</v>
      </c>
      <c r="D1525" t="s">
        <v>437</v>
      </c>
      <c r="E1525" t="s">
        <v>1034</v>
      </c>
      <c r="F1525">
        <v>3.7999999999999999E-2</v>
      </c>
      <c r="G1525">
        <v>13.962</v>
      </c>
      <c r="H1525">
        <v>14</v>
      </c>
      <c r="I1525">
        <v>13.682</v>
      </c>
      <c r="J1525">
        <v>12.663</v>
      </c>
      <c r="K1525">
        <v>12.563000000000001</v>
      </c>
      <c r="L1525">
        <v>11.797000000000001</v>
      </c>
      <c r="M1525">
        <v>11.331</v>
      </c>
      <c r="N1525">
        <v>0.1</v>
      </c>
      <c r="O1525" t="str">
        <f t="shared" si="23"/>
        <v>-||2|M|4g6g|0.038|13.962|14|13.682|12.663|12.563|11.797|11.331|0.1</v>
      </c>
    </row>
    <row r="1526" spans="1:15" x14ac:dyDescent="0.25">
      <c r="A1526" s="41" t="s">
        <v>1022</v>
      </c>
      <c r="C1526">
        <v>2</v>
      </c>
      <c r="D1526" t="s">
        <v>437</v>
      </c>
      <c r="E1526" t="s">
        <v>1035</v>
      </c>
      <c r="F1526">
        <v>3.7999999999999999E-2</v>
      </c>
      <c r="G1526">
        <v>13.962</v>
      </c>
      <c r="H1526">
        <v>14</v>
      </c>
      <c r="I1526">
        <v>13.682</v>
      </c>
      <c r="J1526">
        <v>12.663</v>
      </c>
      <c r="K1526">
        <v>12.503</v>
      </c>
      <c r="L1526">
        <v>11.797000000000001</v>
      </c>
      <c r="M1526">
        <v>11.271000000000001</v>
      </c>
      <c r="N1526">
        <v>0.16</v>
      </c>
      <c r="O1526" t="str">
        <f t="shared" si="23"/>
        <v>-||2|M|6g|0.038|13.962|14|13.682|12.663|12.503|11.797|11.271|0.16</v>
      </c>
    </row>
    <row r="1527" spans="1:15" x14ac:dyDescent="0.25">
      <c r="A1527" s="41" t="s">
        <v>1022</v>
      </c>
      <c r="C1527">
        <v>2</v>
      </c>
      <c r="D1527" t="s">
        <v>437</v>
      </c>
      <c r="E1527" t="s">
        <v>1036</v>
      </c>
      <c r="F1527" t="s">
        <v>1022</v>
      </c>
      <c r="G1527">
        <v>14.500999999999999</v>
      </c>
      <c r="H1527">
        <v>14</v>
      </c>
      <c r="I1527">
        <v>14</v>
      </c>
      <c r="J1527">
        <v>12.913</v>
      </c>
      <c r="K1527">
        <v>12.701000000000001</v>
      </c>
      <c r="L1527">
        <v>12.21</v>
      </c>
      <c r="M1527">
        <v>11.835000000000001</v>
      </c>
      <c r="N1527">
        <v>0.21199999999999999</v>
      </c>
      <c r="O1527" t="str">
        <f t="shared" si="23"/>
        <v>-||2|M|6H|-|14.501|14|14|12.913|12.701|12.21|11.835|0.212</v>
      </c>
    </row>
    <row r="1528" spans="1:15" x14ac:dyDescent="0.25">
      <c r="A1528" s="41" t="s">
        <v>1022</v>
      </c>
      <c r="C1528">
        <v>1</v>
      </c>
      <c r="D1528" t="s">
        <v>437</v>
      </c>
      <c r="E1528" t="s">
        <v>1034</v>
      </c>
      <c r="F1528">
        <v>2.5999999999999999E-2</v>
      </c>
      <c r="G1528">
        <v>14.974</v>
      </c>
      <c r="H1528">
        <v>15</v>
      </c>
      <c r="I1528">
        <v>14.794</v>
      </c>
      <c r="J1528">
        <v>14.324</v>
      </c>
      <c r="K1528">
        <v>14.249000000000001</v>
      </c>
      <c r="L1528">
        <v>13.891</v>
      </c>
      <c r="M1528">
        <v>13.632999999999999</v>
      </c>
      <c r="N1528">
        <v>7.4999999999999997E-2</v>
      </c>
      <c r="O1528" t="str">
        <f t="shared" si="23"/>
        <v>-||1|M|4g6g|0.026|14.974|15|14.794|14.324|14.249|13.891|13.633|0.075</v>
      </c>
    </row>
    <row r="1529" spans="1:15" x14ac:dyDescent="0.25">
      <c r="A1529" s="41" t="s">
        <v>1022</v>
      </c>
      <c r="C1529">
        <v>1</v>
      </c>
      <c r="D1529" t="s">
        <v>437</v>
      </c>
      <c r="E1529" t="s">
        <v>1035</v>
      </c>
      <c r="F1529">
        <v>2.5999999999999999E-2</v>
      </c>
      <c r="G1529">
        <v>14.974</v>
      </c>
      <c r="H1529">
        <v>15</v>
      </c>
      <c r="I1529">
        <v>14.794</v>
      </c>
      <c r="J1529">
        <v>14.324</v>
      </c>
      <c r="K1529">
        <v>14.206</v>
      </c>
      <c r="L1529">
        <v>13.891</v>
      </c>
      <c r="M1529">
        <v>13.59</v>
      </c>
      <c r="N1529">
        <v>0.11799999999999999</v>
      </c>
      <c r="O1529" t="str">
        <f t="shared" si="23"/>
        <v>-||1|M|6g|0.026|14.974|15|14.794|14.324|14.206|13.891|13.59|0.118</v>
      </c>
    </row>
    <row r="1530" spans="1:15" x14ac:dyDescent="0.25">
      <c r="A1530" s="41" t="s">
        <v>1022</v>
      </c>
      <c r="C1530">
        <v>1</v>
      </c>
      <c r="D1530" t="s">
        <v>437</v>
      </c>
      <c r="E1530" t="s">
        <v>1036</v>
      </c>
      <c r="F1530" t="s">
        <v>1022</v>
      </c>
      <c r="G1530">
        <v>15.304</v>
      </c>
      <c r="H1530">
        <v>15</v>
      </c>
      <c r="I1530">
        <v>15</v>
      </c>
      <c r="J1530">
        <v>14.51</v>
      </c>
      <c r="K1530">
        <v>14.35</v>
      </c>
      <c r="L1530">
        <v>14.153</v>
      </c>
      <c r="M1530">
        <v>13.917</v>
      </c>
      <c r="N1530">
        <v>0.16</v>
      </c>
      <c r="O1530" t="str">
        <f t="shared" si="23"/>
        <v>-||1|M|6H|-|15.304|15|15|14.51|14.35|14.153|13.917|0.16</v>
      </c>
    </row>
    <row r="1531" spans="1:15" x14ac:dyDescent="0.25">
      <c r="A1531" s="41" t="s">
        <v>1022</v>
      </c>
      <c r="C1531">
        <v>1.5</v>
      </c>
      <c r="D1531" t="s">
        <v>437</v>
      </c>
      <c r="E1531" t="s">
        <v>1034</v>
      </c>
      <c r="F1531">
        <v>3.2000000000000001E-2</v>
      </c>
      <c r="G1531">
        <v>15.968</v>
      </c>
      <c r="H1531">
        <v>16</v>
      </c>
      <c r="I1531">
        <v>15.731999999999999</v>
      </c>
      <c r="J1531">
        <v>14.994</v>
      </c>
      <c r="K1531">
        <v>14.904</v>
      </c>
      <c r="L1531">
        <v>14.343999999999999</v>
      </c>
      <c r="M1531">
        <v>13.98</v>
      </c>
      <c r="N1531">
        <v>0.09</v>
      </c>
      <c r="O1531" t="str">
        <f t="shared" si="23"/>
        <v>-||1.5|M|4g6g|0.032|15.968|16|15.732|14.994|14.904|14.344|13.98|0.09</v>
      </c>
    </row>
    <row r="1532" spans="1:15" x14ac:dyDescent="0.25">
      <c r="A1532" s="41" t="s">
        <v>1022</v>
      </c>
      <c r="C1532">
        <v>1.5</v>
      </c>
      <c r="D1532" t="s">
        <v>437</v>
      </c>
      <c r="E1532" t="s">
        <v>1035</v>
      </c>
      <c r="F1532">
        <v>3.2000000000000001E-2</v>
      </c>
      <c r="G1532">
        <v>15.968</v>
      </c>
      <c r="H1532">
        <v>16</v>
      </c>
      <c r="I1532">
        <v>15.731999999999999</v>
      </c>
      <c r="J1532">
        <v>14.994</v>
      </c>
      <c r="K1532">
        <v>14.853999999999999</v>
      </c>
      <c r="L1532">
        <v>14.343999999999999</v>
      </c>
      <c r="M1532">
        <v>13.93</v>
      </c>
      <c r="N1532">
        <v>0.14000000000000001</v>
      </c>
      <c r="O1532" t="str">
        <f t="shared" si="23"/>
        <v>-||1.5|M|6g|0.032|15.968|16|15.732|14.994|14.854|14.344|13.93|0.14</v>
      </c>
    </row>
    <row r="1533" spans="1:15" x14ac:dyDescent="0.25">
      <c r="A1533" s="41" t="s">
        <v>1022</v>
      </c>
      <c r="C1533">
        <v>1.5</v>
      </c>
      <c r="D1533" t="s">
        <v>437</v>
      </c>
      <c r="E1533" t="s">
        <v>1036</v>
      </c>
      <c r="F1533" t="s">
        <v>1022</v>
      </c>
      <c r="G1533">
        <v>16.405999999999999</v>
      </c>
      <c r="H1533">
        <v>16</v>
      </c>
      <c r="I1533">
        <v>16</v>
      </c>
      <c r="J1533">
        <v>15.215999999999999</v>
      </c>
      <c r="K1533">
        <v>15.026</v>
      </c>
      <c r="L1533">
        <v>14.676</v>
      </c>
      <c r="M1533">
        <v>14.375999999999999</v>
      </c>
      <c r="N1533">
        <v>0.19</v>
      </c>
      <c r="O1533" t="str">
        <f t="shared" si="23"/>
        <v>-||1.5|M|6H|-|16.406|16|16|15.216|15.026|14.676|14.376|0.19</v>
      </c>
    </row>
    <row r="1534" spans="1:15" x14ac:dyDescent="0.25">
      <c r="A1534" s="41" t="s">
        <v>1022</v>
      </c>
      <c r="C1534">
        <v>2</v>
      </c>
      <c r="D1534" t="s">
        <v>437</v>
      </c>
      <c r="E1534" t="s">
        <v>1034</v>
      </c>
      <c r="F1534">
        <v>3.7999999999999999E-2</v>
      </c>
      <c r="G1534">
        <v>15.962</v>
      </c>
      <c r="H1534">
        <v>16</v>
      </c>
      <c r="I1534">
        <v>15.682</v>
      </c>
      <c r="J1534">
        <v>14.663</v>
      </c>
      <c r="K1534">
        <v>14.563000000000001</v>
      </c>
      <c r="L1534">
        <v>13.797000000000001</v>
      </c>
      <c r="M1534">
        <v>13.331</v>
      </c>
      <c r="N1534">
        <v>0.1</v>
      </c>
      <c r="O1534" t="str">
        <f t="shared" si="23"/>
        <v>-||2|M|4g6g|0.038|15.962|16|15.682|14.663|14.563|13.797|13.331|0.1</v>
      </c>
    </row>
    <row r="1535" spans="1:15" x14ac:dyDescent="0.25">
      <c r="A1535" s="41" t="s">
        <v>1022</v>
      </c>
      <c r="C1535">
        <v>2</v>
      </c>
      <c r="D1535" t="s">
        <v>437</v>
      </c>
      <c r="E1535" t="s">
        <v>1035</v>
      </c>
      <c r="F1535">
        <v>3.7999999999999999E-2</v>
      </c>
      <c r="G1535">
        <v>15.962</v>
      </c>
      <c r="H1535">
        <v>16</v>
      </c>
      <c r="I1535">
        <v>15.682</v>
      </c>
      <c r="J1535">
        <v>14.663</v>
      </c>
      <c r="K1535">
        <v>14.503</v>
      </c>
      <c r="L1535">
        <v>13.797000000000001</v>
      </c>
      <c r="M1535">
        <v>13.271000000000001</v>
      </c>
      <c r="N1535">
        <v>0.16</v>
      </c>
      <c r="O1535" t="str">
        <f t="shared" si="23"/>
        <v>-||2|M|6g|0.038|15.962|16|15.682|14.663|14.503|13.797|13.271|0.16</v>
      </c>
    </row>
    <row r="1536" spans="1:15" x14ac:dyDescent="0.25">
      <c r="A1536" s="41" t="s">
        <v>1022</v>
      </c>
      <c r="C1536">
        <v>2</v>
      </c>
      <c r="D1536" t="s">
        <v>437</v>
      </c>
      <c r="E1536" t="s">
        <v>1036</v>
      </c>
      <c r="F1536" t="s">
        <v>1022</v>
      </c>
      <c r="G1536">
        <v>16.501000000000001</v>
      </c>
      <c r="H1536">
        <v>16</v>
      </c>
      <c r="I1536">
        <v>16</v>
      </c>
      <c r="J1536">
        <v>14.913</v>
      </c>
      <c r="K1536">
        <v>14.701000000000001</v>
      </c>
      <c r="L1536">
        <v>14.21</v>
      </c>
      <c r="M1536">
        <v>13.835000000000001</v>
      </c>
      <c r="N1536">
        <v>0.21199999999999999</v>
      </c>
      <c r="O1536" t="str">
        <f t="shared" si="23"/>
        <v>-||2|M|6H|-|16.501|16|16|14.913|14.701|14.21|13.835|0.212</v>
      </c>
    </row>
    <row r="1537" spans="1:15" x14ac:dyDescent="0.25">
      <c r="A1537" s="41" t="s">
        <v>1022</v>
      </c>
      <c r="C1537">
        <v>1</v>
      </c>
      <c r="D1537" t="s">
        <v>437</v>
      </c>
      <c r="E1537" t="s">
        <v>1034</v>
      </c>
      <c r="F1537">
        <v>2.5999999999999999E-2</v>
      </c>
      <c r="G1537">
        <v>16.974</v>
      </c>
      <c r="H1537">
        <v>17</v>
      </c>
      <c r="I1537">
        <v>16.794</v>
      </c>
      <c r="J1537">
        <v>16.324000000000002</v>
      </c>
      <c r="K1537">
        <v>16.248999999999999</v>
      </c>
      <c r="L1537">
        <v>15.891</v>
      </c>
      <c r="M1537">
        <v>15.632999999999999</v>
      </c>
      <c r="N1537">
        <v>7.4999999999999997E-2</v>
      </c>
      <c r="O1537" t="str">
        <f t="shared" si="23"/>
        <v>-||1|M|4g6g|0.026|16.974|17|16.794|16.324|16.249|15.891|15.633|0.075</v>
      </c>
    </row>
    <row r="1538" spans="1:15" x14ac:dyDescent="0.25">
      <c r="A1538" s="41" t="s">
        <v>1022</v>
      </c>
      <c r="C1538">
        <v>1</v>
      </c>
      <c r="D1538" t="s">
        <v>437</v>
      </c>
      <c r="E1538" t="s">
        <v>1035</v>
      </c>
      <c r="F1538">
        <v>2.5999999999999999E-2</v>
      </c>
      <c r="G1538">
        <v>16.974</v>
      </c>
      <c r="H1538">
        <v>17</v>
      </c>
      <c r="I1538">
        <v>16.794</v>
      </c>
      <c r="J1538">
        <v>16.324000000000002</v>
      </c>
      <c r="K1538">
        <v>16.206</v>
      </c>
      <c r="L1538">
        <v>15.891</v>
      </c>
      <c r="M1538">
        <v>15.59</v>
      </c>
      <c r="N1538">
        <v>0.11799999999999999</v>
      </c>
      <c r="O1538" t="str">
        <f t="shared" si="23"/>
        <v>-||1|M|6g|0.026|16.974|17|16.794|16.324|16.206|15.891|15.59|0.118</v>
      </c>
    </row>
    <row r="1539" spans="1:15" x14ac:dyDescent="0.25">
      <c r="A1539" s="41" t="s">
        <v>1022</v>
      </c>
      <c r="C1539">
        <v>1</v>
      </c>
      <c r="D1539" t="s">
        <v>437</v>
      </c>
      <c r="E1539" t="s">
        <v>1036</v>
      </c>
      <c r="F1539" t="s">
        <v>1022</v>
      </c>
      <c r="G1539">
        <v>17.303999999999998</v>
      </c>
      <c r="H1539">
        <v>17</v>
      </c>
      <c r="I1539">
        <v>17</v>
      </c>
      <c r="J1539">
        <v>16.510000000000002</v>
      </c>
      <c r="K1539">
        <v>16.350000000000001</v>
      </c>
      <c r="L1539">
        <v>16.152999999999999</v>
      </c>
      <c r="M1539">
        <v>15.917</v>
      </c>
      <c r="N1539">
        <v>0.16</v>
      </c>
      <c r="O1539" t="str">
        <f t="shared" ref="O1539:O1602" si="24">A1539&amp;"|"&amp;B1539&amp;"|"&amp;C1539&amp;"|"&amp;D1539&amp;"|"&amp;E1539&amp;"|"&amp;F1539&amp;"|"&amp;G1539&amp;"|"&amp;H1539&amp;"|"&amp;I1539&amp;"|"&amp;J1539&amp;"|"&amp;K1539&amp;"|"&amp;L1539&amp;"|"&amp;M1539&amp;"|"&amp;N1539</f>
        <v>-||1|M|6H|-|17.304|17|17|16.51|16.35|16.153|15.917|0.16</v>
      </c>
    </row>
    <row r="1540" spans="1:15" x14ac:dyDescent="0.25">
      <c r="A1540" s="41" t="s">
        <v>1022</v>
      </c>
      <c r="C1540">
        <v>1.5</v>
      </c>
      <c r="D1540" t="s">
        <v>437</v>
      </c>
      <c r="E1540" t="s">
        <v>1034</v>
      </c>
      <c r="F1540">
        <v>3.2000000000000001E-2</v>
      </c>
      <c r="G1540">
        <v>17.968</v>
      </c>
      <c r="H1540">
        <v>18</v>
      </c>
      <c r="I1540">
        <v>17.731999999999999</v>
      </c>
      <c r="J1540">
        <v>16.994</v>
      </c>
      <c r="K1540">
        <v>16.904</v>
      </c>
      <c r="L1540">
        <v>16.344000000000001</v>
      </c>
      <c r="M1540">
        <v>15.98</v>
      </c>
      <c r="N1540">
        <v>0.09</v>
      </c>
      <c r="O1540" t="str">
        <f t="shared" si="24"/>
        <v>-||1.5|M|4g6g|0.032|17.968|18|17.732|16.994|16.904|16.344|15.98|0.09</v>
      </c>
    </row>
    <row r="1541" spans="1:15" x14ac:dyDescent="0.25">
      <c r="A1541" s="41" t="s">
        <v>1022</v>
      </c>
      <c r="C1541">
        <v>1.5</v>
      </c>
      <c r="D1541" t="s">
        <v>437</v>
      </c>
      <c r="E1541" t="s">
        <v>1035</v>
      </c>
      <c r="F1541">
        <v>3.2000000000000001E-2</v>
      </c>
      <c r="G1541">
        <v>17.968</v>
      </c>
      <c r="H1541">
        <v>18</v>
      </c>
      <c r="I1541">
        <v>17.731999999999999</v>
      </c>
      <c r="J1541">
        <v>16.994</v>
      </c>
      <c r="K1541">
        <v>16.853999999999999</v>
      </c>
      <c r="L1541">
        <v>16.344000000000001</v>
      </c>
      <c r="M1541">
        <v>15.93</v>
      </c>
      <c r="N1541">
        <v>0.14000000000000001</v>
      </c>
      <c r="O1541" t="str">
        <f t="shared" si="24"/>
        <v>-||1.5|M|6g|0.032|17.968|18|17.732|16.994|16.854|16.344|15.93|0.14</v>
      </c>
    </row>
    <row r="1542" spans="1:15" x14ac:dyDescent="0.25">
      <c r="A1542" s="41" t="s">
        <v>1022</v>
      </c>
      <c r="C1542">
        <v>1.5</v>
      </c>
      <c r="D1542" t="s">
        <v>437</v>
      </c>
      <c r="E1542" t="s">
        <v>1036</v>
      </c>
      <c r="F1542" t="s">
        <v>1022</v>
      </c>
      <c r="G1542">
        <v>18.405999999999999</v>
      </c>
      <c r="H1542">
        <v>18</v>
      </c>
      <c r="I1542">
        <v>18</v>
      </c>
      <c r="J1542">
        <v>17.216000000000001</v>
      </c>
      <c r="K1542">
        <v>17.026</v>
      </c>
      <c r="L1542">
        <v>16.675999999999998</v>
      </c>
      <c r="M1542">
        <v>16.376000000000001</v>
      </c>
      <c r="N1542">
        <v>0.19</v>
      </c>
      <c r="O1542" t="str">
        <f t="shared" si="24"/>
        <v>-||1.5|M|6H|-|18.406|18|18|17.216|17.026|16.676|16.376|0.19</v>
      </c>
    </row>
    <row r="1543" spans="1:15" x14ac:dyDescent="0.25">
      <c r="A1543" s="41" t="s">
        <v>1022</v>
      </c>
      <c r="C1543">
        <v>1.5</v>
      </c>
      <c r="D1543" t="s">
        <v>437</v>
      </c>
      <c r="E1543" t="s">
        <v>1034</v>
      </c>
      <c r="F1543">
        <v>3.2000000000000001E-2</v>
      </c>
      <c r="G1543">
        <v>19.968</v>
      </c>
      <c r="H1543">
        <v>20</v>
      </c>
      <c r="I1543">
        <v>19.731999999999999</v>
      </c>
      <c r="J1543">
        <v>18.994</v>
      </c>
      <c r="K1543">
        <v>18.904</v>
      </c>
      <c r="L1543">
        <v>18.344000000000001</v>
      </c>
      <c r="M1543">
        <v>17.98</v>
      </c>
      <c r="N1543">
        <v>0.09</v>
      </c>
      <c r="O1543" t="str">
        <f t="shared" si="24"/>
        <v>-||1.5|M|4g6g|0.032|19.968|20|19.732|18.994|18.904|18.344|17.98|0.09</v>
      </c>
    </row>
    <row r="1544" spans="1:15" x14ac:dyDescent="0.25">
      <c r="A1544" s="41" t="s">
        <v>1022</v>
      </c>
      <c r="C1544">
        <v>1.5</v>
      </c>
      <c r="D1544" t="s">
        <v>437</v>
      </c>
      <c r="E1544" t="s">
        <v>1035</v>
      </c>
      <c r="F1544">
        <v>3.2000000000000001E-2</v>
      </c>
      <c r="G1544">
        <v>19.968</v>
      </c>
      <c r="H1544">
        <v>20</v>
      </c>
      <c r="I1544">
        <v>19.731999999999999</v>
      </c>
      <c r="J1544">
        <v>18.994</v>
      </c>
      <c r="K1544">
        <v>18.853999999999999</v>
      </c>
      <c r="L1544">
        <v>18.344000000000001</v>
      </c>
      <c r="M1544">
        <v>17.93</v>
      </c>
      <c r="N1544">
        <v>0.14000000000000001</v>
      </c>
      <c r="O1544" t="str">
        <f t="shared" si="24"/>
        <v>-||1.5|M|6g|0.032|19.968|20|19.732|18.994|18.854|18.344|17.93|0.14</v>
      </c>
    </row>
    <row r="1545" spans="1:15" x14ac:dyDescent="0.25">
      <c r="A1545" s="41" t="s">
        <v>1022</v>
      </c>
      <c r="C1545">
        <v>1.5</v>
      </c>
      <c r="D1545" t="s">
        <v>437</v>
      </c>
      <c r="E1545" t="s">
        <v>1036</v>
      </c>
      <c r="F1545" t="s">
        <v>1022</v>
      </c>
      <c r="G1545">
        <v>20.405999999999999</v>
      </c>
      <c r="H1545">
        <v>20</v>
      </c>
      <c r="I1545">
        <v>20</v>
      </c>
      <c r="J1545">
        <v>19.216000000000001</v>
      </c>
      <c r="K1545">
        <v>19.026</v>
      </c>
      <c r="L1545">
        <v>18.675999999999998</v>
      </c>
      <c r="M1545">
        <v>18.376000000000001</v>
      </c>
      <c r="N1545">
        <v>0.19</v>
      </c>
      <c r="O1545" t="str">
        <f t="shared" si="24"/>
        <v>-||1.5|M|6H|-|20.406|20|20|19.216|19.026|18.676|18.376|0.19</v>
      </c>
    </row>
    <row r="1546" spans="1:15" x14ac:dyDescent="0.25">
      <c r="A1546" s="41" t="s">
        <v>1022</v>
      </c>
      <c r="C1546">
        <v>1</v>
      </c>
      <c r="D1546" t="s">
        <v>437</v>
      </c>
      <c r="E1546" t="s">
        <v>1034</v>
      </c>
      <c r="F1546">
        <v>2.5999999999999999E-2</v>
      </c>
      <c r="G1546">
        <v>19.974</v>
      </c>
      <c r="H1546">
        <v>20</v>
      </c>
      <c r="I1546">
        <v>19.794</v>
      </c>
      <c r="J1546">
        <v>19.324000000000002</v>
      </c>
      <c r="K1546">
        <v>19.248999999999999</v>
      </c>
      <c r="L1546">
        <v>18.890999999999998</v>
      </c>
      <c r="M1546">
        <v>18.632999999999999</v>
      </c>
      <c r="N1546">
        <v>7.4999999999999997E-2</v>
      </c>
      <c r="O1546" t="str">
        <f t="shared" si="24"/>
        <v>-||1|M|4g6g|0.026|19.974|20|19.794|19.324|19.249|18.891|18.633|0.075</v>
      </c>
    </row>
    <row r="1547" spans="1:15" x14ac:dyDescent="0.25">
      <c r="A1547" s="41" t="s">
        <v>1022</v>
      </c>
      <c r="C1547">
        <v>1</v>
      </c>
      <c r="D1547" t="s">
        <v>437</v>
      </c>
      <c r="E1547" t="s">
        <v>1035</v>
      </c>
      <c r="F1547">
        <v>2.5999999999999999E-2</v>
      </c>
      <c r="G1547">
        <v>19.974</v>
      </c>
      <c r="H1547">
        <v>20</v>
      </c>
      <c r="I1547">
        <v>19.794</v>
      </c>
      <c r="J1547">
        <v>19.324000000000002</v>
      </c>
      <c r="K1547">
        <v>19.206</v>
      </c>
      <c r="L1547">
        <v>18.890999999999998</v>
      </c>
      <c r="M1547">
        <v>18.59</v>
      </c>
      <c r="N1547">
        <v>0.11799999999999999</v>
      </c>
      <c r="O1547" t="str">
        <f t="shared" si="24"/>
        <v>-||1|M|6g|0.026|19.974|20|19.794|19.324|19.206|18.891|18.59|0.118</v>
      </c>
    </row>
    <row r="1548" spans="1:15" x14ac:dyDescent="0.25">
      <c r="A1548" s="41" t="s">
        <v>1022</v>
      </c>
      <c r="C1548">
        <v>1</v>
      </c>
      <c r="D1548" t="s">
        <v>437</v>
      </c>
      <c r="E1548" t="s">
        <v>1036</v>
      </c>
      <c r="F1548" t="s">
        <v>1022</v>
      </c>
      <c r="G1548">
        <v>20.303999999999998</v>
      </c>
      <c r="H1548">
        <v>20</v>
      </c>
      <c r="I1548">
        <v>20</v>
      </c>
      <c r="J1548">
        <v>19.510000000000002</v>
      </c>
      <c r="K1548">
        <v>19.350000000000001</v>
      </c>
      <c r="L1548">
        <v>19.152999999999999</v>
      </c>
      <c r="M1548">
        <v>18.917000000000002</v>
      </c>
      <c r="N1548">
        <v>0.16</v>
      </c>
      <c r="O1548" t="str">
        <f t="shared" si="24"/>
        <v>-||1|M|6H|-|20.304|20|20|19.51|19.35|19.153|18.917|0.16</v>
      </c>
    </row>
    <row r="1549" spans="1:15" x14ac:dyDescent="0.25">
      <c r="A1549" s="41" t="s">
        <v>1022</v>
      </c>
      <c r="C1549">
        <v>2.5</v>
      </c>
      <c r="D1549" t="s">
        <v>437</v>
      </c>
      <c r="E1549" t="s">
        <v>1034</v>
      </c>
      <c r="F1549">
        <v>4.2000000000000003E-2</v>
      </c>
      <c r="G1549">
        <v>19.957999999999998</v>
      </c>
      <c r="H1549">
        <v>20</v>
      </c>
      <c r="I1549">
        <v>19.623000000000001</v>
      </c>
      <c r="J1549">
        <v>18.334</v>
      </c>
      <c r="K1549">
        <v>18.228000000000002</v>
      </c>
      <c r="L1549">
        <v>17.251999999999999</v>
      </c>
      <c r="M1549">
        <v>16.687999999999999</v>
      </c>
      <c r="N1549">
        <v>0.106</v>
      </c>
      <c r="O1549" t="str">
        <f t="shared" si="24"/>
        <v>-||2.5|M|4g6g|0.042|19.958|20|19.623|18.334|18.228|17.252|16.688|0.106</v>
      </c>
    </row>
    <row r="1550" spans="1:15" x14ac:dyDescent="0.25">
      <c r="A1550" s="41" t="s">
        <v>1022</v>
      </c>
      <c r="C1550">
        <v>2.5</v>
      </c>
      <c r="D1550" t="s">
        <v>437</v>
      </c>
      <c r="E1550" t="s">
        <v>1035</v>
      </c>
      <c r="F1550">
        <v>4.2000000000000003E-2</v>
      </c>
      <c r="G1550">
        <v>19.957999999999998</v>
      </c>
      <c r="H1550">
        <v>20</v>
      </c>
      <c r="I1550">
        <v>19.623000000000001</v>
      </c>
      <c r="J1550">
        <v>18.334</v>
      </c>
      <c r="K1550">
        <v>18.164000000000001</v>
      </c>
      <c r="L1550">
        <v>17.251999999999999</v>
      </c>
      <c r="M1550">
        <v>16.623999999999999</v>
      </c>
      <c r="N1550">
        <v>0.17</v>
      </c>
      <c r="O1550" t="str">
        <f t="shared" si="24"/>
        <v>-||2.5|M|6g|0.042|19.958|20|19.623|18.334|18.164|17.252|16.624|0.17</v>
      </c>
    </row>
    <row r="1551" spans="1:15" x14ac:dyDescent="0.25">
      <c r="A1551" s="41" t="s">
        <v>1022</v>
      </c>
      <c r="C1551">
        <v>2.5</v>
      </c>
      <c r="D1551" t="s">
        <v>437</v>
      </c>
      <c r="E1551" t="s">
        <v>1036</v>
      </c>
      <c r="F1551" t="s">
        <v>1022</v>
      </c>
      <c r="G1551">
        <v>20.585000000000001</v>
      </c>
      <c r="H1551">
        <v>20</v>
      </c>
      <c r="I1551">
        <v>20</v>
      </c>
      <c r="J1551">
        <v>18.600000000000001</v>
      </c>
      <c r="K1551">
        <v>18.376000000000001</v>
      </c>
      <c r="L1551">
        <v>17.744</v>
      </c>
      <c r="M1551">
        <v>17.294</v>
      </c>
      <c r="N1551">
        <v>0.224</v>
      </c>
      <c r="O1551" t="str">
        <f t="shared" si="24"/>
        <v>-||2.5|M|6H|-|20.585|20|20|18.6|18.376|17.744|17.294|0.224</v>
      </c>
    </row>
    <row r="1552" spans="1:15" x14ac:dyDescent="0.25">
      <c r="A1552" s="41" t="s">
        <v>1022</v>
      </c>
      <c r="C1552">
        <v>1.5</v>
      </c>
      <c r="D1552" t="s">
        <v>437</v>
      </c>
      <c r="E1552" t="s">
        <v>1034</v>
      </c>
      <c r="F1552">
        <v>3.2000000000000001E-2</v>
      </c>
      <c r="G1552">
        <v>21.968</v>
      </c>
      <c r="H1552">
        <v>22</v>
      </c>
      <c r="I1552">
        <v>21.731999999999999</v>
      </c>
      <c r="J1552">
        <v>20.994</v>
      </c>
      <c r="K1552">
        <v>20.904</v>
      </c>
      <c r="L1552">
        <v>20.344000000000001</v>
      </c>
      <c r="M1552">
        <v>19.98</v>
      </c>
      <c r="N1552">
        <v>0.09</v>
      </c>
      <c r="O1552" t="str">
        <f t="shared" si="24"/>
        <v>-||1.5|M|4g6g|0.032|21.968|22|21.732|20.994|20.904|20.344|19.98|0.09</v>
      </c>
    </row>
    <row r="1553" spans="1:15" x14ac:dyDescent="0.25">
      <c r="A1553" s="41" t="s">
        <v>1022</v>
      </c>
      <c r="C1553">
        <v>1.5</v>
      </c>
      <c r="D1553" t="s">
        <v>437</v>
      </c>
      <c r="E1553" t="s">
        <v>1035</v>
      </c>
      <c r="F1553">
        <v>3.2000000000000001E-2</v>
      </c>
      <c r="G1553">
        <v>21.968</v>
      </c>
      <c r="H1553">
        <v>22</v>
      </c>
      <c r="I1553">
        <v>21.731999999999999</v>
      </c>
      <c r="J1553">
        <v>20.994</v>
      </c>
      <c r="K1553">
        <v>20.853999999999999</v>
      </c>
      <c r="L1553">
        <v>20.344000000000001</v>
      </c>
      <c r="M1553">
        <v>19.93</v>
      </c>
      <c r="N1553">
        <v>0.14000000000000001</v>
      </c>
      <c r="O1553" t="str">
        <f t="shared" si="24"/>
        <v>-||1.5|M|6g|0.032|21.968|22|21.732|20.994|20.854|20.344|19.93|0.14</v>
      </c>
    </row>
    <row r="1554" spans="1:15" x14ac:dyDescent="0.25">
      <c r="A1554" s="41" t="s">
        <v>1022</v>
      </c>
      <c r="C1554">
        <v>1.5</v>
      </c>
      <c r="D1554" t="s">
        <v>437</v>
      </c>
      <c r="E1554" t="s">
        <v>1036</v>
      </c>
      <c r="F1554" t="s">
        <v>1022</v>
      </c>
      <c r="G1554">
        <v>22.405999999999999</v>
      </c>
      <c r="H1554">
        <v>22</v>
      </c>
      <c r="I1554">
        <v>22</v>
      </c>
      <c r="J1554">
        <v>21.216000000000001</v>
      </c>
      <c r="K1554">
        <v>21.026</v>
      </c>
      <c r="L1554">
        <v>20.675999999999998</v>
      </c>
      <c r="M1554">
        <v>20.376000000000001</v>
      </c>
      <c r="N1554">
        <v>0.19</v>
      </c>
      <c r="O1554" t="str">
        <f t="shared" si="24"/>
        <v>-||1.5|M|6H|-|22.406|22|22|21.216|21.026|20.676|20.376|0.19</v>
      </c>
    </row>
    <row r="1555" spans="1:15" x14ac:dyDescent="0.25">
      <c r="A1555" s="41" t="s">
        <v>1022</v>
      </c>
      <c r="C1555">
        <v>2.5</v>
      </c>
      <c r="D1555" t="s">
        <v>437</v>
      </c>
      <c r="E1555" t="s">
        <v>1035</v>
      </c>
      <c r="F1555">
        <v>4.2000000000000003E-2</v>
      </c>
      <c r="G1555">
        <v>21.9587</v>
      </c>
      <c r="H1555">
        <v>22</v>
      </c>
      <c r="I1555">
        <v>21.623000000000001</v>
      </c>
      <c r="J1555">
        <v>20.334</v>
      </c>
      <c r="K1555">
        <v>20.164000000000001</v>
      </c>
      <c r="L1555">
        <v>19.251999999999999</v>
      </c>
      <c r="M1555">
        <v>18.623999999999999</v>
      </c>
      <c r="N1555">
        <v>0.17</v>
      </c>
      <c r="O1555" t="str">
        <f t="shared" si="24"/>
        <v>-||2.5|M|6g|0.042|21.9587|22|21.623|20.334|20.164|19.252|18.624|0.17</v>
      </c>
    </row>
    <row r="1556" spans="1:15" x14ac:dyDescent="0.25">
      <c r="A1556" s="41" t="s">
        <v>1022</v>
      </c>
      <c r="C1556">
        <v>2.5</v>
      </c>
      <c r="D1556" t="s">
        <v>437</v>
      </c>
      <c r="E1556" t="s">
        <v>1036</v>
      </c>
      <c r="F1556" t="s">
        <v>1022</v>
      </c>
      <c r="G1556">
        <v>22.585000000000001</v>
      </c>
      <c r="H1556">
        <v>22</v>
      </c>
      <c r="I1556">
        <v>22</v>
      </c>
      <c r="J1556">
        <v>20.6</v>
      </c>
      <c r="K1556">
        <v>20.376000000000001</v>
      </c>
      <c r="L1556">
        <v>19.744</v>
      </c>
      <c r="M1556">
        <v>19.294</v>
      </c>
      <c r="N1556">
        <v>0.224</v>
      </c>
      <c r="O1556" t="str">
        <f t="shared" si="24"/>
        <v>-||2.5|M|6H|-|22.585|22|22|20.6|20.376|19.744|19.294|0.224</v>
      </c>
    </row>
    <row r="1557" spans="1:15" x14ac:dyDescent="0.25">
      <c r="A1557" s="41" t="s">
        <v>1022</v>
      </c>
      <c r="C1557">
        <v>2</v>
      </c>
      <c r="D1557" t="s">
        <v>437</v>
      </c>
      <c r="E1557" t="s">
        <v>1034</v>
      </c>
      <c r="F1557">
        <v>3.7999999999999999E-2</v>
      </c>
      <c r="G1557">
        <v>23.962</v>
      </c>
      <c r="H1557">
        <v>24</v>
      </c>
      <c r="I1557">
        <v>23.681999999999999</v>
      </c>
      <c r="J1557">
        <v>22.663</v>
      </c>
      <c r="K1557">
        <v>22.556999999999999</v>
      </c>
      <c r="L1557">
        <v>21.797000000000001</v>
      </c>
      <c r="M1557">
        <v>21.324999999999999</v>
      </c>
      <c r="N1557">
        <v>0.106</v>
      </c>
      <c r="O1557" t="str">
        <f t="shared" si="24"/>
        <v>-||2|M|4g6g|0.038|23.962|24|23.682|22.663|22.557|21.797|21.325|0.106</v>
      </c>
    </row>
    <row r="1558" spans="1:15" x14ac:dyDescent="0.25">
      <c r="A1558" s="41" t="s">
        <v>1022</v>
      </c>
      <c r="C1558">
        <v>2</v>
      </c>
      <c r="D1558" t="s">
        <v>437</v>
      </c>
      <c r="E1558" t="s">
        <v>1035</v>
      </c>
      <c r="F1558">
        <v>3.7999999999999999E-2</v>
      </c>
      <c r="G1558">
        <v>23.962</v>
      </c>
      <c r="H1558">
        <v>24</v>
      </c>
      <c r="I1558">
        <v>23.681999999999999</v>
      </c>
      <c r="J1558">
        <v>22.663</v>
      </c>
      <c r="K1558">
        <v>22.492999999999999</v>
      </c>
      <c r="L1558">
        <v>21.797000000000001</v>
      </c>
      <c r="M1558">
        <v>21.260999999999999</v>
      </c>
      <c r="N1558">
        <v>0.17</v>
      </c>
      <c r="O1558" t="str">
        <f t="shared" si="24"/>
        <v>-||2|M|6g|0.038|23.962|24|23.682|22.663|22.493|21.797|21.261|0.17</v>
      </c>
    </row>
    <row r="1559" spans="1:15" x14ac:dyDescent="0.25">
      <c r="A1559" s="41" t="s">
        <v>1022</v>
      </c>
      <c r="C1559">
        <v>2</v>
      </c>
      <c r="D1559" t="s">
        <v>437</v>
      </c>
      <c r="E1559" t="s">
        <v>1036</v>
      </c>
      <c r="F1559" t="s">
        <v>1022</v>
      </c>
      <c r="G1559">
        <v>24.513000000000002</v>
      </c>
      <c r="H1559">
        <v>24</v>
      </c>
      <c r="I1559">
        <v>24</v>
      </c>
      <c r="J1559">
        <v>22.925000000000001</v>
      </c>
      <c r="K1559">
        <v>22.701000000000001</v>
      </c>
      <c r="L1559">
        <v>22.21</v>
      </c>
      <c r="M1559">
        <v>21.835000000000001</v>
      </c>
      <c r="N1559">
        <v>0.224</v>
      </c>
      <c r="O1559" t="str">
        <f t="shared" si="24"/>
        <v>-||2|M|6H|-|24.513|24|24|22.925|22.701|22.21|21.835|0.224</v>
      </c>
    </row>
    <row r="1560" spans="1:15" x14ac:dyDescent="0.25">
      <c r="A1560" s="41" t="s">
        <v>1022</v>
      </c>
      <c r="C1560">
        <v>3</v>
      </c>
      <c r="D1560" t="s">
        <v>437</v>
      </c>
      <c r="E1560" t="s">
        <v>1034</v>
      </c>
      <c r="F1560">
        <v>4.8000000000000001E-2</v>
      </c>
      <c r="G1560">
        <v>23.952000000000002</v>
      </c>
      <c r="H1560">
        <v>24</v>
      </c>
      <c r="I1560">
        <v>23.556999999999999</v>
      </c>
      <c r="J1560">
        <v>22.003</v>
      </c>
      <c r="K1560">
        <v>21.878</v>
      </c>
      <c r="L1560">
        <v>20.704000000000001</v>
      </c>
      <c r="M1560">
        <v>20.03</v>
      </c>
      <c r="N1560">
        <v>0.125</v>
      </c>
      <c r="O1560" t="str">
        <f t="shared" si="24"/>
        <v>-||3|M|4g6g|0.048|23.952|24|23.557|22.003|21.878|20.704|20.03|0.125</v>
      </c>
    </row>
    <row r="1561" spans="1:15" x14ac:dyDescent="0.25">
      <c r="A1561" s="41" t="s">
        <v>1022</v>
      </c>
      <c r="C1561">
        <v>3</v>
      </c>
      <c r="D1561" t="s">
        <v>437</v>
      </c>
      <c r="E1561" t="s">
        <v>1035</v>
      </c>
      <c r="F1561">
        <v>4.8000000000000001E-2</v>
      </c>
      <c r="G1561">
        <v>23.952000000000002</v>
      </c>
      <c r="H1561">
        <v>24</v>
      </c>
      <c r="I1561">
        <v>23.577000000000002</v>
      </c>
      <c r="J1561">
        <v>22.003</v>
      </c>
      <c r="K1561">
        <v>21.803000000000001</v>
      </c>
      <c r="L1561">
        <v>20.704000000000001</v>
      </c>
      <c r="M1561">
        <v>19.954999999999998</v>
      </c>
      <c r="N1561">
        <v>0.2</v>
      </c>
      <c r="O1561" t="str">
        <f t="shared" si="24"/>
        <v>-||3|M|6g|0.048|23.952|24|23.577|22.003|21.803|20.704|19.955|0.2</v>
      </c>
    </row>
    <row r="1562" spans="1:15" x14ac:dyDescent="0.25">
      <c r="A1562" s="41" t="s">
        <v>1022</v>
      </c>
      <c r="C1562">
        <v>3</v>
      </c>
      <c r="D1562" t="s">
        <v>437</v>
      </c>
      <c r="E1562" t="s">
        <v>1036</v>
      </c>
      <c r="F1562" t="s">
        <v>1022</v>
      </c>
      <c r="G1562">
        <v>24.698</v>
      </c>
      <c r="H1562">
        <v>24</v>
      </c>
      <c r="I1562">
        <v>24</v>
      </c>
      <c r="J1562">
        <v>22.315999999999999</v>
      </c>
      <c r="K1562">
        <v>22.050999999999998</v>
      </c>
      <c r="L1562">
        <v>21.251999999999999</v>
      </c>
      <c r="M1562">
        <v>20.751999999999999</v>
      </c>
      <c r="N1562">
        <v>0.26500000000000001</v>
      </c>
      <c r="O1562" t="str">
        <f t="shared" si="24"/>
        <v>-||3|M|6H|-|24.698|24|24|22.316|22.051|21.252|20.752|0.265</v>
      </c>
    </row>
    <row r="1563" spans="1:15" x14ac:dyDescent="0.25">
      <c r="A1563" s="41" t="s">
        <v>1022</v>
      </c>
      <c r="C1563">
        <v>1.5</v>
      </c>
      <c r="D1563" t="s">
        <v>437</v>
      </c>
      <c r="E1563" t="s">
        <v>1034</v>
      </c>
      <c r="F1563">
        <v>3.2000000000000001E-2</v>
      </c>
      <c r="G1563">
        <v>24.968</v>
      </c>
      <c r="H1563">
        <v>25</v>
      </c>
      <c r="I1563">
        <v>24.731999999999999</v>
      </c>
      <c r="J1563">
        <v>23.994</v>
      </c>
      <c r="K1563">
        <v>23.899000000000001</v>
      </c>
      <c r="L1563">
        <v>23.344000000000001</v>
      </c>
      <c r="M1563">
        <v>22.975000000000001</v>
      </c>
      <c r="N1563">
        <v>9.5000000000000001E-2</v>
      </c>
      <c r="O1563" t="str">
        <f t="shared" si="24"/>
        <v>-||1.5|M|4g6g|0.032|24.968|25|24.732|23.994|23.899|23.344|22.975|0.095</v>
      </c>
    </row>
    <row r="1564" spans="1:15" x14ac:dyDescent="0.25">
      <c r="A1564" s="41" t="s">
        <v>1022</v>
      </c>
      <c r="C1564">
        <v>1.5</v>
      </c>
      <c r="D1564" t="s">
        <v>437</v>
      </c>
      <c r="E1564" t="s">
        <v>1035</v>
      </c>
      <c r="F1564">
        <v>3.2000000000000001E-2</v>
      </c>
      <c r="G1564">
        <v>24.968</v>
      </c>
      <c r="H1564">
        <v>25</v>
      </c>
      <c r="I1564">
        <v>24.731999999999999</v>
      </c>
      <c r="J1564">
        <v>23.994</v>
      </c>
      <c r="K1564">
        <v>23.844000000000001</v>
      </c>
      <c r="L1564">
        <v>23.344000000000001</v>
      </c>
      <c r="M1564">
        <v>22.92</v>
      </c>
      <c r="N1564">
        <v>0.15</v>
      </c>
      <c r="O1564" t="str">
        <f t="shared" si="24"/>
        <v>-||1.5|M|6g|0.032|24.968|25|24.732|23.994|23.844|23.344|22.92|0.15</v>
      </c>
    </row>
    <row r="1565" spans="1:15" x14ac:dyDescent="0.25">
      <c r="A1565" s="41" t="s">
        <v>1022</v>
      </c>
      <c r="C1565">
        <v>1.5</v>
      </c>
      <c r="D1565" t="s">
        <v>437</v>
      </c>
      <c r="E1565" t="s">
        <v>1036</v>
      </c>
      <c r="F1565" t="s">
        <v>1022</v>
      </c>
      <c r="G1565">
        <v>25.416</v>
      </c>
      <c r="H1565">
        <v>25</v>
      </c>
      <c r="I1565">
        <v>25</v>
      </c>
      <c r="J1565">
        <v>24.225999999999999</v>
      </c>
      <c r="K1565">
        <v>24.026</v>
      </c>
      <c r="L1565">
        <v>23.675999999999998</v>
      </c>
      <c r="M1565">
        <v>23.376000000000001</v>
      </c>
      <c r="N1565">
        <v>0.2</v>
      </c>
      <c r="O1565" t="str">
        <f t="shared" si="24"/>
        <v>-||1.5|M|6H|-|25.416|25|25|24.226|24.026|23.676|23.376|0.2</v>
      </c>
    </row>
    <row r="1566" spans="1:15" x14ac:dyDescent="0.25">
      <c r="A1566" s="41" t="s">
        <v>1022</v>
      </c>
      <c r="C1566">
        <v>2</v>
      </c>
      <c r="D1566" t="s">
        <v>437</v>
      </c>
      <c r="E1566" t="s">
        <v>1034</v>
      </c>
      <c r="F1566">
        <v>3.7999999999999999E-2</v>
      </c>
      <c r="G1566">
        <v>26.962</v>
      </c>
      <c r="H1566">
        <v>27</v>
      </c>
      <c r="I1566">
        <v>26.681999999999999</v>
      </c>
      <c r="J1566">
        <v>25.663</v>
      </c>
      <c r="K1566">
        <v>25.556999999999999</v>
      </c>
      <c r="L1566">
        <v>24.797000000000001</v>
      </c>
      <c r="M1566">
        <v>24.324999999999999</v>
      </c>
      <c r="N1566">
        <v>0.106</v>
      </c>
      <c r="O1566" t="str">
        <f t="shared" si="24"/>
        <v>-||2|M|4g6g|0.038|26.962|27|26.682|25.663|25.557|24.797|24.325|0.106</v>
      </c>
    </row>
    <row r="1567" spans="1:15" x14ac:dyDescent="0.25">
      <c r="A1567" s="41" t="s">
        <v>1022</v>
      </c>
      <c r="C1567">
        <v>2</v>
      </c>
      <c r="D1567" t="s">
        <v>437</v>
      </c>
      <c r="E1567" t="s">
        <v>1035</v>
      </c>
      <c r="F1567">
        <v>3.7999999999999999E-2</v>
      </c>
      <c r="G1567">
        <v>26.962</v>
      </c>
      <c r="H1567">
        <v>27</v>
      </c>
      <c r="I1567">
        <v>26.681999999999999</v>
      </c>
      <c r="J1567">
        <v>25.663</v>
      </c>
      <c r="K1567">
        <v>25.492999999999999</v>
      </c>
      <c r="L1567">
        <v>24.797000000000001</v>
      </c>
      <c r="M1567">
        <v>24.260999999999999</v>
      </c>
      <c r="N1567">
        <v>0.17</v>
      </c>
      <c r="O1567" t="str">
        <f t="shared" si="24"/>
        <v>-||2|M|6g|0.038|26.962|27|26.682|25.663|25.493|24.797|24.261|0.17</v>
      </c>
    </row>
    <row r="1568" spans="1:15" x14ac:dyDescent="0.25">
      <c r="A1568" s="41" t="s">
        <v>1022</v>
      </c>
      <c r="C1568">
        <v>2</v>
      </c>
      <c r="D1568" t="s">
        <v>437</v>
      </c>
      <c r="E1568" t="s">
        <v>1036</v>
      </c>
      <c r="F1568" t="s">
        <v>1022</v>
      </c>
      <c r="G1568">
        <v>27.513000000000002</v>
      </c>
      <c r="H1568">
        <v>27</v>
      </c>
      <c r="I1568">
        <v>27</v>
      </c>
      <c r="J1568">
        <v>25.925000000000001</v>
      </c>
      <c r="K1568">
        <v>25.701000000000001</v>
      </c>
      <c r="L1568">
        <v>25.21</v>
      </c>
      <c r="M1568">
        <v>24.835000000000001</v>
      </c>
      <c r="N1568">
        <v>0.224</v>
      </c>
      <c r="O1568" t="str">
        <f t="shared" si="24"/>
        <v>-||2|M|6H|-|27.513|27|27|25.925|25.701|25.21|24.835|0.224</v>
      </c>
    </row>
    <row r="1569" spans="1:15" x14ac:dyDescent="0.25">
      <c r="A1569" s="41" t="s">
        <v>1022</v>
      </c>
      <c r="C1569">
        <v>3</v>
      </c>
      <c r="D1569" t="s">
        <v>437</v>
      </c>
      <c r="E1569" t="s">
        <v>1035</v>
      </c>
      <c r="F1569">
        <v>4.8000000000000001E-2</v>
      </c>
      <c r="G1569">
        <v>26.952000000000002</v>
      </c>
      <c r="H1569">
        <v>27</v>
      </c>
      <c r="I1569">
        <v>26.577000000000002</v>
      </c>
      <c r="J1569">
        <v>25.003</v>
      </c>
      <c r="K1569">
        <v>24.803000000000001</v>
      </c>
      <c r="L1569">
        <v>23.704000000000001</v>
      </c>
      <c r="M1569">
        <v>22.954999999999998</v>
      </c>
      <c r="N1569">
        <v>0.2</v>
      </c>
      <c r="O1569" t="str">
        <f t="shared" si="24"/>
        <v>-||3|M|6g|0.048|26.952|27|26.577|25.003|24.803|23.704|22.955|0.2</v>
      </c>
    </row>
    <row r="1570" spans="1:15" x14ac:dyDescent="0.25">
      <c r="A1570" s="41" t="s">
        <v>1022</v>
      </c>
      <c r="C1570">
        <v>3</v>
      </c>
      <c r="D1570" t="s">
        <v>437</v>
      </c>
      <c r="E1570" t="s">
        <v>1036</v>
      </c>
      <c r="F1570" t="s">
        <v>1022</v>
      </c>
      <c r="G1570">
        <v>27.698</v>
      </c>
      <c r="H1570">
        <v>27</v>
      </c>
      <c r="I1570">
        <v>27</v>
      </c>
      <c r="J1570">
        <v>25.315999999999999</v>
      </c>
      <c r="K1570">
        <v>25.050999999999998</v>
      </c>
      <c r="L1570">
        <v>24.251999999999999</v>
      </c>
      <c r="M1570">
        <v>23.751999999999999</v>
      </c>
      <c r="N1570">
        <v>0.26500000000000001</v>
      </c>
      <c r="O1570" t="str">
        <f t="shared" si="24"/>
        <v>-||3|M|6H|-|27.698|27|27|25.316|25.051|24.252|23.752|0.265</v>
      </c>
    </row>
    <row r="1571" spans="1:15" x14ac:dyDescent="0.25">
      <c r="A1571" s="41" t="s">
        <v>1022</v>
      </c>
      <c r="C1571">
        <v>1.5</v>
      </c>
      <c r="D1571" t="s">
        <v>437</v>
      </c>
      <c r="E1571" t="s">
        <v>1034</v>
      </c>
      <c r="F1571">
        <v>3.2000000000000001E-2</v>
      </c>
      <c r="G1571">
        <v>29.968</v>
      </c>
      <c r="H1571">
        <v>30</v>
      </c>
      <c r="I1571">
        <v>29.731999999999999</v>
      </c>
      <c r="J1571">
        <v>28.994</v>
      </c>
      <c r="K1571">
        <v>28.899000000000001</v>
      </c>
      <c r="L1571">
        <v>28.344000000000001</v>
      </c>
      <c r="M1571">
        <v>27.975000000000001</v>
      </c>
      <c r="N1571">
        <v>9.5000000000000001E-2</v>
      </c>
      <c r="O1571" t="str">
        <f t="shared" si="24"/>
        <v>-||1.5|M|4g6g|0.032|29.968|30|29.732|28.994|28.899|28.344|27.975|0.095</v>
      </c>
    </row>
    <row r="1572" spans="1:15" x14ac:dyDescent="0.25">
      <c r="A1572" s="41" t="s">
        <v>1022</v>
      </c>
      <c r="C1572">
        <v>1.5</v>
      </c>
      <c r="D1572" t="s">
        <v>437</v>
      </c>
      <c r="E1572" t="s">
        <v>1035</v>
      </c>
      <c r="F1572">
        <v>3.2000000000000001E-2</v>
      </c>
      <c r="G1572">
        <v>29.968</v>
      </c>
      <c r="H1572">
        <v>30</v>
      </c>
      <c r="I1572">
        <v>29.731999999999999</v>
      </c>
      <c r="J1572">
        <v>28.994</v>
      </c>
      <c r="K1572">
        <v>28.844000000000001</v>
      </c>
      <c r="L1572">
        <v>28.344000000000001</v>
      </c>
      <c r="M1572">
        <v>27.92</v>
      </c>
      <c r="N1572">
        <v>0.15</v>
      </c>
      <c r="O1572" t="str">
        <f t="shared" si="24"/>
        <v>-||1.5|M|6g|0.032|29.968|30|29.732|28.994|28.844|28.344|27.92|0.15</v>
      </c>
    </row>
    <row r="1573" spans="1:15" x14ac:dyDescent="0.25">
      <c r="A1573" s="41" t="s">
        <v>1022</v>
      </c>
      <c r="C1573">
        <v>1.5</v>
      </c>
      <c r="D1573" t="s">
        <v>437</v>
      </c>
      <c r="E1573" t="s">
        <v>1036</v>
      </c>
      <c r="F1573" t="s">
        <v>1022</v>
      </c>
      <c r="G1573">
        <v>30.416</v>
      </c>
      <c r="H1573">
        <v>30</v>
      </c>
      <c r="I1573">
        <v>30</v>
      </c>
      <c r="J1573">
        <v>29.225999999999999</v>
      </c>
      <c r="K1573">
        <v>29.026</v>
      </c>
      <c r="L1573">
        <v>28.675999999999998</v>
      </c>
      <c r="M1573">
        <v>28.376000000000001</v>
      </c>
      <c r="N1573">
        <v>0.2</v>
      </c>
      <c r="O1573" t="str">
        <f t="shared" si="24"/>
        <v>-||1.5|M|6H|-|30.416|30|30|29.226|29.026|28.676|28.376|0.2</v>
      </c>
    </row>
    <row r="1574" spans="1:15" x14ac:dyDescent="0.25">
      <c r="A1574" s="41" t="s">
        <v>1022</v>
      </c>
      <c r="C1574">
        <v>2</v>
      </c>
      <c r="D1574" t="s">
        <v>437</v>
      </c>
      <c r="E1574" t="s">
        <v>1034</v>
      </c>
      <c r="F1574">
        <v>3.7999999999999999E-2</v>
      </c>
      <c r="G1574">
        <v>29.962</v>
      </c>
      <c r="H1574">
        <v>30</v>
      </c>
      <c r="I1574">
        <v>29.681999999999999</v>
      </c>
      <c r="J1574">
        <v>28.663</v>
      </c>
      <c r="K1574">
        <v>28.556999999999999</v>
      </c>
      <c r="L1574">
        <v>27.797000000000001</v>
      </c>
      <c r="M1574">
        <v>27.324999999999999</v>
      </c>
      <c r="N1574">
        <v>0.106</v>
      </c>
      <c r="O1574" t="str">
        <f t="shared" si="24"/>
        <v>-||2|M|4g6g|0.038|29.962|30|29.682|28.663|28.557|27.797|27.325|0.106</v>
      </c>
    </row>
    <row r="1575" spans="1:15" x14ac:dyDescent="0.25">
      <c r="A1575" s="41" t="s">
        <v>1022</v>
      </c>
      <c r="C1575">
        <v>2</v>
      </c>
      <c r="D1575" t="s">
        <v>437</v>
      </c>
      <c r="E1575" t="s">
        <v>1035</v>
      </c>
      <c r="F1575">
        <v>3.7999999999999999E-2</v>
      </c>
      <c r="G1575">
        <v>29.962</v>
      </c>
      <c r="H1575">
        <v>30</v>
      </c>
      <c r="I1575">
        <v>29.681999999999999</v>
      </c>
      <c r="J1575">
        <v>28.663</v>
      </c>
      <c r="K1575">
        <v>28.492999999999999</v>
      </c>
      <c r="L1575">
        <v>27.797000000000001</v>
      </c>
      <c r="M1575">
        <v>27.260999999999999</v>
      </c>
      <c r="N1575">
        <v>0.17</v>
      </c>
      <c r="O1575" t="str">
        <f t="shared" si="24"/>
        <v>-||2|M|6g|0.038|29.962|30|29.682|28.663|28.493|27.797|27.261|0.17</v>
      </c>
    </row>
    <row r="1576" spans="1:15" x14ac:dyDescent="0.25">
      <c r="A1576" s="41" t="s">
        <v>1022</v>
      </c>
      <c r="C1576">
        <v>2</v>
      </c>
      <c r="D1576" t="s">
        <v>437</v>
      </c>
      <c r="E1576" t="s">
        <v>1036</v>
      </c>
      <c r="F1576" t="s">
        <v>1022</v>
      </c>
      <c r="G1576">
        <v>30.513000000000002</v>
      </c>
      <c r="H1576">
        <v>30</v>
      </c>
      <c r="I1576">
        <v>30</v>
      </c>
      <c r="J1576">
        <v>28.925000000000001</v>
      </c>
      <c r="K1576">
        <v>28.701000000000001</v>
      </c>
      <c r="L1576">
        <v>28.21</v>
      </c>
      <c r="M1576">
        <v>27.835000000000001</v>
      </c>
      <c r="N1576">
        <v>0.224</v>
      </c>
      <c r="O1576" t="str">
        <f t="shared" si="24"/>
        <v>-||2|M|6H|-|30.513|30|30|28.925|28.701|28.21|27.835|0.224</v>
      </c>
    </row>
    <row r="1577" spans="1:15" x14ac:dyDescent="0.25">
      <c r="A1577" s="41" t="s">
        <v>1022</v>
      </c>
      <c r="C1577">
        <v>3.5</v>
      </c>
      <c r="D1577" t="s">
        <v>437</v>
      </c>
      <c r="E1577" t="s">
        <v>1034</v>
      </c>
      <c r="F1577">
        <v>5.2999999999999999E-2</v>
      </c>
      <c r="G1577">
        <v>29.946999999999999</v>
      </c>
      <c r="H1577">
        <v>30</v>
      </c>
      <c r="I1577">
        <v>29.521999999999998</v>
      </c>
      <c r="J1577">
        <v>27.673999999999999</v>
      </c>
      <c r="K1577">
        <v>27.542000000000002</v>
      </c>
      <c r="L1577">
        <v>26.158000000000001</v>
      </c>
      <c r="M1577">
        <v>25.385999999999999</v>
      </c>
      <c r="N1577">
        <v>0.13200000000000001</v>
      </c>
      <c r="O1577" t="str">
        <f t="shared" si="24"/>
        <v>-||3.5|M|4g6g|0.053|29.947|30|29.522|27.674|27.542|26.158|25.386|0.132</v>
      </c>
    </row>
    <row r="1578" spans="1:15" x14ac:dyDescent="0.25">
      <c r="A1578" s="41" t="s">
        <v>1022</v>
      </c>
      <c r="C1578">
        <v>3.5</v>
      </c>
      <c r="D1578" t="s">
        <v>437</v>
      </c>
      <c r="E1578" t="s">
        <v>1035</v>
      </c>
      <c r="F1578">
        <v>5.2999999999999999E-2</v>
      </c>
      <c r="G1578">
        <v>29.946999999999999</v>
      </c>
      <c r="H1578">
        <v>30</v>
      </c>
      <c r="I1578">
        <v>29.521999999999998</v>
      </c>
      <c r="J1578">
        <v>27.673999999999999</v>
      </c>
      <c r="K1578">
        <v>27.462</v>
      </c>
      <c r="L1578">
        <v>26.158000000000001</v>
      </c>
      <c r="M1578">
        <v>25.306000000000001</v>
      </c>
      <c r="N1578">
        <v>0.21199999999999999</v>
      </c>
      <c r="O1578" t="str">
        <f t="shared" si="24"/>
        <v>-||3.5|M|6g|0.053|29.947|30|29.522|27.674|27.462|26.158|25.306|0.212</v>
      </c>
    </row>
    <row r="1579" spans="1:15" x14ac:dyDescent="0.25">
      <c r="A1579" s="41" t="s">
        <v>1022</v>
      </c>
      <c r="C1579">
        <v>3.5</v>
      </c>
      <c r="D1579" t="s">
        <v>437</v>
      </c>
      <c r="E1579" t="s">
        <v>1036</v>
      </c>
      <c r="F1579" t="s">
        <v>1022</v>
      </c>
      <c r="G1579">
        <v>30.785</v>
      </c>
      <c r="H1579">
        <v>30</v>
      </c>
      <c r="I1579">
        <v>30</v>
      </c>
      <c r="J1579">
        <v>28.007000000000001</v>
      </c>
      <c r="K1579">
        <v>27.727</v>
      </c>
      <c r="L1579">
        <v>26.771000000000001</v>
      </c>
      <c r="M1579">
        <v>26.210999999999999</v>
      </c>
      <c r="N1579">
        <v>0.28000000000000003</v>
      </c>
      <c r="O1579" t="str">
        <f t="shared" si="24"/>
        <v>-||3.5|M|6H|-|30.785|30|30|28.007|27.727|26.771|26.211|0.28</v>
      </c>
    </row>
    <row r="1580" spans="1:15" x14ac:dyDescent="0.25">
      <c r="A1580" s="41" t="s">
        <v>1022</v>
      </c>
      <c r="C1580">
        <v>2</v>
      </c>
      <c r="D1580" t="s">
        <v>437</v>
      </c>
      <c r="E1580" t="s">
        <v>1034</v>
      </c>
      <c r="F1580">
        <v>3.7999999999999999E-2</v>
      </c>
      <c r="G1580">
        <v>32.962000000000003</v>
      </c>
      <c r="H1580">
        <v>33</v>
      </c>
      <c r="I1580">
        <v>32.682000000000002</v>
      </c>
      <c r="J1580">
        <v>31.663</v>
      </c>
      <c r="K1580">
        <v>31.556999999999999</v>
      </c>
      <c r="L1580">
        <v>30.797000000000001</v>
      </c>
      <c r="M1580">
        <v>30.324999999999999</v>
      </c>
      <c r="N1580">
        <v>0.106</v>
      </c>
      <c r="O1580" t="str">
        <f t="shared" si="24"/>
        <v>-||2|M|4g6g|0.038|32.962|33|32.682|31.663|31.557|30.797|30.325|0.106</v>
      </c>
    </row>
    <row r="1581" spans="1:15" x14ac:dyDescent="0.25">
      <c r="A1581" s="41" t="s">
        <v>1022</v>
      </c>
      <c r="C1581">
        <v>2</v>
      </c>
      <c r="D1581" t="s">
        <v>437</v>
      </c>
      <c r="E1581" t="s">
        <v>1035</v>
      </c>
      <c r="F1581">
        <v>3.7999999999999999E-2</v>
      </c>
      <c r="G1581">
        <v>32.962000000000003</v>
      </c>
      <c r="H1581">
        <v>33</v>
      </c>
      <c r="I1581">
        <v>32.682000000000002</v>
      </c>
      <c r="J1581">
        <v>31.663</v>
      </c>
      <c r="K1581">
        <v>31.492999999999999</v>
      </c>
      <c r="L1581">
        <v>30.797000000000001</v>
      </c>
      <c r="M1581">
        <v>30.260999999999999</v>
      </c>
      <c r="N1581">
        <v>0.17</v>
      </c>
      <c r="O1581" t="str">
        <f t="shared" si="24"/>
        <v>-||2|M|6g|0.038|32.962|33|32.682|31.663|31.493|30.797|30.261|0.17</v>
      </c>
    </row>
    <row r="1582" spans="1:15" x14ac:dyDescent="0.25">
      <c r="A1582" s="41" t="s">
        <v>1022</v>
      </c>
      <c r="C1582">
        <v>2</v>
      </c>
      <c r="D1582" t="s">
        <v>437</v>
      </c>
      <c r="E1582" t="s">
        <v>1036</v>
      </c>
      <c r="F1582" t="s">
        <v>1022</v>
      </c>
      <c r="G1582">
        <v>33.512999999999998</v>
      </c>
      <c r="H1582">
        <v>33</v>
      </c>
      <c r="I1582">
        <v>33</v>
      </c>
      <c r="J1582">
        <v>31.925000000000001</v>
      </c>
      <c r="K1582">
        <v>31.701000000000001</v>
      </c>
      <c r="L1582">
        <v>31.21</v>
      </c>
      <c r="M1582">
        <v>30.835000000000001</v>
      </c>
      <c r="N1582">
        <v>0.224</v>
      </c>
      <c r="O1582" t="str">
        <f t="shared" si="24"/>
        <v>-||2|M|6H|-|33.513|33|33|31.925|31.701|31.21|30.835|0.224</v>
      </c>
    </row>
    <row r="1583" spans="1:15" x14ac:dyDescent="0.25">
      <c r="A1583" s="41" t="s">
        <v>1022</v>
      </c>
      <c r="C1583">
        <v>1.5</v>
      </c>
      <c r="D1583" t="s">
        <v>437</v>
      </c>
      <c r="E1583" t="s">
        <v>1035</v>
      </c>
      <c r="F1583">
        <v>3.2000000000000001E-2</v>
      </c>
      <c r="G1583">
        <v>34.968000000000004</v>
      </c>
      <c r="H1583">
        <v>35</v>
      </c>
      <c r="I1583">
        <v>34.731999999999999</v>
      </c>
      <c r="J1583">
        <v>33.994</v>
      </c>
      <c r="K1583">
        <v>33.844000000000001</v>
      </c>
      <c r="L1583">
        <v>33.344000000000001</v>
      </c>
      <c r="M1583">
        <v>33.92</v>
      </c>
      <c r="N1583">
        <v>0.15</v>
      </c>
      <c r="O1583" t="str">
        <f t="shared" si="24"/>
        <v>-||1.5|M|6g|0.032|34.968|35|34.732|33.994|33.844|33.344|33.92|0.15</v>
      </c>
    </row>
    <row r="1584" spans="1:15" x14ac:dyDescent="0.25">
      <c r="A1584" s="41" t="s">
        <v>1022</v>
      </c>
      <c r="C1584">
        <v>1.5</v>
      </c>
      <c r="D1584" t="s">
        <v>437</v>
      </c>
      <c r="E1584" t="s">
        <v>1036</v>
      </c>
      <c r="F1584" t="s">
        <v>1022</v>
      </c>
      <c r="G1584">
        <v>35.415999999999997</v>
      </c>
      <c r="H1584">
        <v>35</v>
      </c>
      <c r="I1584">
        <v>35</v>
      </c>
      <c r="J1584">
        <v>34.225999999999999</v>
      </c>
      <c r="K1584">
        <v>34.026000000000003</v>
      </c>
      <c r="L1584">
        <v>33.676000000000002</v>
      </c>
      <c r="M1584">
        <v>33.375999999999998</v>
      </c>
      <c r="N1584">
        <v>0.2</v>
      </c>
      <c r="O1584" t="str">
        <f t="shared" si="24"/>
        <v>-||1.5|M|6H|-|35.416|35|35|34.226|34.026|33.676|33.376|0.2</v>
      </c>
    </row>
    <row r="1585" spans="1:15" x14ac:dyDescent="0.25">
      <c r="A1585" s="41" t="s">
        <v>1022</v>
      </c>
      <c r="C1585">
        <v>2</v>
      </c>
      <c r="D1585" t="s">
        <v>437</v>
      </c>
      <c r="E1585" t="s">
        <v>1034</v>
      </c>
      <c r="F1585">
        <v>3.7999999999999999E-2</v>
      </c>
      <c r="G1585">
        <v>35.962000000000003</v>
      </c>
      <c r="H1585">
        <v>36</v>
      </c>
      <c r="I1585">
        <v>35.682000000000002</v>
      </c>
      <c r="J1585">
        <v>34.662999999999997</v>
      </c>
      <c r="K1585">
        <v>34.557000000000002</v>
      </c>
      <c r="L1585">
        <v>33.796999999999997</v>
      </c>
      <c r="M1585">
        <v>33.325000000000003</v>
      </c>
      <c r="N1585">
        <v>0.106</v>
      </c>
      <c r="O1585" t="str">
        <f t="shared" si="24"/>
        <v>-||2|M|4g6g|0.038|35.962|36|35.682|34.663|34.557|33.797|33.325|0.106</v>
      </c>
    </row>
    <row r="1586" spans="1:15" x14ac:dyDescent="0.25">
      <c r="A1586" s="41" t="s">
        <v>1022</v>
      </c>
      <c r="C1586">
        <v>2</v>
      </c>
      <c r="D1586" t="s">
        <v>437</v>
      </c>
      <c r="E1586" t="s">
        <v>1035</v>
      </c>
      <c r="F1586">
        <v>3.7999999999999999E-2</v>
      </c>
      <c r="G1586">
        <v>35.962000000000003</v>
      </c>
      <c r="H1586">
        <v>36</v>
      </c>
      <c r="I1586">
        <v>35.682000000000002</v>
      </c>
      <c r="J1586">
        <v>34.662999999999997</v>
      </c>
      <c r="K1586">
        <v>34.493000000000002</v>
      </c>
      <c r="L1586">
        <v>33.796999999999997</v>
      </c>
      <c r="M1586">
        <v>33.261000000000003</v>
      </c>
      <c r="N1586">
        <v>0.17</v>
      </c>
      <c r="O1586" t="str">
        <f t="shared" si="24"/>
        <v>-||2|M|6g|0.038|35.962|36|35.682|34.663|34.493|33.797|33.261|0.17</v>
      </c>
    </row>
    <row r="1587" spans="1:15" x14ac:dyDescent="0.25">
      <c r="A1587" s="41" t="s">
        <v>1022</v>
      </c>
      <c r="C1587">
        <v>2</v>
      </c>
      <c r="D1587" t="s">
        <v>437</v>
      </c>
      <c r="E1587" t="s">
        <v>1036</v>
      </c>
      <c r="F1587" t="s">
        <v>1022</v>
      </c>
      <c r="G1587">
        <v>36.512999999999998</v>
      </c>
      <c r="H1587">
        <v>36</v>
      </c>
      <c r="I1587">
        <v>36</v>
      </c>
      <c r="J1587">
        <v>34.924999999999997</v>
      </c>
      <c r="K1587">
        <v>34.701000000000001</v>
      </c>
      <c r="L1587">
        <v>34.21</v>
      </c>
      <c r="M1587">
        <v>33.835000000000001</v>
      </c>
      <c r="N1587">
        <v>0.224</v>
      </c>
      <c r="O1587" t="str">
        <f t="shared" si="24"/>
        <v>-||2|M|6H|-|36.513|36|36|34.925|34.701|34.21|33.835|0.224</v>
      </c>
    </row>
    <row r="1588" spans="1:15" x14ac:dyDescent="0.25">
      <c r="A1588" s="41" t="s">
        <v>1022</v>
      </c>
      <c r="C1588">
        <v>4</v>
      </c>
      <c r="D1588" t="s">
        <v>437</v>
      </c>
      <c r="E1588" t="s">
        <v>1034</v>
      </c>
      <c r="F1588">
        <v>0.06</v>
      </c>
      <c r="G1588">
        <v>35.94</v>
      </c>
      <c r="H1588">
        <v>36</v>
      </c>
      <c r="I1588">
        <v>35.465000000000003</v>
      </c>
      <c r="J1588">
        <v>33.341999999999999</v>
      </c>
      <c r="K1588">
        <v>33.201999999999998</v>
      </c>
      <c r="L1588">
        <v>31.61</v>
      </c>
      <c r="M1588">
        <v>30.738</v>
      </c>
      <c r="N1588">
        <v>0.14000000000000001</v>
      </c>
      <c r="O1588" t="str">
        <f t="shared" si="24"/>
        <v>-||4|M|4g6g|0.06|35.94|36|35.465|33.342|33.202|31.61|30.738|0.14</v>
      </c>
    </row>
    <row r="1589" spans="1:15" x14ac:dyDescent="0.25">
      <c r="A1589" s="41" t="s">
        <v>1022</v>
      </c>
      <c r="C1589">
        <v>4</v>
      </c>
      <c r="D1589" t="s">
        <v>437</v>
      </c>
      <c r="E1589" t="s">
        <v>1035</v>
      </c>
      <c r="F1589">
        <v>0.06</v>
      </c>
      <c r="G1589">
        <v>35.94</v>
      </c>
      <c r="H1589">
        <v>36</v>
      </c>
      <c r="I1589">
        <v>35.465000000000003</v>
      </c>
      <c r="J1589">
        <v>33.341999999999999</v>
      </c>
      <c r="K1589">
        <v>33.118000000000002</v>
      </c>
      <c r="L1589">
        <v>31.61</v>
      </c>
      <c r="M1589">
        <v>30.654</v>
      </c>
      <c r="N1589">
        <v>0.224</v>
      </c>
      <c r="O1589" t="str">
        <f t="shared" si="24"/>
        <v>-||4|M|6g|0.06|35.94|36|35.465|33.342|33.118|31.61|30.654|0.224</v>
      </c>
    </row>
    <row r="1590" spans="1:15" x14ac:dyDescent="0.25">
      <c r="A1590" s="41" t="s">
        <v>1022</v>
      </c>
      <c r="C1590">
        <v>4</v>
      </c>
      <c r="D1590" t="s">
        <v>437</v>
      </c>
      <c r="E1590" t="s">
        <v>1036</v>
      </c>
      <c r="F1590" t="s">
        <v>1022</v>
      </c>
      <c r="G1590">
        <v>36.877000000000002</v>
      </c>
      <c r="H1590">
        <v>36</v>
      </c>
      <c r="I1590">
        <v>36</v>
      </c>
      <c r="J1590">
        <v>33.701999999999998</v>
      </c>
      <c r="K1590">
        <v>33.402000000000001</v>
      </c>
      <c r="L1590">
        <v>32.270000000000003</v>
      </c>
      <c r="M1590">
        <v>31.67</v>
      </c>
      <c r="N1590">
        <v>0.3</v>
      </c>
      <c r="O1590" t="str">
        <f t="shared" si="24"/>
        <v>-||4|M|6H|-|36.877|36|36|33.702|33.402|32.27|31.67|0.3</v>
      </c>
    </row>
    <row r="1591" spans="1:15" x14ac:dyDescent="0.25">
      <c r="A1591" s="41" t="s">
        <v>1022</v>
      </c>
      <c r="C1591">
        <v>2</v>
      </c>
      <c r="D1591" t="s">
        <v>437</v>
      </c>
      <c r="E1591" t="s">
        <v>1034</v>
      </c>
      <c r="F1591">
        <v>3.7999999999999999E-2</v>
      </c>
      <c r="G1591">
        <v>38.962000000000003</v>
      </c>
      <c r="H1591">
        <v>39</v>
      </c>
      <c r="I1591">
        <v>38.682000000000002</v>
      </c>
      <c r="J1591">
        <v>37.662999999999997</v>
      </c>
      <c r="K1591">
        <v>37.557000000000002</v>
      </c>
      <c r="L1591">
        <v>36.796999999999997</v>
      </c>
      <c r="M1591">
        <v>36.325000000000003</v>
      </c>
      <c r="N1591">
        <v>0.106</v>
      </c>
      <c r="O1591" t="str">
        <f t="shared" si="24"/>
        <v>-||2|M|4g6g|0.038|38.962|39|38.682|37.663|37.557|36.797|36.325|0.106</v>
      </c>
    </row>
    <row r="1592" spans="1:15" x14ac:dyDescent="0.25">
      <c r="A1592" s="41" t="s">
        <v>1022</v>
      </c>
      <c r="C1592">
        <v>2</v>
      </c>
      <c r="D1592" t="s">
        <v>437</v>
      </c>
      <c r="E1592" t="s">
        <v>1035</v>
      </c>
      <c r="F1592">
        <v>3.7999999999999999E-2</v>
      </c>
      <c r="G1592">
        <v>38.962000000000003</v>
      </c>
      <c r="H1592">
        <v>39</v>
      </c>
      <c r="I1592">
        <v>38.682000000000002</v>
      </c>
      <c r="J1592">
        <v>37.662999999999997</v>
      </c>
      <c r="K1592">
        <v>37.493000000000002</v>
      </c>
      <c r="L1592">
        <v>36.796999999999997</v>
      </c>
      <c r="M1592">
        <v>36.261000000000003</v>
      </c>
      <c r="N1592">
        <v>0.17</v>
      </c>
      <c r="O1592" t="str">
        <f t="shared" si="24"/>
        <v>-||2|M|6g|0.038|38.962|39|38.682|37.663|37.493|36.797|36.261|0.17</v>
      </c>
    </row>
    <row r="1593" spans="1:15" x14ac:dyDescent="0.25">
      <c r="A1593" s="41" t="s">
        <v>1022</v>
      </c>
      <c r="C1593">
        <v>2</v>
      </c>
      <c r="D1593" t="s">
        <v>437</v>
      </c>
      <c r="E1593" t="s">
        <v>1036</v>
      </c>
      <c r="F1593" t="s">
        <v>1022</v>
      </c>
      <c r="G1593">
        <v>39.512999999999998</v>
      </c>
      <c r="H1593">
        <v>39</v>
      </c>
      <c r="I1593">
        <v>39</v>
      </c>
      <c r="J1593">
        <v>37.924999999999997</v>
      </c>
      <c r="K1593">
        <v>37.701000000000001</v>
      </c>
      <c r="L1593">
        <v>37.21</v>
      </c>
      <c r="M1593">
        <v>36.835000000000001</v>
      </c>
      <c r="N1593">
        <v>0.224</v>
      </c>
      <c r="O1593" t="str">
        <f t="shared" si="24"/>
        <v>-||2|M|6H|-|39.513|39|39|37.925|37.701|37.21|36.835|0.224</v>
      </c>
    </row>
    <row r="1594" spans="1:15" x14ac:dyDescent="0.25">
      <c r="A1594" s="41" t="s">
        <v>1022</v>
      </c>
      <c r="C1594">
        <v>1.5</v>
      </c>
      <c r="D1594" t="s">
        <v>437</v>
      </c>
      <c r="E1594" t="s">
        <v>1034</v>
      </c>
      <c r="F1594">
        <v>3.2000000000000001E-2</v>
      </c>
      <c r="G1594">
        <v>39.968000000000004</v>
      </c>
      <c r="H1594">
        <v>40</v>
      </c>
      <c r="I1594">
        <v>39.731999999999999</v>
      </c>
      <c r="J1594">
        <v>38.994</v>
      </c>
      <c r="K1594">
        <v>38.899000000000001</v>
      </c>
      <c r="L1594">
        <v>38.344000000000001</v>
      </c>
      <c r="M1594">
        <v>37.975000000000001</v>
      </c>
      <c r="N1594">
        <v>9.5000000000000001E-2</v>
      </c>
      <c r="O1594" t="str">
        <f t="shared" si="24"/>
        <v>-||1.5|M|4g6g|0.032|39.968|40|39.732|38.994|38.899|38.344|37.975|0.095</v>
      </c>
    </row>
    <row r="1595" spans="1:15" x14ac:dyDescent="0.25">
      <c r="A1595" s="41" t="s">
        <v>1022</v>
      </c>
      <c r="C1595">
        <v>1.5</v>
      </c>
      <c r="D1595" t="s">
        <v>437</v>
      </c>
      <c r="E1595" t="s">
        <v>1035</v>
      </c>
      <c r="F1595">
        <v>3.2000000000000001E-2</v>
      </c>
      <c r="G1595">
        <v>39.968000000000004</v>
      </c>
      <c r="H1595">
        <v>40</v>
      </c>
      <c r="I1595">
        <v>39.731999999999999</v>
      </c>
      <c r="J1595">
        <v>38.994</v>
      </c>
      <c r="K1595">
        <v>38.844000000000001</v>
      </c>
      <c r="L1595">
        <v>38.344000000000001</v>
      </c>
      <c r="M1595">
        <v>37.92</v>
      </c>
      <c r="N1595">
        <v>0.15</v>
      </c>
      <c r="O1595" t="str">
        <f t="shared" si="24"/>
        <v>-||1.5|M|6g|0.032|39.968|40|39.732|38.994|38.844|38.344|37.92|0.15</v>
      </c>
    </row>
    <row r="1596" spans="1:15" x14ac:dyDescent="0.25">
      <c r="A1596" s="41" t="s">
        <v>1022</v>
      </c>
      <c r="C1596">
        <v>1.5</v>
      </c>
      <c r="D1596" t="s">
        <v>437</v>
      </c>
      <c r="E1596" t="s">
        <v>1036</v>
      </c>
      <c r="F1596" t="s">
        <v>1022</v>
      </c>
      <c r="G1596">
        <v>40.415999999999997</v>
      </c>
      <c r="H1596">
        <v>40</v>
      </c>
      <c r="I1596">
        <v>40</v>
      </c>
      <c r="J1596">
        <v>39.225999999999999</v>
      </c>
      <c r="K1596">
        <v>39.026000000000003</v>
      </c>
      <c r="L1596">
        <v>38.676000000000002</v>
      </c>
      <c r="M1596">
        <v>38.375999999999998</v>
      </c>
      <c r="N1596">
        <v>0.2</v>
      </c>
      <c r="O1596" t="str">
        <f t="shared" si="24"/>
        <v>-||1.5|M|6H|-|40.416|40|40|39.226|39.026|38.676|38.376|0.2</v>
      </c>
    </row>
    <row r="1597" spans="1:15" x14ac:dyDescent="0.25">
      <c r="A1597" s="41" t="s">
        <v>1022</v>
      </c>
      <c r="C1597">
        <v>2</v>
      </c>
      <c r="D1597" t="s">
        <v>437</v>
      </c>
      <c r="E1597" t="s">
        <v>1034</v>
      </c>
      <c r="F1597">
        <v>3.7999999999999999E-2</v>
      </c>
      <c r="G1597">
        <v>41.962000000000003</v>
      </c>
      <c r="H1597">
        <v>42</v>
      </c>
      <c r="I1597">
        <v>41.682000000000002</v>
      </c>
      <c r="J1597">
        <v>40.662999999999997</v>
      </c>
      <c r="K1597">
        <v>40.557000000000002</v>
      </c>
      <c r="L1597">
        <v>39.796999999999997</v>
      </c>
      <c r="M1597">
        <v>39.325000000000003</v>
      </c>
      <c r="N1597">
        <v>0.106</v>
      </c>
      <c r="O1597" t="str">
        <f t="shared" si="24"/>
        <v>-||2|M|4g6g|0.038|41.962|42|41.682|40.663|40.557|39.797|39.325|0.106</v>
      </c>
    </row>
    <row r="1598" spans="1:15" x14ac:dyDescent="0.25">
      <c r="A1598" s="41" t="s">
        <v>1022</v>
      </c>
      <c r="C1598">
        <v>2</v>
      </c>
      <c r="D1598" t="s">
        <v>437</v>
      </c>
      <c r="E1598" t="s">
        <v>1035</v>
      </c>
      <c r="F1598">
        <v>3.7999999999999999E-2</v>
      </c>
      <c r="G1598">
        <v>41.962000000000003</v>
      </c>
      <c r="H1598">
        <v>42</v>
      </c>
      <c r="I1598">
        <v>41.682000000000002</v>
      </c>
      <c r="J1598">
        <v>40.662999999999997</v>
      </c>
      <c r="K1598">
        <v>40.493000000000002</v>
      </c>
      <c r="L1598">
        <v>39.796999999999997</v>
      </c>
      <c r="M1598">
        <v>39.261000000000003</v>
      </c>
      <c r="N1598">
        <v>0.17</v>
      </c>
      <c r="O1598" t="str">
        <f t="shared" si="24"/>
        <v>-||2|M|6g|0.038|41.962|42|41.682|40.663|40.493|39.797|39.261|0.17</v>
      </c>
    </row>
    <row r="1599" spans="1:15" x14ac:dyDescent="0.25">
      <c r="A1599" s="41" t="s">
        <v>1022</v>
      </c>
      <c r="C1599">
        <v>2</v>
      </c>
      <c r="D1599" t="s">
        <v>437</v>
      </c>
      <c r="E1599" t="s">
        <v>1036</v>
      </c>
      <c r="F1599" t="s">
        <v>1022</v>
      </c>
      <c r="G1599">
        <v>42.512999999999998</v>
      </c>
      <c r="H1599">
        <v>42</v>
      </c>
      <c r="I1599">
        <v>42</v>
      </c>
      <c r="J1599">
        <v>40.924999999999997</v>
      </c>
      <c r="K1599">
        <v>40.701000000000001</v>
      </c>
      <c r="L1599">
        <v>40.21</v>
      </c>
      <c r="M1599">
        <v>39.835000000000001</v>
      </c>
      <c r="N1599">
        <v>0.224</v>
      </c>
      <c r="O1599" t="str">
        <f t="shared" si="24"/>
        <v>-||2|M|6H|-|42.513|42|42|40.925|40.701|40.21|39.835|0.224</v>
      </c>
    </row>
    <row r="1600" spans="1:15" x14ac:dyDescent="0.25">
      <c r="A1600" s="41" t="s">
        <v>1022</v>
      </c>
      <c r="C1600">
        <v>4.5</v>
      </c>
      <c r="D1600" t="s">
        <v>437</v>
      </c>
      <c r="E1600" t="s">
        <v>1034</v>
      </c>
      <c r="F1600">
        <v>6.3E-2</v>
      </c>
      <c r="G1600">
        <v>41.936999999999998</v>
      </c>
      <c r="H1600">
        <v>42</v>
      </c>
      <c r="I1600">
        <v>41.436999999999998</v>
      </c>
      <c r="J1600">
        <v>39.014000000000003</v>
      </c>
      <c r="K1600">
        <v>38.863999999999997</v>
      </c>
      <c r="L1600">
        <v>37.066000000000003</v>
      </c>
      <c r="M1600">
        <v>36.091999999999999</v>
      </c>
      <c r="N1600">
        <v>0.15</v>
      </c>
      <c r="O1600" t="str">
        <f t="shared" si="24"/>
        <v>-||4.5|M|4g6g|0.063|41.937|42|41.437|39.014|38.864|37.066|36.092|0.15</v>
      </c>
    </row>
    <row r="1601" spans="1:15" x14ac:dyDescent="0.25">
      <c r="A1601" s="41" t="s">
        <v>1022</v>
      </c>
      <c r="C1601">
        <v>4.5</v>
      </c>
      <c r="D1601" t="s">
        <v>437</v>
      </c>
      <c r="E1601" t="s">
        <v>1035</v>
      </c>
      <c r="F1601">
        <v>6.3E-2</v>
      </c>
      <c r="G1601">
        <v>41.936999999999998</v>
      </c>
      <c r="H1601">
        <v>42</v>
      </c>
      <c r="I1601">
        <v>41.436999999999998</v>
      </c>
      <c r="J1601">
        <v>39.014000000000003</v>
      </c>
      <c r="K1601">
        <v>38.777999999999999</v>
      </c>
      <c r="L1601">
        <v>37.066000000000003</v>
      </c>
      <c r="M1601">
        <v>36.006</v>
      </c>
      <c r="N1601">
        <v>0.23599999999999999</v>
      </c>
      <c r="O1601" t="str">
        <f t="shared" si="24"/>
        <v>-||4.5|M|6g|0.063|41.937|42|41.437|39.014|38.778|37.066|36.006|0.236</v>
      </c>
    </row>
    <row r="1602" spans="1:15" x14ac:dyDescent="0.25">
      <c r="A1602" s="41" t="s">
        <v>1022</v>
      </c>
      <c r="C1602">
        <v>4.5</v>
      </c>
      <c r="D1602" t="s">
        <v>437</v>
      </c>
      <c r="E1602" t="s">
        <v>1036</v>
      </c>
      <c r="F1602" t="s">
        <v>1022</v>
      </c>
      <c r="G1602">
        <v>42.965000000000003</v>
      </c>
      <c r="H1602">
        <v>42</v>
      </c>
      <c r="I1602">
        <v>42</v>
      </c>
      <c r="J1602">
        <v>39.392000000000003</v>
      </c>
      <c r="K1602">
        <v>39.076999999999998</v>
      </c>
      <c r="L1602">
        <v>37.798999999999999</v>
      </c>
      <c r="M1602">
        <v>37.128999999999998</v>
      </c>
      <c r="N1602">
        <v>0.315</v>
      </c>
      <c r="O1602" t="str">
        <f t="shared" si="24"/>
        <v>-||4.5|M|6H|-|42.965|42|42|39.392|39.077|37.799|37.129|0.315</v>
      </c>
    </row>
    <row r="1603" spans="1:15" x14ac:dyDescent="0.25">
      <c r="A1603" s="41" t="s">
        <v>1022</v>
      </c>
      <c r="C1603">
        <v>1.5</v>
      </c>
      <c r="D1603" t="s">
        <v>437</v>
      </c>
      <c r="E1603" t="s">
        <v>1034</v>
      </c>
      <c r="F1603">
        <v>3.2000000000000001E-2</v>
      </c>
      <c r="G1603">
        <v>44.968000000000004</v>
      </c>
      <c r="H1603">
        <v>45</v>
      </c>
      <c r="I1603">
        <v>44.731999999999999</v>
      </c>
      <c r="J1603">
        <v>43.994</v>
      </c>
      <c r="K1603">
        <v>43.899000000000001</v>
      </c>
      <c r="L1603">
        <v>43.344000000000001</v>
      </c>
      <c r="M1603">
        <v>42.975000000000001</v>
      </c>
      <c r="N1603">
        <v>9.5000000000000001E-2</v>
      </c>
      <c r="O1603" t="str">
        <f t="shared" ref="O1603:O1666" si="25">A1603&amp;"|"&amp;B1603&amp;"|"&amp;C1603&amp;"|"&amp;D1603&amp;"|"&amp;E1603&amp;"|"&amp;F1603&amp;"|"&amp;G1603&amp;"|"&amp;H1603&amp;"|"&amp;I1603&amp;"|"&amp;J1603&amp;"|"&amp;K1603&amp;"|"&amp;L1603&amp;"|"&amp;M1603&amp;"|"&amp;N1603</f>
        <v>-||1.5|M|4g6g|0.032|44.968|45|44.732|43.994|43.899|43.344|42.975|0.095</v>
      </c>
    </row>
    <row r="1604" spans="1:15" x14ac:dyDescent="0.25">
      <c r="A1604" s="41" t="s">
        <v>1022</v>
      </c>
      <c r="C1604">
        <v>1.5</v>
      </c>
      <c r="D1604" t="s">
        <v>437</v>
      </c>
      <c r="E1604" t="s">
        <v>1035</v>
      </c>
      <c r="F1604">
        <v>3.2000000000000001E-2</v>
      </c>
      <c r="G1604">
        <v>44.968000000000004</v>
      </c>
      <c r="H1604">
        <v>45</v>
      </c>
      <c r="I1604">
        <v>44.731999999999999</v>
      </c>
      <c r="J1604">
        <v>43.994</v>
      </c>
      <c r="K1604">
        <v>43.844000000000001</v>
      </c>
      <c r="L1604">
        <v>43.344000000000001</v>
      </c>
      <c r="M1604">
        <v>42.92</v>
      </c>
      <c r="N1604">
        <v>0.15</v>
      </c>
      <c r="O1604" t="str">
        <f t="shared" si="25"/>
        <v>-||1.5|M|6g|0.032|44.968|45|44.732|43.994|43.844|43.344|42.92|0.15</v>
      </c>
    </row>
    <row r="1605" spans="1:15" x14ac:dyDescent="0.25">
      <c r="A1605" s="41" t="s">
        <v>1022</v>
      </c>
      <c r="C1605">
        <v>1.5</v>
      </c>
      <c r="D1605" t="s">
        <v>437</v>
      </c>
      <c r="E1605" t="s">
        <v>1036</v>
      </c>
      <c r="F1605" t="s">
        <v>1022</v>
      </c>
      <c r="G1605">
        <v>45.415999999999997</v>
      </c>
      <c r="H1605">
        <v>45</v>
      </c>
      <c r="I1605">
        <v>45</v>
      </c>
      <c r="J1605">
        <v>44.225999999999999</v>
      </c>
      <c r="K1605">
        <v>44.026000000000003</v>
      </c>
      <c r="L1605">
        <v>43.676000000000002</v>
      </c>
      <c r="M1605">
        <v>43.375999999999998</v>
      </c>
      <c r="N1605">
        <v>0.2</v>
      </c>
      <c r="O1605" t="str">
        <f t="shared" si="25"/>
        <v>-||1.5|M|6H|-|45.416|45|45|44.226|44.026|43.676|43.376|0.2</v>
      </c>
    </row>
    <row r="1606" spans="1:15" x14ac:dyDescent="0.25">
      <c r="A1606" s="41" t="s">
        <v>1022</v>
      </c>
      <c r="C1606">
        <v>2</v>
      </c>
      <c r="D1606" t="s">
        <v>437</v>
      </c>
      <c r="E1606" t="s">
        <v>1034</v>
      </c>
      <c r="F1606">
        <v>3.7999999999999999E-2</v>
      </c>
      <c r="G1606">
        <v>47.962000000000003</v>
      </c>
      <c r="H1606">
        <v>48</v>
      </c>
      <c r="I1606">
        <v>47.682000000000002</v>
      </c>
      <c r="J1606">
        <v>46.662999999999997</v>
      </c>
      <c r="K1606">
        <v>46.551000000000002</v>
      </c>
      <c r="L1606">
        <v>45.796999999999997</v>
      </c>
      <c r="M1606">
        <v>45.319000000000003</v>
      </c>
      <c r="N1606">
        <v>0.112</v>
      </c>
      <c r="O1606" t="str">
        <f t="shared" si="25"/>
        <v>-||2|M|4g6g|0.038|47.962|48|47.682|46.663|46.551|45.797|45.319|0.112</v>
      </c>
    </row>
    <row r="1607" spans="1:15" x14ac:dyDescent="0.25">
      <c r="A1607" s="41" t="s">
        <v>1022</v>
      </c>
      <c r="C1607">
        <v>2</v>
      </c>
      <c r="D1607" t="s">
        <v>437</v>
      </c>
      <c r="E1607" t="s">
        <v>1035</v>
      </c>
      <c r="F1607">
        <v>3.7999999999999999E-2</v>
      </c>
      <c r="G1607">
        <v>47.962000000000003</v>
      </c>
      <c r="H1607">
        <v>48</v>
      </c>
      <c r="I1607">
        <v>47.682000000000002</v>
      </c>
      <c r="J1607">
        <v>46.662999999999997</v>
      </c>
      <c r="K1607">
        <v>46.482999999999997</v>
      </c>
      <c r="L1607">
        <v>45.796999999999997</v>
      </c>
      <c r="M1607">
        <v>45.250999999999998</v>
      </c>
      <c r="N1607">
        <v>0.18</v>
      </c>
      <c r="O1607" t="str">
        <f t="shared" si="25"/>
        <v>-||2|M|6g|0.038|47.962|48|47.682|46.663|46.483|45.797|45.251|0.18</v>
      </c>
    </row>
    <row r="1608" spans="1:15" x14ac:dyDescent="0.25">
      <c r="A1608" s="41" t="s">
        <v>1022</v>
      </c>
      <c r="C1608">
        <v>2</v>
      </c>
      <c r="D1608" t="s">
        <v>437</v>
      </c>
      <c r="E1608" t="s">
        <v>1036</v>
      </c>
      <c r="F1608" t="s">
        <v>1022</v>
      </c>
      <c r="G1608">
        <v>48.524999999999999</v>
      </c>
      <c r="H1608">
        <v>48</v>
      </c>
      <c r="I1608">
        <v>48</v>
      </c>
      <c r="J1608">
        <v>46.936999999999998</v>
      </c>
      <c r="K1608">
        <v>46.701000000000001</v>
      </c>
      <c r="L1608">
        <v>46.21</v>
      </c>
      <c r="M1608">
        <v>45.835000000000001</v>
      </c>
      <c r="N1608">
        <v>0.23599999999999999</v>
      </c>
      <c r="O1608" t="str">
        <f t="shared" si="25"/>
        <v>-||2|M|6H|-|48.525|48|48|46.937|46.701|46.21|45.835|0.236</v>
      </c>
    </row>
    <row r="1609" spans="1:15" x14ac:dyDescent="0.25">
      <c r="A1609" s="41" t="s">
        <v>1022</v>
      </c>
      <c r="C1609">
        <v>5</v>
      </c>
      <c r="D1609" t="s">
        <v>437</v>
      </c>
      <c r="E1609" t="s">
        <v>1034</v>
      </c>
      <c r="F1609">
        <v>7.0999999999999994E-2</v>
      </c>
      <c r="G1609">
        <v>47.929000000000002</v>
      </c>
      <c r="H1609">
        <v>48</v>
      </c>
      <c r="I1609">
        <v>47.399000000000001</v>
      </c>
      <c r="J1609">
        <v>44.680999999999997</v>
      </c>
      <c r="K1609">
        <v>44.521000000000001</v>
      </c>
      <c r="L1609">
        <v>42.515999999999998</v>
      </c>
      <c r="M1609">
        <v>41.441000000000003</v>
      </c>
      <c r="N1609">
        <v>0.16</v>
      </c>
      <c r="O1609" t="str">
        <f t="shared" si="25"/>
        <v>-||5|M|4g6g|0.071|47.929|48|47.399|44.681|44.521|42.516|41.441|0.16</v>
      </c>
    </row>
    <row r="1610" spans="1:15" x14ac:dyDescent="0.25">
      <c r="A1610" s="41" t="s">
        <v>1022</v>
      </c>
      <c r="C1610">
        <v>5</v>
      </c>
      <c r="D1610" t="s">
        <v>437</v>
      </c>
      <c r="E1610" t="s">
        <v>1035</v>
      </c>
      <c r="F1610">
        <v>7.0999999999999994E-2</v>
      </c>
      <c r="G1610">
        <v>47.929000000000002</v>
      </c>
      <c r="H1610">
        <v>48</v>
      </c>
      <c r="I1610">
        <v>47.399000000000001</v>
      </c>
      <c r="J1610">
        <v>44.680999999999997</v>
      </c>
      <c r="K1610">
        <v>44.430999999999997</v>
      </c>
      <c r="L1610">
        <v>42.515999999999998</v>
      </c>
      <c r="M1610">
        <v>41.350999999999999</v>
      </c>
      <c r="N1610">
        <v>0.25</v>
      </c>
      <c r="O1610" t="str">
        <f t="shared" si="25"/>
        <v>-||5|M|6g|0.071|47.929|48|47.399|44.681|44.431|42.516|41.351|0.25</v>
      </c>
    </row>
    <row r="1611" spans="1:15" x14ac:dyDescent="0.25">
      <c r="A1611" s="41" t="s">
        <v>1022</v>
      </c>
      <c r="C1611">
        <v>5</v>
      </c>
      <c r="D1611" t="s">
        <v>437</v>
      </c>
      <c r="E1611" t="s">
        <v>1036</v>
      </c>
      <c r="F1611" t="s">
        <v>1022</v>
      </c>
      <c r="G1611">
        <v>49.057000000000002</v>
      </c>
      <c r="H1611">
        <v>48</v>
      </c>
      <c r="I1611">
        <v>48</v>
      </c>
      <c r="J1611">
        <v>45.087000000000003</v>
      </c>
      <c r="K1611">
        <v>44.752000000000002</v>
      </c>
      <c r="L1611">
        <v>43.296999999999997</v>
      </c>
      <c r="M1611">
        <v>42.587000000000003</v>
      </c>
      <c r="N1611">
        <v>0.33500000000000002</v>
      </c>
      <c r="O1611" t="str">
        <f t="shared" si="25"/>
        <v>-||5|M|6H|-|49.057|48|48|45.087|44.752|43.297|42.587|0.335</v>
      </c>
    </row>
    <row r="1612" spans="1:15" x14ac:dyDescent="0.25">
      <c r="A1612" s="41" t="s">
        <v>1022</v>
      </c>
      <c r="C1612">
        <v>1.5</v>
      </c>
      <c r="D1612" t="s">
        <v>437</v>
      </c>
      <c r="E1612" t="s">
        <v>1034</v>
      </c>
      <c r="F1612">
        <v>3.2000000000000001E-2</v>
      </c>
      <c r="G1612">
        <v>49.968000000000004</v>
      </c>
      <c r="H1612">
        <v>50</v>
      </c>
      <c r="I1612">
        <v>49.731999999999999</v>
      </c>
      <c r="J1612">
        <v>48.994</v>
      </c>
      <c r="K1612">
        <v>48.893999999999998</v>
      </c>
      <c r="L1612">
        <v>48.344000000000001</v>
      </c>
      <c r="M1612">
        <v>47.97</v>
      </c>
      <c r="N1612">
        <v>0.1</v>
      </c>
      <c r="O1612" t="str">
        <f t="shared" si="25"/>
        <v>-||1.5|M|4g6g|0.032|49.968|50|49.732|48.994|48.894|48.344|47.97|0.1</v>
      </c>
    </row>
    <row r="1613" spans="1:15" x14ac:dyDescent="0.25">
      <c r="A1613" s="41" t="s">
        <v>1022</v>
      </c>
      <c r="C1613">
        <v>1.5</v>
      </c>
      <c r="D1613" t="s">
        <v>437</v>
      </c>
      <c r="E1613" t="s">
        <v>1035</v>
      </c>
      <c r="F1613">
        <v>3.2000000000000001E-2</v>
      </c>
      <c r="G1613">
        <v>49.968000000000004</v>
      </c>
      <c r="H1613">
        <v>50</v>
      </c>
      <c r="I1613">
        <v>49.731999999999999</v>
      </c>
      <c r="J1613">
        <v>48.994</v>
      </c>
      <c r="K1613">
        <v>48.834000000000003</v>
      </c>
      <c r="L1613">
        <v>48.344000000000001</v>
      </c>
      <c r="M1613">
        <v>47.91</v>
      </c>
      <c r="N1613">
        <v>0.16</v>
      </c>
      <c r="O1613" t="str">
        <f t="shared" si="25"/>
        <v>-||1.5|M|6g|0.032|49.968|50|49.732|48.994|48.834|48.344|47.91|0.16</v>
      </c>
    </row>
    <row r="1614" spans="1:15" x14ac:dyDescent="0.25">
      <c r="A1614" s="41" t="s">
        <v>1022</v>
      </c>
      <c r="C1614">
        <v>1.5</v>
      </c>
      <c r="D1614" t="s">
        <v>437</v>
      </c>
      <c r="E1614" t="s">
        <v>1036</v>
      </c>
      <c r="F1614" t="s">
        <v>1022</v>
      </c>
      <c r="G1614">
        <v>50.427999999999997</v>
      </c>
      <c r="H1614">
        <v>50</v>
      </c>
      <c r="I1614">
        <v>50</v>
      </c>
      <c r="J1614">
        <v>49.238</v>
      </c>
      <c r="K1614">
        <v>49.026000000000003</v>
      </c>
      <c r="L1614">
        <v>48.676000000000002</v>
      </c>
      <c r="M1614">
        <v>48.375999999999998</v>
      </c>
      <c r="N1614">
        <v>0.21199999999999999</v>
      </c>
      <c r="O1614" t="str">
        <f t="shared" si="25"/>
        <v>-||1.5|M|6H|-|50.428|50|50|49.238|49.026|48.676|48.376|0.212</v>
      </c>
    </row>
    <row r="1615" spans="1:15" x14ac:dyDescent="0.25">
      <c r="A1615" s="41" t="s">
        <v>1022</v>
      </c>
      <c r="C1615">
        <v>1.5</v>
      </c>
      <c r="D1615" t="s">
        <v>437</v>
      </c>
      <c r="E1615" t="s">
        <v>1034</v>
      </c>
      <c r="F1615">
        <v>3.2000000000000001E-2</v>
      </c>
      <c r="G1615">
        <v>54.968000000000004</v>
      </c>
      <c r="H1615">
        <v>55</v>
      </c>
      <c r="I1615">
        <v>54.731999999999999</v>
      </c>
      <c r="J1615">
        <v>53.994</v>
      </c>
      <c r="K1615">
        <v>53.893999999999998</v>
      </c>
      <c r="L1615">
        <v>53.344000000000001</v>
      </c>
      <c r="M1615">
        <v>52.97</v>
      </c>
      <c r="N1615">
        <v>0.1</v>
      </c>
      <c r="O1615" t="str">
        <f t="shared" si="25"/>
        <v>-||1.5|M|4g6g|0.032|54.968|55|54.732|53.994|53.894|53.344|52.97|0.1</v>
      </c>
    </row>
    <row r="1616" spans="1:15" x14ac:dyDescent="0.25">
      <c r="A1616" s="41" t="s">
        <v>1022</v>
      </c>
      <c r="C1616">
        <v>1.5</v>
      </c>
      <c r="D1616" t="s">
        <v>437</v>
      </c>
      <c r="E1616" t="s">
        <v>1035</v>
      </c>
      <c r="F1616">
        <v>3.2000000000000001E-2</v>
      </c>
      <c r="G1616">
        <v>54.968000000000004</v>
      </c>
      <c r="H1616">
        <v>55</v>
      </c>
      <c r="I1616">
        <v>54.731999999999999</v>
      </c>
      <c r="J1616">
        <v>53.994</v>
      </c>
      <c r="K1616">
        <v>53.834000000000003</v>
      </c>
      <c r="L1616">
        <v>53.344000000000001</v>
      </c>
      <c r="M1616">
        <v>52.91</v>
      </c>
      <c r="N1616">
        <v>0.16</v>
      </c>
      <c r="O1616" t="str">
        <f t="shared" si="25"/>
        <v>-||1.5|M|6g|0.032|54.968|55|54.732|53.994|53.834|53.344|52.91|0.16</v>
      </c>
    </row>
    <row r="1617" spans="1:15" x14ac:dyDescent="0.25">
      <c r="A1617" s="41" t="s">
        <v>1022</v>
      </c>
      <c r="C1617">
        <v>1.5</v>
      </c>
      <c r="D1617" t="s">
        <v>437</v>
      </c>
      <c r="E1617" t="s">
        <v>1036</v>
      </c>
      <c r="F1617" t="s">
        <v>1022</v>
      </c>
      <c r="G1617">
        <v>55.427999999999997</v>
      </c>
      <c r="H1617">
        <v>55</v>
      </c>
      <c r="I1617">
        <v>55</v>
      </c>
      <c r="J1617">
        <v>54.238</v>
      </c>
      <c r="K1617">
        <v>54.026000000000003</v>
      </c>
      <c r="L1617">
        <v>53.676000000000002</v>
      </c>
      <c r="M1617">
        <v>53.375999999999998</v>
      </c>
      <c r="N1617">
        <v>0.21199999999999999</v>
      </c>
      <c r="O1617" t="str">
        <f t="shared" si="25"/>
        <v>-||1.5|M|6H|-|55.428|55|55|54.238|54.026|53.676|53.376|0.212</v>
      </c>
    </row>
    <row r="1618" spans="1:15" x14ac:dyDescent="0.25">
      <c r="A1618" s="41" t="s">
        <v>1022</v>
      </c>
      <c r="C1618">
        <v>2</v>
      </c>
      <c r="D1618" t="s">
        <v>437</v>
      </c>
      <c r="E1618" t="s">
        <v>1034</v>
      </c>
      <c r="F1618">
        <v>3.7999999999999999E-2</v>
      </c>
      <c r="G1618">
        <v>55.962000000000003</v>
      </c>
      <c r="H1618">
        <v>56</v>
      </c>
      <c r="I1618">
        <v>55.682000000000002</v>
      </c>
      <c r="J1618">
        <v>54.662999999999997</v>
      </c>
      <c r="K1618">
        <v>54.551000000000002</v>
      </c>
      <c r="L1618">
        <v>53.796999999999997</v>
      </c>
      <c r="M1618">
        <v>53.319000000000003</v>
      </c>
      <c r="N1618">
        <v>0.112</v>
      </c>
      <c r="O1618" t="str">
        <f t="shared" si="25"/>
        <v>-||2|M|4g6g|0.038|55.962|56|55.682|54.663|54.551|53.797|53.319|0.112</v>
      </c>
    </row>
    <row r="1619" spans="1:15" x14ac:dyDescent="0.25">
      <c r="A1619" s="41" t="s">
        <v>1022</v>
      </c>
      <c r="C1619">
        <v>2</v>
      </c>
      <c r="D1619" t="s">
        <v>437</v>
      </c>
      <c r="E1619" t="s">
        <v>1035</v>
      </c>
      <c r="F1619">
        <v>3.7999999999999999E-2</v>
      </c>
      <c r="G1619">
        <v>55.962000000000003</v>
      </c>
      <c r="H1619">
        <v>56</v>
      </c>
      <c r="I1619">
        <v>55.682000000000002</v>
      </c>
      <c r="J1619">
        <v>54.662999999999997</v>
      </c>
      <c r="K1619">
        <v>54.482999999999997</v>
      </c>
      <c r="L1619">
        <v>53.796999999999997</v>
      </c>
      <c r="M1619">
        <v>53.250999999999998</v>
      </c>
      <c r="N1619">
        <v>0.18</v>
      </c>
      <c r="O1619" t="str">
        <f t="shared" si="25"/>
        <v>-||2|M|6g|0.038|55.962|56|55.682|54.663|54.483|53.797|53.251|0.18</v>
      </c>
    </row>
    <row r="1620" spans="1:15" x14ac:dyDescent="0.25">
      <c r="A1620" s="41" t="s">
        <v>1022</v>
      </c>
      <c r="C1620">
        <v>2</v>
      </c>
      <c r="D1620" t="s">
        <v>437</v>
      </c>
      <c r="E1620" t="s">
        <v>1036</v>
      </c>
      <c r="F1620" t="s">
        <v>1022</v>
      </c>
      <c r="G1620">
        <v>56.524999999999999</v>
      </c>
      <c r="H1620">
        <v>56</v>
      </c>
      <c r="I1620">
        <v>56</v>
      </c>
      <c r="J1620">
        <v>54.936999999999998</v>
      </c>
      <c r="K1620">
        <v>54.701000000000001</v>
      </c>
      <c r="L1620">
        <v>54.21</v>
      </c>
      <c r="M1620">
        <v>53.835000000000001</v>
      </c>
      <c r="N1620">
        <v>0.23599999999999999</v>
      </c>
      <c r="O1620" t="str">
        <f t="shared" si="25"/>
        <v>-||2|M|6H|-|56.525|56|56|54.937|54.701|54.21|53.835|0.236</v>
      </c>
    </row>
    <row r="1621" spans="1:15" x14ac:dyDescent="0.25">
      <c r="A1621" s="41" t="s">
        <v>1022</v>
      </c>
      <c r="C1621">
        <v>5.5</v>
      </c>
      <c r="D1621" t="s">
        <v>437</v>
      </c>
      <c r="E1621" t="s">
        <v>1034</v>
      </c>
      <c r="F1621">
        <v>7.4999999999999997E-2</v>
      </c>
      <c r="G1621">
        <v>55.924999999999997</v>
      </c>
      <c r="H1621">
        <v>56</v>
      </c>
      <c r="I1621">
        <v>55.365000000000002</v>
      </c>
      <c r="J1621">
        <v>52.353000000000002</v>
      </c>
      <c r="K1621">
        <v>52.183</v>
      </c>
      <c r="L1621">
        <v>49.970999999999997</v>
      </c>
      <c r="M1621">
        <v>48.795000000000002</v>
      </c>
      <c r="N1621">
        <v>0.17</v>
      </c>
      <c r="O1621" t="str">
        <f t="shared" si="25"/>
        <v>-||5.5|M|4g6g|0.075|55.925|56|55.365|52.353|52.183|49.971|48.795|0.17</v>
      </c>
    </row>
    <row r="1622" spans="1:15" x14ac:dyDescent="0.25">
      <c r="A1622" s="41" t="s">
        <v>1022</v>
      </c>
      <c r="C1622">
        <v>5.5</v>
      </c>
      <c r="D1622" t="s">
        <v>437</v>
      </c>
      <c r="E1622" t="s">
        <v>1035</v>
      </c>
      <c r="F1622">
        <v>7.4999999999999997E-2</v>
      </c>
      <c r="G1622">
        <v>55.924999999999997</v>
      </c>
      <c r="H1622">
        <v>56</v>
      </c>
      <c r="I1622">
        <v>55.365000000000002</v>
      </c>
      <c r="J1622">
        <v>52.353000000000002</v>
      </c>
      <c r="K1622">
        <v>52.088000000000001</v>
      </c>
      <c r="L1622">
        <v>49.970999999999997</v>
      </c>
      <c r="M1622">
        <v>48.7</v>
      </c>
      <c r="N1622">
        <v>0.26500000000000001</v>
      </c>
      <c r="O1622" t="str">
        <f t="shared" si="25"/>
        <v>-||5.5|M|6g|0.075|55.925|56|55.365|52.353|52.088|49.971|48.7|0.265</v>
      </c>
    </row>
    <row r="1623" spans="1:15" x14ac:dyDescent="0.25">
      <c r="A1623" s="41" t="s">
        <v>1022</v>
      </c>
      <c r="C1623">
        <v>5.5</v>
      </c>
      <c r="D1623" t="s">
        <v>437</v>
      </c>
      <c r="E1623" t="s">
        <v>1036</v>
      </c>
      <c r="F1623" t="s">
        <v>1022</v>
      </c>
      <c r="G1623">
        <v>57.149000000000001</v>
      </c>
      <c r="H1623">
        <v>56</v>
      </c>
      <c r="I1623">
        <v>56</v>
      </c>
      <c r="J1623">
        <v>52.783000000000001</v>
      </c>
      <c r="K1623">
        <v>52.427999999999997</v>
      </c>
      <c r="L1623">
        <v>50.795999999999999</v>
      </c>
      <c r="M1623">
        <v>50.045999999999999</v>
      </c>
      <c r="N1623">
        <v>0.35499999999999998</v>
      </c>
      <c r="O1623" t="str">
        <f t="shared" si="25"/>
        <v>-||5.5|M|6H|-|57.149|56|56|52.783|52.428|50.796|50.046|0.355</v>
      </c>
    </row>
    <row r="1624" spans="1:15" x14ac:dyDescent="0.25">
      <c r="A1624" s="41" t="s">
        <v>1022</v>
      </c>
      <c r="C1624">
        <v>1.5</v>
      </c>
      <c r="D1624" t="s">
        <v>437</v>
      </c>
      <c r="E1624" t="s">
        <v>1034</v>
      </c>
      <c r="F1624">
        <v>3.2000000000000001E-2</v>
      </c>
      <c r="G1624">
        <v>59.968000000000004</v>
      </c>
      <c r="H1624">
        <v>60</v>
      </c>
      <c r="I1624">
        <v>59.731999999999999</v>
      </c>
      <c r="J1624">
        <v>58.994</v>
      </c>
      <c r="K1624">
        <v>58.893999999999998</v>
      </c>
      <c r="L1624">
        <v>58.344000000000001</v>
      </c>
      <c r="M1624">
        <v>57.97</v>
      </c>
      <c r="N1624">
        <v>0.1</v>
      </c>
      <c r="O1624" t="str">
        <f t="shared" si="25"/>
        <v>-||1.5|M|4g6g|0.032|59.968|60|59.732|58.994|58.894|58.344|57.97|0.1</v>
      </c>
    </row>
    <row r="1625" spans="1:15" x14ac:dyDescent="0.25">
      <c r="A1625" s="41" t="s">
        <v>1022</v>
      </c>
      <c r="C1625">
        <v>1.5</v>
      </c>
      <c r="D1625" t="s">
        <v>437</v>
      </c>
      <c r="E1625" t="s">
        <v>1035</v>
      </c>
      <c r="F1625">
        <v>3.2000000000000001E-2</v>
      </c>
      <c r="G1625">
        <v>59.968000000000004</v>
      </c>
      <c r="H1625">
        <v>60</v>
      </c>
      <c r="I1625">
        <v>59.731999999999999</v>
      </c>
      <c r="J1625">
        <v>58.994</v>
      </c>
      <c r="K1625">
        <v>58.834000000000003</v>
      </c>
      <c r="L1625">
        <v>58.344000000000001</v>
      </c>
      <c r="M1625">
        <v>57.91</v>
      </c>
      <c r="N1625">
        <v>0.16</v>
      </c>
      <c r="O1625" t="str">
        <f t="shared" si="25"/>
        <v>-||1.5|M|6g|0.032|59.968|60|59.732|58.994|58.834|58.344|57.91|0.16</v>
      </c>
    </row>
    <row r="1626" spans="1:15" x14ac:dyDescent="0.25">
      <c r="A1626" s="41" t="s">
        <v>1022</v>
      </c>
      <c r="C1626">
        <v>1.5</v>
      </c>
      <c r="D1626" t="s">
        <v>437</v>
      </c>
      <c r="E1626" t="s">
        <v>1036</v>
      </c>
      <c r="F1626" t="s">
        <v>1022</v>
      </c>
      <c r="G1626">
        <v>60.427999999999997</v>
      </c>
      <c r="H1626">
        <v>60</v>
      </c>
      <c r="I1626">
        <v>60</v>
      </c>
      <c r="J1626">
        <v>59.238</v>
      </c>
      <c r="K1626">
        <v>59.026000000000003</v>
      </c>
      <c r="L1626">
        <v>58.676000000000002</v>
      </c>
      <c r="M1626">
        <v>58.375999999999998</v>
      </c>
      <c r="N1626">
        <v>0.21199999999999999</v>
      </c>
      <c r="O1626" t="str">
        <f t="shared" si="25"/>
        <v>-||1.5|M|6H|-|60.428|60|60|59.238|59.026|58.676|58.376|0.212</v>
      </c>
    </row>
    <row r="1627" spans="1:15" x14ac:dyDescent="0.25">
      <c r="A1627" s="41" t="s">
        <v>1022</v>
      </c>
      <c r="C1627">
        <v>2</v>
      </c>
      <c r="D1627" t="s">
        <v>437</v>
      </c>
      <c r="E1627" t="s">
        <v>1034</v>
      </c>
      <c r="F1627">
        <v>3.7999999999999999E-2</v>
      </c>
      <c r="G1627">
        <v>63.962000000000003</v>
      </c>
      <c r="H1627">
        <v>64</v>
      </c>
      <c r="I1627">
        <v>63.682000000000002</v>
      </c>
      <c r="J1627">
        <v>62.662999999999997</v>
      </c>
      <c r="K1627">
        <v>62.551000000000002</v>
      </c>
      <c r="L1627">
        <v>61.796999999999997</v>
      </c>
      <c r="M1627">
        <v>61.319000000000003</v>
      </c>
      <c r="N1627">
        <v>0.112</v>
      </c>
      <c r="O1627" t="str">
        <f t="shared" si="25"/>
        <v>-||2|M|4g6g|0.038|63.962|64|63.682|62.663|62.551|61.797|61.319|0.112</v>
      </c>
    </row>
    <row r="1628" spans="1:15" x14ac:dyDescent="0.25">
      <c r="A1628" s="41" t="s">
        <v>1022</v>
      </c>
      <c r="C1628">
        <v>2</v>
      </c>
      <c r="D1628" t="s">
        <v>437</v>
      </c>
      <c r="E1628" t="s">
        <v>1035</v>
      </c>
      <c r="F1628">
        <v>3.7999999999999999E-2</v>
      </c>
      <c r="G1628">
        <v>63.962000000000003</v>
      </c>
      <c r="H1628">
        <v>64</v>
      </c>
      <c r="I1628">
        <v>63.682000000000002</v>
      </c>
      <c r="J1628">
        <v>62.662999999999997</v>
      </c>
      <c r="K1628">
        <v>62.482999999999997</v>
      </c>
      <c r="L1628">
        <v>61.796999999999997</v>
      </c>
      <c r="M1628">
        <v>61.250999999999998</v>
      </c>
      <c r="N1628">
        <v>0.18</v>
      </c>
      <c r="O1628" t="str">
        <f t="shared" si="25"/>
        <v>-||2|M|6g|0.038|63.962|64|63.682|62.663|62.483|61.797|61.251|0.18</v>
      </c>
    </row>
    <row r="1629" spans="1:15" x14ac:dyDescent="0.25">
      <c r="A1629" s="41" t="s">
        <v>1022</v>
      </c>
      <c r="C1629">
        <v>2</v>
      </c>
      <c r="D1629" t="s">
        <v>437</v>
      </c>
      <c r="E1629" t="s">
        <v>1036</v>
      </c>
      <c r="F1629" t="s">
        <v>1022</v>
      </c>
      <c r="G1629">
        <v>64.525000000000006</v>
      </c>
      <c r="H1629">
        <v>64</v>
      </c>
      <c r="I1629">
        <v>64</v>
      </c>
      <c r="J1629">
        <v>62.936999999999998</v>
      </c>
      <c r="K1629">
        <v>62.701000000000001</v>
      </c>
      <c r="L1629">
        <v>62.21</v>
      </c>
      <c r="M1629">
        <v>61.835000000000001</v>
      </c>
      <c r="N1629">
        <v>0.23599999999999999</v>
      </c>
      <c r="O1629" t="str">
        <f t="shared" si="25"/>
        <v>-||2|M|6H|-|64.525|64|64|62.937|62.701|62.21|61.835|0.236</v>
      </c>
    </row>
    <row r="1630" spans="1:15" x14ac:dyDescent="0.25">
      <c r="A1630" s="41" t="s">
        <v>1022</v>
      </c>
      <c r="C1630">
        <v>6</v>
      </c>
      <c r="D1630" t="s">
        <v>437</v>
      </c>
      <c r="E1630" t="s">
        <v>1034</v>
      </c>
      <c r="F1630">
        <v>0.08</v>
      </c>
      <c r="G1630">
        <v>63.92</v>
      </c>
      <c r="H1630">
        <v>64</v>
      </c>
      <c r="I1630">
        <v>63.32</v>
      </c>
      <c r="J1630">
        <v>60.023000000000003</v>
      </c>
      <c r="K1630">
        <v>59.843000000000004</v>
      </c>
      <c r="L1630">
        <v>57.424999999999997</v>
      </c>
      <c r="M1630">
        <v>56.146999999999998</v>
      </c>
      <c r="N1630">
        <v>0.18</v>
      </c>
      <c r="O1630" t="str">
        <f t="shared" si="25"/>
        <v>-||6|M|4g6g|0.08|63.92|64|63.32|60.023|59.843|57.425|56.147|0.18</v>
      </c>
    </row>
    <row r="1631" spans="1:15" x14ac:dyDescent="0.25">
      <c r="A1631" s="41" t="s">
        <v>1022</v>
      </c>
      <c r="C1631">
        <v>6</v>
      </c>
      <c r="D1631" t="s">
        <v>437</v>
      </c>
      <c r="E1631" t="s">
        <v>1035</v>
      </c>
      <c r="F1631">
        <v>0.08</v>
      </c>
      <c r="G1631">
        <v>63.92</v>
      </c>
      <c r="H1631">
        <v>64</v>
      </c>
      <c r="I1631">
        <v>63.32</v>
      </c>
      <c r="J1631">
        <v>60.023000000000003</v>
      </c>
      <c r="K1631">
        <v>59.743000000000002</v>
      </c>
      <c r="L1631">
        <v>57.424999999999997</v>
      </c>
      <c r="M1631">
        <v>56.046999999999997</v>
      </c>
      <c r="N1631">
        <v>0.28000000000000003</v>
      </c>
      <c r="O1631" t="str">
        <f t="shared" si="25"/>
        <v>-||6|M|6g|0.08|63.92|64|63.32|60.023|59.743|57.425|56.047|0.28</v>
      </c>
    </row>
    <row r="1632" spans="1:15" x14ac:dyDescent="0.25">
      <c r="A1632" s="41" t="s">
        <v>1022</v>
      </c>
      <c r="C1632">
        <v>6</v>
      </c>
      <c r="D1632" t="s">
        <v>437</v>
      </c>
      <c r="E1632" t="s">
        <v>1036</v>
      </c>
      <c r="F1632" t="s">
        <v>1022</v>
      </c>
      <c r="G1632">
        <v>65.241</v>
      </c>
      <c r="H1632">
        <v>64</v>
      </c>
      <c r="I1632">
        <v>64</v>
      </c>
      <c r="J1632">
        <v>60.478000000000002</v>
      </c>
      <c r="K1632">
        <v>60.103000000000002</v>
      </c>
      <c r="L1632">
        <v>58.305</v>
      </c>
      <c r="M1632">
        <v>57.505000000000003</v>
      </c>
      <c r="N1632">
        <v>0.375</v>
      </c>
      <c r="O1632" t="str">
        <f t="shared" si="25"/>
        <v>-||6|M|6H|-|65.241|64|64|60.478|60.103|58.305|57.505|0.375</v>
      </c>
    </row>
    <row r="1633" spans="1:15" x14ac:dyDescent="0.25">
      <c r="A1633" s="41" t="s">
        <v>1022</v>
      </c>
      <c r="C1633">
        <v>1.5</v>
      </c>
      <c r="D1633" t="s">
        <v>437</v>
      </c>
      <c r="E1633" t="s">
        <v>1034</v>
      </c>
      <c r="F1633">
        <v>3.2000000000000001E-2</v>
      </c>
      <c r="G1633">
        <v>64.968000000000004</v>
      </c>
      <c r="H1633">
        <v>65</v>
      </c>
      <c r="I1633">
        <v>64.731999999999999</v>
      </c>
      <c r="J1633">
        <v>63.994</v>
      </c>
      <c r="K1633">
        <v>63.893999999999998</v>
      </c>
      <c r="L1633">
        <v>63.344000000000001</v>
      </c>
      <c r="M1633">
        <v>62.97</v>
      </c>
      <c r="N1633">
        <v>0.1</v>
      </c>
      <c r="O1633" t="str">
        <f t="shared" si="25"/>
        <v>-||1.5|M|4g6g|0.032|64.968|65|64.732|63.994|63.894|63.344|62.97|0.1</v>
      </c>
    </row>
    <row r="1634" spans="1:15" x14ac:dyDescent="0.25">
      <c r="A1634" s="41" t="s">
        <v>1022</v>
      </c>
      <c r="C1634">
        <v>1.5</v>
      </c>
      <c r="D1634" t="s">
        <v>437</v>
      </c>
      <c r="E1634" t="s">
        <v>1035</v>
      </c>
      <c r="F1634">
        <v>3.2000000000000001E-2</v>
      </c>
      <c r="G1634">
        <v>64.968000000000004</v>
      </c>
      <c r="H1634">
        <v>65</v>
      </c>
      <c r="I1634">
        <v>64.731999999999999</v>
      </c>
      <c r="J1634">
        <v>63.994</v>
      </c>
      <c r="K1634">
        <v>63.834000000000003</v>
      </c>
      <c r="L1634">
        <v>63.344000000000001</v>
      </c>
      <c r="M1634">
        <v>62.91</v>
      </c>
      <c r="N1634">
        <v>0.16</v>
      </c>
      <c r="O1634" t="str">
        <f t="shared" si="25"/>
        <v>-||1.5|M|6g|0.032|64.968|65|64.732|63.994|63.834|63.344|62.91|0.16</v>
      </c>
    </row>
    <row r="1635" spans="1:15" x14ac:dyDescent="0.25">
      <c r="A1635" s="41" t="s">
        <v>1022</v>
      </c>
      <c r="C1635">
        <v>1.5</v>
      </c>
      <c r="D1635" t="s">
        <v>437</v>
      </c>
      <c r="E1635" t="s">
        <v>1036</v>
      </c>
      <c r="F1635" t="s">
        <v>1022</v>
      </c>
      <c r="G1635">
        <v>65.427999999999997</v>
      </c>
      <c r="H1635">
        <v>65</v>
      </c>
      <c r="I1635">
        <v>65</v>
      </c>
      <c r="J1635">
        <v>64.238</v>
      </c>
      <c r="K1635">
        <v>64.025999999999996</v>
      </c>
      <c r="L1635">
        <v>63.676000000000002</v>
      </c>
      <c r="M1635">
        <v>63.375999999999998</v>
      </c>
      <c r="N1635">
        <v>0.21199999999999999</v>
      </c>
      <c r="O1635" t="str">
        <f t="shared" si="25"/>
        <v>-||1.5|M|6H|-|65.428|65|65|64.238|64.026|63.676|63.376|0.212</v>
      </c>
    </row>
    <row r="1636" spans="1:15" x14ac:dyDescent="0.25">
      <c r="A1636" s="41" t="s">
        <v>1022</v>
      </c>
      <c r="C1636">
        <v>1.5</v>
      </c>
      <c r="D1636" t="s">
        <v>437</v>
      </c>
      <c r="E1636" t="s">
        <v>1034</v>
      </c>
      <c r="F1636">
        <v>3.2000000000000001E-2</v>
      </c>
      <c r="G1636">
        <v>69.968000000000004</v>
      </c>
      <c r="H1636">
        <v>70</v>
      </c>
      <c r="I1636">
        <v>69.731999999999999</v>
      </c>
      <c r="J1636">
        <v>68.994</v>
      </c>
      <c r="K1636">
        <v>68.894000000000005</v>
      </c>
      <c r="L1636">
        <v>68.343999999999994</v>
      </c>
      <c r="M1636">
        <v>67.97</v>
      </c>
      <c r="N1636">
        <v>0.1</v>
      </c>
      <c r="O1636" t="str">
        <f t="shared" si="25"/>
        <v>-||1.5|M|4g6g|0.032|69.968|70|69.732|68.994|68.894|68.344|67.97|0.1</v>
      </c>
    </row>
    <row r="1637" spans="1:15" x14ac:dyDescent="0.25">
      <c r="A1637" s="41" t="s">
        <v>1022</v>
      </c>
      <c r="C1637">
        <v>1.5</v>
      </c>
      <c r="D1637" t="s">
        <v>437</v>
      </c>
      <c r="E1637" t="s">
        <v>1035</v>
      </c>
      <c r="F1637">
        <v>3.2000000000000001E-2</v>
      </c>
      <c r="G1637">
        <v>69.968000000000004</v>
      </c>
      <c r="H1637">
        <v>70</v>
      </c>
      <c r="I1637">
        <v>69.731999999999999</v>
      </c>
      <c r="J1637">
        <v>68.994</v>
      </c>
      <c r="K1637">
        <v>68.834000000000003</v>
      </c>
      <c r="L1637">
        <v>68.343999999999994</v>
      </c>
      <c r="M1637">
        <v>67.91</v>
      </c>
      <c r="N1637">
        <v>0.16</v>
      </c>
      <c r="O1637" t="str">
        <f t="shared" si="25"/>
        <v>-||1.5|M|6g|0.032|69.968|70|69.732|68.994|68.834|68.344|67.91|0.16</v>
      </c>
    </row>
    <row r="1638" spans="1:15" x14ac:dyDescent="0.25">
      <c r="A1638" s="41" t="s">
        <v>1022</v>
      </c>
      <c r="C1638">
        <v>1.5</v>
      </c>
      <c r="D1638" t="s">
        <v>437</v>
      </c>
      <c r="E1638" t="s">
        <v>1036</v>
      </c>
      <c r="F1638" t="s">
        <v>1022</v>
      </c>
      <c r="G1638">
        <v>70.427999999999997</v>
      </c>
      <c r="H1638">
        <v>70</v>
      </c>
      <c r="I1638">
        <v>70</v>
      </c>
      <c r="J1638">
        <v>69.238</v>
      </c>
      <c r="K1638">
        <v>69.025999999999996</v>
      </c>
      <c r="L1638">
        <v>68.676000000000002</v>
      </c>
      <c r="M1638">
        <v>68.376000000000005</v>
      </c>
      <c r="N1638">
        <v>0.21199999999999999</v>
      </c>
      <c r="O1638" t="str">
        <f t="shared" si="25"/>
        <v>-||1.5|M|6H|-|70.428|70|70|69.238|69.026|68.676|68.376|0.212</v>
      </c>
    </row>
    <row r="1639" spans="1:15" x14ac:dyDescent="0.25">
      <c r="A1639" s="41" t="s">
        <v>1022</v>
      </c>
      <c r="C1639">
        <v>2</v>
      </c>
      <c r="D1639" t="s">
        <v>437</v>
      </c>
      <c r="E1639" t="s">
        <v>1034</v>
      </c>
      <c r="F1639">
        <v>3.7999999999999999E-2</v>
      </c>
      <c r="G1639">
        <v>71.962000000000003</v>
      </c>
      <c r="H1639">
        <v>72</v>
      </c>
      <c r="I1639">
        <v>71.682000000000002</v>
      </c>
      <c r="J1639">
        <v>70.662999999999997</v>
      </c>
      <c r="K1639">
        <v>70.551000000000002</v>
      </c>
      <c r="L1639">
        <v>69.796999999999997</v>
      </c>
      <c r="M1639">
        <v>69.319000000000003</v>
      </c>
      <c r="N1639">
        <v>0.112</v>
      </c>
      <c r="O1639" t="str">
        <f t="shared" si="25"/>
        <v>-||2|M|4g6g|0.038|71.962|72|71.682|70.663|70.551|69.797|69.319|0.112</v>
      </c>
    </row>
    <row r="1640" spans="1:15" x14ac:dyDescent="0.25">
      <c r="A1640" s="41" t="s">
        <v>1022</v>
      </c>
      <c r="C1640">
        <v>2</v>
      </c>
      <c r="D1640" t="s">
        <v>437</v>
      </c>
      <c r="E1640" t="s">
        <v>1035</v>
      </c>
      <c r="F1640">
        <v>3.7999999999999999E-2</v>
      </c>
      <c r="G1640">
        <v>71.962000000000003</v>
      </c>
      <c r="H1640">
        <v>72</v>
      </c>
      <c r="I1640">
        <v>71.682000000000002</v>
      </c>
      <c r="J1640">
        <v>70.662999999999997</v>
      </c>
      <c r="K1640">
        <v>70.483000000000004</v>
      </c>
      <c r="L1640">
        <v>69.796999999999997</v>
      </c>
      <c r="M1640">
        <v>69.251000000000005</v>
      </c>
      <c r="N1640">
        <v>0.18</v>
      </c>
      <c r="O1640" t="str">
        <f t="shared" si="25"/>
        <v>-||2|M|6g|0.038|71.962|72|71.682|70.663|70.483|69.797|69.251|0.18</v>
      </c>
    </row>
    <row r="1641" spans="1:15" x14ac:dyDescent="0.25">
      <c r="A1641" s="41" t="s">
        <v>1022</v>
      </c>
      <c r="C1641">
        <v>2</v>
      </c>
      <c r="D1641" t="s">
        <v>437</v>
      </c>
      <c r="E1641" t="s">
        <v>1036</v>
      </c>
      <c r="F1641" t="s">
        <v>1022</v>
      </c>
      <c r="G1641">
        <v>72.525000000000006</v>
      </c>
      <c r="H1641">
        <v>72</v>
      </c>
      <c r="I1641">
        <v>72</v>
      </c>
      <c r="J1641">
        <v>70.936999999999998</v>
      </c>
      <c r="K1641">
        <v>70.700999999999993</v>
      </c>
      <c r="L1641">
        <v>70.209999999999994</v>
      </c>
      <c r="M1641">
        <v>69.834999999999994</v>
      </c>
      <c r="N1641">
        <v>0.23599999999999999</v>
      </c>
      <c r="O1641" t="str">
        <f t="shared" si="25"/>
        <v>-||2|M|6H|-|72.525|72|72|70.937|70.701|70.21|69.835|0.236</v>
      </c>
    </row>
    <row r="1642" spans="1:15" x14ac:dyDescent="0.25">
      <c r="A1642" s="41" t="s">
        <v>1022</v>
      </c>
      <c r="C1642">
        <v>6</v>
      </c>
      <c r="D1642" t="s">
        <v>437</v>
      </c>
      <c r="E1642" t="s">
        <v>1034</v>
      </c>
      <c r="F1642">
        <v>0.08</v>
      </c>
      <c r="G1642">
        <v>71.92</v>
      </c>
      <c r="H1642">
        <v>72</v>
      </c>
      <c r="I1642">
        <v>71.319999999999993</v>
      </c>
      <c r="J1642">
        <v>68.022999999999996</v>
      </c>
      <c r="K1642">
        <v>67.843000000000004</v>
      </c>
      <c r="L1642">
        <v>65.424999999999997</v>
      </c>
      <c r="M1642">
        <v>64.147000000000006</v>
      </c>
      <c r="N1642">
        <v>0.18</v>
      </c>
      <c r="O1642" t="str">
        <f t="shared" si="25"/>
        <v>-||6|M|4g6g|0.08|71.92|72|71.32|68.023|67.843|65.425|64.147|0.18</v>
      </c>
    </row>
    <row r="1643" spans="1:15" x14ac:dyDescent="0.25">
      <c r="A1643" s="41" t="s">
        <v>1022</v>
      </c>
      <c r="C1643">
        <v>6</v>
      </c>
      <c r="D1643" t="s">
        <v>437</v>
      </c>
      <c r="E1643" t="s">
        <v>1035</v>
      </c>
      <c r="F1643">
        <v>0.08</v>
      </c>
      <c r="G1643">
        <v>71.92</v>
      </c>
      <c r="H1643">
        <v>72</v>
      </c>
      <c r="I1643">
        <v>71.319999999999993</v>
      </c>
      <c r="J1643">
        <v>68.022999999999996</v>
      </c>
      <c r="K1643">
        <v>67.742999999999995</v>
      </c>
      <c r="L1643">
        <v>65.424999999999997</v>
      </c>
      <c r="M1643">
        <v>64.046999999999997</v>
      </c>
      <c r="N1643">
        <v>0.28000000000000003</v>
      </c>
      <c r="O1643" t="str">
        <f t="shared" si="25"/>
        <v>-||6|M|6g|0.08|71.92|72|71.32|68.023|67.743|65.425|64.047|0.28</v>
      </c>
    </row>
    <row r="1644" spans="1:15" x14ac:dyDescent="0.25">
      <c r="A1644" s="41" t="s">
        <v>1022</v>
      </c>
      <c r="C1644">
        <v>6</v>
      </c>
      <c r="D1644" t="s">
        <v>437</v>
      </c>
      <c r="E1644" t="s">
        <v>1036</v>
      </c>
      <c r="F1644" t="s">
        <v>1022</v>
      </c>
      <c r="G1644">
        <v>73.241</v>
      </c>
      <c r="H1644">
        <v>72</v>
      </c>
      <c r="I1644">
        <v>72</v>
      </c>
      <c r="J1644">
        <v>68.477999999999994</v>
      </c>
      <c r="K1644">
        <v>68.102999999999994</v>
      </c>
      <c r="L1644">
        <v>66.305000000000007</v>
      </c>
      <c r="M1644">
        <v>65.504999999999995</v>
      </c>
      <c r="N1644">
        <v>0.375</v>
      </c>
      <c r="O1644" t="str">
        <f t="shared" si="25"/>
        <v>-||6|M|6H|-|73.241|72|72|68.478|68.103|66.305|65.505|0.375</v>
      </c>
    </row>
    <row r="1645" spans="1:15" x14ac:dyDescent="0.25">
      <c r="A1645" s="41" t="s">
        <v>1022</v>
      </c>
      <c r="C1645">
        <v>1.5</v>
      </c>
      <c r="D1645" t="s">
        <v>437</v>
      </c>
      <c r="E1645" t="s">
        <v>1034</v>
      </c>
      <c r="F1645">
        <v>3.2000000000000001E-2</v>
      </c>
      <c r="G1645">
        <v>74.968000000000004</v>
      </c>
      <c r="H1645">
        <v>75</v>
      </c>
      <c r="I1645">
        <v>74.731999999999999</v>
      </c>
      <c r="J1645">
        <v>73.994</v>
      </c>
      <c r="K1645">
        <v>73.894000000000005</v>
      </c>
      <c r="L1645">
        <v>73.343999999999994</v>
      </c>
      <c r="M1645">
        <v>72.97</v>
      </c>
      <c r="N1645">
        <v>0.1</v>
      </c>
      <c r="O1645" t="str">
        <f t="shared" si="25"/>
        <v>-||1.5|M|4g6g|0.032|74.968|75|74.732|73.994|73.894|73.344|72.97|0.1</v>
      </c>
    </row>
    <row r="1646" spans="1:15" x14ac:dyDescent="0.25">
      <c r="A1646" s="41" t="s">
        <v>1022</v>
      </c>
      <c r="C1646">
        <v>1.5</v>
      </c>
      <c r="D1646" t="s">
        <v>437</v>
      </c>
      <c r="E1646" t="s">
        <v>1035</v>
      </c>
      <c r="F1646">
        <v>3.2000000000000001E-2</v>
      </c>
      <c r="G1646">
        <v>74.968000000000004</v>
      </c>
      <c r="H1646">
        <v>75</v>
      </c>
      <c r="I1646">
        <v>74.731999999999999</v>
      </c>
      <c r="J1646">
        <v>73.994</v>
      </c>
      <c r="K1646">
        <v>73.834000000000003</v>
      </c>
      <c r="L1646">
        <v>73.343999999999994</v>
      </c>
      <c r="M1646">
        <v>72.91</v>
      </c>
      <c r="N1646">
        <v>0.16</v>
      </c>
      <c r="O1646" t="str">
        <f t="shared" si="25"/>
        <v>-||1.5|M|6g|0.032|74.968|75|74.732|73.994|73.834|73.344|72.91|0.16</v>
      </c>
    </row>
    <row r="1647" spans="1:15" x14ac:dyDescent="0.25">
      <c r="A1647" s="41" t="s">
        <v>1022</v>
      </c>
      <c r="C1647">
        <v>1.5</v>
      </c>
      <c r="D1647" t="s">
        <v>437</v>
      </c>
      <c r="E1647" t="s">
        <v>1036</v>
      </c>
      <c r="F1647" t="s">
        <v>1022</v>
      </c>
      <c r="G1647">
        <v>75.427999999999997</v>
      </c>
      <c r="H1647">
        <v>75</v>
      </c>
      <c r="I1647">
        <v>75</v>
      </c>
      <c r="J1647">
        <v>74.238</v>
      </c>
      <c r="K1647">
        <v>74.025999999999996</v>
      </c>
      <c r="L1647">
        <v>73.676000000000002</v>
      </c>
      <c r="M1647">
        <v>73.376000000000005</v>
      </c>
      <c r="N1647">
        <v>0.21199999999999999</v>
      </c>
      <c r="O1647" t="str">
        <f t="shared" si="25"/>
        <v>-||1.5|M|6H|-|75.428|75|75|74.238|74.026|73.676|73.376|0.212</v>
      </c>
    </row>
    <row r="1648" spans="1:15" x14ac:dyDescent="0.25">
      <c r="A1648" s="41" t="s">
        <v>1022</v>
      </c>
      <c r="C1648">
        <v>1.5</v>
      </c>
      <c r="D1648" t="s">
        <v>437</v>
      </c>
      <c r="E1648" t="s">
        <v>1034</v>
      </c>
      <c r="F1648">
        <v>3.2000000000000001E-2</v>
      </c>
      <c r="G1648">
        <v>79.968000000000004</v>
      </c>
      <c r="H1648">
        <v>80</v>
      </c>
      <c r="I1648">
        <v>79.731999999999999</v>
      </c>
      <c r="J1648">
        <v>78.994</v>
      </c>
      <c r="K1648">
        <v>78.894000000000005</v>
      </c>
      <c r="L1648">
        <v>78.334000000000003</v>
      </c>
      <c r="M1648">
        <v>77.97</v>
      </c>
      <c r="N1648">
        <v>0.1</v>
      </c>
      <c r="O1648" t="str">
        <f t="shared" si="25"/>
        <v>-||1.5|M|4g6g|0.032|79.968|80|79.732|78.994|78.894|78.334|77.97|0.1</v>
      </c>
    </row>
    <row r="1649" spans="1:15" x14ac:dyDescent="0.25">
      <c r="A1649" s="41" t="s">
        <v>1022</v>
      </c>
      <c r="C1649">
        <v>1.5</v>
      </c>
      <c r="D1649" t="s">
        <v>437</v>
      </c>
      <c r="E1649" t="s">
        <v>1035</v>
      </c>
      <c r="F1649">
        <v>3.2000000000000001E-2</v>
      </c>
      <c r="G1649">
        <v>79.968000000000004</v>
      </c>
      <c r="H1649">
        <v>80</v>
      </c>
      <c r="I1649">
        <v>79.731999999999999</v>
      </c>
      <c r="J1649">
        <v>78.994</v>
      </c>
      <c r="K1649">
        <v>78.834000000000003</v>
      </c>
      <c r="L1649">
        <v>78.343999999999994</v>
      </c>
      <c r="M1649">
        <v>77.91</v>
      </c>
      <c r="N1649">
        <v>0.16</v>
      </c>
      <c r="O1649" t="str">
        <f t="shared" si="25"/>
        <v>-||1.5|M|6g|0.032|79.968|80|79.732|78.994|78.834|78.344|77.91|0.16</v>
      </c>
    </row>
    <row r="1650" spans="1:15" x14ac:dyDescent="0.25">
      <c r="A1650" s="41" t="s">
        <v>1022</v>
      </c>
      <c r="C1650">
        <v>1.5</v>
      </c>
      <c r="D1650" t="s">
        <v>437</v>
      </c>
      <c r="E1650" t="s">
        <v>1036</v>
      </c>
      <c r="F1650" t="s">
        <v>1022</v>
      </c>
      <c r="G1650">
        <v>80.427999999999997</v>
      </c>
      <c r="H1650">
        <v>80</v>
      </c>
      <c r="I1650">
        <v>80</v>
      </c>
      <c r="J1650">
        <v>79.238</v>
      </c>
      <c r="K1650">
        <v>79.025999999999996</v>
      </c>
      <c r="L1650">
        <v>78.676000000000002</v>
      </c>
      <c r="M1650">
        <v>78.376000000000005</v>
      </c>
      <c r="N1650">
        <v>0.21199999999999999</v>
      </c>
      <c r="O1650" t="str">
        <f t="shared" si="25"/>
        <v>-||1.5|M|6H|-|80.428|80|80|79.238|79.026|78.676|78.376|0.212</v>
      </c>
    </row>
    <row r="1651" spans="1:15" x14ac:dyDescent="0.25">
      <c r="A1651" s="41" t="s">
        <v>1022</v>
      </c>
      <c r="C1651">
        <v>2</v>
      </c>
      <c r="D1651" t="s">
        <v>437</v>
      </c>
      <c r="E1651" t="s">
        <v>1034</v>
      </c>
      <c r="F1651">
        <v>3.7999999999999999E-2</v>
      </c>
      <c r="G1651">
        <v>79.962000000000003</v>
      </c>
      <c r="H1651">
        <v>80</v>
      </c>
      <c r="I1651">
        <v>79.682000000000002</v>
      </c>
      <c r="J1651">
        <v>78.662999999999997</v>
      </c>
      <c r="K1651">
        <v>78.551000000000002</v>
      </c>
      <c r="L1651">
        <v>77.796999999999997</v>
      </c>
      <c r="M1651">
        <v>77.319000000000003</v>
      </c>
      <c r="N1651">
        <v>0.112</v>
      </c>
      <c r="O1651" t="str">
        <f t="shared" si="25"/>
        <v>-||2|M|4g6g|0.038|79.962|80|79.682|78.663|78.551|77.797|77.319|0.112</v>
      </c>
    </row>
    <row r="1652" spans="1:15" x14ac:dyDescent="0.25">
      <c r="A1652" s="41" t="s">
        <v>1022</v>
      </c>
      <c r="C1652">
        <v>2</v>
      </c>
      <c r="D1652" t="s">
        <v>437</v>
      </c>
      <c r="E1652" t="s">
        <v>1035</v>
      </c>
      <c r="F1652">
        <v>3.7999999999999999E-2</v>
      </c>
      <c r="G1652">
        <v>79.962000000000003</v>
      </c>
      <c r="H1652">
        <v>80</v>
      </c>
      <c r="I1652">
        <v>79.682000000000002</v>
      </c>
      <c r="J1652">
        <v>78.662999999999997</v>
      </c>
      <c r="K1652">
        <v>78.483000000000004</v>
      </c>
      <c r="L1652">
        <v>77.796999999999997</v>
      </c>
      <c r="M1652">
        <v>77.251000000000005</v>
      </c>
      <c r="N1652">
        <v>0.18</v>
      </c>
      <c r="O1652" t="str">
        <f t="shared" si="25"/>
        <v>-||2|M|6g|0.038|79.962|80|79.682|78.663|78.483|77.797|77.251|0.18</v>
      </c>
    </row>
    <row r="1653" spans="1:15" x14ac:dyDescent="0.25">
      <c r="A1653" s="41" t="s">
        <v>1022</v>
      </c>
      <c r="C1653">
        <v>2</v>
      </c>
      <c r="D1653" t="s">
        <v>437</v>
      </c>
      <c r="E1653" t="s">
        <v>1036</v>
      </c>
      <c r="F1653" t="s">
        <v>1022</v>
      </c>
      <c r="G1653">
        <v>80.525000000000006</v>
      </c>
      <c r="H1653">
        <v>80</v>
      </c>
      <c r="I1653">
        <v>80</v>
      </c>
      <c r="J1653">
        <v>78.936999999999998</v>
      </c>
      <c r="K1653">
        <v>78.700999999999993</v>
      </c>
      <c r="L1653">
        <v>78.209999999999994</v>
      </c>
      <c r="M1653">
        <v>77.834999999999994</v>
      </c>
      <c r="N1653">
        <v>0.23599999999999999</v>
      </c>
      <c r="O1653" t="str">
        <f t="shared" si="25"/>
        <v>-||2|M|6H|-|80.525|80|80|78.937|78.701|78.21|77.835|0.236</v>
      </c>
    </row>
    <row r="1654" spans="1:15" x14ac:dyDescent="0.25">
      <c r="A1654" s="41" t="s">
        <v>1022</v>
      </c>
      <c r="C1654">
        <v>6</v>
      </c>
      <c r="D1654" t="s">
        <v>437</v>
      </c>
      <c r="E1654" t="s">
        <v>1034</v>
      </c>
      <c r="F1654">
        <v>0.08</v>
      </c>
      <c r="G1654">
        <v>79.92</v>
      </c>
      <c r="H1654">
        <v>80</v>
      </c>
      <c r="I1654">
        <v>79.319999999999993</v>
      </c>
      <c r="J1654">
        <v>76.022999999999996</v>
      </c>
      <c r="K1654">
        <v>75.843000000000004</v>
      </c>
      <c r="L1654">
        <v>73.424999999999997</v>
      </c>
      <c r="M1654">
        <v>72.147000000000006</v>
      </c>
      <c r="N1654">
        <v>0.18</v>
      </c>
      <c r="O1654" t="str">
        <f t="shared" si="25"/>
        <v>-||6|M|4g6g|0.08|79.92|80|79.32|76.023|75.843|73.425|72.147|0.18</v>
      </c>
    </row>
    <row r="1655" spans="1:15" x14ac:dyDescent="0.25">
      <c r="A1655" s="41" t="s">
        <v>1022</v>
      </c>
      <c r="C1655">
        <v>6</v>
      </c>
      <c r="D1655" t="s">
        <v>437</v>
      </c>
      <c r="E1655" t="s">
        <v>1035</v>
      </c>
      <c r="F1655">
        <v>0.08</v>
      </c>
      <c r="G1655">
        <v>79.92</v>
      </c>
      <c r="H1655">
        <v>80</v>
      </c>
      <c r="I1655">
        <v>79.319999999999993</v>
      </c>
      <c r="J1655">
        <v>76.022999999999996</v>
      </c>
      <c r="K1655">
        <v>75.742999999999995</v>
      </c>
      <c r="L1655">
        <v>73.424999999999997</v>
      </c>
      <c r="M1655">
        <v>72.046999999999997</v>
      </c>
      <c r="N1655">
        <v>0.28000000000000003</v>
      </c>
      <c r="O1655" t="str">
        <f t="shared" si="25"/>
        <v>-||6|M|6g|0.08|79.92|80|79.32|76.023|75.743|73.425|72.047|0.28</v>
      </c>
    </row>
    <row r="1656" spans="1:15" x14ac:dyDescent="0.25">
      <c r="A1656" s="41" t="s">
        <v>1022</v>
      </c>
      <c r="C1656">
        <v>6</v>
      </c>
      <c r="D1656" t="s">
        <v>437</v>
      </c>
      <c r="E1656" t="s">
        <v>1036</v>
      </c>
      <c r="F1656" t="s">
        <v>1022</v>
      </c>
      <c r="G1656">
        <v>81.241</v>
      </c>
      <c r="H1656">
        <v>80</v>
      </c>
      <c r="I1656">
        <v>80</v>
      </c>
      <c r="J1656">
        <v>76.477999999999994</v>
      </c>
      <c r="K1656">
        <v>76.102999999999994</v>
      </c>
      <c r="L1656">
        <v>74.305000000000007</v>
      </c>
      <c r="M1656">
        <v>73.504999999999995</v>
      </c>
      <c r="N1656">
        <v>0.375</v>
      </c>
      <c r="O1656" t="str">
        <f t="shared" si="25"/>
        <v>-||6|M|6H|-|81.241|80|80|76.478|76.103|74.305|73.505|0.375</v>
      </c>
    </row>
    <row r="1657" spans="1:15" x14ac:dyDescent="0.25">
      <c r="A1657" s="41" t="s">
        <v>1022</v>
      </c>
      <c r="C1657">
        <v>2</v>
      </c>
      <c r="D1657" t="s">
        <v>437</v>
      </c>
      <c r="E1657" t="s">
        <v>1034</v>
      </c>
      <c r="F1657">
        <v>3.7999999999999999E-2</v>
      </c>
      <c r="G1657">
        <v>84.962000000000003</v>
      </c>
      <c r="H1657">
        <v>85</v>
      </c>
      <c r="I1657">
        <v>84.682000000000002</v>
      </c>
      <c r="J1657">
        <v>83.662999999999997</v>
      </c>
      <c r="K1657">
        <v>83.551000000000002</v>
      </c>
      <c r="L1657">
        <v>82.796999999999997</v>
      </c>
      <c r="M1657">
        <v>82.319000000000003</v>
      </c>
      <c r="N1657">
        <v>0.112</v>
      </c>
      <c r="O1657" t="str">
        <f t="shared" si="25"/>
        <v>-||2|M|4g6g|0.038|84.962|85|84.682|83.663|83.551|82.797|82.319|0.112</v>
      </c>
    </row>
    <row r="1658" spans="1:15" x14ac:dyDescent="0.25">
      <c r="A1658" s="41" t="s">
        <v>1022</v>
      </c>
      <c r="C1658">
        <v>2</v>
      </c>
      <c r="D1658" t="s">
        <v>437</v>
      </c>
      <c r="E1658" t="s">
        <v>1035</v>
      </c>
      <c r="F1658">
        <v>3.7999999999999999E-2</v>
      </c>
      <c r="G1658">
        <v>84.962000000000003</v>
      </c>
      <c r="H1658">
        <v>85</v>
      </c>
      <c r="I1658">
        <v>84.682000000000002</v>
      </c>
      <c r="J1658">
        <v>83.662999999999997</v>
      </c>
      <c r="K1658">
        <v>83.483000000000004</v>
      </c>
      <c r="L1658">
        <v>82.796999999999997</v>
      </c>
      <c r="M1658">
        <v>82.251000000000005</v>
      </c>
      <c r="N1658">
        <v>0.18</v>
      </c>
      <c r="O1658" t="str">
        <f t="shared" si="25"/>
        <v>-||2|M|6g|0.038|84.962|85|84.682|83.663|83.483|82.797|82.251|0.18</v>
      </c>
    </row>
    <row r="1659" spans="1:15" x14ac:dyDescent="0.25">
      <c r="A1659" s="41" t="s">
        <v>1022</v>
      </c>
      <c r="C1659">
        <v>2</v>
      </c>
      <c r="D1659" t="s">
        <v>437</v>
      </c>
      <c r="E1659" t="s">
        <v>1036</v>
      </c>
      <c r="F1659" t="s">
        <v>1022</v>
      </c>
      <c r="G1659">
        <v>85.525000000000006</v>
      </c>
      <c r="H1659">
        <v>85</v>
      </c>
      <c r="I1659">
        <v>85</v>
      </c>
      <c r="J1659">
        <v>83.936999999999998</v>
      </c>
      <c r="K1659">
        <v>83.700999999999993</v>
      </c>
      <c r="L1659">
        <v>83.21</v>
      </c>
      <c r="M1659">
        <v>82.834999999999994</v>
      </c>
      <c r="N1659">
        <v>0.23599999999999999</v>
      </c>
      <c r="O1659" t="str">
        <f t="shared" si="25"/>
        <v>-||2|M|6H|-|85.525|85|85|83.937|83.701|83.21|82.835|0.236</v>
      </c>
    </row>
    <row r="1660" spans="1:15" x14ac:dyDescent="0.25">
      <c r="A1660" s="41" t="s">
        <v>1022</v>
      </c>
      <c r="C1660">
        <v>2</v>
      </c>
      <c r="D1660" t="s">
        <v>437</v>
      </c>
      <c r="E1660" t="s">
        <v>1034</v>
      </c>
      <c r="F1660">
        <v>3.7999999999999999E-2</v>
      </c>
      <c r="G1660">
        <v>89.962000000000003</v>
      </c>
      <c r="H1660">
        <v>90</v>
      </c>
      <c r="I1660">
        <v>89.682000000000002</v>
      </c>
      <c r="J1660">
        <v>88.662999999999997</v>
      </c>
      <c r="K1660">
        <v>88.551000000000002</v>
      </c>
      <c r="L1660">
        <v>87.796999999999997</v>
      </c>
      <c r="M1660">
        <v>87.319000000000003</v>
      </c>
      <c r="N1660">
        <v>0.112</v>
      </c>
      <c r="O1660" t="str">
        <f t="shared" si="25"/>
        <v>-||2|M|4g6g|0.038|89.962|90|89.682|88.663|88.551|87.797|87.319|0.112</v>
      </c>
    </row>
    <row r="1661" spans="1:15" x14ac:dyDescent="0.25">
      <c r="A1661" s="41" t="s">
        <v>1022</v>
      </c>
      <c r="C1661">
        <v>2</v>
      </c>
      <c r="D1661" t="s">
        <v>437</v>
      </c>
      <c r="E1661" t="s">
        <v>1035</v>
      </c>
      <c r="F1661">
        <v>3.7999999999999999E-2</v>
      </c>
      <c r="G1661">
        <v>89.962000000000003</v>
      </c>
      <c r="H1661">
        <v>90</v>
      </c>
      <c r="I1661">
        <v>89.682000000000002</v>
      </c>
      <c r="J1661">
        <v>88.662999999999997</v>
      </c>
      <c r="K1661">
        <v>88.483000000000004</v>
      </c>
      <c r="L1661">
        <v>87.796999999999997</v>
      </c>
      <c r="M1661">
        <v>87.251000000000005</v>
      </c>
      <c r="N1661">
        <v>0.18</v>
      </c>
      <c r="O1661" t="str">
        <f t="shared" si="25"/>
        <v>-||2|M|6g|0.038|89.962|90|89.682|88.663|88.483|87.797|87.251|0.18</v>
      </c>
    </row>
    <row r="1662" spans="1:15" x14ac:dyDescent="0.25">
      <c r="A1662" s="41" t="s">
        <v>1022</v>
      </c>
      <c r="C1662">
        <v>2</v>
      </c>
      <c r="D1662" t="s">
        <v>437</v>
      </c>
      <c r="E1662" t="s">
        <v>1036</v>
      </c>
      <c r="F1662" t="s">
        <v>1022</v>
      </c>
      <c r="G1662">
        <v>90.525000000000006</v>
      </c>
      <c r="H1662">
        <v>90</v>
      </c>
      <c r="I1662">
        <v>90</v>
      </c>
      <c r="J1662">
        <v>88.936999999999998</v>
      </c>
      <c r="K1662">
        <v>88.700999999999993</v>
      </c>
      <c r="L1662">
        <v>88.21</v>
      </c>
      <c r="M1662">
        <v>87.834999999999994</v>
      </c>
      <c r="N1662">
        <v>0.23599999999999999</v>
      </c>
      <c r="O1662" t="str">
        <f t="shared" si="25"/>
        <v>-||2|M|6H|-|90.525|90|90|88.937|88.701|88.21|87.835|0.236</v>
      </c>
    </row>
    <row r="1663" spans="1:15" x14ac:dyDescent="0.25">
      <c r="A1663" s="41" t="s">
        <v>1022</v>
      </c>
      <c r="C1663">
        <v>6</v>
      </c>
      <c r="D1663" t="s">
        <v>437</v>
      </c>
      <c r="E1663" t="s">
        <v>1034</v>
      </c>
      <c r="F1663">
        <v>0.08</v>
      </c>
      <c r="G1663">
        <v>89.92</v>
      </c>
      <c r="H1663">
        <v>90</v>
      </c>
      <c r="I1663">
        <v>89.32</v>
      </c>
      <c r="J1663">
        <v>86.022999999999996</v>
      </c>
      <c r="K1663">
        <v>85.843000000000004</v>
      </c>
      <c r="L1663">
        <v>83.424999999999997</v>
      </c>
      <c r="M1663">
        <v>82.147000000000006</v>
      </c>
      <c r="N1663">
        <v>0.18</v>
      </c>
      <c r="O1663" t="str">
        <f t="shared" si="25"/>
        <v>-||6|M|4g6g|0.08|89.92|90|89.32|86.023|85.843|83.425|82.147|0.18</v>
      </c>
    </row>
    <row r="1664" spans="1:15" x14ac:dyDescent="0.25">
      <c r="A1664" s="41" t="s">
        <v>1022</v>
      </c>
      <c r="C1664">
        <v>6</v>
      </c>
      <c r="D1664" t="s">
        <v>437</v>
      </c>
      <c r="E1664" t="s">
        <v>1035</v>
      </c>
      <c r="F1664">
        <v>0.08</v>
      </c>
      <c r="G1664">
        <v>89.92</v>
      </c>
      <c r="H1664">
        <v>90</v>
      </c>
      <c r="I1664">
        <v>89.32</v>
      </c>
      <c r="J1664">
        <v>86.022999999999996</v>
      </c>
      <c r="K1664">
        <v>85.742999999999995</v>
      </c>
      <c r="L1664">
        <v>83.424999999999997</v>
      </c>
      <c r="M1664">
        <v>82.046999999999997</v>
      </c>
      <c r="N1664">
        <v>0.28000000000000003</v>
      </c>
      <c r="O1664" t="str">
        <f t="shared" si="25"/>
        <v>-||6|M|6g|0.08|89.92|90|89.32|86.023|85.743|83.425|82.047|0.28</v>
      </c>
    </row>
    <row r="1665" spans="1:15" x14ac:dyDescent="0.25">
      <c r="A1665" s="41" t="s">
        <v>1022</v>
      </c>
      <c r="C1665">
        <v>6</v>
      </c>
      <c r="D1665" t="s">
        <v>437</v>
      </c>
      <c r="E1665" t="s">
        <v>1036</v>
      </c>
      <c r="F1665" t="s">
        <v>1022</v>
      </c>
      <c r="G1665">
        <v>91.241</v>
      </c>
      <c r="H1665">
        <v>90</v>
      </c>
      <c r="I1665">
        <v>90</v>
      </c>
      <c r="J1665">
        <v>86.477999999999994</v>
      </c>
      <c r="K1665">
        <v>86.102999999999994</v>
      </c>
      <c r="L1665">
        <v>84.305000000000007</v>
      </c>
      <c r="M1665">
        <v>83.504999999999995</v>
      </c>
      <c r="N1665">
        <v>0.375</v>
      </c>
      <c r="O1665" t="str">
        <f t="shared" si="25"/>
        <v>-||6|M|6H|-|91.241|90|90|86.478|86.103|84.305|83.505|0.375</v>
      </c>
    </row>
    <row r="1666" spans="1:15" x14ac:dyDescent="0.25">
      <c r="A1666" s="41" t="s">
        <v>1022</v>
      </c>
      <c r="C1666">
        <v>2</v>
      </c>
      <c r="D1666" t="s">
        <v>437</v>
      </c>
      <c r="E1666" t="s">
        <v>1034</v>
      </c>
      <c r="F1666">
        <v>3.7999999999999999E-2</v>
      </c>
      <c r="G1666">
        <v>94.962000000000003</v>
      </c>
      <c r="H1666">
        <v>95</v>
      </c>
      <c r="I1666">
        <v>94.682000000000002</v>
      </c>
      <c r="J1666">
        <v>93.662999999999997</v>
      </c>
      <c r="K1666">
        <v>93.545000000000002</v>
      </c>
      <c r="L1666">
        <v>92.796999999999997</v>
      </c>
      <c r="M1666">
        <v>92.313000000000002</v>
      </c>
      <c r="N1666">
        <v>0.11799999999999999</v>
      </c>
      <c r="O1666" t="str">
        <f t="shared" si="25"/>
        <v>-||2|M|4g6g|0.038|94.962|95|94.682|93.663|93.545|92.797|92.313|0.118</v>
      </c>
    </row>
    <row r="1667" spans="1:15" x14ac:dyDescent="0.25">
      <c r="A1667" s="41" t="s">
        <v>1022</v>
      </c>
      <c r="C1667">
        <v>2</v>
      </c>
      <c r="D1667" t="s">
        <v>437</v>
      </c>
      <c r="E1667" t="s">
        <v>1035</v>
      </c>
      <c r="F1667">
        <v>3.7999999999999999E-2</v>
      </c>
      <c r="G1667">
        <v>94.962000000000003</v>
      </c>
      <c r="H1667">
        <v>95</v>
      </c>
      <c r="I1667">
        <v>94.682000000000002</v>
      </c>
      <c r="J1667">
        <v>93.662999999999997</v>
      </c>
      <c r="K1667">
        <v>93.472999999999999</v>
      </c>
      <c r="L1667">
        <v>92.796999999999997</v>
      </c>
      <c r="M1667">
        <v>92.241</v>
      </c>
      <c r="N1667">
        <v>0.19</v>
      </c>
      <c r="O1667" t="str">
        <f t="shared" ref="O1667:O1707" si="26">A1667&amp;"|"&amp;B1667&amp;"|"&amp;C1667&amp;"|"&amp;D1667&amp;"|"&amp;E1667&amp;"|"&amp;F1667&amp;"|"&amp;G1667&amp;"|"&amp;H1667&amp;"|"&amp;I1667&amp;"|"&amp;J1667&amp;"|"&amp;K1667&amp;"|"&amp;L1667&amp;"|"&amp;M1667&amp;"|"&amp;N1667</f>
        <v>-||2|M|6g|0.038|94.962|95|94.682|93.663|93.473|92.797|92.241|0.19</v>
      </c>
    </row>
    <row r="1668" spans="1:15" x14ac:dyDescent="0.25">
      <c r="A1668" s="41" t="s">
        <v>1022</v>
      </c>
      <c r="C1668">
        <v>2</v>
      </c>
      <c r="D1668" t="s">
        <v>437</v>
      </c>
      <c r="E1668" t="s">
        <v>1036</v>
      </c>
      <c r="F1668" t="s">
        <v>1022</v>
      </c>
      <c r="G1668">
        <v>95.539000000000001</v>
      </c>
      <c r="H1668">
        <v>95</v>
      </c>
      <c r="I1668">
        <v>95</v>
      </c>
      <c r="J1668">
        <v>93.950999999999993</v>
      </c>
      <c r="K1668">
        <v>93.700999999999993</v>
      </c>
      <c r="L1668">
        <v>93.21</v>
      </c>
      <c r="M1668">
        <v>92.834999999999994</v>
      </c>
      <c r="N1668">
        <v>0.25</v>
      </c>
      <c r="O1668" t="str">
        <f t="shared" si="26"/>
        <v>-||2|M|6H|-|95.539|95|95|93.951|93.701|93.21|92.835|0.25</v>
      </c>
    </row>
    <row r="1669" spans="1:15" x14ac:dyDescent="0.25">
      <c r="A1669" s="41" t="s">
        <v>1022</v>
      </c>
      <c r="C1669">
        <v>2</v>
      </c>
      <c r="D1669" t="s">
        <v>437</v>
      </c>
      <c r="E1669" t="s">
        <v>1034</v>
      </c>
      <c r="F1669">
        <v>3.7999999999999999E-2</v>
      </c>
      <c r="G1669">
        <v>99.962000000000003</v>
      </c>
      <c r="H1669">
        <v>100</v>
      </c>
      <c r="I1669">
        <v>99.682000000000002</v>
      </c>
      <c r="J1669">
        <v>98.662999999999997</v>
      </c>
      <c r="K1669">
        <v>98.545000000000002</v>
      </c>
      <c r="L1669">
        <v>97.796999999999997</v>
      </c>
      <c r="M1669">
        <v>97.313000000000002</v>
      </c>
      <c r="N1669">
        <v>0.11799999999999999</v>
      </c>
      <c r="O1669" t="str">
        <f t="shared" si="26"/>
        <v>-||2|M|4g6g|0.038|99.962|100|99.682|98.663|98.545|97.797|97.313|0.118</v>
      </c>
    </row>
    <row r="1670" spans="1:15" x14ac:dyDescent="0.25">
      <c r="A1670" s="41" t="s">
        <v>1022</v>
      </c>
      <c r="C1670">
        <v>2</v>
      </c>
      <c r="D1670" t="s">
        <v>437</v>
      </c>
      <c r="E1670" t="s">
        <v>1035</v>
      </c>
      <c r="F1670">
        <v>3.7999999999999999E-2</v>
      </c>
      <c r="G1670">
        <v>99.962000000000003</v>
      </c>
      <c r="H1670">
        <v>100</v>
      </c>
      <c r="I1670">
        <v>99.682000000000002</v>
      </c>
      <c r="J1670">
        <v>98.662999999999997</v>
      </c>
      <c r="K1670">
        <v>98.472999999999999</v>
      </c>
      <c r="L1670">
        <v>97.796999999999997</v>
      </c>
      <c r="M1670">
        <v>97.241</v>
      </c>
      <c r="N1670">
        <v>0.19</v>
      </c>
      <c r="O1670" t="str">
        <f t="shared" si="26"/>
        <v>-||2|M|6g|0.038|99.962|100|99.682|98.663|98.473|97.797|97.241|0.19</v>
      </c>
    </row>
    <row r="1671" spans="1:15" x14ac:dyDescent="0.25">
      <c r="A1671" s="41" t="s">
        <v>1022</v>
      </c>
      <c r="C1671">
        <v>2</v>
      </c>
      <c r="D1671" t="s">
        <v>437</v>
      </c>
      <c r="E1671" t="s">
        <v>1036</v>
      </c>
      <c r="F1671" t="s">
        <v>1022</v>
      </c>
      <c r="G1671">
        <v>100.539</v>
      </c>
      <c r="H1671">
        <v>100</v>
      </c>
      <c r="I1671">
        <v>100</v>
      </c>
      <c r="J1671">
        <v>98.950999999999993</v>
      </c>
      <c r="K1671">
        <v>98.700999999999993</v>
      </c>
      <c r="L1671">
        <v>98.21</v>
      </c>
      <c r="M1671">
        <v>97.834999999999994</v>
      </c>
      <c r="N1671">
        <v>0.25</v>
      </c>
      <c r="O1671" t="str">
        <f t="shared" si="26"/>
        <v>-||2|M|6H|-|100.539|100|100|98.951|98.701|98.21|97.835|0.25</v>
      </c>
    </row>
    <row r="1672" spans="1:15" x14ac:dyDescent="0.25">
      <c r="A1672" s="41" t="s">
        <v>1022</v>
      </c>
      <c r="C1672">
        <v>6</v>
      </c>
      <c r="D1672" t="s">
        <v>437</v>
      </c>
      <c r="E1672" t="s">
        <v>1034</v>
      </c>
      <c r="F1672">
        <v>0.08</v>
      </c>
      <c r="G1672">
        <v>99.92</v>
      </c>
      <c r="H1672">
        <v>100</v>
      </c>
      <c r="I1672">
        <v>99.32</v>
      </c>
      <c r="J1672">
        <v>96.022999999999996</v>
      </c>
      <c r="K1672">
        <v>95.832999999999998</v>
      </c>
      <c r="L1672">
        <v>93.424999999999997</v>
      </c>
      <c r="M1672">
        <v>92.137</v>
      </c>
      <c r="N1672">
        <v>0.19</v>
      </c>
      <c r="O1672" t="str">
        <f t="shared" si="26"/>
        <v>-||6|M|4g6g|0.08|99.92|100|99.32|96.023|95.833|93.425|92.137|0.19</v>
      </c>
    </row>
    <row r="1673" spans="1:15" x14ac:dyDescent="0.25">
      <c r="A1673" s="41" t="s">
        <v>1022</v>
      </c>
      <c r="C1673">
        <v>6</v>
      </c>
      <c r="D1673" t="s">
        <v>437</v>
      </c>
      <c r="E1673" t="s">
        <v>1035</v>
      </c>
      <c r="F1673">
        <v>0.08</v>
      </c>
      <c r="G1673">
        <v>99.92</v>
      </c>
      <c r="H1673">
        <v>100</v>
      </c>
      <c r="I1673">
        <v>99.32</v>
      </c>
      <c r="J1673">
        <v>96.022999999999996</v>
      </c>
      <c r="K1673">
        <v>95.722999999999999</v>
      </c>
      <c r="L1673">
        <v>93.424999999999997</v>
      </c>
      <c r="M1673">
        <v>92.027000000000001</v>
      </c>
      <c r="N1673">
        <v>0.3</v>
      </c>
      <c r="O1673" t="str">
        <f t="shared" si="26"/>
        <v>-||6|M|6g|0.08|99.92|100|99.32|96.023|95.723|93.425|92.027|0.3</v>
      </c>
    </row>
    <row r="1674" spans="1:15" x14ac:dyDescent="0.25">
      <c r="A1674" s="41" t="s">
        <v>1022</v>
      </c>
      <c r="C1674">
        <v>6</v>
      </c>
      <c r="D1674" t="s">
        <v>437</v>
      </c>
      <c r="E1674" t="s">
        <v>1036</v>
      </c>
      <c r="F1674" t="s">
        <v>1022</v>
      </c>
      <c r="G1674">
        <v>101.26600000000001</v>
      </c>
      <c r="H1674">
        <v>100</v>
      </c>
      <c r="I1674">
        <v>100</v>
      </c>
      <c r="J1674">
        <v>96.503</v>
      </c>
      <c r="K1674">
        <v>96.102999999999994</v>
      </c>
      <c r="L1674">
        <v>94.305000000000007</v>
      </c>
      <c r="M1674">
        <v>93.504999999999995</v>
      </c>
      <c r="N1674">
        <v>0.4</v>
      </c>
      <c r="O1674" t="str">
        <f t="shared" si="26"/>
        <v>-||6|M|6H|-|101.266|100|100|96.503|96.103|94.305|93.505|0.4</v>
      </c>
    </row>
    <row r="1675" spans="1:15" x14ac:dyDescent="0.25">
      <c r="A1675" s="41" t="s">
        <v>1022</v>
      </c>
      <c r="C1675">
        <v>2</v>
      </c>
      <c r="D1675" t="s">
        <v>437</v>
      </c>
      <c r="E1675" t="s">
        <v>1034</v>
      </c>
      <c r="F1675">
        <v>3.7999999999999999E-2</v>
      </c>
      <c r="G1675">
        <v>104.962</v>
      </c>
      <c r="H1675">
        <v>105</v>
      </c>
      <c r="I1675">
        <v>104.682</v>
      </c>
      <c r="J1675">
        <v>103.663</v>
      </c>
      <c r="K1675">
        <v>103.545</v>
      </c>
      <c r="L1675">
        <v>102.797</v>
      </c>
      <c r="M1675">
        <v>102.313</v>
      </c>
      <c r="N1675">
        <v>0.11799999999999999</v>
      </c>
      <c r="O1675" t="str">
        <f t="shared" si="26"/>
        <v>-||2|M|4g6g|0.038|104.962|105|104.682|103.663|103.545|102.797|102.313|0.118</v>
      </c>
    </row>
    <row r="1676" spans="1:15" x14ac:dyDescent="0.25">
      <c r="A1676" s="41" t="s">
        <v>1022</v>
      </c>
      <c r="C1676">
        <v>2</v>
      </c>
      <c r="D1676" t="s">
        <v>437</v>
      </c>
      <c r="E1676" t="s">
        <v>1035</v>
      </c>
      <c r="F1676">
        <v>3.7999999999999999E-2</v>
      </c>
      <c r="G1676">
        <v>104.962</v>
      </c>
      <c r="H1676">
        <v>105</v>
      </c>
      <c r="I1676">
        <v>104.682</v>
      </c>
      <c r="J1676">
        <v>103.663</v>
      </c>
      <c r="K1676">
        <v>103.473</v>
      </c>
      <c r="L1676">
        <v>102.797</v>
      </c>
      <c r="M1676">
        <v>102.241</v>
      </c>
      <c r="N1676">
        <v>0.19</v>
      </c>
      <c r="O1676" t="str">
        <f t="shared" si="26"/>
        <v>-||2|M|6g|0.038|104.962|105|104.682|103.663|103.473|102.797|102.241|0.19</v>
      </c>
    </row>
    <row r="1677" spans="1:15" x14ac:dyDescent="0.25">
      <c r="A1677" s="41" t="s">
        <v>1022</v>
      </c>
      <c r="C1677">
        <v>2</v>
      </c>
      <c r="D1677" t="s">
        <v>437</v>
      </c>
      <c r="E1677" t="s">
        <v>1036</v>
      </c>
      <c r="F1677" t="s">
        <v>1022</v>
      </c>
      <c r="G1677">
        <v>105.539</v>
      </c>
      <c r="H1677">
        <v>105</v>
      </c>
      <c r="I1677">
        <v>105</v>
      </c>
      <c r="J1677">
        <v>103.95099999999999</v>
      </c>
      <c r="K1677">
        <v>103.70099999999999</v>
      </c>
      <c r="L1677">
        <v>103.21</v>
      </c>
      <c r="M1677">
        <v>102.83499999999999</v>
      </c>
      <c r="N1677">
        <v>0.25</v>
      </c>
      <c r="O1677" t="str">
        <f t="shared" si="26"/>
        <v>-||2|M|6H|-|105.539|105|105|103.951|103.701|103.21|102.835|0.25</v>
      </c>
    </row>
    <row r="1678" spans="1:15" x14ac:dyDescent="0.25">
      <c r="A1678" s="41" t="s">
        <v>1022</v>
      </c>
      <c r="C1678">
        <v>2</v>
      </c>
      <c r="D1678" t="s">
        <v>437</v>
      </c>
      <c r="E1678" t="s">
        <v>1034</v>
      </c>
      <c r="F1678">
        <v>3.7999999999999999E-2</v>
      </c>
      <c r="G1678">
        <v>109.962</v>
      </c>
      <c r="H1678">
        <v>110</v>
      </c>
      <c r="I1678">
        <v>109.682</v>
      </c>
      <c r="J1678">
        <v>108.663</v>
      </c>
      <c r="K1678">
        <v>108.545</v>
      </c>
      <c r="L1678">
        <v>107.797</v>
      </c>
      <c r="M1678">
        <v>107.313</v>
      </c>
      <c r="N1678">
        <v>0.11799999999999999</v>
      </c>
      <c r="O1678" t="str">
        <f t="shared" si="26"/>
        <v>-||2|M|4g6g|0.038|109.962|110|109.682|108.663|108.545|107.797|107.313|0.118</v>
      </c>
    </row>
    <row r="1679" spans="1:15" x14ac:dyDescent="0.25">
      <c r="A1679" s="41" t="s">
        <v>1022</v>
      </c>
      <c r="C1679">
        <v>2</v>
      </c>
      <c r="D1679" t="s">
        <v>437</v>
      </c>
      <c r="E1679" t="s">
        <v>1035</v>
      </c>
      <c r="F1679">
        <v>3.7999999999999999E-2</v>
      </c>
      <c r="G1679">
        <v>109.962</v>
      </c>
      <c r="H1679">
        <v>110</v>
      </c>
      <c r="I1679">
        <v>109.682</v>
      </c>
      <c r="J1679">
        <v>108.663</v>
      </c>
      <c r="K1679">
        <v>108.473</v>
      </c>
      <c r="L1679">
        <v>107.797</v>
      </c>
      <c r="M1679">
        <v>107.241</v>
      </c>
      <c r="N1679">
        <v>0.19</v>
      </c>
      <c r="O1679" t="str">
        <f t="shared" si="26"/>
        <v>-||2|M|6g|0.038|109.962|110|109.682|108.663|108.473|107.797|107.241|0.19</v>
      </c>
    </row>
    <row r="1680" spans="1:15" x14ac:dyDescent="0.25">
      <c r="A1680" s="41" t="s">
        <v>1022</v>
      </c>
      <c r="C1680">
        <v>2</v>
      </c>
      <c r="D1680" t="s">
        <v>437</v>
      </c>
      <c r="E1680" t="s">
        <v>1036</v>
      </c>
      <c r="F1680" t="s">
        <v>1022</v>
      </c>
      <c r="G1680">
        <v>110.539</v>
      </c>
      <c r="H1680">
        <v>110</v>
      </c>
      <c r="I1680">
        <v>110</v>
      </c>
      <c r="J1680">
        <v>108.95099999999999</v>
      </c>
      <c r="K1680">
        <v>108.70099999999999</v>
      </c>
      <c r="L1680">
        <v>108.21</v>
      </c>
      <c r="M1680">
        <v>107.83499999999999</v>
      </c>
      <c r="N1680">
        <v>0.25</v>
      </c>
      <c r="O1680" t="str">
        <f t="shared" si="26"/>
        <v>-||2|M|6H|-|110.539|110|110|108.951|108.701|108.21|107.835|0.25</v>
      </c>
    </row>
    <row r="1681" spans="1:15" x14ac:dyDescent="0.25">
      <c r="A1681" s="41" t="s">
        <v>1022</v>
      </c>
      <c r="C1681">
        <v>2</v>
      </c>
      <c r="D1681" t="s">
        <v>437</v>
      </c>
      <c r="E1681" t="s">
        <v>1034</v>
      </c>
      <c r="F1681">
        <v>3.7999999999999999E-2</v>
      </c>
      <c r="G1681">
        <v>119.962</v>
      </c>
      <c r="H1681">
        <v>120</v>
      </c>
      <c r="I1681">
        <v>119.682</v>
      </c>
      <c r="J1681">
        <v>118.663</v>
      </c>
      <c r="K1681">
        <v>118.545</v>
      </c>
      <c r="L1681">
        <v>117.797</v>
      </c>
      <c r="M1681">
        <v>117.313</v>
      </c>
      <c r="N1681">
        <v>0.11799999999999999</v>
      </c>
      <c r="O1681" t="str">
        <f t="shared" si="26"/>
        <v>-||2|M|4g6g|0.038|119.962|120|119.682|118.663|118.545|117.797|117.313|0.118</v>
      </c>
    </row>
    <row r="1682" spans="1:15" x14ac:dyDescent="0.25">
      <c r="A1682" s="41" t="s">
        <v>1022</v>
      </c>
      <c r="C1682">
        <v>2</v>
      </c>
      <c r="D1682" t="s">
        <v>437</v>
      </c>
      <c r="E1682" t="s">
        <v>1035</v>
      </c>
      <c r="F1682">
        <v>3.7999999999999999E-2</v>
      </c>
      <c r="G1682">
        <v>119.962</v>
      </c>
      <c r="H1682">
        <v>120</v>
      </c>
      <c r="I1682">
        <v>119.682</v>
      </c>
      <c r="J1682">
        <v>118.663</v>
      </c>
      <c r="K1682">
        <v>118.473</v>
      </c>
      <c r="L1682">
        <v>117.797</v>
      </c>
      <c r="M1682">
        <v>117.241</v>
      </c>
      <c r="N1682">
        <v>0.19</v>
      </c>
      <c r="O1682" t="str">
        <f t="shared" si="26"/>
        <v>-||2|M|6g|0.038|119.962|120|119.682|118.663|118.473|117.797|117.241|0.19</v>
      </c>
    </row>
    <row r="1683" spans="1:15" x14ac:dyDescent="0.25">
      <c r="A1683" s="41" t="s">
        <v>1022</v>
      </c>
      <c r="C1683">
        <v>2</v>
      </c>
      <c r="D1683" t="s">
        <v>437</v>
      </c>
      <c r="E1683" t="s">
        <v>1036</v>
      </c>
      <c r="F1683" t="s">
        <v>1022</v>
      </c>
      <c r="G1683">
        <v>120.539</v>
      </c>
      <c r="H1683">
        <v>120</v>
      </c>
      <c r="I1683">
        <v>120</v>
      </c>
      <c r="J1683">
        <v>118.95099999999999</v>
      </c>
      <c r="K1683">
        <v>118.70099999999999</v>
      </c>
      <c r="L1683">
        <v>118.21</v>
      </c>
      <c r="M1683">
        <v>117.83499999999999</v>
      </c>
      <c r="N1683">
        <v>0.25</v>
      </c>
      <c r="O1683" t="str">
        <f t="shared" si="26"/>
        <v>-||2|M|6H|-|120.539|120|120|118.951|118.701|118.21|117.835|0.25</v>
      </c>
    </row>
    <row r="1684" spans="1:15" x14ac:dyDescent="0.25">
      <c r="A1684" s="41" t="s">
        <v>1022</v>
      </c>
      <c r="C1684">
        <v>2</v>
      </c>
      <c r="D1684" t="s">
        <v>437</v>
      </c>
      <c r="E1684" t="s">
        <v>1034</v>
      </c>
      <c r="F1684">
        <v>3.7999999999999999E-2</v>
      </c>
      <c r="G1684">
        <v>139.96199999999999</v>
      </c>
      <c r="H1684">
        <v>130</v>
      </c>
      <c r="I1684">
        <v>139.68199999999999</v>
      </c>
      <c r="J1684">
        <v>138.66300000000001</v>
      </c>
      <c r="K1684">
        <v>138.54499999999999</v>
      </c>
      <c r="L1684">
        <v>137.797</v>
      </c>
      <c r="M1684">
        <v>137.31299999999999</v>
      </c>
      <c r="N1684">
        <v>0.11799999999999999</v>
      </c>
      <c r="O1684" t="str">
        <f t="shared" si="26"/>
        <v>-||2|M|4g6g|0.038|139.962|130|139.682|138.663|138.545|137.797|137.313|0.118</v>
      </c>
    </row>
    <row r="1685" spans="1:15" x14ac:dyDescent="0.25">
      <c r="A1685" s="41" t="s">
        <v>1022</v>
      </c>
      <c r="C1685">
        <v>2</v>
      </c>
      <c r="D1685" t="s">
        <v>437</v>
      </c>
      <c r="E1685" t="s">
        <v>1035</v>
      </c>
      <c r="F1685">
        <v>3.7999999999999999E-2</v>
      </c>
      <c r="G1685">
        <v>129.96199999999999</v>
      </c>
      <c r="H1685">
        <v>130</v>
      </c>
      <c r="I1685">
        <v>129.68199999999999</v>
      </c>
      <c r="J1685">
        <v>128.66300000000001</v>
      </c>
      <c r="K1685">
        <v>128.47300000000001</v>
      </c>
      <c r="L1685">
        <v>127.797</v>
      </c>
      <c r="M1685">
        <v>127.241</v>
      </c>
      <c r="N1685">
        <v>0.19</v>
      </c>
      <c r="O1685" t="str">
        <f t="shared" si="26"/>
        <v>-||2|M|6g|0.038|129.962|130|129.682|128.663|128.473|127.797|127.241|0.19</v>
      </c>
    </row>
    <row r="1686" spans="1:15" x14ac:dyDescent="0.25">
      <c r="A1686" s="41" t="s">
        <v>1022</v>
      </c>
      <c r="C1686">
        <v>2</v>
      </c>
      <c r="D1686" t="s">
        <v>437</v>
      </c>
      <c r="E1686" t="s">
        <v>1036</v>
      </c>
      <c r="F1686" t="s">
        <v>1022</v>
      </c>
      <c r="G1686">
        <v>130.53899999999999</v>
      </c>
      <c r="H1686">
        <v>130</v>
      </c>
      <c r="I1686">
        <v>130</v>
      </c>
      <c r="J1686">
        <v>128.95099999999999</v>
      </c>
      <c r="K1686">
        <v>128.70099999999999</v>
      </c>
      <c r="L1686">
        <v>128.21</v>
      </c>
      <c r="M1686">
        <v>127.83499999999999</v>
      </c>
      <c r="N1686">
        <v>0.25</v>
      </c>
      <c r="O1686" t="str">
        <f t="shared" si="26"/>
        <v>-||2|M|6H|-|130.539|130|130|128.951|128.701|128.21|127.835|0.25</v>
      </c>
    </row>
    <row r="1687" spans="1:15" x14ac:dyDescent="0.25">
      <c r="A1687" s="41" t="s">
        <v>1022</v>
      </c>
      <c r="C1687">
        <v>2</v>
      </c>
      <c r="D1687" t="s">
        <v>437</v>
      </c>
      <c r="E1687" t="s">
        <v>1034</v>
      </c>
      <c r="F1687">
        <v>3.7999999999999999E-2</v>
      </c>
      <c r="G1687">
        <v>139.96199999999999</v>
      </c>
      <c r="H1687">
        <v>140</v>
      </c>
      <c r="I1687">
        <v>139.68199999999999</v>
      </c>
      <c r="J1687">
        <v>138.66300000000001</v>
      </c>
      <c r="K1687">
        <v>138.54499999999999</v>
      </c>
      <c r="L1687">
        <v>137.797</v>
      </c>
      <c r="M1687">
        <v>137.31299999999999</v>
      </c>
      <c r="N1687">
        <v>0.11799999999999999</v>
      </c>
      <c r="O1687" t="str">
        <f t="shared" si="26"/>
        <v>-||2|M|4g6g|0.038|139.962|140|139.682|138.663|138.545|137.797|137.313|0.118</v>
      </c>
    </row>
    <row r="1688" spans="1:15" x14ac:dyDescent="0.25">
      <c r="A1688" s="41" t="s">
        <v>1022</v>
      </c>
      <c r="C1688">
        <v>2</v>
      </c>
      <c r="D1688" t="s">
        <v>437</v>
      </c>
      <c r="E1688" t="s">
        <v>1035</v>
      </c>
      <c r="F1688">
        <v>3.7999999999999999E-2</v>
      </c>
      <c r="G1688">
        <v>139.96199999999999</v>
      </c>
      <c r="H1688">
        <v>140</v>
      </c>
      <c r="I1688">
        <v>139.68199999999999</v>
      </c>
      <c r="J1688">
        <v>138.66300000000001</v>
      </c>
      <c r="K1688">
        <v>138.47300000000001</v>
      </c>
      <c r="L1688">
        <v>137.797</v>
      </c>
      <c r="M1688">
        <v>137.24100000000001</v>
      </c>
      <c r="N1688">
        <v>0.19</v>
      </c>
      <c r="O1688" t="str">
        <f t="shared" si="26"/>
        <v>-||2|M|6g|0.038|139.962|140|139.682|138.663|138.473|137.797|137.241|0.19</v>
      </c>
    </row>
    <row r="1689" spans="1:15" x14ac:dyDescent="0.25">
      <c r="A1689" s="41" t="s">
        <v>1022</v>
      </c>
      <c r="C1689">
        <v>2</v>
      </c>
      <c r="D1689" t="s">
        <v>437</v>
      </c>
      <c r="E1689" t="s">
        <v>1036</v>
      </c>
      <c r="F1689" t="s">
        <v>1022</v>
      </c>
      <c r="G1689">
        <v>140.53899999999999</v>
      </c>
      <c r="H1689">
        <v>140</v>
      </c>
      <c r="I1689">
        <v>140</v>
      </c>
      <c r="J1689">
        <v>138.95099999999999</v>
      </c>
      <c r="K1689">
        <v>138.70099999999999</v>
      </c>
      <c r="L1689">
        <v>138.21</v>
      </c>
      <c r="M1689">
        <v>137.83500000000001</v>
      </c>
      <c r="N1689">
        <v>0.25</v>
      </c>
      <c r="O1689" t="str">
        <f t="shared" si="26"/>
        <v>-||2|M|6H|-|140.539|140|140|138.951|138.701|138.21|137.835|0.25</v>
      </c>
    </row>
    <row r="1690" spans="1:15" x14ac:dyDescent="0.25">
      <c r="A1690" s="41" t="s">
        <v>1022</v>
      </c>
      <c r="C1690">
        <v>2</v>
      </c>
      <c r="D1690" t="s">
        <v>437</v>
      </c>
      <c r="E1690" t="s">
        <v>1034</v>
      </c>
      <c r="F1690">
        <v>3.7999999999999999E-2</v>
      </c>
      <c r="G1690">
        <v>149.96199999999999</v>
      </c>
      <c r="H1690">
        <v>150</v>
      </c>
      <c r="I1690">
        <v>149.68199999999999</v>
      </c>
      <c r="J1690">
        <v>148.66300000000001</v>
      </c>
      <c r="K1690">
        <v>148.54499999999999</v>
      </c>
      <c r="L1690">
        <v>147.797</v>
      </c>
      <c r="M1690">
        <v>147.31299999999999</v>
      </c>
      <c r="N1690">
        <v>0.11799999999999999</v>
      </c>
      <c r="O1690" t="str">
        <f t="shared" si="26"/>
        <v>-||2|M|4g6g|0.038|149.962|150|149.682|148.663|148.545|147.797|147.313|0.118</v>
      </c>
    </row>
    <row r="1691" spans="1:15" x14ac:dyDescent="0.25">
      <c r="A1691" s="41" t="s">
        <v>1022</v>
      </c>
      <c r="C1691">
        <v>2</v>
      </c>
      <c r="D1691" t="s">
        <v>437</v>
      </c>
      <c r="E1691" t="s">
        <v>1035</v>
      </c>
      <c r="F1691">
        <v>3.7999999999999999E-2</v>
      </c>
      <c r="G1691">
        <v>149.96199999999999</v>
      </c>
      <c r="H1691">
        <v>150</v>
      </c>
      <c r="I1691">
        <v>149.68199999999999</v>
      </c>
      <c r="J1691">
        <v>148.66300000000001</v>
      </c>
      <c r="K1691">
        <v>148.47300000000001</v>
      </c>
      <c r="L1691">
        <v>147.797</v>
      </c>
      <c r="M1691">
        <v>147.24100000000001</v>
      </c>
      <c r="N1691">
        <v>0.19</v>
      </c>
      <c r="O1691" t="str">
        <f t="shared" si="26"/>
        <v>-||2|M|6g|0.038|149.962|150|149.682|148.663|148.473|147.797|147.241|0.19</v>
      </c>
    </row>
    <row r="1692" spans="1:15" x14ac:dyDescent="0.25">
      <c r="A1692" s="41" t="s">
        <v>1022</v>
      </c>
      <c r="C1692">
        <v>2</v>
      </c>
      <c r="D1692" t="s">
        <v>437</v>
      </c>
      <c r="E1692" t="s">
        <v>1036</v>
      </c>
      <c r="F1692" t="s">
        <v>1022</v>
      </c>
      <c r="G1692">
        <v>150.53899999999999</v>
      </c>
      <c r="H1692">
        <v>150</v>
      </c>
      <c r="I1692">
        <v>150</v>
      </c>
      <c r="J1692">
        <v>148.95099999999999</v>
      </c>
      <c r="K1692">
        <v>148.70099999999999</v>
      </c>
      <c r="L1692">
        <v>148.21</v>
      </c>
      <c r="M1692">
        <v>147.83500000000001</v>
      </c>
      <c r="N1692">
        <v>0.25</v>
      </c>
      <c r="O1692" t="str">
        <f t="shared" si="26"/>
        <v>-||2|M|6H|-|150.539|150|150|148.951|148.701|148.21|147.835|0.25</v>
      </c>
    </row>
    <row r="1693" spans="1:15" x14ac:dyDescent="0.25">
      <c r="A1693" s="41" t="s">
        <v>1022</v>
      </c>
      <c r="C1693">
        <v>3</v>
      </c>
      <c r="D1693" t="s">
        <v>437</v>
      </c>
      <c r="E1693" t="s">
        <v>1034</v>
      </c>
      <c r="F1693">
        <v>4.8000000000000001E-2</v>
      </c>
      <c r="G1693">
        <v>159.952</v>
      </c>
      <c r="H1693">
        <v>160</v>
      </c>
      <c r="I1693">
        <v>159.577</v>
      </c>
      <c r="J1693">
        <v>158.00299999999999</v>
      </c>
      <c r="K1693">
        <v>157.863</v>
      </c>
      <c r="L1693">
        <v>156.70400000000001</v>
      </c>
      <c r="M1693">
        <v>156.01499999999999</v>
      </c>
      <c r="N1693">
        <v>0.14000000000000001</v>
      </c>
      <c r="O1693" t="str">
        <f t="shared" si="26"/>
        <v>-||3|M|4g6g|0.048|159.952|160|159.577|158.003|157.863|156.704|156.015|0.14</v>
      </c>
    </row>
    <row r="1694" spans="1:15" x14ac:dyDescent="0.25">
      <c r="A1694" s="41" t="s">
        <v>1022</v>
      </c>
      <c r="C1694">
        <v>3</v>
      </c>
      <c r="D1694" t="s">
        <v>437</v>
      </c>
      <c r="E1694" t="s">
        <v>1035</v>
      </c>
      <c r="F1694">
        <v>4.8000000000000001E-2</v>
      </c>
      <c r="G1694">
        <v>159.952</v>
      </c>
      <c r="H1694">
        <v>160</v>
      </c>
      <c r="I1694">
        <v>159.577</v>
      </c>
      <c r="J1694">
        <v>158.00299999999999</v>
      </c>
      <c r="K1694">
        <v>157.779</v>
      </c>
      <c r="L1694">
        <v>156.70400000000001</v>
      </c>
      <c r="M1694">
        <v>155.93100000000001</v>
      </c>
      <c r="N1694">
        <v>0.224</v>
      </c>
      <c r="O1694" t="str">
        <f t="shared" si="26"/>
        <v>-||3|M|6g|0.048|159.952|160|159.577|158.003|157.779|156.704|155.931|0.224</v>
      </c>
    </row>
    <row r="1695" spans="1:15" x14ac:dyDescent="0.25">
      <c r="A1695" s="41" t="s">
        <v>1022</v>
      </c>
      <c r="C1695">
        <v>3</v>
      </c>
      <c r="D1695" t="s">
        <v>437</v>
      </c>
      <c r="E1695" t="s">
        <v>1036</v>
      </c>
      <c r="F1695" t="s">
        <v>1022</v>
      </c>
      <c r="G1695">
        <v>160.733</v>
      </c>
      <c r="H1695">
        <v>160</v>
      </c>
      <c r="I1695">
        <v>160</v>
      </c>
      <c r="J1695">
        <v>158.351</v>
      </c>
      <c r="K1695">
        <v>158.05099999999999</v>
      </c>
      <c r="L1695">
        <v>157.25200000000001</v>
      </c>
      <c r="M1695">
        <v>156.75200000000001</v>
      </c>
      <c r="N1695">
        <v>0.3</v>
      </c>
      <c r="O1695" t="str">
        <f t="shared" si="26"/>
        <v>-||3|M|6H|-|160.733|160|160|158.351|158.051|157.252|156.752|0.3</v>
      </c>
    </row>
    <row r="1696" spans="1:15" x14ac:dyDescent="0.25">
      <c r="A1696" s="41" t="s">
        <v>1022</v>
      </c>
      <c r="C1696">
        <v>3</v>
      </c>
      <c r="D1696" t="s">
        <v>437</v>
      </c>
      <c r="E1696" t="s">
        <v>1034</v>
      </c>
      <c r="F1696">
        <v>4.8000000000000001E-2</v>
      </c>
      <c r="G1696">
        <v>169.952</v>
      </c>
      <c r="H1696">
        <v>170</v>
      </c>
      <c r="I1696">
        <v>169.577</v>
      </c>
      <c r="J1696">
        <v>168.00299999999999</v>
      </c>
      <c r="K1696">
        <v>167.863</v>
      </c>
      <c r="L1696">
        <v>166.70400000000001</v>
      </c>
      <c r="M1696">
        <v>166.01499999999999</v>
      </c>
      <c r="N1696">
        <v>0.14000000000000001</v>
      </c>
      <c r="O1696" t="str">
        <f t="shared" si="26"/>
        <v>-||3|M|4g6g|0.048|169.952|170|169.577|168.003|167.863|166.704|166.015|0.14</v>
      </c>
    </row>
    <row r="1697" spans="1:15" x14ac:dyDescent="0.25">
      <c r="A1697" s="41" t="s">
        <v>1022</v>
      </c>
      <c r="C1697">
        <v>3</v>
      </c>
      <c r="D1697" t="s">
        <v>437</v>
      </c>
      <c r="E1697" t="s">
        <v>1035</v>
      </c>
      <c r="F1697">
        <v>4.8000000000000001E-2</v>
      </c>
      <c r="G1697">
        <v>169.952</v>
      </c>
      <c r="H1697">
        <v>170</v>
      </c>
      <c r="I1697">
        <v>169.577</v>
      </c>
      <c r="J1697">
        <v>168.00299999999999</v>
      </c>
      <c r="K1697">
        <v>167.779</v>
      </c>
      <c r="L1697">
        <v>166.70400000000001</v>
      </c>
      <c r="M1697">
        <v>165.93100000000001</v>
      </c>
      <c r="N1697">
        <v>0.224</v>
      </c>
      <c r="O1697" t="str">
        <f t="shared" si="26"/>
        <v>-||3|M|6g|0.048|169.952|170|169.577|168.003|167.779|166.704|165.931|0.224</v>
      </c>
    </row>
    <row r="1698" spans="1:15" x14ac:dyDescent="0.25">
      <c r="A1698" s="41" t="s">
        <v>1022</v>
      </c>
      <c r="C1698">
        <v>3</v>
      </c>
      <c r="D1698" t="s">
        <v>437</v>
      </c>
      <c r="E1698" t="s">
        <v>1036</v>
      </c>
      <c r="F1698" t="s">
        <v>1022</v>
      </c>
      <c r="G1698">
        <v>170.733</v>
      </c>
      <c r="H1698">
        <v>170</v>
      </c>
      <c r="I1698">
        <v>170</v>
      </c>
      <c r="J1698">
        <v>168.351</v>
      </c>
      <c r="K1698">
        <v>168.05099999999999</v>
      </c>
      <c r="L1698">
        <v>167.25200000000001</v>
      </c>
      <c r="M1698">
        <v>166.75200000000001</v>
      </c>
      <c r="N1698">
        <v>0.3</v>
      </c>
      <c r="O1698" t="str">
        <f t="shared" si="26"/>
        <v>-||3|M|6H|-|170.733|170|170|168.351|168.051|167.252|166.752|0.3</v>
      </c>
    </row>
    <row r="1699" spans="1:15" x14ac:dyDescent="0.25">
      <c r="A1699" s="41" t="s">
        <v>1022</v>
      </c>
      <c r="C1699">
        <v>3</v>
      </c>
      <c r="D1699" t="s">
        <v>437</v>
      </c>
      <c r="E1699" t="s">
        <v>1034</v>
      </c>
      <c r="F1699">
        <v>4.8000000000000001E-2</v>
      </c>
      <c r="G1699">
        <v>179.952</v>
      </c>
      <c r="H1699">
        <v>180</v>
      </c>
      <c r="I1699">
        <v>179.577</v>
      </c>
      <c r="J1699">
        <v>178.00299999999999</v>
      </c>
      <c r="K1699">
        <v>177.863</v>
      </c>
      <c r="L1699">
        <v>176.70400000000001</v>
      </c>
      <c r="M1699">
        <v>176.01499999999999</v>
      </c>
      <c r="N1699">
        <v>0.14000000000000001</v>
      </c>
      <c r="O1699" t="str">
        <f t="shared" si="26"/>
        <v>-||3|M|4g6g|0.048|179.952|180|179.577|178.003|177.863|176.704|176.015|0.14</v>
      </c>
    </row>
    <row r="1700" spans="1:15" x14ac:dyDescent="0.25">
      <c r="A1700" s="41" t="s">
        <v>1022</v>
      </c>
      <c r="C1700">
        <v>3</v>
      </c>
      <c r="D1700" t="s">
        <v>437</v>
      </c>
      <c r="E1700" t="s">
        <v>1035</v>
      </c>
      <c r="F1700">
        <v>4.8000000000000001E-2</v>
      </c>
      <c r="G1700">
        <v>179.952</v>
      </c>
      <c r="H1700">
        <v>180</v>
      </c>
      <c r="I1700">
        <v>179.577</v>
      </c>
      <c r="J1700">
        <v>178.00299999999999</v>
      </c>
      <c r="K1700">
        <v>177.779</v>
      </c>
      <c r="L1700">
        <v>176.70400000000001</v>
      </c>
      <c r="M1700">
        <v>175.93100000000001</v>
      </c>
      <c r="N1700">
        <v>0.224</v>
      </c>
      <c r="O1700" t="str">
        <f t="shared" si="26"/>
        <v>-||3|M|6g|0.048|179.952|180|179.577|178.003|177.779|176.704|175.931|0.224</v>
      </c>
    </row>
    <row r="1701" spans="1:15" x14ac:dyDescent="0.25">
      <c r="A1701" s="41" t="s">
        <v>1022</v>
      </c>
      <c r="C1701">
        <v>3</v>
      </c>
      <c r="D1701" t="s">
        <v>437</v>
      </c>
      <c r="E1701" t="s">
        <v>1036</v>
      </c>
      <c r="F1701" t="s">
        <v>1022</v>
      </c>
      <c r="G1701">
        <v>180.733</v>
      </c>
      <c r="H1701">
        <v>180</v>
      </c>
      <c r="I1701">
        <v>180</v>
      </c>
      <c r="J1701">
        <v>178.351</v>
      </c>
      <c r="K1701">
        <v>178.05099999999999</v>
      </c>
      <c r="L1701">
        <v>177.25200000000001</v>
      </c>
      <c r="M1701">
        <v>176.75200000000001</v>
      </c>
      <c r="N1701">
        <v>0.3</v>
      </c>
      <c r="O1701" t="str">
        <f t="shared" si="26"/>
        <v>-||3|M|6H|-|180.733|180|180|178.351|178.051|177.252|176.752|0.3</v>
      </c>
    </row>
    <row r="1702" spans="1:15" x14ac:dyDescent="0.25">
      <c r="A1702" s="41" t="s">
        <v>1022</v>
      </c>
      <c r="C1702">
        <v>3</v>
      </c>
      <c r="D1702" t="s">
        <v>437</v>
      </c>
      <c r="E1702" t="s">
        <v>1034</v>
      </c>
      <c r="F1702">
        <v>4.8000000000000001E-2</v>
      </c>
      <c r="G1702">
        <v>189.952</v>
      </c>
      <c r="H1702">
        <v>190</v>
      </c>
      <c r="I1702">
        <v>189.577</v>
      </c>
      <c r="J1702">
        <v>188.00299999999999</v>
      </c>
      <c r="K1702">
        <v>187.84299999999999</v>
      </c>
      <c r="L1702">
        <v>186.70400000000001</v>
      </c>
      <c r="M1702">
        <v>185.995</v>
      </c>
      <c r="N1702">
        <v>0.16</v>
      </c>
      <c r="O1702" t="str">
        <f t="shared" si="26"/>
        <v>-||3|M|4g6g|0.048|189.952|190|189.577|188.003|187.843|186.704|185.995|0.16</v>
      </c>
    </row>
    <row r="1703" spans="1:15" x14ac:dyDescent="0.25">
      <c r="A1703" s="41" t="s">
        <v>1022</v>
      </c>
      <c r="C1703">
        <v>3</v>
      </c>
      <c r="D1703" t="s">
        <v>437</v>
      </c>
      <c r="E1703" t="s">
        <v>1035</v>
      </c>
      <c r="F1703">
        <v>4.8000000000000001E-2</v>
      </c>
      <c r="G1703">
        <v>189.952</v>
      </c>
      <c r="H1703">
        <v>190</v>
      </c>
      <c r="I1703">
        <v>189.577</v>
      </c>
      <c r="J1703">
        <v>188.00299999999999</v>
      </c>
      <c r="K1703">
        <v>187.75299999999999</v>
      </c>
      <c r="L1703">
        <v>186.70400000000001</v>
      </c>
      <c r="M1703">
        <v>185.905</v>
      </c>
      <c r="N1703">
        <v>0.25</v>
      </c>
      <c r="O1703" t="str">
        <f t="shared" si="26"/>
        <v>-||3|M|6g|0.048|189.952|190|189.577|188.003|187.753|186.704|185.905|0.25</v>
      </c>
    </row>
    <row r="1704" spans="1:15" x14ac:dyDescent="0.25">
      <c r="A1704" s="41" t="s">
        <v>1022</v>
      </c>
      <c r="C1704">
        <v>3</v>
      </c>
      <c r="D1704" t="s">
        <v>437</v>
      </c>
      <c r="E1704" t="s">
        <v>1036</v>
      </c>
      <c r="F1704" t="s">
        <v>1022</v>
      </c>
      <c r="G1704">
        <v>190.768</v>
      </c>
      <c r="H1704">
        <v>190</v>
      </c>
      <c r="I1704">
        <v>190</v>
      </c>
      <c r="J1704">
        <v>188.386</v>
      </c>
      <c r="K1704">
        <v>188.05099999999999</v>
      </c>
      <c r="L1704">
        <v>187.25200000000001</v>
      </c>
      <c r="M1704">
        <v>186.75200000000001</v>
      </c>
      <c r="N1704">
        <v>0.33500000000000002</v>
      </c>
      <c r="O1704" t="str">
        <f t="shared" si="26"/>
        <v>-||3|M|6H|-|190.768|190|190|188.386|188.051|187.252|186.752|0.335</v>
      </c>
    </row>
    <row r="1705" spans="1:15" x14ac:dyDescent="0.25">
      <c r="A1705" s="41" t="s">
        <v>1022</v>
      </c>
      <c r="C1705">
        <v>3</v>
      </c>
      <c r="D1705" t="s">
        <v>437</v>
      </c>
      <c r="E1705" t="s">
        <v>1034</v>
      </c>
      <c r="F1705">
        <v>4.8000000000000001E-2</v>
      </c>
      <c r="G1705">
        <v>199.952</v>
      </c>
      <c r="H1705">
        <v>200</v>
      </c>
      <c r="I1705">
        <v>199.577</v>
      </c>
      <c r="J1705">
        <v>198.00299999999999</v>
      </c>
      <c r="K1705">
        <v>197.84299999999999</v>
      </c>
      <c r="L1705">
        <v>196.70400000000001</v>
      </c>
      <c r="M1705">
        <v>195.995</v>
      </c>
      <c r="N1705">
        <v>0.16</v>
      </c>
      <c r="O1705" t="str">
        <f t="shared" si="26"/>
        <v>-||3|M|4g6g|0.048|199.952|200|199.577|198.003|197.843|196.704|195.995|0.16</v>
      </c>
    </row>
    <row r="1706" spans="1:15" x14ac:dyDescent="0.25">
      <c r="A1706" s="41" t="s">
        <v>1022</v>
      </c>
      <c r="C1706">
        <v>3</v>
      </c>
      <c r="D1706" t="s">
        <v>437</v>
      </c>
      <c r="E1706" t="s">
        <v>1035</v>
      </c>
      <c r="F1706">
        <v>4.8000000000000001E-2</v>
      </c>
      <c r="G1706">
        <v>199.952</v>
      </c>
      <c r="H1706">
        <v>200</v>
      </c>
      <c r="I1706">
        <v>199.577</v>
      </c>
      <c r="J1706">
        <v>198.00299999999999</v>
      </c>
      <c r="K1706">
        <v>197.75299999999999</v>
      </c>
      <c r="L1706">
        <v>196.70400000000001</v>
      </c>
      <c r="M1706">
        <v>195.905</v>
      </c>
      <c r="N1706">
        <v>0.25</v>
      </c>
      <c r="O1706" t="str">
        <f t="shared" si="26"/>
        <v>-||3|M|6g|0.048|199.952|200|199.577|198.003|197.753|196.704|195.905|0.25</v>
      </c>
    </row>
    <row r="1707" spans="1:15" x14ac:dyDescent="0.25">
      <c r="A1707" s="41" t="s">
        <v>1022</v>
      </c>
      <c r="C1707">
        <v>3</v>
      </c>
      <c r="D1707" t="s">
        <v>437</v>
      </c>
      <c r="E1707" t="s">
        <v>1036</v>
      </c>
      <c r="F1707" t="s">
        <v>1022</v>
      </c>
      <c r="G1707">
        <v>200.768</v>
      </c>
      <c r="H1707">
        <v>200</v>
      </c>
      <c r="I1707">
        <v>200</v>
      </c>
      <c r="J1707">
        <v>198.386</v>
      </c>
      <c r="K1707">
        <v>198.05099999999999</v>
      </c>
      <c r="L1707">
        <v>197.25200000000001</v>
      </c>
      <c r="M1707">
        <v>196.75200000000001</v>
      </c>
      <c r="N1707">
        <v>0.33500000000000002</v>
      </c>
      <c r="O1707" t="str">
        <f t="shared" si="26"/>
        <v>-||3|M|6H|-|200.768|200|200|198.386|198.051|197.252|196.752|0.335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="90" zoomScaleNormal="90" workbookViewId="0">
      <pane ySplit="1" topLeftCell="A2" activePane="bottomLeft" state="frozen"/>
      <selection pane="bottomLeft" activeCell="U11" sqref="U11"/>
    </sheetView>
  </sheetViews>
  <sheetFormatPr defaultRowHeight="15" x14ac:dyDescent="0.25"/>
  <cols>
    <col min="1" max="1" width="9.5703125" style="23" customWidth="1"/>
    <col min="2" max="2" width="9.5703125" style="36" customWidth="1"/>
    <col min="3" max="15" width="9.5703125" style="23" customWidth="1"/>
    <col min="16" max="16" width="10.140625" style="22" customWidth="1"/>
    <col min="17" max="16384" width="9.140625" style="23"/>
  </cols>
  <sheetData>
    <row r="1" spans="1:16" x14ac:dyDescent="0.25">
      <c r="A1" s="23" t="s">
        <v>407</v>
      </c>
      <c r="B1" s="37" t="s">
        <v>408</v>
      </c>
      <c r="C1" s="24" t="s">
        <v>370</v>
      </c>
      <c r="D1" s="24" t="s">
        <v>371</v>
      </c>
      <c r="E1" s="24" t="s">
        <v>372</v>
      </c>
      <c r="F1" s="24" t="s">
        <v>373</v>
      </c>
      <c r="G1" s="24" t="s">
        <v>374</v>
      </c>
      <c r="H1" s="24" t="s">
        <v>375</v>
      </c>
      <c r="I1" s="24" t="s">
        <v>376</v>
      </c>
      <c r="J1" s="24" t="s">
        <v>377</v>
      </c>
      <c r="K1" s="24" t="s">
        <v>409</v>
      </c>
      <c r="L1" s="24" t="s">
        <v>410</v>
      </c>
      <c r="M1" s="24" t="s">
        <v>411</v>
      </c>
      <c r="N1" s="24" t="s">
        <v>412</v>
      </c>
      <c r="P1" s="22" t="s">
        <v>406</v>
      </c>
    </row>
    <row r="2" spans="1:16" x14ac:dyDescent="0.25">
      <c r="A2" s="22">
        <v>1</v>
      </c>
      <c r="B2" s="36">
        <v>15</v>
      </c>
      <c r="C2" s="20">
        <v>0.14000000000000001</v>
      </c>
      <c r="D2" s="20">
        <v>8.6000000000000007E-2</v>
      </c>
      <c r="E2" s="20">
        <v>7.6999999999999985E-2</v>
      </c>
      <c r="F2" s="20">
        <v>7.8600000000000003E-2</v>
      </c>
      <c r="G2" s="20">
        <v>3.7999999999999999E-2</v>
      </c>
      <c r="H2" s="20">
        <v>3.0000000000000001E-3</v>
      </c>
      <c r="I2" s="20">
        <v>0.18800000000000003</v>
      </c>
      <c r="J2" s="20">
        <v>8.0000000000000002E-3</v>
      </c>
      <c r="K2" s="20">
        <v>0</v>
      </c>
      <c r="L2" s="20">
        <v>0.03</v>
      </c>
      <c r="P2" s="22" t="s">
        <v>380</v>
      </c>
    </row>
    <row r="3" spans="1:16" x14ac:dyDescent="0.25">
      <c r="A3" s="22">
        <v>2</v>
      </c>
      <c r="B3" s="36">
        <v>15</v>
      </c>
      <c r="C3" s="20">
        <v>0.14000000000000001</v>
      </c>
      <c r="D3" s="20">
        <v>8.6000000000000007E-2</v>
      </c>
      <c r="E3" s="20">
        <v>7.6999999999999985E-2</v>
      </c>
      <c r="F3" s="20">
        <v>7.8600000000000003E-2</v>
      </c>
      <c r="G3" s="20">
        <v>3.7999999999999999E-2</v>
      </c>
      <c r="H3" s="20">
        <v>3.0000000000000001E-3</v>
      </c>
      <c r="I3" s="20">
        <v>0.25</v>
      </c>
      <c r="J3" s="20">
        <v>8.0000000000000002E-3</v>
      </c>
      <c r="K3" s="20">
        <v>0</v>
      </c>
      <c r="L3" s="20">
        <v>0.03</v>
      </c>
      <c r="P3" s="22" t="s">
        <v>380</v>
      </c>
    </row>
    <row r="4" spans="1:16" x14ac:dyDescent="0.25">
      <c r="A4" s="22">
        <v>3</v>
      </c>
      <c r="B4" s="36">
        <v>15</v>
      </c>
      <c r="C4" s="20">
        <v>0.14000000000000001</v>
      </c>
      <c r="D4" s="20">
        <v>8.6000000000000007E-2</v>
      </c>
      <c r="E4" s="20">
        <v>7.6999999999999985E-2</v>
      </c>
      <c r="F4" s="20">
        <v>7.8600000000000003E-2</v>
      </c>
      <c r="G4" s="20">
        <v>3.7999999999999999E-2</v>
      </c>
      <c r="H4" s="20">
        <v>3.0000000000000001E-3</v>
      </c>
      <c r="I4" s="20">
        <v>0.37500000000000006</v>
      </c>
      <c r="J4" s="20">
        <v>8.0000000000000002E-3</v>
      </c>
      <c r="K4" s="20">
        <v>0</v>
      </c>
      <c r="L4" s="20">
        <v>0.03</v>
      </c>
      <c r="P4" s="22" t="s">
        <v>380</v>
      </c>
    </row>
    <row r="5" spans="1:16" x14ac:dyDescent="0.25">
      <c r="A5" s="22">
        <v>4</v>
      </c>
      <c r="B5" s="36">
        <v>15</v>
      </c>
      <c r="C5" s="20">
        <v>0.14000000000000001</v>
      </c>
      <c r="D5" s="20">
        <v>8.6000000000000007E-2</v>
      </c>
      <c r="E5" s="20">
        <v>7.6999999999999985E-2</v>
      </c>
      <c r="F5" s="20">
        <v>7.8600000000000003E-2</v>
      </c>
      <c r="G5" s="20">
        <v>3.7999999999999999E-2</v>
      </c>
      <c r="H5" s="20">
        <v>3.0000000000000001E-3</v>
      </c>
      <c r="I5" s="20">
        <v>0.5</v>
      </c>
      <c r="J5" s="20">
        <v>8.0000000000000002E-3</v>
      </c>
      <c r="K5" s="20">
        <v>0</v>
      </c>
      <c r="L5" s="20">
        <v>0.03</v>
      </c>
      <c r="P5" s="22" t="s">
        <v>380</v>
      </c>
    </row>
    <row r="6" spans="1:16" x14ac:dyDescent="0.25">
      <c r="A6" s="22">
        <v>9</v>
      </c>
      <c r="B6" s="36">
        <v>31</v>
      </c>
      <c r="C6" s="20">
        <v>0.183</v>
      </c>
      <c r="D6" s="20">
        <v>0.112</v>
      </c>
      <c r="E6" s="20">
        <v>0.10100000000000001</v>
      </c>
      <c r="F6" s="20">
        <v>9.4500000000000001E-2</v>
      </c>
      <c r="G6" s="20">
        <v>5.0999999999999997E-2</v>
      </c>
      <c r="H6" s="20">
        <v>5.0000000000000001E-3</v>
      </c>
      <c r="I6" s="20">
        <v>0.25</v>
      </c>
      <c r="J6" s="20">
        <v>8.9999999999999993E-3</v>
      </c>
      <c r="K6" s="20">
        <v>0</v>
      </c>
      <c r="L6" s="20">
        <v>0.03</v>
      </c>
      <c r="P6" s="22" t="s">
        <v>381</v>
      </c>
    </row>
    <row r="7" spans="1:16" x14ac:dyDescent="0.25">
      <c r="A7" s="22">
        <v>10</v>
      </c>
      <c r="B7" s="36">
        <v>31</v>
      </c>
      <c r="C7" s="20">
        <v>0.183</v>
      </c>
      <c r="D7" s="20">
        <v>0.112</v>
      </c>
      <c r="E7" s="20">
        <v>0.10100000000000001</v>
      </c>
      <c r="F7" s="20">
        <v>9.4500000000000001E-2</v>
      </c>
      <c r="G7" s="20">
        <v>5.0999999999999997E-2</v>
      </c>
      <c r="H7" s="20">
        <v>5.0000000000000001E-3</v>
      </c>
      <c r="I7" s="20">
        <v>0.375</v>
      </c>
      <c r="J7" s="20">
        <v>8.9999999999999993E-3</v>
      </c>
      <c r="K7" s="20">
        <v>0</v>
      </c>
      <c r="L7" s="20">
        <v>0.03</v>
      </c>
      <c r="P7" s="22" t="s">
        <v>381</v>
      </c>
    </row>
    <row r="8" spans="1:16" x14ac:dyDescent="0.25">
      <c r="A8" s="22">
        <v>11</v>
      </c>
      <c r="B8" s="36">
        <v>31</v>
      </c>
      <c r="C8" s="20">
        <v>0.183</v>
      </c>
      <c r="D8" s="20">
        <v>0.112</v>
      </c>
      <c r="E8" s="20">
        <v>0.10100000000000001</v>
      </c>
      <c r="F8" s="20">
        <v>9.4500000000000001E-2</v>
      </c>
      <c r="G8" s="20">
        <v>5.0999999999999997E-2</v>
      </c>
      <c r="H8" s="20">
        <v>5.0000000000000001E-3</v>
      </c>
      <c r="I8" s="20">
        <v>0.5</v>
      </c>
      <c r="J8" s="20">
        <v>8.9999999999999993E-3</v>
      </c>
      <c r="K8" s="20">
        <v>0</v>
      </c>
      <c r="L8" s="20">
        <v>0.03</v>
      </c>
      <c r="P8" s="22" t="s">
        <v>381</v>
      </c>
    </row>
    <row r="9" spans="1:16" x14ac:dyDescent="0.25">
      <c r="A9" s="22">
        <v>12</v>
      </c>
      <c r="B9" s="36">
        <v>31</v>
      </c>
      <c r="C9" s="20">
        <v>0.183</v>
      </c>
      <c r="D9" s="20">
        <v>0.112</v>
      </c>
      <c r="E9" s="20">
        <v>0.10100000000000001</v>
      </c>
      <c r="F9" s="20">
        <v>9.4500000000000001E-2</v>
      </c>
      <c r="G9" s="20">
        <v>5.0999999999999997E-2</v>
      </c>
      <c r="H9" s="20">
        <v>5.0000000000000001E-3</v>
      </c>
      <c r="I9" s="20">
        <v>0.625</v>
      </c>
      <c r="J9" s="20">
        <v>8.9999999999999993E-3</v>
      </c>
      <c r="K9" s="20">
        <v>0</v>
      </c>
      <c r="L9" s="20">
        <v>0.03</v>
      </c>
      <c r="P9" s="22" t="s">
        <v>381</v>
      </c>
    </row>
    <row r="10" spans="1:16" x14ac:dyDescent="0.25">
      <c r="A10" s="22">
        <v>13</v>
      </c>
      <c r="B10" s="36">
        <v>31</v>
      </c>
      <c r="C10" s="20">
        <v>0.183</v>
      </c>
      <c r="D10" s="20">
        <v>0.112</v>
      </c>
      <c r="E10" s="20">
        <v>0.10100000000000001</v>
      </c>
      <c r="F10" s="20">
        <v>9.4500000000000001E-2</v>
      </c>
      <c r="G10" s="20">
        <v>5.0999999999999997E-2</v>
      </c>
      <c r="H10" s="20">
        <v>5.0000000000000001E-3</v>
      </c>
      <c r="I10" s="20">
        <v>0.188</v>
      </c>
      <c r="J10" s="20">
        <v>8.9999999999999993E-3</v>
      </c>
      <c r="K10" s="20">
        <v>0</v>
      </c>
      <c r="L10" s="20">
        <v>0.03</v>
      </c>
      <c r="P10" s="22" t="s">
        <v>381</v>
      </c>
    </row>
    <row r="11" spans="1:16" x14ac:dyDescent="0.25">
      <c r="A11" s="22">
        <v>16</v>
      </c>
      <c r="B11" s="36">
        <v>47</v>
      </c>
      <c r="C11" s="20">
        <v>0.22600000000000001</v>
      </c>
      <c r="D11" s="20">
        <v>0.13800000000000001</v>
      </c>
      <c r="E11" s="20">
        <v>0.124</v>
      </c>
      <c r="F11" s="20">
        <v>0.1111</v>
      </c>
      <c r="G11" s="20">
        <v>6.4000000000000001E-2</v>
      </c>
      <c r="H11" s="20">
        <v>5.0000000000000001E-3</v>
      </c>
      <c r="I11" s="20">
        <v>0.25</v>
      </c>
      <c r="J11" s="20">
        <v>0.01</v>
      </c>
      <c r="K11" s="20">
        <v>0</v>
      </c>
      <c r="L11" s="20">
        <v>0.03</v>
      </c>
      <c r="P11" s="22" t="s">
        <v>382</v>
      </c>
    </row>
    <row r="12" spans="1:16" x14ac:dyDescent="0.25">
      <c r="A12" s="22">
        <v>17</v>
      </c>
      <c r="B12" s="36">
        <v>47</v>
      </c>
      <c r="C12" s="20">
        <v>0.22600000000000001</v>
      </c>
      <c r="D12" s="20">
        <v>0.13800000000000001</v>
      </c>
      <c r="E12" s="20">
        <v>0.124</v>
      </c>
      <c r="F12" s="20">
        <v>0.1111</v>
      </c>
      <c r="G12" s="20">
        <v>6.4000000000000001E-2</v>
      </c>
      <c r="H12" s="20">
        <v>5.0000000000000001E-3</v>
      </c>
      <c r="I12" s="20">
        <v>0.375</v>
      </c>
      <c r="J12" s="20">
        <v>0.01</v>
      </c>
      <c r="K12" s="20">
        <v>0</v>
      </c>
      <c r="L12" s="20">
        <v>0.03</v>
      </c>
      <c r="P12" s="22" t="s">
        <v>382</v>
      </c>
    </row>
    <row r="13" spans="1:16" x14ac:dyDescent="0.25">
      <c r="A13" s="22">
        <v>18</v>
      </c>
      <c r="B13" s="36">
        <v>47</v>
      </c>
      <c r="C13" s="20">
        <v>0.22600000000000001</v>
      </c>
      <c r="D13" s="20">
        <v>0.13800000000000001</v>
      </c>
      <c r="E13" s="20">
        <v>0.124</v>
      </c>
      <c r="F13" s="20">
        <v>0.1111</v>
      </c>
      <c r="G13" s="20">
        <v>6.4000000000000001E-2</v>
      </c>
      <c r="H13" s="20">
        <v>5.0000000000000001E-3</v>
      </c>
      <c r="I13" s="20">
        <v>0.5</v>
      </c>
      <c r="J13" s="20">
        <v>0.01</v>
      </c>
      <c r="K13" s="20">
        <v>0</v>
      </c>
      <c r="L13" s="20">
        <v>0.03</v>
      </c>
      <c r="P13" s="22" t="s">
        <v>382</v>
      </c>
    </row>
    <row r="14" spans="1:16" x14ac:dyDescent="0.25">
      <c r="A14" s="22">
        <v>19</v>
      </c>
      <c r="B14" s="36">
        <v>47</v>
      </c>
      <c r="C14" s="20">
        <v>0.22600000000000001</v>
      </c>
      <c r="D14" s="20">
        <v>0.13800000000000001</v>
      </c>
      <c r="E14" s="20">
        <v>0.124</v>
      </c>
      <c r="F14" s="20">
        <v>0.1111</v>
      </c>
      <c r="G14" s="20">
        <v>6.4000000000000001E-2</v>
      </c>
      <c r="H14" s="20">
        <v>5.0000000000000001E-3</v>
      </c>
      <c r="I14" s="20">
        <v>0.625</v>
      </c>
      <c r="J14" s="20">
        <v>0.01</v>
      </c>
      <c r="K14" s="20">
        <v>0</v>
      </c>
      <c r="L14" s="20">
        <v>0.03</v>
      </c>
      <c r="P14" s="22" t="s">
        <v>382</v>
      </c>
    </row>
    <row r="15" spans="1:16" x14ac:dyDescent="0.25">
      <c r="A15" s="22">
        <v>20</v>
      </c>
      <c r="B15" s="36">
        <v>47</v>
      </c>
      <c r="C15" s="20">
        <v>0.22600000000000001</v>
      </c>
      <c r="D15" s="20">
        <v>0.13800000000000001</v>
      </c>
      <c r="E15" s="20">
        <v>0.124</v>
      </c>
      <c r="F15" s="20">
        <v>0.1111</v>
      </c>
      <c r="G15" s="20">
        <v>6.4000000000000001E-2</v>
      </c>
      <c r="H15" s="20">
        <v>5.0000000000000001E-3</v>
      </c>
      <c r="I15" s="20">
        <v>0.75</v>
      </c>
      <c r="J15" s="20">
        <v>0.01</v>
      </c>
      <c r="K15" s="20">
        <v>0</v>
      </c>
      <c r="L15" s="20">
        <v>0.03</v>
      </c>
      <c r="P15" s="22" t="s">
        <v>382</v>
      </c>
    </row>
    <row r="16" spans="1:16" x14ac:dyDescent="0.25">
      <c r="A16" s="22">
        <v>21</v>
      </c>
      <c r="B16" s="36">
        <v>47</v>
      </c>
      <c r="C16" s="20">
        <v>0.22600000000000001</v>
      </c>
      <c r="D16" s="20">
        <v>0.13800000000000001</v>
      </c>
      <c r="E16" s="20">
        <v>0.124</v>
      </c>
      <c r="F16" s="20">
        <v>0.1111</v>
      </c>
      <c r="G16" s="20">
        <v>6.4000000000000001E-2</v>
      </c>
      <c r="H16" s="20">
        <v>5.0000000000000001E-3</v>
      </c>
      <c r="I16" s="20">
        <v>1</v>
      </c>
      <c r="J16" s="20">
        <v>0.01</v>
      </c>
      <c r="K16" s="20">
        <v>0</v>
      </c>
      <c r="L16" s="20">
        <v>0.03</v>
      </c>
      <c r="P16" s="22" t="s">
        <v>382</v>
      </c>
    </row>
    <row r="17" spans="1:16" x14ac:dyDescent="0.25">
      <c r="A17" s="22">
        <v>25</v>
      </c>
      <c r="B17" s="36">
        <v>55</v>
      </c>
      <c r="C17" s="20">
        <v>0.27</v>
      </c>
      <c r="D17" s="20">
        <v>0.16400000000000001</v>
      </c>
      <c r="E17" s="20">
        <v>0.14799999999999999</v>
      </c>
      <c r="F17" s="20">
        <v>0.1426</v>
      </c>
      <c r="G17" s="20">
        <v>7.6999999999999999E-2</v>
      </c>
      <c r="H17" s="20">
        <v>5.0000000000000001E-3</v>
      </c>
      <c r="I17" s="20">
        <v>0.375</v>
      </c>
      <c r="J17" s="20">
        <v>1.2E-2</v>
      </c>
      <c r="K17" s="20">
        <v>0</v>
      </c>
      <c r="L17" s="20">
        <v>0.03</v>
      </c>
      <c r="P17" s="22" t="s">
        <v>383</v>
      </c>
    </row>
    <row r="18" spans="1:16" x14ac:dyDescent="0.25">
      <c r="A18" s="22">
        <v>26</v>
      </c>
      <c r="B18" s="36">
        <v>55</v>
      </c>
      <c r="C18" s="20">
        <v>0.27</v>
      </c>
      <c r="D18" s="20">
        <v>0.16400000000000001</v>
      </c>
      <c r="E18" s="20">
        <v>0.14799999999999999</v>
      </c>
      <c r="F18" s="20">
        <v>0.1426</v>
      </c>
      <c r="G18" s="20">
        <v>7.6999999999999999E-2</v>
      </c>
      <c r="H18" s="20">
        <v>5.0000000000000001E-3</v>
      </c>
      <c r="I18" s="20">
        <v>0.5</v>
      </c>
      <c r="J18" s="20">
        <v>1.2E-2</v>
      </c>
      <c r="K18" s="20">
        <v>0</v>
      </c>
      <c r="L18" s="20">
        <v>0.03</v>
      </c>
      <c r="P18" s="22" t="s">
        <v>383</v>
      </c>
    </row>
    <row r="19" spans="1:16" x14ac:dyDescent="0.25">
      <c r="A19" s="22">
        <v>27</v>
      </c>
      <c r="B19" s="36">
        <v>55</v>
      </c>
      <c r="C19" s="20">
        <v>0.27</v>
      </c>
      <c r="D19" s="20">
        <v>0.16400000000000001</v>
      </c>
      <c r="E19" s="20">
        <v>0.14799999999999999</v>
      </c>
      <c r="F19" s="20">
        <v>0.1426</v>
      </c>
      <c r="G19" s="20">
        <v>7.6999999999999999E-2</v>
      </c>
      <c r="H19" s="20">
        <v>5.0000000000000001E-3</v>
      </c>
      <c r="I19" s="20">
        <v>0.625</v>
      </c>
      <c r="J19" s="20">
        <v>1.2E-2</v>
      </c>
      <c r="K19" s="20">
        <v>0</v>
      </c>
      <c r="L19" s="20">
        <v>0.03</v>
      </c>
      <c r="P19" s="22" t="s">
        <v>383</v>
      </c>
    </row>
    <row r="20" spans="1:16" x14ac:dyDescent="0.25">
      <c r="A20" s="22">
        <v>28</v>
      </c>
      <c r="B20" s="36">
        <v>55</v>
      </c>
      <c r="C20" s="20">
        <v>0.27</v>
      </c>
      <c r="D20" s="20">
        <v>0.16400000000000001</v>
      </c>
      <c r="E20" s="20">
        <v>0.14799999999999999</v>
      </c>
      <c r="F20" s="20">
        <v>0.1426</v>
      </c>
      <c r="G20" s="20">
        <v>7.6999999999999999E-2</v>
      </c>
      <c r="H20" s="20">
        <v>5.0000000000000001E-3</v>
      </c>
      <c r="I20" s="20">
        <v>0.75</v>
      </c>
      <c r="J20" s="20">
        <v>1.2E-2</v>
      </c>
      <c r="K20" s="20">
        <v>0</v>
      </c>
      <c r="L20" s="20">
        <v>0.03</v>
      </c>
      <c r="P20" s="22" t="s">
        <v>383</v>
      </c>
    </row>
    <row r="21" spans="1:16" x14ac:dyDescent="0.25">
      <c r="A21" s="22">
        <v>29</v>
      </c>
      <c r="B21" s="36">
        <v>55</v>
      </c>
      <c r="C21" s="20">
        <v>0.27</v>
      </c>
      <c r="D21" s="20">
        <v>0.16400000000000001</v>
      </c>
      <c r="E21" s="20">
        <v>0.14799999999999999</v>
      </c>
      <c r="F21" s="20">
        <v>0.1426</v>
      </c>
      <c r="G21" s="20">
        <v>7.6999999999999999E-2</v>
      </c>
      <c r="H21" s="20">
        <v>5.0000000000000001E-3</v>
      </c>
      <c r="I21" s="20">
        <v>0.875</v>
      </c>
      <c r="J21" s="20">
        <v>1.2E-2</v>
      </c>
      <c r="K21" s="20">
        <v>0</v>
      </c>
      <c r="L21" s="20">
        <v>0.03</v>
      </c>
      <c r="P21" s="22" t="s">
        <v>383</v>
      </c>
    </row>
    <row r="22" spans="1:16" x14ac:dyDescent="0.25">
      <c r="A22" s="22">
        <v>30</v>
      </c>
      <c r="B22" s="36">
        <v>55</v>
      </c>
      <c r="C22" s="20">
        <v>0.27</v>
      </c>
      <c r="D22" s="20">
        <v>0.16400000000000001</v>
      </c>
      <c r="E22" s="20">
        <v>0.14799999999999999</v>
      </c>
      <c r="F22" s="20">
        <v>0.1426</v>
      </c>
      <c r="G22" s="20">
        <v>7.6999999999999999E-2</v>
      </c>
      <c r="H22" s="20">
        <v>5.0000000000000001E-3</v>
      </c>
      <c r="I22" s="20">
        <v>1</v>
      </c>
      <c r="J22" s="20">
        <v>1.2E-2</v>
      </c>
      <c r="K22" s="20">
        <v>0</v>
      </c>
      <c r="L22" s="20">
        <v>0.03</v>
      </c>
      <c r="P22" s="22" t="s">
        <v>383</v>
      </c>
    </row>
    <row r="23" spans="1:16" x14ac:dyDescent="0.25">
      <c r="A23" s="22">
        <v>35</v>
      </c>
      <c r="B23" s="36">
        <v>63</v>
      </c>
      <c r="C23" s="20">
        <v>0.312</v>
      </c>
      <c r="D23" s="20">
        <v>0.19</v>
      </c>
      <c r="E23" s="20">
        <v>0.17100000000000001</v>
      </c>
      <c r="F23" s="20">
        <v>0.1575</v>
      </c>
      <c r="G23" s="20">
        <v>0.09</v>
      </c>
      <c r="H23" s="20">
        <v>5.0000000000000001E-3</v>
      </c>
      <c r="I23" s="20">
        <v>0.375</v>
      </c>
      <c r="J23" s="20">
        <v>1.4E-2</v>
      </c>
      <c r="K23" s="20">
        <v>0</v>
      </c>
      <c r="L23" s="20">
        <v>0.03</v>
      </c>
      <c r="P23" s="22" t="s">
        <v>394</v>
      </c>
    </row>
    <row r="24" spans="1:16" x14ac:dyDescent="0.25">
      <c r="A24" s="22">
        <v>36</v>
      </c>
      <c r="B24" s="36">
        <v>63</v>
      </c>
      <c r="C24" s="20">
        <v>0.312</v>
      </c>
      <c r="D24" s="20">
        <v>0.19</v>
      </c>
      <c r="E24" s="20">
        <v>0.17100000000000001</v>
      </c>
      <c r="F24" s="20">
        <v>0.1575</v>
      </c>
      <c r="G24" s="20">
        <v>0.09</v>
      </c>
      <c r="H24" s="20">
        <v>5.0000000000000001E-3</v>
      </c>
      <c r="I24" s="20">
        <v>0.5</v>
      </c>
      <c r="J24" s="20">
        <v>1.4E-2</v>
      </c>
      <c r="K24" s="20">
        <v>0</v>
      </c>
      <c r="L24" s="20">
        <v>0.03</v>
      </c>
      <c r="P24" s="22" t="s">
        <v>394</v>
      </c>
    </row>
    <row r="25" spans="1:16" x14ac:dyDescent="0.25">
      <c r="A25" s="22">
        <v>37</v>
      </c>
      <c r="B25" s="36">
        <v>63</v>
      </c>
      <c r="C25" s="20">
        <v>0.312</v>
      </c>
      <c r="D25" s="20">
        <v>0.19</v>
      </c>
      <c r="E25" s="20">
        <v>0.17100000000000001</v>
      </c>
      <c r="F25" s="20">
        <v>0.1575</v>
      </c>
      <c r="G25" s="20">
        <v>0.09</v>
      </c>
      <c r="H25" s="20">
        <v>5.0000000000000001E-3</v>
      </c>
      <c r="I25" s="20">
        <v>0.625</v>
      </c>
      <c r="J25" s="20">
        <v>1.4E-2</v>
      </c>
      <c r="K25" s="20">
        <v>0</v>
      </c>
      <c r="L25" s="20">
        <v>0.03</v>
      </c>
      <c r="P25" s="22" t="s">
        <v>394</v>
      </c>
    </row>
    <row r="26" spans="1:16" x14ac:dyDescent="0.25">
      <c r="A26" s="22">
        <v>38</v>
      </c>
      <c r="B26" s="36">
        <v>63</v>
      </c>
      <c r="C26" s="20">
        <v>0.312</v>
      </c>
      <c r="D26" s="20">
        <v>0.19</v>
      </c>
      <c r="E26" s="20">
        <v>0.17100000000000001</v>
      </c>
      <c r="F26" s="20">
        <v>0.1575</v>
      </c>
      <c r="G26" s="20">
        <v>0.09</v>
      </c>
      <c r="H26" s="20">
        <v>5.0000000000000001E-3</v>
      </c>
      <c r="I26" s="20">
        <v>0.75</v>
      </c>
      <c r="J26" s="20">
        <v>1.4E-2</v>
      </c>
      <c r="K26" s="20">
        <v>0</v>
      </c>
      <c r="L26" s="20">
        <v>0.03</v>
      </c>
      <c r="P26" s="22" t="s">
        <v>394</v>
      </c>
    </row>
    <row r="27" spans="1:16" x14ac:dyDescent="0.25">
      <c r="A27" s="22">
        <v>39</v>
      </c>
      <c r="B27" s="36">
        <v>63</v>
      </c>
      <c r="C27" s="20">
        <v>0.312</v>
      </c>
      <c r="D27" s="20">
        <v>0.19</v>
      </c>
      <c r="E27" s="20">
        <v>0.17100000000000001</v>
      </c>
      <c r="F27" s="20">
        <v>0.1575</v>
      </c>
      <c r="G27" s="20">
        <v>0.09</v>
      </c>
      <c r="H27" s="20">
        <v>5.0000000000000001E-3</v>
      </c>
      <c r="I27" s="20">
        <v>0.875</v>
      </c>
      <c r="J27" s="20">
        <v>1.4E-2</v>
      </c>
      <c r="K27" s="20">
        <v>0</v>
      </c>
      <c r="L27" s="20">
        <v>0.03</v>
      </c>
      <c r="P27" s="22" t="s">
        <v>394</v>
      </c>
    </row>
    <row r="28" spans="1:16" x14ac:dyDescent="0.25">
      <c r="A28" s="22">
        <v>40</v>
      </c>
      <c r="B28" s="36">
        <v>63</v>
      </c>
      <c r="C28" s="20">
        <v>0.312</v>
      </c>
      <c r="D28" s="20">
        <v>0.19</v>
      </c>
      <c r="E28" s="20">
        <v>0.17100000000000001</v>
      </c>
      <c r="F28" s="20">
        <v>0.1575</v>
      </c>
      <c r="G28" s="20">
        <v>0.09</v>
      </c>
      <c r="H28" s="20">
        <v>5.0000000000000001E-3</v>
      </c>
      <c r="I28" s="20">
        <v>1</v>
      </c>
      <c r="J28" s="20">
        <v>1.4E-2</v>
      </c>
      <c r="K28" s="20">
        <v>0</v>
      </c>
      <c r="L28" s="20">
        <v>0.03</v>
      </c>
      <c r="P28" s="22" t="s">
        <v>394</v>
      </c>
    </row>
    <row r="29" spans="1:16" x14ac:dyDescent="0.25">
      <c r="A29" s="22">
        <v>41</v>
      </c>
      <c r="B29" s="36">
        <v>63</v>
      </c>
      <c r="C29" s="20">
        <v>0.312</v>
      </c>
      <c r="D29" s="20">
        <v>0.19</v>
      </c>
      <c r="E29" s="20">
        <v>0.17100000000000001</v>
      </c>
      <c r="F29" s="20">
        <v>0.1575</v>
      </c>
      <c r="G29" s="20">
        <v>0.09</v>
      </c>
      <c r="H29" s="20">
        <v>5.0000000000000001E-3</v>
      </c>
      <c r="I29" s="20">
        <v>1.25</v>
      </c>
      <c r="J29" s="20">
        <v>1.4E-2</v>
      </c>
      <c r="K29" s="20">
        <v>0</v>
      </c>
      <c r="L29" s="20">
        <v>0.04</v>
      </c>
      <c r="M29" s="20">
        <v>0.375</v>
      </c>
      <c r="N29" s="20">
        <v>0.16700000000000001</v>
      </c>
      <c r="P29" s="22" t="s">
        <v>394</v>
      </c>
    </row>
    <row r="30" spans="1:16" x14ac:dyDescent="0.25">
      <c r="A30" s="22">
        <v>42</v>
      </c>
      <c r="B30" s="36">
        <v>63</v>
      </c>
      <c r="C30" s="20">
        <v>0.312</v>
      </c>
      <c r="D30" s="20">
        <v>0.19</v>
      </c>
      <c r="E30" s="20">
        <v>0.17100000000000001</v>
      </c>
      <c r="F30" s="20">
        <v>0.1575</v>
      </c>
      <c r="G30" s="20">
        <v>0.09</v>
      </c>
      <c r="H30" s="20">
        <v>5.0000000000000001E-3</v>
      </c>
      <c r="I30" s="20">
        <v>1.5</v>
      </c>
      <c r="J30" s="20">
        <v>1.4E-2</v>
      </c>
      <c r="K30" s="20">
        <v>0</v>
      </c>
      <c r="L30" s="20">
        <v>0.04</v>
      </c>
      <c r="M30" s="20">
        <v>0.375</v>
      </c>
      <c r="N30" s="20">
        <v>0.16700000000000001</v>
      </c>
      <c r="P30" s="22" t="s">
        <v>394</v>
      </c>
    </row>
    <row r="31" spans="1:16" x14ac:dyDescent="0.25">
      <c r="A31" s="22">
        <v>47</v>
      </c>
      <c r="B31" s="36">
        <v>103</v>
      </c>
      <c r="C31" s="20">
        <v>0.375</v>
      </c>
      <c r="D31" s="20">
        <v>0.25</v>
      </c>
      <c r="E31" s="20">
        <v>0.22500000000000001</v>
      </c>
      <c r="F31" s="20">
        <v>0.19</v>
      </c>
      <c r="G31" s="20">
        <v>0.12</v>
      </c>
      <c r="H31" s="20">
        <v>8.0000000000000002E-3</v>
      </c>
      <c r="I31" s="20">
        <v>0.375</v>
      </c>
      <c r="J31" s="20">
        <v>1.4E-2</v>
      </c>
      <c r="K31" s="20">
        <v>0</v>
      </c>
      <c r="L31" s="20">
        <v>0.03</v>
      </c>
      <c r="P31" s="22" t="s">
        <v>385</v>
      </c>
    </row>
    <row r="32" spans="1:16" x14ac:dyDescent="0.25">
      <c r="A32" s="22">
        <v>48</v>
      </c>
      <c r="B32" s="36">
        <v>103</v>
      </c>
      <c r="C32" s="20">
        <v>0.375</v>
      </c>
      <c r="D32" s="20">
        <v>0.25</v>
      </c>
      <c r="E32" s="20">
        <v>0.22500000000000001</v>
      </c>
      <c r="F32" s="20">
        <v>0.19</v>
      </c>
      <c r="G32" s="20">
        <v>0.12</v>
      </c>
      <c r="H32" s="20">
        <v>8.0000000000000002E-3</v>
      </c>
      <c r="I32" s="20">
        <v>0.5</v>
      </c>
      <c r="J32" s="20">
        <v>1.4E-2</v>
      </c>
      <c r="K32" s="20">
        <v>0</v>
      </c>
      <c r="L32" s="20">
        <v>0.03</v>
      </c>
      <c r="P32" s="22" t="s">
        <v>385</v>
      </c>
    </row>
    <row r="33" spans="1:16" x14ac:dyDescent="0.25">
      <c r="A33" s="22">
        <v>49</v>
      </c>
      <c r="B33" s="36">
        <v>103</v>
      </c>
      <c r="C33" s="20">
        <v>0.375</v>
      </c>
      <c r="D33" s="20">
        <v>0.25</v>
      </c>
      <c r="E33" s="20">
        <v>0.22500000000000001</v>
      </c>
      <c r="F33" s="20">
        <v>0.19</v>
      </c>
      <c r="G33" s="20">
        <v>0.12</v>
      </c>
      <c r="H33" s="20">
        <v>8.0000000000000002E-3</v>
      </c>
      <c r="I33" s="20">
        <v>0.625</v>
      </c>
      <c r="J33" s="20">
        <v>1.4E-2</v>
      </c>
      <c r="K33" s="20">
        <v>0</v>
      </c>
      <c r="L33" s="20">
        <v>0.03</v>
      </c>
      <c r="P33" s="22" t="s">
        <v>385</v>
      </c>
    </row>
    <row r="34" spans="1:16" x14ac:dyDescent="0.25">
      <c r="A34" s="22">
        <v>50</v>
      </c>
      <c r="B34" s="36">
        <v>103</v>
      </c>
      <c r="C34" s="20">
        <v>0.375</v>
      </c>
      <c r="D34" s="20">
        <v>0.25</v>
      </c>
      <c r="E34" s="20">
        <v>0.22500000000000001</v>
      </c>
      <c r="F34" s="20">
        <v>0.19</v>
      </c>
      <c r="G34" s="20">
        <v>0.12</v>
      </c>
      <c r="H34" s="20">
        <v>8.0000000000000002E-3</v>
      </c>
      <c r="I34" s="20">
        <v>0.75</v>
      </c>
      <c r="J34" s="20">
        <v>1.4E-2</v>
      </c>
      <c r="K34" s="20">
        <v>0</v>
      </c>
      <c r="L34" s="20">
        <v>0.03</v>
      </c>
      <c r="P34" s="22" t="s">
        <v>385</v>
      </c>
    </row>
    <row r="35" spans="1:16" x14ac:dyDescent="0.25">
      <c r="A35" s="22">
        <v>51</v>
      </c>
      <c r="B35" s="36">
        <v>103</v>
      </c>
      <c r="C35" s="20">
        <v>0.375</v>
      </c>
      <c r="D35" s="20">
        <v>0.25</v>
      </c>
      <c r="E35" s="20">
        <v>0.22500000000000001</v>
      </c>
      <c r="F35" s="20">
        <v>0.19</v>
      </c>
      <c r="G35" s="20">
        <v>0.12</v>
      </c>
      <c r="H35" s="20">
        <v>8.0000000000000002E-3</v>
      </c>
      <c r="I35" s="20">
        <v>0.875</v>
      </c>
      <c r="J35" s="20">
        <v>1.4E-2</v>
      </c>
      <c r="K35" s="20">
        <v>0</v>
      </c>
      <c r="L35" s="20">
        <v>0.03</v>
      </c>
      <c r="P35" s="22" t="s">
        <v>385</v>
      </c>
    </row>
    <row r="36" spans="1:16" x14ac:dyDescent="0.25">
      <c r="A36" s="22">
        <v>52</v>
      </c>
      <c r="B36" s="36">
        <v>103</v>
      </c>
      <c r="C36" s="20">
        <v>0.375</v>
      </c>
      <c r="D36" s="20">
        <v>0.25</v>
      </c>
      <c r="E36" s="20">
        <v>0.22500000000000001</v>
      </c>
      <c r="F36" s="20">
        <v>0.19</v>
      </c>
      <c r="G36" s="20">
        <v>0.12</v>
      </c>
      <c r="H36" s="20">
        <v>8.0000000000000002E-3</v>
      </c>
      <c r="I36" s="20">
        <v>1</v>
      </c>
      <c r="J36" s="20">
        <v>1.4E-2</v>
      </c>
      <c r="K36" s="20">
        <v>0</v>
      </c>
      <c r="L36" s="20">
        <v>0.03</v>
      </c>
      <c r="P36" s="22" t="s">
        <v>385</v>
      </c>
    </row>
    <row r="37" spans="1:16" x14ac:dyDescent="0.25">
      <c r="A37" s="22">
        <v>53</v>
      </c>
      <c r="B37" s="36">
        <v>103</v>
      </c>
      <c r="C37" s="20">
        <v>0.375</v>
      </c>
      <c r="D37" s="20">
        <v>0.25</v>
      </c>
      <c r="E37" s="20">
        <v>0.22500000000000001</v>
      </c>
      <c r="F37" s="20">
        <v>0.19</v>
      </c>
      <c r="G37" s="20">
        <v>0.12</v>
      </c>
      <c r="H37" s="20">
        <v>8.0000000000000002E-3</v>
      </c>
      <c r="I37" s="20">
        <v>1.25</v>
      </c>
      <c r="J37" s="20">
        <v>1.4E-2</v>
      </c>
      <c r="K37" s="20">
        <v>0</v>
      </c>
      <c r="L37" s="20">
        <v>0.03</v>
      </c>
      <c r="P37" s="22" t="s">
        <v>385</v>
      </c>
    </row>
    <row r="38" spans="1:16" x14ac:dyDescent="0.25">
      <c r="A38" s="22">
        <v>54</v>
      </c>
      <c r="B38" s="36">
        <v>103</v>
      </c>
      <c r="C38" s="20">
        <v>0.375</v>
      </c>
      <c r="D38" s="20">
        <v>0.25</v>
      </c>
      <c r="E38" s="20">
        <v>0.22500000000000001</v>
      </c>
      <c r="F38" s="20">
        <v>0.19</v>
      </c>
      <c r="G38" s="20">
        <v>0.12</v>
      </c>
      <c r="H38" s="20">
        <v>8.0000000000000002E-3</v>
      </c>
      <c r="I38" s="20">
        <v>1.5</v>
      </c>
      <c r="J38" s="20">
        <v>1.4E-2</v>
      </c>
      <c r="K38" s="20">
        <v>0</v>
      </c>
      <c r="L38" s="20">
        <v>0.04</v>
      </c>
      <c r="M38" s="20">
        <v>0.5</v>
      </c>
      <c r="N38" s="20">
        <v>0.25</v>
      </c>
      <c r="P38" s="22" t="s">
        <v>385</v>
      </c>
    </row>
    <row r="39" spans="1:16" x14ac:dyDescent="0.25">
      <c r="A39" s="22">
        <v>55</v>
      </c>
      <c r="B39" s="36">
        <v>103</v>
      </c>
      <c r="C39" s="20">
        <v>0.375</v>
      </c>
      <c r="D39" s="20">
        <v>0.25</v>
      </c>
      <c r="E39" s="20">
        <v>0.22500000000000001</v>
      </c>
      <c r="F39" s="20">
        <v>0.19</v>
      </c>
      <c r="G39" s="20">
        <v>0.12</v>
      </c>
      <c r="H39" s="20">
        <v>8.0000000000000002E-3</v>
      </c>
      <c r="I39" s="20">
        <v>1.75</v>
      </c>
      <c r="J39" s="20">
        <v>1.4E-2</v>
      </c>
      <c r="K39" s="20">
        <v>0</v>
      </c>
      <c r="L39" s="20">
        <v>0.04</v>
      </c>
      <c r="M39" s="20">
        <v>0.5</v>
      </c>
      <c r="N39" s="20">
        <v>0.25</v>
      </c>
      <c r="P39" s="22" t="s">
        <v>385</v>
      </c>
    </row>
    <row r="40" spans="1:16" x14ac:dyDescent="0.25">
      <c r="A40" s="22">
        <v>56</v>
      </c>
      <c r="B40" s="36">
        <v>103</v>
      </c>
      <c r="C40" s="20">
        <v>0.375</v>
      </c>
      <c r="D40" s="20">
        <v>0.25</v>
      </c>
      <c r="E40" s="20">
        <v>0.22500000000000001</v>
      </c>
      <c r="F40" s="20">
        <v>0.19</v>
      </c>
      <c r="G40" s="20">
        <v>0.12</v>
      </c>
      <c r="H40" s="20">
        <v>8.0000000000000002E-3</v>
      </c>
      <c r="I40" s="20">
        <v>2</v>
      </c>
      <c r="J40" s="20">
        <v>1.4E-2</v>
      </c>
      <c r="K40" s="20">
        <v>0</v>
      </c>
      <c r="L40" s="20">
        <v>0.04</v>
      </c>
      <c r="M40" s="20">
        <v>1</v>
      </c>
      <c r="N40" s="20">
        <v>0.75</v>
      </c>
      <c r="P40" s="22" t="s">
        <v>385</v>
      </c>
    </row>
    <row r="41" spans="1:16" x14ac:dyDescent="0.25">
      <c r="A41" s="22">
        <v>61</v>
      </c>
      <c r="B41" s="36">
        <v>131</v>
      </c>
      <c r="C41" s="20">
        <v>0.46899999999999997</v>
      </c>
      <c r="D41" s="20">
        <v>0.313</v>
      </c>
      <c r="E41" s="20">
        <v>0.28100000000000003</v>
      </c>
      <c r="F41" s="20">
        <v>0.2515</v>
      </c>
      <c r="G41" s="20">
        <v>0.151</v>
      </c>
      <c r="H41" s="20">
        <v>8.0000000000000002E-3</v>
      </c>
      <c r="I41" s="20">
        <v>0.375</v>
      </c>
      <c r="J41" s="20">
        <v>1.7000000000000001E-2</v>
      </c>
      <c r="K41" s="20">
        <v>0</v>
      </c>
      <c r="L41" s="20">
        <v>0.03</v>
      </c>
      <c r="P41" s="22" t="s">
        <v>386</v>
      </c>
    </row>
    <row r="42" spans="1:16" x14ac:dyDescent="0.25">
      <c r="A42" s="22">
        <v>62</v>
      </c>
      <c r="B42" s="36">
        <v>131</v>
      </c>
      <c r="C42" s="20">
        <v>0.46899999999999997</v>
      </c>
      <c r="D42" s="20">
        <v>0.313</v>
      </c>
      <c r="E42" s="20">
        <v>0.28100000000000003</v>
      </c>
      <c r="F42" s="20">
        <v>0.2515</v>
      </c>
      <c r="G42" s="20">
        <v>0.151</v>
      </c>
      <c r="H42" s="20">
        <v>8.0000000000000002E-3</v>
      </c>
      <c r="I42" s="20">
        <v>0.5</v>
      </c>
      <c r="J42" s="20">
        <v>1.7000000000000001E-2</v>
      </c>
      <c r="K42" s="20">
        <v>0</v>
      </c>
      <c r="L42" s="20">
        <v>0.03</v>
      </c>
      <c r="P42" s="22" t="s">
        <v>386</v>
      </c>
    </row>
    <row r="43" spans="1:16" x14ac:dyDescent="0.25">
      <c r="A43" s="22">
        <v>63</v>
      </c>
      <c r="B43" s="36">
        <v>131</v>
      </c>
      <c r="C43" s="20">
        <v>0.46899999999999997</v>
      </c>
      <c r="D43" s="20">
        <v>0.313</v>
      </c>
      <c r="E43" s="20">
        <v>0.28100000000000003</v>
      </c>
      <c r="F43" s="20">
        <v>0.2515</v>
      </c>
      <c r="G43" s="20">
        <v>0.151</v>
      </c>
      <c r="H43" s="20">
        <v>8.0000000000000002E-3</v>
      </c>
      <c r="I43" s="20">
        <v>0.625</v>
      </c>
      <c r="J43" s="20">
        <v>1.7000000000000001E-2</v>
      </c>
      <c r="K43" s="20">
        <v>0</v>
      </c>
      <c r="L43" s="20">
        <v>0.03</v>
      </c>
      <c r="P43" s="22" t="s">
        <v>386</v>
      </c>
    </row>
    <row r="44" spans="1:16" x14ac:dyDescent="0.25">
      <c r="A44" s="22">
        <v>64</v>
      </c>
      <c r="B44" s="36">
        <v>131</v>
      </c>
      <c r="C44" s="20">
        <v>0.46899999999999997</v>
      </c>
      <c r="D44" s="20">
        <v>0.313</v>
      </c>
      <c r="E44" s="20">
        <v>0.28100000000000003</v>
      </c>
      <c r="F44" s="20">
        <v>0.2515</v>
      </c>
      <c r="G44" s="20">
        <v>0.151</v>
      </c>
      <c r="H44" s="20">
        <v>8.0000000000000002E-3</v>
      </c>
      <c r="I44" s="20">
        <v>0.75</v>
      </c>
      <c r="J44" s="20">
        <v>1.7000000000000001E-2</v>
      </c>
      <c r="K44" s="20">
        <v>0</v>
      </c>
      <c r="L44" s="20">
        <v>0.03</v>
      </c>
      <c r="P44" s="22" t="s">
        <v>386</v>
      </c>
    </row>
    <row r="45" spans="1:16" x14ac:dyDescent="0.25">
      <c r="A45" s="22">
        <v>65</v>
      </c>
      <c r="B45" s="36">
        <v>131</v>
      </c>
      <c r="C45" s="20">
        <v>0.46899999999999997</v>
      </c>
      <c r="D45" s="20">
        <v>0.313</v>
      </c>
      <c r="E45" s="20">
        <v>0.28100000000000003</v>
      </c>
      <c r="F45" s="20">
        <v>0.2515</v>
      </c>
      <c r="G45" s="20">
        <v>0.151</v>
      </c>
      <c r="H45" s="20">
        <v>8.0000000000000002E-3</v>
      </c>
      <c r="I45" s="20">
        <v>0.875</v>
      </c>
      <c r="J45" s="20">
        <v>1.7000000000000001E-2</v>
      </c>
      <c r="K45" s="20">
        <v>0</v>
      </c>
      <c r="L45" s="20">
        <v>0.03</v>
      </c>
      <c r="P45" s="22" t="s">
        <v>386</v>
      </c>
    </row>
    <row r="46" spans="1:16" x14ac:dyDescent="0.25">
      <c r="A46" s="22">
        <v>66</v>
      </c>
      <c r="B46" s="36">
        <v>131</v>
      </c>
      <c r="C46" s="20">
        <v>0.46899999999999997</v>
      </c>
      <c r="D46" s="20">
        <v>0.313</v>
      </c>
      <c r="E46" s="20">
        <v>0.28100000000000003</v>
      </c>
      <c r="F46" s="20">
        <v>0.2515</v>
      </c>
      <c r="G46" s="20">
        <v>0.151</v>
      </c>
      <c r="H46" s="20">
        <v>8.0000000000000002E-3</v>
      </c>
      <c r="I46" s="20">
        <v>1</v>
      </c>
      <c r="J46" s="20">
        <v>1.7000000000000001E-2</v>
      </c>
      <c r="K46" s="20">
        <v>0</v>
      </c>
      <c r="L46" s="20">
        <v>0.03</v>
      </c>
      <c r="P46" s="22" t="s">
        <v>386</v>
      </c>
    </row>
    <row r="47" spans="1:16" x14ac:dyDescent="0.25">
      <c r="A47" s="22">
        <v>67</v>
      </c>
      <c r="B47" s="36">
        <v>131</v>
      </c>
      <c r="C47" s="20">
        <v>0.46899999999999997</v>
      </c>
      <c r="D47" s="20">
        <v>0.313</v>
      </c>
      <c r="E47" s="20">
        <v>0.28100000000000003</v>
      </c>
      <c r="F47" s="20">
        <v>0.2515</v>
      </c>
      <c r="G47" s="20">
        <v>0.151</v>
      </c>
      <c r="H47" s="20">
        <v>8.0000000000000002E-3</v>
      </c>
      <c r="I47" s="20">
        <v>1.25</v>
      </c>
      <c r="J47" s="20">
        <v>1.7000000000000001E-2</v>
      </c>
      <c r="K47" s="20">
        <v>0</v>
      </c>
      <c r="L47" s="20">
        <v>0.04</v>
      </c>
      <c r="P47" s="22" t="s">
        <v>386</v>
      </c>
    </row>
    <row r="48" spans="1:16" x14ac:dyDescent="0.25">
      <c r="A48" s="22">
        <v>68</v>
      </c>
      <c r="B48" s="36">
        <v>131</v>
      </c>
      <c r="C48" s="20">
        <v>0.46899999999999997</v>
      </c>
      <c r="D48" s="20">
        <v>0.313</v>
      </c>
      <c r="E48" s="20">
        <v>0.28100000000000003</v>
      </c>
      <c r="F48" s="20">
        <v>0.2515</v>
      </c>
      <c r="G48" s="20">
        <v>0.151</v>
      </c>
      <c r="H48" s="20">
        <v>8.0000000000000002E-3</v>
      </c>
      <c r="I48" s="20">
        <v>1.5</v>
      </c>
      <c r="J48" s="20">
        <v>1.7000000000000001E-2</v>
      </c>
      <c r="K48" s="20">
        <v>0</v>
      </c>
      <c r="L48" s="20">
        <v>0.04</v>
      </c>
      <c r="P48" s="22" t="s">
        <v>386</v>
      </c>
    </row>
    <row r="49" spans="1:16" x14ac:dyDescent="0.25">
      <c r="A49" s="22">
        <v>69</v>
      </c>
      <c r="B49" s="36">
        <v>131</v>
      </c>
      <c r="C49" s="20">
        <v>0.46899999999999997</v>
      </c>
      <c r="D49" s="20">
        <v>0.313</v>
      </c>
      <c r="E49" s="20">
        <v>0.28100000000000003</v>
      </c>
      <c r="F49" s="20">
        <v>0.2515</v>
      </c>
      <c r="G49" s="20">
        <v>0.151</v>
      </c>
      <c r="H49" s="20">
        <v>8.0000000000000002E-3</v>
      </c>
      <c r="I49" s="20">
        <v>1.75</v>
      </c>
      <c r="J49" s="20">
        <v>1.7000000000000001E-2</v>
      </c>
      <c r="K49" s="20">
        <v>0</v>
      </c>
      <c r="L49" s="20">
        <v>0.04</v>
      </c>
      <c r="M49" s="20">
        <v>0.625</v>
      </c>
      <c r="N49" s="20">
        <v>0.34699999999999998</v>
      </c>
      <c r="P49" s="22" t="s">
        <v>386</v>
      </c>
    </row>
    <row r="50" spans="1:16" x14ac:dyDescent="0.25">
      <c r="A50" s="22">
        <v>70</v>
      </c>
      <c r="B50" s="36">
        <v>131</v>
      </c>
      <c r="C50" s="20">
        <v>0.46899999999999997</v>
      </c>
      <c r="D50" s="20">
        <v>0.313</v>
      </c>
      <c r="E50" s="20">
        <v>0.28100000000000003</v>
      </c>
      <c r="F50" s="20">
        <v>0.2515</v>
      </c>
      <c r="G50" s="20">
        <v>0.151</v>
      </c>
      <c r="H50" s="20">
        <v>8.0000000000000002E-3</v>
      </c>
      <c r="I50" s="20">
        <v>2</v>
      </c>
      <c r="J50" s="20">
        <v>1.7000000000000001E-2</v>
      </c>
      <c r="K50" s="20">
        <v>0</v>
      </c>
      <c r="L50" s="20">
        <v>0.04</v>
      </c>
      <c r="P50" s="22" t="s">
        <v>386</v>
      </c>
    </row>
    <row r="51" spans="1:16" x14ac:dyDescent="0.25">
      <c r="A51" s="22">
        <v>71</v>
      </c>
      <c r="B51" s="36">
        <v>131</v>
      </c>
      <c r="C51" s="20">
        <v>0.46899999999999997</v>
      </c>
      <c r="D51" s="20">
        <v>0.313</v>
      </c>
      <c r="E51" s="20">
        <v>0.28100000000000003</v>
      </c>
      <c r="F51" s="20">
        <v>0.2515</v>
      </c>
      <c r="G51" s="20">
        <v>0.151</v>
      </c>
      <c r="H51" s="20">
        <v>8.0000000000000002E-3</v>
      </c>
      <c r="I51" s="20">
        <v>2.25</v>
      </c>
      <c r="J51" s="20">
        <v>1.7000000000000001E-2</v>
      </c>
      <c r="K51" s="20">
        <v>0</v>
      </c>
      <c r="L51" s="20">
        <v>0.04</v>
      </c>
      <c r="M51" s="20">
        <v>1.125</v>
      </c>
      <c r="N51" s="20">
        <v>0.84699999999999998</v>
      </c>
      <c r="P51" s="22" t="s">
        <v>386</v>
      </c>
    </row>
    <row r="52" spans="1:16" x14ac:dyDescent="0.25">
      <c r="A52" s="22">
        <v>72</v>
      </c>
      <c r="B52" s="36">
        <v>131</v>
      </c>
      <c r="C52" s="20">
        <v>0.46899999999999997</v>
      </c>
      <c r="D52" s="20">
        <v>0.313</v>
      </c>
      <c r="E52" s="20">
        <v>0.28100000000000003</v>
      </c>
      <c r="F52" s="20">
        <v>0.2515</v>
      </c>
      <c r="G52" s="20">
        <v>0.151</v>
      </c>
      <c r="H52" s="20">
        <v>8.0000000000000002E-3</v>
      </c>
      <c r="I52" s="20">
        <v>2.5</v>
      </c>
      <c r="J52" s="20">
        <v>1.7000000000000001E-2</v>
      </c>
      <c r="K52" s="20">
        <v>0</v>
      </c>
      <c r="L52" s="20">
        <v>0.04</v>
      </c>
      <c r="M52" s="20">
        <v>1.125</v>
      </c>
      <c r="N52" s="20">
        <v>0.84699999999999998</v>
      </c>
      <c r="P52" s="22" t="s">
        <v>386</v>
      </c>
    </row>
    <row r="53" spans="1:16" x14ac:dyDescent="0.25">
      <c r="A53" s="22">
        <v>77</v>
      </c>
      <c r="B53" s="36">
        <v>163</v>
      </c>
      <c r="C53" s="20">
        <v>0.56299999999999994</v>
      </c>
      <c r="D53" s="20">
        <v>0.375</v>
      </c>
      <c r="E53" s="20">
        <v>0.33700000000000002</v>
      </c>
      <c r="F53" s="20">
        <v>0.316</v>
      </c>
      <c r="G53" s="20">
        <v>0.182</v>
      </c>
      <c r="H53" s="20">
        <v>8.0000000000000002E-3</v>
      </c>
      <c r="I53" s="20">
        <v>0.5</v>
      </c>
      <c r="J53" s="20">
        <v>0.02</v>
      </c>
      <c r="K53" s="20">
        <v>0</v>
      </c>
      <c r="L53" s="20">
        <v>0.03</v>
      </c>
      <c r="P53" s="22" t="s">
        <v>387</v>
      </c>
    </row>
    <row r="54" spans="1:16" x14ac:dyDescent="0.25">
      <c r="A54" s="22">
        <v>78</v>
      </c>
      <c r="B54" s="36">
        <v>163</v>
      </c>
      <c r="C54" s="20">
        <v>0.56299999999999994</v>
      </c>
      <c r="D54" s="20">
        <v>0.375</v>
      </c>
      <c r="E54" s="20">
        <v>0.33700000000000002</v>
      </c>
      <c r="F54" s="20">
        <v>0.316</v>
      </c>
      <c r="G54" s="20">
        <v>0.182</v>
      </c>
      <c r="H54" s="20">
        <v>8.0000000000000002E-3</v>
      </c>
      <c r="I54" s="20">
        <v>0.625</v>
      </c>
      <c r="J54" s="20">
        <v>0.02</v>
      </c>
      <c r="K54" s="20">
        <v>0</v>
      </c>
      <c r="L54" s="20">
        <v>0.03</v>
      </c>
      <c r="P54" s="22" t="s">
        <v>387</v>
      </c>
    </row>
    <row r="55" spans="1:16" x14ac:dyDescent="0.25">
      <c r="A55" s="22">
        <v>79</v>
      </c>
      <c r="B55" s="36">
        <v>163</v>
      </c>
      <c r="C55" s="20">
        <v>0.56299999999999994</v>
      </c>
      <c r="D55" s="20">
        <v>0.375</v>
      </c>
      <c r="E55" s="20">
        <v>0.33700000000000002</v>
      </c>
      <c r="F55" s="20">
        <v>0.316</v>
      </c>
      <c r="G55" s="20">
        <v>0.182</v>
      </c>
      <c r="H55" s="20">
        <v>8.0000000000000002E-3</v>
      </c>
      <c r="I55" s="20">
        <v>0.75</v>
      </c>
      <c r="J55" s="20">
        <v>0.02</v>
      </c>
      <c r="K55" s="20">
        <v>0</v>
      </c>
      <c r="L55" s="20">
        <v>0.03</v>
      </c>
      <c r="P55" s="22" t="s">
        <v>387</v>
      </c>
    </row>
    <row r="56" spans="1:16" x14ac:dyDescent="0.25">
      <c r="A56" s="22">
        <v>80</v>
      </c>
      <c r="B56" s="36">
        <v>163</v>
      </c>
      <c r="C56" s="20">
        <v>0.56299999999999994</v>
      </c>
      <c r="D56" s="20">
        <v>0.375</v>
      </c>
      <c r="E56" s="20">
        <v>0.33700000000000002</v>
      </c>
      <c r="F56" s="20">
        <v>0.316</v>
      </c>
      <c r="G56" s="20">
        <v>0.182</v>
      </c>
      <c r="H56" s="20">
        <v>8.0000000000000002E-3</v>
      </c>
      <c r="I56" s="20">
        <v>0.875</v>
      </c>
      <c r="J56" s="20">
        <v>0.02</v>
      </c>
      <c r="K56" s="20">
        <v>0</v>
      </c>
      <c r="L56" s="20">
        <v>0.03</v>
      </c>
      <c r="P56" s="22" t="s">
        <v>387</v>
      </c>
    </row>
    <row r="57" spans="1:16" x14ac:dyDescent="0.25">
      <c r="A57" s="22">
        <v>81</v>
      </c>
      <c r="B57" s="36">
        <v>163</v>
      </c>
      <c r="C57" s="20">
        <v>0.56299999999999994</v>
      </c>
      <c r="D57" s="20">
        <v>0.375</v>
      </c>
      <c r="E57" s="20">
        <v>0.33700000000000002</v>
      </c>
      <c r="F57" s="20">
        <v>0.316</v>
      </c>
      <c r="G57" s="20">
        <v>0.182</v>
      </c>
      <c r="H57" s="20">
        <v>8.0000000000000002E-3</v>
      </c>
      <c r="I57" s="20">
        <v>1</v>
      </c>
      <c r="J57" s="20">
        <v>0.02</v>
      </c>
      <c r="K57" s="20">
        <v>0</v>
      </c>
      <c r="L57" s="20">
        <v>0.03</v>
      </c>
      <c r="P57" s="22" t="s">
        <v>387</v>
      </c>
    </row>
    <row r="58" spans="1:16" x14ac:dyDescent="0.25">
      <c r="A58" s="22">
        <v>82</v>
      </c>
      <c r="B58" s="36">
        <v>163</v>
      </c>
      <c r="C58" s="20">
        <v>0.56299999999999994</v>
      </c>
      <c r="D58" s="20">
        <v>0.375</v>
      </c>
      <c r="E58" s="20">
        <v>0.33700000000000002</v>
      </c>
      <c r="F58" s="20">
        <v>0.316</v>
      </c>
      <c r="G58" s="20">
        <v>0.182</v>
      </c>
      <c r="H58" s="20">
        <v>8.0000000000000002E-3</v>
      </c>
      <c r="I58" s="20">
        <v>1.25</v>
      </c>
      <c r="J58" s="20">
        <v>0.02</v>
      </c>
      <c r="K58" s="20">
        <v>0</v>
      </c>
      <c r="L58" s="20">
        <v>0.04</v>
      </c>
      <c r="P58" s="22" t="s">
        <v>387</v>
      </c>
    </row>
    <row r="59" spans="1:16" x14ac:dyDescent="0.25">
      <c r="A59" s="22">
        <v>83</v>
      </c>
      <c r="B59" s="36">
        <v>163</v>
      </c>
      <c r="C59" s="20">
        <v>0.56299999999999994</v>
      </c>
      <c r="D59" s="20">
        <v>0.375</v>
      </c>
      <c r="E59" s="20">
        <v>0.33700000000000002</v>
      </c>
      <c r="F59" s="20">
        <v>0.316</v>
      </c>
      <c r="G59" s="20">
        <v>0.182</v>
      </c>
      <c r="H59" s="20">
        <v>8.0000000000000002E-3</v>
      </c>
      <c r="I59" s="20">
        <v>1.5</v>
      </c>
      <c r="J59" s="20">
        <v>0.02</v>
      </c>
      <c r="K59" s="20">
        <v>0</v>
      </c>
      <c r="L59" s="20">
        <v>0.04</v>
      </c>
      <c r="P59" s="22" t="s">
        <v>387</v>
      </c>
    </row>
    <row r="60" spans="1:16" x14ac:dyDescent="0.25">
      <c r="A60" s="22">
        <v>84</v>
      </c>
      <c r="B60" s="36">
        <v>163</v>
      </c>
      <c r="C60" s="20">
        <v>0.56299999999999994</v>
      </c>
      <c r="D60" s="20">
        <v>0.375</v>
      </c>
      <c r="E60" s="20">
        <v>0.33700000000000002</v>
      </c>
      <c r="F60" s="20">
        <v>0.316</v>
      </c>
      <c r="G60" s="20">
        <v>0.182</v>
      </c>
      <c r="H60" s="20">
        <v>8.0000000000000002E-3</v>
      </c>
      <c r="I60" s="20">
        <v>1.75</v>
      </c>
      <c r="J60" s="20">
        <v>0.02</v>
      </c>
      <c r="K60" s="20">
        <v>0</v>
      </c>
      <c r="L60" s="20">
        <v>0.04</v>
      </c>
      <c r="M60" s="20">
        <v>0.5</v>
      </c>
      <c r="N60" s="20">
        <v>0.187</v>
      </c>
      <c r="P60" s="22" t="s">
        <v>387</v>
      </c>
    </row>
    <row r="61" spans="1:16" x14ac:dyDescent="0.25">
      <c r="A61" s="22">
        <v>85</v>
      </c>
      <c r="B61" s="36">
        <v>163</v>
      </c>
      <c r="C61" s="20">
        <v>0.56299999999999994</v>
      </c>
      <c r="D61" s="20">
        <v>0.375</v>
      </c>
      <c r="E61" s="20">
        <v>0.33700000000000002</v>
      </c>
      <c r="F61" s="20">
        <v>0.316</v>
      </c>
      <c r="G61" s="20">
        <v>0.182</v>
      </c>
      <c r="H61" s="20">
        <v>8.0000000000000002E-3</v>
      </c>
      <c r="I61" s="20">
        <v>2</v>
      </c>
      <c r="J61" s="20">
        <v>0.02</v>
      </c>
      <c r="K61" s="20">
        <v>0</v>
      </c>
      <c r="L61" s="20">
        <v>0.04</v>
      </c>
      <c r="M61" s="20">
        <v>0.5</v>
      </c>
      <c r="N61" s="20">
        <v>0.187</v>
      </c>
      <c r="P61" s="22" t="s">
        <v>387</v>
      </c>
    </row>
    <row r="62" spans="1:16" x14ac:dyDescent="0.25">
      <c r="A62" s="22">
        <v>86</v>
      </c>
      <c r="B62" s="36">
        <v>163</v>
      </c>
      <c r="C62" s="20">
        <v>0.56299999999999994</v>
      </c>
      <c r="D62" s="20">
        <v>0.375</v>
      </c>
      <c r="E62" s="20">
        <v>0.33700000000000002</v>
      </c>
      <c r="F62" s="20">
        <v>0.316</v>
      </c>
      <c r="G62" s="20">
        <v>0.182</v>
      </c>
      <c r="H62" s="20">
        <v>8.0000000000000002E-3</v>
      </c>
      <c r="I62" s="20">
        <v>2.25</v>
      </c>
      <c r="J62" s="20">
        <v>0.02</v>
      </c>
      <c r="K62" s="20">
        <v>0</v>
      </c>
      <c r="L62" s="20">
        <v>0.04</v>
      </c>
      <c r="M62" s="20">
        <v>1</v>
      </c>
      <c r="N62" s="20">
        <v>0.68700000000000006</v>
      </c>
      <c r="P62" s="22" t="s">
        <v>387</v>
      </c>
    </row>
    <row r="63" spans="1:16" x14ac:dyDescent="0.25">
      <c r="A63" s="22">
        <v>87</v>
      </c>
      <c r="B63" s="36">
        <v>163</v>
      </c>
      <c r="C63" s="20">
        <v>0.56299999999999994</v>
      </c>
      <c r="D63" s="20">
        <v>0.375</v>
      </c>
      <c r="E63" s="20">
        <v>0.33700000000000002</v>
      </c>
      <c r="F63" s="20">
        <v>0.316</v>
      </c>
      <c r="G63" s="20">
        <v>0.182</v>
      </c>
      <c r="H63" s="20">
        <v>8.0000000000000002E-3</v>
      </c>
      <c r="I63" s="20">
        <v>2.5</v>
      </c>
      <c r="J63" s="20">
        <v>0.02</v>
      </c>
      <c r="K63" s="20">
        <v>0</v>
      </c>
      <c r="L63" s="20">
        <v>0.04</v>
      </c>
      <c r="M63" s="20">
        <v>1</v>
      </c>
      <c r="N63" s="20">
        <v>0.68700000000000006</v>
      </c>
      <c r="P63" s="22" t="s">
        <v>387</v>
      </c>
    </row>
    <row r="64" spans="1:16" x14ac:dyDescent="0.25">
      <c r="A64" s="22">
        <v>92</v>
      </c>
      <c r="B64" s="36">
        <v>231</v>
      </c>
      <c r="C64" s="20">
        <v>0.75</v>
      </c>
      <c r="D64" s="20">
        <v>0.5</v>
      </c>
      <c r="E64" s="20">
        <v>0.45</v>
      </c>
      <c r="F64" s="20">
        <v>0.379</v>
      </c>
      <c r="G64" s="20">
        <v>0.245</v>
      </c>
      <c r="H64" s="20">
        <v>0.01</v>
      </c>
      <c r="I64" s="20">
        <v>0.75</v>
      </c>
      <c r="J64" s="20">
        <v>2.5999999999999999E-2</v>
      </c>
      <c r="K64" s="20">
        <v>0</v>
      </c>
      <c r="L64" s="20">
        <v>0.03</v>
      </c>
      <c r="P64" s="22" t="s">
        <v>395</v>
      </c>
    </row>
    <row r="65" spans="1:16" x14ac:dyDescent="0.25">
      <c r="A65" s="22">
        <v>93</v>
      </c>
      <c r="B65" s="36">
        <v>231</v>
      </c>
      <c r="C65" s="20">
        <v>0.75</v>
      </c>
      <c r="D65" s="20">
        <v>0.5</v>
      </c>
      <c r="E65" s="20">
        <v>0.45</v>
      </c>
      <c r="F65" s="20">
        <v>0.379</v>
      </c>
      <c r="G65" s="20">
        <v>0.245</v>
      </c>
      <c r="H65" s="20">
        <v>0.01</v>
      </c>
      <c r="I65" s="20">
        <v>0.875</v>
      </c>
      <c r="J65" s="20">
        <v>2.5999999999999999E-2</v>
      </c>
      <c r="K65" s="20">
        <v>0</v>
      </c>
      <c r="L65" s="20">
        <v>0.03</v>
      </c>
      <c r="P65" s="22" t="s">
        <v>395</v>
      </c>
    </row>
    <row r="66" spans="1:16" x14ac:dyDescent="0.25">
      <c r="A66" s="22">
        <v>94</v>
      </c>
      <c r="B66" s="36">
        <v>231</v>
      </c>
      <c r="C66" s="20">
        <v>0.75</v>
      </c>
      <c r="D66" s="20">
        <v>0.5</v>
      </c>
      <c r="E66" s="20">
        <v>0.45</v>
      </c>
      <c r="F66" s="20">
        <v>0.379</v>
      </c>
      <c r="G66" s="20">
        <v>0.245</v>
      </c>
      <c r="H66" s="20">
        <v>0.01</v>
      </c>
      <c r="I66" s="20">
        <v>1</v>
      </c>
      <c r="J66" s="20">
        <v>2.5999999999999999E-2</v>
      </c>
      <c r="K66" s="20">
        <v>0</v>
      </c>
      <c r="L66" s="20">
        <v>0.03</v>
      </c>
      <c r="P66" s="22" t="s">
        <v>395</v>
      </c>
    </row>
    <row r="67" spans="1:16" x14ac:dyDescent="0.25">
      <c r="A67" s="22">
        <v>95</v>
      </c>
      <c r="B67" s="36">
        <v>231</v>
      </c>
      <c r="C67" s="20">
        <v>0.75</v>
      </c>
      <c r="D67" s="20">
        <v>0.5</v>
      </c>
      <c r="E67" s="20">
        <v>0.45</v>
      </c>
      <c r="F67" s="20">
        <v>0.379</v>
      </c>
      <c r="G67" s="20">
        <v>0.245</v>
      </c>
      <c r="H67" s="20">
        <v>0.01</v>
      </c>
      <c r="I67" s="20">
        <v>1.25</v>
      </c>
      <c r="J67" s="20">
        <v>2.5999999999999999E-2</v>
      </c>
      <c r="K67" s="20">
        <v>0</v>
      </c>
      <c r="L67" s="20">
        <v>0.06</v>
      </c>
      <c r="P67" s="22" t="s">
        <v>395</v>
      </c>
    </row>
    <row r="68" spans="1:16" x14ac:dyDescent="0.25">
      <c r="A68" s="22">
        <v>96</v>
      </c>
      <c r="B68" s="36">
        <v>231</v>
      </c>
      <c r="C68" s="20">
        <v>0.75</v>
      </c>
      <c r="D68" s="20">
        <v>0.5</v>
      </c>
      <c r="E68" s="20">
        <v>0.45</v>
      </c>
      <c r="F68" s="20">
        <v>0.379</v>
      </c>
      <c r="G68" s="20">
        <v>0.245</v>
      </c>
      <c r="H68" s="20">
        <v>0.01</v>
      </c>
      <c r="I68" s="20">
        <v>1.5</v>
      </c>
      <c r="J68" s="20">
        <v>2.5999999999999999E-2</v>
      </c>
      <c r="K68" s="20">
        <v>0</v>
      </c>
      <c r="L68" s="20">
        <v>0.06</v>
      </c>
      <c r="P68" s="22" t="s">
        <v>395</v>
      </c>
    </row>
    <row r="69" spans="1:16" x14ac:dyDescent="0.25">
      <c r="A69" s="22">
        <v>97</v>
      </c>
      <c r="B69" s="36">
        <v>231</v>
      </c>
      <c r="C69" s="20">
        <v>0.75</v>
      </c>
      <c r="D69" s="20">
        <v>0.5</v>
      </c>
      <c r="E69" s="20">
        <v>0.45</v>
      </c>
      <c r="F69" s="20">
        <v>0.379</v>
      </c>
      <c r="G69" s="20">
        <v>0.245</v>
      </c>
      <c r="H69" s="20">
        <v>0.01</v>
      </c>
      <c r="I69" s="20">
        <v>1.75</v>
      </c>
      <c r="J69" s="20">
        <v>2.5999999999999999E-2</v>
      </c>
      <c r="K69" s="20">
        <v>0</v>
      </c>
      <c r="L69" s="20">
        <v>0.06</v>
      </c>
      <c r="P69" s="22" t="s">
        <v>395</v>
      </c>
    </row>
    <row r="70" spans="1:16" x14ac:dyDescent="0.25">
      <c r="A70" s="22">
        <v>98</v>
      </c>
      <c r="B70" s="36">
        <v>231</v>
      </c>
      <c r="C70" s="20">
        <v>0.75</v>
      </c>
      <c r="D70" s="20">
        <v>0.5</v>
      </c>
      <c r="E70" s="20">
        <v>0.45</v>
      </c>
      <c r="F70" s="20">
        <v>0.379</v>
      </c>
      <c r="G70" s="20">
        <v>0.245</v>
      </c>
      <c r="H70" s="20">
        <v>0.01</v>
      </c>
      <c r="I70" s="20">
        <v>2</v>
      </c>
      <c r="J70" s="20">
        <v>2.5999999999999999E-2</v>
      </c>
      <c r="K70" s="20">
        <v>0</v>
      </c>
      <c r="L70" s="20">
        <v>0.06</v>
      </c>
      <c r="P70" s="22" t="s">
        <v>395</v>
      </c>
    </row>
    <row r="71" spans="1:16" x14ac:dyDescent="0.25">
      <c r="A71" s="22">
        <v>99</v>
      </c>
      <c r="B71" s="36">
        <v>231</v>
      </c>
      <c r="C71" s="20">
        <v>0.75</v>
      </c>
      <c r="D71" s="20">
        <v>0.5</v>
      </c>
      <c r="E71" s="20">
        <v>0.45</v>
      </c>
      <c r="F71" s="20">
        <v>0.379</v>
      </c>
      <c r="G71" s="20">
        <v>0.245</v>
      </c>
      <c r="H71" s="20">
        <v>0.01</v>
      </c>
      <c r="I71" s="20">
        <v>2.25</v>
      </c>
      <c r="J71" s="20">
        <v>2.5999999999999999E-2</v>
      </c>
      <c r="K71" s="20">
        <v>0</v>
      </c>
      <c r="L71" s="20">
        <v>0.06</v>
      </c>
      <c r="M71" s="20">
        <v>0.75</v>
      </c>
      <c r="N71" s="20">
        <v>0.36499999999999999</v>
      </c>
      <c r="P71" s="22" t="s">
        <v>395</v>
      </c>
    </row>
    <row r="72" spans="1:16" x14ac:dyDescent="0.25">
      <c r="A72" s="22">
        <v>100</v>
      </c>
      <c r="B72" s="36">
        <v>231</v>
      </c>
      <c r="C72" s="20">
        <v>0.75</v>
      </c>
      <c r="D72" s="20">
        <v>0.5</v>
      </c>
      <c r="E72" s="20">
        <v>0.45</v>
      </c>
      <c r="F72" s="20">
        <v>0.379</v>
      </c>
      <c r="G72" s="20">
        <v>0.245</v>
      </c>
      <c r="H72" s="20">
        <v>0.01</v>
      </c>
      <c r="I72" s="20">
        <v>2.5</v>
      </c>
      <c r="J72" s="20">
        <v>2.5999999999999999E-2</v>
      </c>
      <c r="K72" s="20">
        <v>0</v>
      </c>
      <c r="L72" s="20">
        <v>0.06</v>
      </c>
      <c r="M72" s="20">
        <v>0.75</v>
      </c>
      <c r="N72" s="20">
        <v>0.36499999999999999</v>
      </c>
      <c r="P72" s="22" t="s">
        <v>395</v>
      </c>
    </row>
    <row r="73" spans="1:16" x14ac:dyDescent="0.25">
      <c r="A73" s="22">
        <v>101</v>
      </c>
      <c r="B73" s="36">
        <v>231</v>
      </c>
      <c r="C73" s="20">
        <v>0.75</v>
      </c>
      <c r="D73" s="20">
        <v>0.5</v>
      </c>
      <c r="E73" s="20">
        <v>0.45</v>
      </c>
      <c r="F73" s="20">
        <v>0.379</v>
      </c>
      <c r="G73" s="20">
        <v>0.245</v>
      </c>
      <c r="H73" s="20">
        <v>0.01</v>
      </c>
      <c r="I73" s="20">
        <v>2.75</v>
      </c>
      <c r="J73" s="20">
        <v>2.5999999999999999E-2</v>
      </c>
      <c r="K73" s="20">
        <v>0</v>
      </c>
      <c r="L73" s="20">
        <v>0.08</v>
      </c>
      <c r="M73" s="20">
        <v>0.75</v>
      </c>
      <c r="N73" s="20">
        <v>0.36499999999999999</v>
      </c>
      <c r="P73" s="22" t="s">
        <v>395</v>
      </c>
    </row>
    <row r="74" spans="1:16" x14ac:dyDescent="0.25">
      <c r="A74" s="22">
        <v>102</v>
      </c>
      <c r="B74" s="36">
        <v>231</v>
      </c>
      <c r="C74" s="20">
        <v>0.75</v>
      </c>
      <c r="D74" s="20">
        <v>0.5</v>
      </c>
      <c r="E74" s="20">
        <v>0.45</v>
      </c>
      <c r="F74" s="20">
        <v>0.379</v>
      </c>
      <c r="G74" s="20">
        <v>0.245</v>
      </c>
      <c r="H74" s="20">
        <v>0.01</v>
      </c>
      <c r="I74" s="20">
        <v>3</v>
      </c>
      <c r="J74" s="20">
        <v>2.5999999999999999E-2</v>
      </c>
      <c r="K74" s="20">
        <v>0</v>
      </c>
      <c r="L74" s="20">
        <v>0.08</v>
      </c>
      <c r="M74" s="20">
        <v>1.5</v>
      </c>
      <c r="N74" s="20">
        <v>1.115</v>
      </c>
      <c r="P74" s="22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2" max="2" width="10" bestFit="1" customWidth="1"/>
    <col min="11" max="12" width="9.140625" style="39"/>
  </cols>
  <sheetData>
    <row r="1" spans="1:16" x14ac:dyDescent="0.25">
      <c r="A1" t="s">
        <v>407</v>
      </c>
      <c r="B1" s="23" t="s">
        <v>408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s="38" t="s">
        <v>409</v>
      </c>
      <c r="L1" s="38" t="s">
        <v>410</v>
      </c>
      <c r="M1" s="24" t="s">
        <v>411</v>
      </c>
      <c r="N1" s="24" t="s">
        <v>412</v>
      </c>
      <c r="O1" s="24"/>
      <c r="P1" s="22" t="s">
        <v>406</v>
      </c>
    </row>
    <row r="2" spans="1:16" x14ac:dyDescent="0.25">
      <c r="A2">
        <v>1</v>
      </c>
      <c r="B2">
        <v>3</v>
      </c>
      <c r="C2">
        <v>9.6000000000000002E-2</v>
      </c>
      <c r="D2">
        <v>0.06</v>
      </c>
      <c r="E2">
        <v>5.3999999999999999E-2</v>
      </c>
      <c r="F2">
        <v>5.0500000000000003E-2</v>
      </c>
      <c r="G2">
        <v>2.5000000000000001E-2</v>
      </c>
      <c r="H2">
        <v>3.0000000000000001E-3</v>
      </c>
      <c r="I2">
        <v>0.125</v>
      </c>
      <c r="J2">
        <v>8.0000000000000002E-3</v>
      </c>
      <c r="K2" s="39">
        <v>0</v>
      </c>
      <c r="L2" s="39">
        <v>0.03</v>
      </c>
      <c r="P2" t="s">
        <v>390</v>
      </c>
    </row>
    <row r="3" spans="1:16" x14ac:dyDescent="0.25">
      <c r="A3">
        <v>2</v>
      </c>
      <c r="B3">
        <v>3</v>
      </c>
      <c r="C3">
        <v>9.6000000000000002E-2</v>
      </c>
      <c r="D3">
        <v>0.06</v>
      </c>
      <c r="E3">
        <v>5.3999999999999999E-2</v>
      </c>
      <c r="F3">
        <v>5.0500000000000003E-2</v>
      </c>
      <c r="G3">
        <v>2.5000000000000001E-2</v>
      </c>
      <c r="H3">
        <v>3.0000000000000001E-3</v>
      </c>
      <c r="I3">
        <v>0.188</v>
      </c>
      <c r="J3">
        <v>8.0000000000000002E-3</v>
      </c>
      <c r="K3" s="39">
        <v>0</v>
      </c>
      <c r="L3" s="39">
        <v>0.03</v>
      </c>
      <c r="P3" t="s">
        <v>390</v>
      </c>
    </row>
    <row r="4" spans="1:16" x14ac:dyDescent="0.25">
      <c r="A4">
        <v>3</v>
      </c>
      <c r="B4">
        <v>3</v>
      </c>
      <c r="C4">
        <v>9.6000000000000002E-2</v>
      </c>
      <c r="D4">
        <v>0.06</v>
      </c>
      <c r="E4">
        <v>5.3999999999999999E-2</v>
      </c>
      <c r="F4">
        <v>5.0500000000000003E-2</v>
      </c>
      <c r="G4">
        <v>2.5000000000000001E-2</v>
      </c>
      <c r="H4">
        <v>3.0000000000000001E-3</v>
      </c>
      <c r="I4">
        <v>0.25</v>
      </c>
      <c r="J4">
        <v>8.0000000000000002E-3</v>
      </c>
      <c r="K4" s="39">
        <v>0</v>
      </c>
      <c r="L4" s="39">
        <v>0.03</v>
      </c>
      <c r="P4" t="s">
        <v>390</v>
      </c>
    </row>
    <row r="5" spans="1:16" x14ac:dyDescent="0.25">
      <c r="A5">
        <v>4</v>
      </c>
      <c r="B5">
        <v>3</v>
      </c>
      <c r="C5">
        <v>9.6000000000000002E-2</v>
      </c>
      <c r="D5">
        <v>0.06</v>
      </c>
      <c r="E5">
        <v>5.3999999999999999E-2</v>
      </c>
      <c r="F5">
        <v>5.0500000000000003E-2</v>
      </c>
      <c r="G5">
        <v>2.5000000000000001E-2</v>
      </c>
      <c r="H5">
        <v>3.0000000000000001E-3</v>
      </c>
      <c r="I5">
        <v>0.375</v>
      </c>
      <c r="J5">
        <v>8.0000000000000002E-3</v>
      </c>
      <c r="K5" s="39">
        <v>0</v>
      </c>
      <c r="L5" s="39">
        <v>0.03</v>
      </c>
      <c r="P5" t="s">
        <v>390</v>
      </c>
    </row>
    <row r="6" spans="1:16" x14ac:dyDescent="0.25">
      <c r="A6">
        <v>9</v>
      </c>
      <c r="B6">
        <v>69</v>
      </c>
      <c r="C6">
        <v>0.313</v>
      </c>
      <c r="D6">
        <v>0.19</v>
      </c>
      <c r="E6">
        <v>0.17100000000000001</v>
      </c>
      <c r="F6">
        <v>0.1575</v>
      </c>
      <c r="G6">
        <v>0.09</v>
      </c>
      <c r="H6">
        <v>5.0000000000000001E-3</v>
      </c>
      <c r="I6">
        <v>0.375</v>
      </c>
      <c r="J6">
        <v>1.4E-2</v>
      </c>
      <c r="K6" s="39">
        <v>0</v>
      </c>
      <c r="L6" s="39">
        <v>0.03</v>
      </c>
      <c r="P6" t="s">
        <v>384</v>
      </c>
    </row>
    <row r="7" spans="1:16" x14ac:dyDescent="0.25">
      <c r="A7">
        <v>10</v>
      </c>
      <c r="B7">
        <v>69</v>
      </c>
      <c r="C7">
        <v>0.313</v>
      </c>
      <c r="D7">
        <v>0.19</v>
      </c>
      <c r="E7">
        <v>0.17100000000000001</v>
      </c>
      <c r="F7">
        <v>0.1575</v>
      </c>
      <c r="G7">
        <v>0.09</v>
      </c>
      <c r="H7">
        <v>5.0000000000000001E-3</v>
      </c>
      <c r="I7">
        <v>0.5</v>
      </c>
      <c r="J7">
        <v>1.4E-2</v>
      </c>
      <c r="K7" s="39">
        <v>0</v>
      </c>
      <c r="L7" s="39">
        <v>0.03</v>
      </c>
      <c r="P7" t="s">
        <v>384</v>
      </c>
    </row>
    <row r="8" spans="1:16" x14ac:dyDescent="0.25">
      <c r="A8">
        <v>11</v>
      </c>
      <c r="B8">
        <v>69</v>
      </c>
      <c r="C8">
        <v>0.313</v>
      </c>
      <c r="D8">
        <v>0.19</v>
      </c>
      <c r="E8">
        <v>0.17100000000000001</v>
      </c>
      <c r="F8">
        <v>0.1575</v>
      </c>
      <c r="G8">
        <v>0.09</v>
      </c>
      <c r="H8">
        <v>5.0000000000000001E-3</v>
      </c>
      <c r="I8">
        <v>0.625</v>
      </c>
      <c r="J8">
        <v>1.4E-2</v>
      </c>
      <c r="K8" s="39">
        <v>0</v>
      </c>
      <c r="L8" s="39">
        <v>0.03</v>
      </c>
      <c r="P8" t="s">
        <v>384</v>
      </c>
    </row>
    <row r="9" spans="1:16" x14ac:dyDescent="0.25">
      <c r="A9">
        <v>12</v>
      </c>
      <c r="B9">
        <v>69</v>
      </c>
      <c r="C9">
        <v>0.313</v>
      </c>
      <c r="D9">
        <v>0.19</v>
      </c>
      <c r="E9">
        <v>0.17100000000000001</v>
      </c>
      <c r="F9">
        <v>0.1575</v>
      </c>
      <c r="G9">
        <v>0.09</v>
      </c>
      <c r="H9">
        <v>5.0000000000000001E-3</v>
      </c>
      <c r="I9">
        <v>0.75</v>
      </c>
      <c r="J9">
        <v>1.4E-2</v>
      </c>
      <c r="K9" s="39">
        <v>0</v>
      </c>
      <c r="L9" s="39">
        <v>0.03</v>
      </c>
      <c r="P9" t="s">
        <v>384</v>
      </c>
    </row>
    <row r="10" spans="1:16" x14ac:dyDescent="0.25">
      <c r="A10">
        <v>13</v>
      </c>
      <c r="B10">
        <v>69</v>
      </c>
      <c r="C10">
        <v>0.313</v>
      </c>
      <c r="D10">
        <v>0.19</v>
      </c>
      <c r="E10">
        <v>0.17100000000000001</v>
      </c>
      <c r="F10">
        <v>0.1575</v>
      </c>
      <c r="G10">
        <v>0.09</v>
      </c>
      <c r="H10">
        <v>5.0000000000000001E-3</v>
      </c>
      <c r="I10">
        <v>0.875</v>
      </c>
      <c r="J10">
        <v>1.4E-2</v>
      </c>
      <c r="K10" s="39">
        <v>0</v>
      </c>
      <c r="L10" s="39">
        <v>0.03</v>
      </c>
      <c r="P10" t="s">
        <v>384</v>
      </c>
    </row>
    <row r="11" spans="1:16" x14ac:dyDescent="0.25">
      <c r="A11">
        <v>14</v>
      </c>
      <c r="B11">
        <v>69</v>
      </c>
      <c r="C11">
        <v>0.313</v>
      </c>
      <c r="D11">
        <v>0.19</v>
      </c>
      <c r="E11">
        <v>0.17100000000000001</v>
      </c>
      <c r="F11">
        <v>0.1575</v>
      </c>
      <c r="G11">
        <v>0.09</v>
      </c>
      <c r="H11">
        <v>5.0000000000000001E-3</v>
      </c>
      <c r="I11">
        <v>1</v>
      </c>
      <c r="J11">
        <v>1.4E-2</v>
      </c>
      <c r="K11" s="39">
        <v>0</v>
      </c>
      <c r="L11" s="39">
        <v>0.03</v>
      </c>
      <c r="P11" t="s">
        <v>384</v>
      </c>
    </row>
    <row r="12" spans="1:16" x14ac:dyDescent="0.25">
      <c r="A12">
        <v>15</v>
      </c>
      <c r="B12">
        <v>69</v>
      </c>
      <c r="C12">
        <v>0.313</v>
      </c>
      <c r="D12">
        <v>0.19</v>
      </c>
      <c r="E12">
        <v>0.17100000000000001</v>
      </c>
      <c r="F12">
        <v>0.1575</v>
      </c>
      <c r="G12">
        <v>0.09</v>
      </c>
      <c r="H12">
        <v>5.0000000000000001E-3</v>
      </c>
      <c r="I12">
        <v>1.25</v>
      </c>
      <c r="J12">
        <v>1.4E-2</v>
      </c>
      <c r="K12" s="39">
        <v>0</v>
      </c>
      <c r="L12" s="39">
        <v>0.04</v>
      </c>
      <c r="M12">
        <v>0.375</v>
      </c>
      <c r="N12">
        <v>0.16700000000000001</v>
      </c>
      <c r="P12" t="s">
        <v>384</v>
      </c>
    </row>
    <row r="13" spans="1:16" x14ac:dyDescent="0.25">
      <c r="A13">
        <v>16</v>
      </c>
      <c r="B13">
        <v>69</v>
      </c>
      <c r="C13">
        <v>0.313</v>
      </c>
      <c r="D13">
        <v>0.19</v>
      </c>
      <c r="E13">
        <v>0.17100000000000001</v>
      </c>
      <c r="F13">
        <v>0.1575</v>
      </c>
      <c r="G13">
        <v>0.09</v>
      </c>
      <c r="H13">
        <v>5.0000000000000001E-3</v>
      </c>
      <c r="I13">
        <v>1.5</v>
      </c>
      <c r="J13">
        <v>1.4E-2</v>
      </c>
      <c r="K13" s="39">
        <v>0</v>
      </c>
      <c r="L13" s="39">
        <v>0.04</v>
      </c>
      <c r="M13">
        <v>0.375</v>
      </c>
      <c r="N13">
        <v>0.16700000000000001</v>
      </c>
      <c r="P13" t="s">
        <v>384</v>
      </c>
    </row>
    <row r="14" spans="1:16" x14ac:dyDescent="0.25">
      <c r="A14">
        <v>21</v>
      </c>
      <c r="B14">
        <v>113</v>
      </c>
      <c r="C14">
        <v>0.375</v>
      </c>
      <c r="D14">
        <v>0.25</v>
      </c>
      <c r="E14">
        <v>0.22500000000000001</v>
      </c>
      <c r="F14">
        <v>0.19</v>
      </c>
      <c r="G14">
        <v>0.12</v>
      </c>
      <c r="H14">
        <v>8.0000000000000002E-3</v>
      </c>
      <c r="I14">
        <v>0.5</v>
      </c>
      <c r="J14">
        <v>1.4E-2</v>
      </c>
      <c r="K14" s="39">
        <v>0</v>
      </c>
      <c r="L14" s="39">
        <v>0.03</v>
      </c>
      <c r="P14" t="s">
        <v>391</v>
      </c>
    </row>
    <row r="15" spans="1:16" x14ac:dyDescent="0.25">
      <c r="A15">
        <v>22</v>
      </c>
      <c r="B15">
        <v>113</v>
      </c>
      <c r="C15">
        <v>0.375</v>
      </c>
      <c r="D15">
        <v>0.25</v>
      </c>
      <c r="E15">
        <v>0.22500000000000001</v>
      </c>
      <c r="F15">
        <v>0.19</v>
      </c>
      <c r="G15">
        <v>0.12</v>
      </c>
      <c r="H15">
        <v>8.0000000000000002E-3</v>
      </c>
      <c r="I15">
        <v>0.625</v>
      </c>
      <c r="J15">
        <v>1.4E-2</v>
      </c>
      <c r="K15" s="39">
        <v>0</v>
      </c>
      <c r="L15" s="39">
        <v>0.03</v>
      </c>
      <c r="P15" t="s">
        <v>391</v>
      </c>
    </row>
    <row r="16" spans="1:16" x14ac:dyDescent="0.25">
      <c r="A16">
        <v>23</v>
      </c>
      <c r="B16">
        <v>113</v>
      </c>
      <c r="C16">
        <v>0.375</v>
      </c>
      <c r="D16">
        <v>0.25</v>
      </c>
      <c r="E16">
        <v>0.22500000000000001</v>
      </c>
      <c r="F16">
        <v>0.19</v>
      </c>
      <c r="G16">
        <v>0.12</v>
      </c>
      <c r="H16">
        <v>8.0000000000000002E-3</v>
      </c>
      <c r="I16">
        <v>0.75</v>
      </c>
      <c r="J16">
        <v>1.4E-2</v>
      </c>
      <c r="K16" s="39">
        <v>0</v>
      </c>
      <c r="L16" s="39">
        <v>0.03</v>
      </c>
      <c r="P16" t="s">
        <v>391</v>
      </c>
    </row>
    <row r="17" spans="1:16" x14ac:dyDescent="0.25">
      <c r="A17">
        <v>24</v>
      </c>
      <c r="B17">
        <v>113</v>
      </c>
      <c r="C17">
        <v>0.375</v>
      </c>
      <c r="D17">
        <v>0.25</v>
      </c>
      <c r="E17">
        <v>0.22500000000000001</v>
      </c>
      <c r="F17">
        <v>0.19</v>
      </c>
      <c r="G17">
        <v>0.12</v>
      </c>
      <c r="H17">
        <v>8.0000000000000002E-3</v>
      </c>
      <c r="I17">
        <v>1</v>
      </c>
      <c r="J17">
        <v>1.4E-2</v>
      </c>
      <c r="K17" s="39">
        <v>0</v>
      </c>
      <c r="L17" s="39">
        <v>0.03</v>
      </c>
      <c r="P17" t="s">
        <v>391</v>
      </c>
    </row>
    <row r="18" spans="1:16" x14ac:dyDescent="0.25">
      <c r="A18">
        <v>25</v>
      </c>
      <c r="B18">
        <v>113</v>
      </c>
      <c r="C18">
        <v>0.375</v>
      </c>
      <c r="D18">
        <v>0.25</v>
      </c>
      <c r="E18">
        <v>0.22500000000000001</v>
      </c>
      <c r="F18">
        <v>0.19</v>
      </c>
      <c r="G18">
        <v>0.12</v>
      </c>
      <c r="H18">
        <v>8.0000000000000002E-3</v>
      </c>
      <c r="I18">
        <v>1.25</v>
      </c>
      <c r="J18">
        <v>1.4E-2</v>
      </c>
      <c r="K18" s="39">
        <v>0</v>
      </c>
      <c r="L18" s="39">
        <v>0.04</v>
      </c>
      <c r="P18" t="s">
        <v>391</v>
      </c>
    </row>
    <row r="19" spans="1:16" x14ac:dyDescent="0.25">
      <c r="A19">
        <v>26</v>
      </c>
      <c r="B19">
        <v>113</v>
      </c>
      <c r="C19">
        <v>0.375</v>
      </c>
      <c r="D19">
        <v>0.25</v>
      </c>
      <c r="E19">
        <v>0.22500000000000001</v>
      </c>
      <c r="F19">
        <v>0.19</v>
      </c>
      <c r="G19">
        <v>0.12</v>
      </c>
      <c r="H19">
        <v>8.0000000000000002E-3</v>
      </c>
      <c r="I19">
        <v>1.5</v>
      </c>
      <c r="J19">
        <v>1.4E-2</v>
      </c>
      <c r="K19" s="39">
        <v>0</v>
      </c>
      <c r="L19" s="39">
        <v>0.04</v>
      </c>
      <c r="M19">
        <v>0.5</v>
      </c>
      <c r="N19">
        <v>0.25</v>
      </c>
      <c r="P19" t="s">
        <v>391</v>
      </c>
    </row>
    <row r="20" spans="1:16" x14ac:dyDescent="0.25">
      <c r="A20">
        <v>31</v>
      </c>
      <c r="B20">
        <v>141</v>
      </c>
      <c r="C20">
        <v>0.46899999999999997</v>
      </c>
      <c r="D20">
        <v>0.313</v>
      </c>
      <c r="E20">
        <v>0.28100000000000003</v>
      </c>
      <c r="F20">
        <v>0.2515</v>
      </c>
      <c r="G20">
        <v>0.151</v>
      </c>
      <c r="H20">
        <v>8.0000000000000002E-3</v>
      </c>
      <c r="I20">
        <v>0.75</v>
      </c>
      <c r="J20">
        <v>1.7000000000000001E-2</v>
      </c>
      <c r="K20" s="39">
        <v>0</v>
      </c>
      <c r="L20" s="39">
        <v>0.03</v>
      </c>
      <c r="P20" t="s">
        <v>392</v>
      </c>
    </row>
    <row r="21" spans="1:16" x14ac:dyDescent="0.25">
      <c r="A21">
        <v>32</v>
      </c>
      <c r="B21">
        <v>141</v>
      </c>
      <c r="C21">
        <v>0.46899999999999997</v>
      </c>
      <c r="D21">
        <v>0.313</v>
      </c>
      <c r="E21">
        <v>0.28100000000000003</v>
      </c>
      <c r="F21">
        <v>0.2515</v>
      </c>
      <c r="G21">
        <v>0.151</v>
      </c>
      <c r="H21">
        <v>8.0000000000000002E-3</v>
      </c>
      <c r="I21">
        <v>1</v>
      </c>
      <c r="J21">
        <v>1.7000000000000001E-2</v>
      </c>
      <c r="K21" s="39">
        <v>0</v>
      </c>
      <c r="L21" s="39">
        <v>0.03</v>
      </c>
      <c r="P21" t="s">
        <v>392</v>
      </c>
    </row>
    <row r="22" spans="1:16" x14ac:dyDescent="0.25">
      <c r="A22">
        <v>33</v>
      </c>
      <c r="B22">
        <v>141</v>
      </c>
      <c r="C22">
        <v>0.46899999999999997</v>
      </c>
      <c r="D22">
        <v>0.313</v>
      </c>
      <c r="E22">
        <v>0.28100000000000003</v>
      </c>
      <c r="F22">
        <v>0.2515</v>
      </c>
      <c r="G22">
        <v>0.151</v>
      </c>
      <c r="H22">
        <v>8.0000000000000002E-3</v>
      </c>
      <c r="I22">
        <v>1.25</v>
      </c>
      <c r="J22">
        <v>1.7000000000000001E-2</v>
      </c>
      <c r="K22" s="39">
        <v>0</v>
      </c>
      <c r="L22" s="39">
        <v>0.04</v>
      </c>
      <c r="P22" t="s">
        <v>392</v>
      </c>
    </row>
    <row r="23" spans="1:16" x14ac:dyDescent="0.25">
      <c r="A23">
        <v>34</v>
      </c>
      <c r="B23">
        <v>141</v>
      </c>
      <c r="C23">
        <v>0.46899999999999997</v>
      </c>
      <c r="D23">
        <v>0.313</v>
      </c>
      <c r="E23">
        <v>0.28100000000000003</v>
      </c>
      <c r="F23">
        <v>0.2515</v>
      </c>
      <c r="G23">
        <v>0.151</v>
      </c>
      <c r="H23">
        <v>8.0000000000000002E-3</v>
      </c>
      <c r="I23">
        <v>1.5</v>
      </c>
      <c r="J23">
        <v>1.7000000000000001E-2</v>
      </c>
      <c r="K23" s="39">
        <v>0</v>
      </c>
      <c r="L23" s="39">
        <v>0.04</v>
      </c>
      <c r="P23" t="s">
        <v>392</v>
      </c>
    </row>
    <row r="24" spans="1:16" x14ac:dyDescent="0.25">
      <c r="A24">
        <v>39</v>
      </c>
      <c r="B24">
        <v>175</v>
      </c>
      <c r="C24">
        <v>0.56299999999999994</v>
      </c>
      <c r="D24">
        <v>0.375</v>
      </c>
      <c r="E24">
        <v>0.33700000000000002</v>
      </c>
      <c r="F24">
        <v>0.316</v>
      </c>
      <c r="G24">
        <v>0.182</v>
      </c>
      <c r="H24">
        <v>8.0000000000000002E-3</v>
      </c>
      <c r="I24">
        <v>0.75</v>
      </c>
      <c r="J24">
        <v>0.02</v>
      </c>
      <c r="K24" s="39">
        <v>0</v>
      </c>
      <c r="L24" s="39">
        <v>0.03</v>
      </c>
      <c r="P24" t="s">
        <v>393</v>
      </c>
    </row>
    <row r="25" spans="1:16" x14ac:dyDescent="0.25">
      <c r="A25">
        <v>40</v>
      </c>
      <c r="B25">
        <v>175</v>
      </c>
      <c r="C25">
        <v>0.56299999999999994</v>
      </c>
      <c r="D25">
        <v>0.375</v>
      </c>
      <c r="E25">
        <v>0.33700000000000002</v>
      </c>
      <c r="F25">
        <v>0.316</v>
      </c>
      <c r="G25">
        <v>0.182</v>
      </c>
      <c r="H25">
        <v>8.0000000000000002E-3</v>
      </c>
      <c r="I25">
        <v>1</v>
      </c>
      <c r="J25">
        <v>0.02</v>
      </c>
      <c r="K25" s="39">
        <v>0</v>
      </c>
      <c r="L25" s="39">
        <v>0.03</v>
      </c>
      <c r="P25" t="s">
        <v>393</v>
      </c>
    </row>
    <row r="26" spans="1:16" x14ac:dyDescent="0.25">
      <c r="A26">
        <v>41</v>
      </c>
      <c r="B26">
        <v>175</v>
      </c>
      <c r="C26">
        <v>0.56299999999999994</v>
      </c>
      <c r="D26">
        <v>0.375</v>
      </c>
      <c r="E26">
        <v>0.33700000000000002</v>
      </c>
      <c r="F26">
        <v>0.316</v>
      </c>
      <c r="G26">
        <v>0.182</v>
      </c>
      <c r="H26">
        <v>8.0000000000000002E-3</v>
      </c>
      <c r="I26">
        <v>1.25</v>
      </c>
      <c r="J26">
        <v>0.02</v>
      </c>
      <c r="K26" s="39">
        <v>0</v>
      </c>
      <c r="L26" s="39">
        <v>0.04</v>
      </c>
      <c r="P26" t="s">
        <v>393</v>
      </c>
    </row>
    <row r="27" spans="1:16" x14ac:dyDescent="0.25">
      <c r="A27">
        <v>42</v>
      </c>
      <c r="B27">
        <v>175</v>
      </c>
      <c r="C27">
        <v>0.56299999999999994</v>
      </c>
      <c r="D27">
        <v>0.375</v>
      </c>
      <c r="E27">
        <v>0.33700000000000002</v>
      </c>
      <c r="F27">
        <v>0.316</v>
      </c>
      <c r="G27">
        <v>0.182</v>
      </c>
      <c r="H27">
        <v>8.0000000000000002E-3</v>
      </c>
      <c r="I27">
        <v>1.5</v>
      </c>
      <c r="J27">
        <v>0.02</v>
      </c>
      <c r="K27" s="39">
        <v>0</v>
      </c>
      <c r="L27" s="39">
        <v>0.04</v>
      </c>
      <c r="P27" t="s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zoomScale="85" zoomScaleNormal="8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0" width="12.42578125" customWidth="1"/>
    <col min="11" max="12" width="12.42578125" style="39" customWidth="1"/>
    <col min="13" max="14" width="12.42578125" customWidth="1"/>
  </cols>
  <sheetData>
    <row r="1" spans="1:14" x14ac:dyDescent="0.25">
      <c r="A1" t="s">
        <v>407</v>
      </c>
      <c r="B1" t="s">
        <v>408</v>
      </c>
      <c r="C1" t="s">
        <v>370</v>
      </c>
      <c r="D1" t="s">
        <v>371</v>
      </c>
      <c r="E1" t="s">
        <v>378</v>
      </c>
      <c r="F1" t="s">
        <v>379</v>
      </c>
      <c r="G1" t="s">
        <v>376</v>
      </c>
      <c r="H1" t="s">
        <v>413</v>
      </c>
      <c r="I1" s="38" t="s">
        <v>409</v>
      </c>
      <c r="J1" s="38" t="s">
        <v>410</v>
      </c>
      <c r="K1" s="38" t="s">
        <v>411</v>
      </c>
      <c r="L1" s="38" t="s">
        <v>412</v>
      </c>
      <c r="M1" s="24"/>
      <c r="N1" s="22" t="s">
        <v>406</v>
      </c>
    </row>
    <row r="2" spans="1:14" x14ac:dyDescent="0.25">
      <c r="A2">
        <v>1</v>
      </c>
      <c r="B2">
        <v>13</v>
      </c>
      <c r="C2">
        <v>0.16700000000000001</v>
      </c>
      <c r="D2">
        <v>6.2E-2</v>
      </c>
      <c r="E2">
        <v>0.01</v>
      </c>
      <c r="F2">
        <v>1.2999999999999999E-2</v>
      </c>
      <c r="G2">
        <v>0.125</v>
      </c>
      <c r="H2">
        <v>1</v>
      </c>
      <c r="I2">
        <v>0</v>
      </c>
      <c r="J2">
        <v>3.1E-2</v>
      </c>
      <c r="K2" s="39" t="str">
        <f t="shared" ref="K2:K33" si="0">IF(G2&gt;2,G2-1.75,"")</f>
        <v/>
      </c>
      <c r="N2" t="s">
        <v>380</v>
      </c>
    </row>
    <row r="3" spans="1:14" x14ac:dyDescent="0.25">
      <c r="A3">
        <v>2</v>
      </c>
      <c r="B3">
        <v>13</v>
      </c>
      <c r="C3">
        <v>0.16700000000000001</v>
      </c>
      <c r="D3">
        <v>6.2E-2</v>
      </c>
      <c r="E3">
        <v>0.01</v>
      </c>
      <c r="F3">
        <v>1.2999999999999999E-2</v>
      </c>
      <c r="G3">
        <v>0.18800000000000003</v>
      </c>
      <c r="H3">
        <v>1</v>
      </c>
      <c r="I3">
        <v>0</v>
      </c>
      <c r="J3">
        <v>3.1E-2</v>
      </c>
      <c r="K3" s="39" t="str">
        <f t="shared" si="0"/>
        <v/>
      </c>
      <c r="N3" t="s">
        <v>380</v>
      </c>
    </row>
    <row r="4" spans="1:14" x14ac:dyDescent="0.25">
      <c r="A4">
        <v>3</v>
      </c>
      <c r="B4">
        <v>13</v>
      </c>
      <c r="C4">
        <v>0.16700000000000001</v>
      </c>
      <c r="D4">
        <v>6.2E-2</v>
      </c>
      <c r="E4">
        <v>0.01</v>
      </c>
      <c r="F4">
        <v>1.2999999999999999E-2</v>
      </c>
      <c r="G4">
        <v>0.25</v>
      </c>
      <c r="H4">
        <v>1</v>
      </c>
      <c r="I4">
        <v>0</v>
      </c>
      <c r="J4">
        <v>3.1E-2</v>
      </c>
      <c r="K4" s="39" t="str">
        <f t="shared" si="0"/>
        <v/>
      </c>
      <c r="N4" t="s">
        <v>380</v>
      </c>
    </row>
    <row r="5" spans="1:14" x14ac:dyDescent="0.25">
      <c r="A5">
        <v>4</v>
      </c>
      <c r="B5">
        <v>13</v>
      </c>
      <c r="C5">
        <v>0.16700000000000001</v>
      </c>
      <c r="D5">
        <v>6.2E-2</v>
      </c>
      <c r="E5">
        <v>0.01</v>
      </c>
      <c r="F5">
        <v>1.2999999999999999E-2</v>
      </c>
      <c r="G5">
        <v>0.312</v>
      </c>
      <c r="H5">
        <v>1</v>
      </c>
      <c r="I5">
        <v>0</v>
      </c>
      <c r="J5">
        <v>3.1E-2</v>
      </c>
      <c r="K5" s="39" t="str">
        <f t="shared" si="0"/>
        <v/>
      </c>
      <c r="N5" t="s">
        <v>380</v>
      </c>
    </row>
    <row r="6" spans="1:14" x14ac:dyDescent="0.25">
      <c r="A6">
        <v>5</v>
      </c>
      <c r="B6">
        <v>13</v>
      </c>
      <c r="C6">
        <v>0.16700000000000001</v>
      </c>
      <c r="D6">
        <v>6.2E-2</v>
      </c>
      <c r="E6">
        <v>0.01</v>
      </c>
      <c r="F6">
        <v>1.2999999999999999E-2</v>
      </c>
      <c r="G6">
        <v>0.37500000000000006</v>
      </c>
      <c r="H6">
        <v>1</v>
      </c>
      <c r="I6">
        <v>0</v>
      </c>
      <c r="J6">
        <v>3.1E-2</v>
      </c>
      <c r="K6" s="39" t="str">
        <f t="shared" si="0"/>
        <v/>
      </c>
      <c r="N6" t="s">
        <v>380</v>
      </c>
    </row>
    <row r="7" spans="1:14" x14ac:dyDescent="0.25">
      <c r="A7">
        <v>6</v>
      </c>
      <c r="B7">
        <v>13</v>
      </c>
      <c r="C7">
        <v>0.16700000000000001</v>
      </c>
      <c r="D7">
        <v>6.2E-2</v>
      </c>
      <c r="E7">
        <v>0.01</v>
      </c>
      <c r="F7">
        <v>1.2999999999999999E-2</v>
      </c>
      <c r="G7">
        <v>0.438</v>
      </c>
      <c r="H7">
        <v>1</v>
      </c>
      <c r="I7">
        <v>0</v>
      </c>
      <c r="J7">
        <v>3.1E-2</v>
      </c>
      <c r="K7" s="39" t="str">
        <f t="shared" si="0"/>
        <v/>
      </c>
      <c r="N7" t="s">
        <v>380</v>
      </c>
    </row>
    <row r="8" spans="1:14" x14ac:dyDescent="0.25">
      <c r="A8">
        <v>7</v>
      </c>
      <c r="B8">
        <v>13</v>
      </c>
      <c r="C8">
        <v>0.16700000000000001</v>
      </c>
      <c r="D8">
        <v>6.2E-2</v>
      </c>
      <c r="E8">
        <v>0.01</v>
      </c>
      <c r="F8">
        <v>1.2999999999999999E-2</v>
      </c>
      <c r="G8">
        <v>0.5</v>
      </c>
      <c r="H8">
        <v>1</v>
      </c>
      <c r="I8">
        <v>0</v>
      </c>
      <c r="J8">
        <v>3.1E-2</v>
      </c>
      <c r="K8" s="39" t="str">
        <f t="shared" si="0"/>
        <v/>
      </c>
      <c r="N8" t="s">
        <v>380</v>
      </c>
    </row>
    <row r="9" spans="1:14" x14ac:dyDescent="0.25">
      <c r="A9">
        <v>8</v>
      </c>
      <c r="B9">
        <v>13</v>
      </c>
      <c r="C9">
        <v>0.16700000000000001</v>
      </c>
      <c r="D9">
        <v>6.2E-2</v>
      </c>
      <c r="E9">
        <v>0.01</v>
      </c>
      <c r="F9">
        <v>1.2999999999999999E-2</v>
      </c>
      <c r="G9">
        <v>0.625</v>
      </c>
      <c r="H9">
        <v>1</v>
      </c>
      <c r="I9">
        <v>0</v>
      </c>
      <c r="J9">
        <v>3.1E-2</v>
      </c>
      <c r="K9" s="39" t="str">
        <f t="shared" si="0"/>
        <v/>
      </c>
      <c r="N9" t="s">
        <v>380</v>
      </c>
    </row>
    <row r="10" spans="1:14" x14ac:dyDescent="0.25">
      <c r="A10">
        <v>9</v>
      </c>
      <c r="B10">
        <v>13</v>
      </c>
      <c r="C10">
        <v>0.16700000000000001</v>
      </c>
      <c r="D10">
        <v>6.2E-2</v>
      </c>
      <c r="E10">
        <v>0.01</v>
      </c>
      <c r="F10">
        <v>1.2999999999999999E-2</v>
      </c>
      <c r="G10">
        <v>0.75</v>
      </c>
      <c r="H10">
        <v>1</v>
      </c>
      <c r="I10">
        <v>0</v>
      </c>
      <c r="J10">
        <v>3.1E-2</v>
      </c>
      <c r="K10" s="39" t="str">
        <f t="shared" si="0"/>
        <v/>
      </c>
      <c r="N10" t="s">
        <v>380</v>
      </c>
    </row>
    <row r="11" spans="1:14" x14ac:dyDescent="0.25">
      <c r="A11">
        <v>10</v>
      </c>
      <c r="B11">
        <v>13</v>
      </c>
      <c r="C11">
        <v>0.16700000000000001</v>
      </c>
      <c r="D11">
        <v>6.2E-2</v>
      </c>
      <c r="E11">
        <v>0.01</v>
      </c>
      <c r="F11">
        <v>1.2999999999999999E-2</v>
      </c>
      <c r="G11">
        <v>0.875</v>
      </c>
      <c r="H11">
        <v>1</v>
      </c>
      <c r="I11">
        <v>0</v>
      </c>
      <c r="J11">
        <v>3.1E-2</v>
      </c>
      <c r="K11" s="39" t="str">
        <f t="shared" si="0"/>
        <v/>
      </c>
      <c r="N11" t="s">
        <v>380</v>
      </c>
    </row>
    <row r="12" spans="1:14" x14ac:dyDescent="0.25">
      <c r="A12">
        <v>11</v>
      </c>
      <c r="B12">
        <v>29</v>
      </c>
      <c r="C12">
        <v>0.219</v>
      </c>
      <c r="D12">
        <v>0.08</v>
      </c>
      <c r="E12">
        <v>0.01</v>
      </c>
      <c r="F12">
        <v>1.7000000000000001E-2</v>
      </c>
      <c r="G12">
        <v>0.125</v>
      </c>
      <c r="H12">
        <v>1</v>
      </c>
      <c r="I12">
        <v>0</v>
      </c>
      <c r="J12">
        <v>3.1E-2</v>
      </c>
      <c r="K12" s="39" t="str">
        <f t="shared" si="0"/>
        <v/>
      </c>
      <c r="N12" t="s">
        <v>381</v>
      </c>
    </row>
    <row r="13" spans="1:14" x14ac:dyDescent="0.25">
      <c r="A13">
        <v>12</v>
      </c>
      <c r="B13">
        <v>29</v>
      </c>
      <c r="C13">
        <v>0.219</v>
      </c>
      <c r="D13">
        <v>0.08</v>
      </c>
      <c r="E13">
        <v>0.01</v>
      </c>
      <c r="F13">
        <v>1.7000000000000001E-2</v>
      </c>
      <c r="G13">
        <v>0.188</v>
      </c>
      <c r="H13">
        <v>1</v>
      </c>
      <c r="I13">
        <v>0</v>
      </c>
      <c r="J13">
        <v>3.1E-2</v>
      </c>
      <c r="K13" s="39" t="str">
        <f t="shared" si="0"/>
        <v/>
      </c>
      <c r="N13" t="s">
        <v>381</v>
      </c>
    </row>
    <row r="14" spans="1:14" x14ac:dyDescent="0.25">
      <c r="A14">
        <v>13</v>
      </c>
      <c r="B14">
        <v>29</v>
      </c>
      <c r="C14">
        <v>0.219</v>
      </c>
      <c r="D14">
        <v>0.08</v>
      </c>
      <c r="E14">
        <v>0.01</v>
      </c>
      <c r="F14">
        <v>1.7000000000000001E-2</v>
      </c>
      <c r="G14">
        <v>0.25</v>
      </c>
      <c r="H14">
        <v>1</v>
      </c>
      <c r="I14">
        <v>0</v>
      </c>
      <c r="J14">
        <v>3.1E-2</v>
      </c>
      <c r="K14" s="39" t="str">
        <f t="shared" si="0"/>
        <v/>
      </c>
      <c r="N14" t="s">
        <v>381</v>
      </c>
    </row>
    <row r="15" spans="1:14" x14ac:dyDescent="0.25">
      <c r="A15">
        <v>14</v>
      </c>
      <c r="B15">
        <v>29</v>
      </c>
      <c r="C15">
        <v>0.219</v>
      </c>
      <c r="D15">
        <v>0.08</v>
      </c>
      <c r="E15">
        <v>0.01</v>
      </c>
      <c r="F15">
        <v>1.7000000000000001E-2</v>
      </c>
      <c r="G15">
        <v>0.312</v>
      </c>
      <c r="H15">
        <v>1</v>
      </c>
      <c r="I15">
        <v>0</v>
      </c>
      <c r="J15">
        <v>3.1E-2</v>
      </c>
      <c r="K15" s="39" t="str">
        <f t="shared" si="0"/>
        <v/>
      </c>
      <c r="N15" t="s">
        <v>381</v>
      </c>
    </row>
    <row r="16" spans="1:14" x14ac:dyDescent="0.25">
      <c r="A16">
        <v>15</v>
      </c>
      <c r="B16">
        <v>29</v>
      </c>
      <c r="C16">
        <v>0.219</v>
      </c>
      <c r="D16">
        <v>0.08</v>
      </c>
      <c r="E16">
        <v>0.01</v>
      </c>
      <c r="F16">
        <v>1.7000000000000001E-2</v>
      </c>
      <c r="G16">
        <v>0.375</v>
      </c>
      <c r="H16">
        <v>1</v>
      </c>
      <c r="I16">
        <v>0</v>
      </c>
      <c r="J16">
        <v>3.1E-2</v>
      </c>
      <c r="K16" s="39" t="str">
        <f t="shared" si="0"/>
        <v/>
      </c>
      <c r="N16" t="s">
        <v>381</v>
      </c>
    </row>
    <row r="17" spans="1:14" x14ac:dyDescent="0.25">
      <c r="A17">
        <v>16</v>
      </c>
      <c r="B17">
        <v>29</v>
      </c>
      <c r="C17">
        <v>0.219</v>
      </c>
      <c r="D17">
        <v>0.08</v>
      </c>
      <c r="E17">
        <v>0.01</v>
      </c>
      <c r="F17">
        <v>1.7000000000000001E-2</v>
      </c>
      <c r="G17">
        <v>0.438</v>
      </c>
      <c r="H17">
        <v>1</v>
      </c>
      <c r="I17">
        <v>0</v>
      </c>
      <c r="J17">
        <v>3.1E-2</v>
      </c>
      <c r="K17" s="39" t="str">
        <f t="shared" si="0"/>
        <v/>
      </c>
      <c r="N17" t="s">
        <v>381</v>
      </c>
    </row>
    <row r="18" spans="1:14" x14ac:dyDescent="0.25">
      <c r="A18">
        <v>17</v>
      </c>
      <c r="B18">
        <v>29</v>
      </c>
      <c r="C18">
        <v>0.219</v>
      </c>
      <c r="D18">
        <v>0.08</v>
      </c>
      <c r="E18">
        <v>0.01</v>
      </c>
      <c r="F18">
        <v>1.7000000000000001E-2</v>
      </c>
      <c r="G18">
        <v>0.5</v>
      </c>
      <c r="H18">
        <v>1</v>
      </c>
      <c r="I18">
        <v>0</v>
      </c>
      <c r="J18">
        <v>3.1E-2</v>
      </c>
      <c r="K18" s="39" t="str">
        <f t="shared" si="0"/>
        <v/>
      </c>
      <c r="N18" t="s">
        <v>381</v>
      </c>
    </row>
    <row r="19" spans="1:14" x14ac:dyDescent="0.25">
      <c r="A19">
        <v>18</v>
      </c>
      <c r="B19">
        <v>29</v>
      </c>
      <c r="C19">
        <v>0.219</v>
      </c>
      <c r="D19">
        <v>0.08</v>
      </c>
      <c r="E19">
        <v>0.01</v>
      </c>
      <c r="F19">
        <v>1.7000000000000001E-2</v>
      </c>
      <c r="G19">
        <v>0.625</v>
      </c>
      <c r="H19">
        <v>1</v>
      </c>
      <c r="I19">
        <v>0</v>
      </c>
      <c r="J19">
        <v>3.1E-2</v>
      </c>
      <c r="K19" s="39" t="str">
        <f t="shared" si="0"/>
        <v/>
      </c>
      <c r="N19" t="s">
        <v>381</v>
      </c>
    </row>
    <row r="20" spans="1:14" x14ac:dyDescent="0.25">
      <c r="A20">
        <v>19</v>
      </c>
      <c r="B20">
        <v>29</v>
      </c>
      <c r="C20">
        <v>0.219</v>
      </c>
      <c r="D20">
        <v>0.08</v>
      </c>
      <c r="E20">
        <v>0.01</v>
      </c>
      <c r="F20">
        <v>1.7000000000000001E-2</v>
      </c>
      <c r="G20">
        <v>0.75</v>
      </c>
      <c r="H20">
        <v>1</v>
      </c>
      <c r="I20">
        <v>0</v>
      </c>
      <c r="J20">
        <v>3.1E-2</v>
      </c>
      <c r="K20" s="39" t="str">
        <f t="shared" si="0"/>
        <v/>
      </c>
      <c r="N20" t="s">
        <v>381</v>
      </c>
    </row>
    <row r="21" spans="1:14" x14ac:dyDescent="0.25">
      <c r="A21">
        <v>20</v>
      </c>
      <c r="B21">
        <v>29</v>
      </c>
      <c r="C21">
        <v>0.219</v>
      </c>
      <c r="D21">
        <v>0.08</v>
      </c>
      <c r="E21">
        <v>0.01</v>
      </c>
      <c r="F21">
        <v>1.7000000000000001E-2</v>
      </c>
      <c r="G21">
        <v>0.875</v>
      </c>
      <c r="H21">
        <v>1</v>
      </c>
      <c r="I21">
        <v>0</v>
      </c>
      <c r="J21">
        <v>3.1E-2</v>
      </c>
      <c r="K21" s="39" t="str">
        <f t="shared" si="0"/>
        <v/>
      </c>
      <c r="N21" t="s">
        <v>381</v>
      </c>
    </row>
    <row r="22" spans="1:14" x14ac:dyDescent="0.25">
      <c r="A22">
        <v>21</v>
      </c>
      <c r="B22">
        <v>29</v>
      </c>
      <c r="C22">
        <v>0.219</v>
      </c>
      <c r="D22">
        <v>0.08</v>
      </c>
      <c r="E22">
        <v>0.01</v>
      </c>
      <c r="F22">
        <v>1.7000000000000001E-2</v>
      </c>
      <c r="G22">
        <v>1</v>
      </c>
      <c r="H22">
        <v>1</v>
      </c>
      <c r="I22">
        <v>0</v>
      </c>
      <c r="J22">
        <v>3.1E-2</v>
      </c>
      <c r="K22" s="39" t="str">
        <f t="shared" si="0"/>
        <v/>
      </c>
      <c r="N22" t="s">
        <v>381</v>
      </c>
    </row>
    <row r="23" spans="1:14" x14ac:dyDescent="0.25">
      <c r="A23">
        <v>22</v>
      </c>
      <c r="B23">
        <v>29</v>
      </c>
      <c r="C23">
        <v>0.219</v>
      </c>
      <c r="D23">
        <v>0.08</v>
      </c>
      <c r="E23">
        <v>0.01</v>
      </c>
      <c r="F23">
        <v>1.7000000000000001E-2</v>
      </c>
      <c r="G23">
        <v>1.25</v>
      </c>
      <c r="H23">
        <v>1</v>
      </c>
      <c r="I23">
        <v>0</v>
      </c>
      <c r="J23">
        <v>6.2E-2</v>
      </c>
      <c r="K23" s="39" t="str">
        <f t="shared" si="0"/>
        <v/>
      </c>
      <c r="N23" t="s">
        <v>381</v>
      </c>
    </row>
    <row r="24" spans="1:14" x14ac:dyDescent="0.25">
      <c r="A24">
        <v>23</v>
      </c>
      <c r="B24">
        <v>29</v>
      </c>
      <c r="C24">
        <v>0.219</v>
      </c>
      <c r="D24">
        <v>0.08</v>
      </c>
      <c r="E24">
        <v>0.01</v>
      </c>
      <c r="F24">
        <v>1.7000000000000001E-2</v>
      </c>
      <c r="G24">
        <v>1.5</v>
      </c>
      <c r="H24">
        <v>1</v>
      </c>
      <c r="I24">
        <v>0</v>
      </c>
      <c r="J24">
        <v>6.2E-2</v>
      </c>
      <c r="K24" s="39" t="str">
        <f t="shared" si="0"/>
        <v/>
      </c>
      <c r="N24" t="s">
        <v>381</v>
      </c>
    </row>
    <row r="25" spans="1:14" x14ac:dyDescent="0.25">
      <c r="A25">
        <v>24</v>
      </c>
      <c r="B25">
        <v>45</v>
      </c>
      <c r="C25">
        <v>0.27</v>
      </c>
      <c r="D25">
        <v>9.7000000000000003E-2</v>
      </c>
      <c r="E25">
        <v>1.4999999999999999E-2</v>
      </c>
      <c r="F25">
        <v>2.1000000000000001E-2</v>
      </c>
      <c r="G25">
        <v>0.125</v>
      </c>
      <c r="H25">
        <v>2</v>
      </c>
      <c r="I25">
        <v>0</v>
      </c>
      <c r="J25">
        <v>3.1E-2</v>
      </c>
      <c r="K25" s="39" t="str">
        <f t="shared" si="0"/>
        <v/>
      </c>
      <c r="N25" t="s">
        <v>382</v>
      </c>
    </row>
    <row r="26" spans="1:14" x14ac:dyDescent="0.25">
      <c r="A26">
        <v>25</v>
      </c>
      <c r="B26">
        <v>45</v>
      </c>
      <c r="C26">
        <v>0.27</v>
      </c>
      <c r="D26">
        <v>9.7000000000000003E-2</v>
      </c>
      <c r="E26">
        <v>1.4999999999999999E-2</v>
      </c>
      <c r="F26">
        <v>2.1000000000000001E-2</v>
      </c>
      <c r="G26">
        <v>0.188</v>
      </c>
      <c r="H26">
        <v>2</v>
      </c>
      <c r="I26">
        <v>0</v>
      </c>
      <c r="J26">
        <v>3.1E-2</v>
      </c>
      <c r="K26" s="39" t="str">
        <f t="shared" si="0"/>
        <v/>
      </c>
      <c r="N26" t="s">
        <v>382</v>
      </c>
    </row>
    <row r="27" spans="1:14" x14ac:dyDescent="0.25">
      <c r="A27">
        <v>26</v>
      </c>
      <c r="B27">
        <v>45</v>
      </c>
      <c r="C27">
        <v>0.27</v>
      </c>
      <c r="D27">
        <v>9.7000000000000003E-2</v>
      </c>
      <c r="E27">
        <v>1.4999999999999999E-2</v>
      </c>
      <c r="F27">
        <v>2.1000000000000001E-2</v>
      </c>
      <c r="G27">
        <v>0.25</v>
      </c>
      <c r="H27">
        <v>2</v>
      </c>
      <c r="I27">
        <v>0</v>
      </c>
      <c r="J27">
        <v>3.1E-2</v>
      </c>
      <c r="K27" s="39" t="str">
        <f t="shared" si="0"/>
        <v/>
      </c>
      <c r="N27" t="s">
        <v>382</v>
      </c>
    </row>
    <row r="28" spans="1:14" x14ac:dyDescent="0.25">
      <c r="A28">
        <v>27</v>
      </c>
      <c r="B28">
        <v>45</v>
      </c>
      <c r="C28">
        <v>0.27</v>
      </c>
      <c r="D28">
        <v>9.7000000000000003E-2</v>
      </c>
      <c r="E28">
        <v>1.4999999999999999E-2</v>
      </c>
      <c r="F28">
        <v>2.1000000000000001E-2</v>
      </c>
      <c r="G28">
        <v>0.312</v>
      </c>
      <c r="H28">
        <v>2</v>
      </c>
      <c r="I28">
        <v>0</v>
      </c>
      <c r="J28">
        <v>3.1E-2</v>
      </c>
      <c r="K28" s="39" t="str">
        <f t="shared" si="0"/>
        <v/>
      </c>
      <c r="N28" t="s">
        <v>382</v>
      </c>
    </row>
    <row r="29" spans="1:14" x14ac:dyDescent="0.25">
      <c r="A29">
        <v>28</v>
      </c>
      <c r="B29">
        <v>45</v>
      </c>
      <c r="C29">
        <v>0.27</v>
      </c>
      <c r="D29">
        <v>9.7000000000000003E-2</v>
      </c>
      <c r="E29">
        <v>1.4999999999999999E-2</v>
      </c>
      <c r="F29">
        <v>2.1000000000000001E-2</v>
      </c>
      <c r="G29">
        <v>0.375</v>
      </c>
      <c r="H29">
        <v>2</v>
      </c>
      <c r="I29">
        <v>0</v>
      </c>
      <c r="J29">
        <v>3.1E-2</v>
      </c>
      <c r="K29" s="39" t="str">
        <f t="shared" si="0"/>
        <v/>
      </c>
      <c r="N29" t="s">
        <v>382</v>
      </c>
    </row>
    <row r="30" spans="1:14" x14ac:dyDescent="0.25">
      <c r="A30">
        <v>29</v>
      </c>
      <c r="B30">
        <v>45</v>
      </c>
      <c r="C30">
        <v>0.27</v>
      </c>
      <c r="D30">
        <v>9.7000000000000003E-2</v>
      </c>
      <c r="E30">
        <v>1.4999999999999999E-2</v>
      </c>
      <c r="F30">
        <v>2.1000000000000001E-2</v>
      </c>
      <c r="G30">
        <v>0.438</v>
      </c>
      <c r="H30">
        <v>2</v>
      </c>
      <c r="I30">
        <v>0</v>
      </c>
      <c r="J30">
        <v>3.1E-2</v>
      </c>
      <c r="K30" s="39" t="str">
        <f t="shared" si="0"/>
        <v/>
      </c>
      <c r="N30" t="s">
        <v>382</v>
      </c>
    </row>
    <row r="31" spans="1:14" x14ac:dyDescent="0.25">
      <c r="A31">
        <v>30</v>
      </c>
      <c r="B31">
        <v>45</v>
      </c>
      <c r="C31">
        <v>0.27</v>
      </c>
      <c r="D31">
        <v>9.7000000000000003E-2</v>
      </c>
      <c r="E31">
        <v>1.4999999999999999E-2</v>
      </c>
      <c r="F31">
        <v>2.1000000000000001E-2</v>
      </c>
      <c r="G31">
        <v>0.5</v>
      </c>
      <c r="H31">
        <v>2</v>
      </c>
      <c r="I31">
        <v>0</v>
      </c>
      <c r="J31">
        <v>3.1E-2</v>
      </c>
      <c r="K31" s="39" t="str">
        <f t="shared" si="0"/>
        <v/>
      </c>
      <c r="N31" t="s">
        <v>382</v>
      </c>
    </row>
    <row r="32" spans="1:14" x14ac:dyDescent="0.25">
      <c r="A32">
        <v>31</v>
      </c>
      <c r="B32">
        <v>45</v>
      </c>
      <c r="C32">
        <v>0.27</v>
      </c>
      <c r="D32">
        <v>9.7000000000000003E-2</v>
      </c>
      <c r="E32">
        <v>1.4999999999999999E-2</v>
      </c>
      <c r="F32">
        <v>2.1000000000000001E-2</v>
      </c>
      <c r="G32">
        <v>0.625</v>
      </c>
      <c r="H32">
        <v>2</v>
      </c>
      <c r="I32">
        <v>0</v>
      </c>
      <c r="J32">
        <v>3.1E-2</v>
      </c>
      <c r="K32" s="39" t="str">
        <f t="shared" si="0"/>
        <v/>
      </c>
      <c r="N32" t="s">
        <v>382</v>
      </c>
    </row>
    <row r="33" spans="1:14" x14ac:dyDescent="0.25">
      <c r="A33">
        <v>32</v>
      </c>
      <c r="B33">
        <v>45</v>
      </c>
      <c r="C33">
        <v>0.27</v>
      </c>
      <c r="D33">
        <v>9.7000000000000003E-2</v>
      </c>
      <c r="E33">
        <v>1.4999999999999999E-2</v>
      </c>
      <c r="F33">
        <v>2.1000000000000001E-2</v>
      </c>
      <c r="G33">
        <v>0.75</v>
      </c>
      <c r="H33">
        <v>2</v>
      </c>
      <c r="I33">
        <v>0</v>
      </c>
      <c r="J33">
        <v>3.1E-2</v>
      </c>
      <c r="K33" s="39" t="str">
        <f t="shared" si="0"/>
        <v/>
      </c>
      <c r="N33" t="s">
        <v>382</v>
      </c>
    </row>
    <row r="34" spans="1:14" x14ac:dyDescent="0.25">
      <c r="A34">
        <v>33</v>
      </c>
      <c r="B34">
        <v>45</v>
      </c>
      <c r="C34">
        <v>0.27</v>
      </c>
      <c r="D34">
        <v>9.7000000000000003E-2</v>
      </c>
      <c r="E34">
        <v>1.4999999999999999E-2</v>
      </c>
      <c r="F34">
        <v>2.1000000000000001E-2</v>
      </c>
      <c r="G34">
        <v>0.875</v>
      </c>
      <c r="H34">
        <v>2</v>
      </c>
      <c r="I34">
        <v>0</v>
      </c>
      <c r="J34">
        <v>3.1E-2</v>
      </c>
      <c r="K34" s="39" t="str">
        <f t="shared" ref="K34:K65" si="1">IF(G34&gt;2,G34-1.75,"")</f>
        <v/>
      </c>
      <c r="N34" t="s">
        <v>382</v>
      </c>
    </row>
    <row r="35" spans="1:14" x14ac:dyDescent="0.25">
      <c r="A35">
        <v>34</v>
      </c>
      <c r="B35">
        <v>45</v>
      </c>
      <c r="C35">
        <v>0.27</v>
      </c>
      <c r="D35">
        <v>9.7000000000000003E-2</v>
      </c>
      <c r="E35">
        <v>1.4999999999999999E-2</v>
      </c>
      <c r="F35">
        <v>2.1000000000000001E-2</v>
      </c>
      <c r="G35">
        <v>1</v>
      </c>
      <c r="H35">
        <v>2</v>
      </c>
      <c r="I35">
        <v>0</v>
      </c>
      <c r="J35">
        <v>3.1E-2</v>
      </c>
      <c r="K35" s="39" t="str">
        <f t="shared" si="1"/>
        <v/>
      </c>
      <c r="N35" t="s">
        <v>382</v>
      </c>
    </row>
    <row r="36" spans="1:14" x14ac:dyDescent="0.25">
      <c r="A36">
        <v>35</v>
      </c>
      <c r="B36">
        <v>45</v>
      </c>
      <c r="C36">
        <v>0.27</v>
      </c>
      <c r="D36">
        <v>9.7000000000000003E-2</v>
      </c>
      <c r="E36">
        <v>1.4999999999999999E-2</v>
      </c>
      <c r="F36">
        <v>2.1000000000000001E-2</v>
      </c>
      <c r="G36">
        <v>1.25</v>
      </c>
      <c r="H36">
        <v>2</v>
      </c>
      <c r="I36">
        <v>0</v>
      </c>
      <c r="J36">
        <v>6.2E-2</v>
      </c>
      <c r="K36" s="39" t="str">
        <f t="shared" si="1"/>
        <v/>
      </c>
      <c r="N36" t="s">
        <v>382</v>
      </c>
    </row>
    <row r="37" spans="1:14" x14ac:dyDescent="0.25">
      <c r="A37">
        <v>36</v>
      </c>
      <c r="B37">
        <v>45</v>
      </c>
      <c r="C37">
        <v>0.27</v>
      </c>
      <c r="D37">
        <v>9.7000000000000003E-2</v>
      </c>
      <c r="E37">
        <v>1.4999999999999999E-2</v>
      </c>
      <c r="F37">
        <v>2.1000000000000001E-2</v>
      </c>
      <c r="G37">
        <v>1.5</v>
      </c>
      <c r="H37">
        <v>2</v>
      </c>
      <c r="I37">
        <v>0</v>
      </c>
      <c r="J37">
        <v>6.2E-2</v>
      </c>
      <c r="K37" s="39" t="str">
        <f t="shared" si="1"/>
        <v/>
      </c>
      <c r="N37" t="s">
        <v>382</v>
      </c>
    </row>
    <row r="38" spans="1:14" x14ac:dyDescent="0.25">
      <c r="A38">
        <v>37</v>
      </c>
      <c r="B38">
        <v>45</v>
      </c>
      <c r="C38">
        <v>0.27</v>
      </c>
      <c r="D38">
        <v>9.7000000000000003E-2</v>
      </c>
      <c r="E38">
        <v>1.4999999999999999E-2</v>
      </c>
      <c r="F38">
        <v>2.1000000000000001E-2</v>
      </c>
      <c r="G38">
        <v>1.75</v>
      </c>
      <c r="H38">
        <v>2</v>
      </c>
      <c r="I38">
        <v>0</v>
      </c>
      <c r="J38">
        <v>6.2E-2</v>
      </c>
      <c r="K38" s="39" t="str">
        <f t="shared" si="1"/>
        <v/>
      </c>
      <c r="N38" t="s">
        <v>382</v>
      </c>
    </row>
    <row r="39" spans="1:14" x14ac:dyDescent="0.25">
      <c r="A39">
        <v>38</v>
      </c>
      <c r="B39">
        <v>45</v>
      </c>
      <c r="C39">
        <v>0.27</v>
      </c>
      <c r="D39">
        <v>9.7000000000000003E-2</v>
      </c>
      <c r="E39">
        <v>1.4999999999999999E-2</v>
      </c>
      <c r="F39">
        <v>2.1000000000000001E-2</v>
      </c>
      <c r="G39">
        <v>2</v>
      </c>
      <c r="H39">
        <v>2</v>
      </c>
      <c r="I39">
        <v>0</v>
      </c>
      <c r="J39">
        <v>6.2E-2</v>
      </c>
      <c r="K39" s="39" t="str">
        <f t="shared" si="1"/>
        <v/>
      </c>
      <c r="N39" t="s">
        <v>382</v>
      </c>
    </row>
    <row r="40" spans="1:14" x14ac:dyDescent="0.25">
      <c r="A40">
        <v>39</v>
      </c>
      <c r="B40">
        <v>53</v>
      </c>
      <c r="C40">
        <v>0.32200000000000001</v>
      </c>
      <c r="D40">
        <v>0.115</v>
      </c>
      <c r="E40">
        <v>1.4999999999999999E-2</v>
      </c>
      <c r="F40">
        <v>2.5000000000000001E-2</v>
      </c>
      <c r="G40">
        <v>0.125</v>
      </c>
      <c r="H40">
        <v>2</v>
      </c>
      <c r="I40">
        <v>0</v>
      </c>
      <c r="J40">
        <v>3.1E-2</v>
      </c>
      <c r="K40" s="39" t="str">
        <f t="shared" si="1"/>
        <v/>
      </c>
      <c r="N40" t="s">
        <v>383</v>
      </c>
    </row>
    <row r="41" spans="1:14" x14ac:dyDescent="0.25">
      <c r="A41">
        <v>40</v>
      </c>
      <c r="B41">
        <v>53</v>
      </c>
      <c r="C41">
        <v>0.32200000000000001</v>
      </c>
      <c r="D41">
        <v>0.115</v>
      </c>
      <c r="E41">
        <v>1.4999999999999999E-2</v>
      </c>
      <c r="F41">
        <v>2.5000000000000001E-2</v>
      </c>
      <c r="G41">
        <v>0.188</v>
      </c>
      <c r="H41">
        <v>2</v>
      </c>
      <c r="I41">
        <v>0</v>
      </c>
      <c r="J41">
        <v>3.1E-2</v>
      </c>
      <c r="K41" s="39" t="str">
        <f t="shared" si="1"/>
        <v/>
      </c>
      <c r="N41" t="s">
        <v>383</v>
      </c>
    </row>
    <row r="42" spans="1:14" x14ac:dyDescent="0.25">
      <c r="A42">
        <v>41</v>
      </c>
      <c r="B42">
        <v>53</v>
      </c>
      <c r="C42">
        <v>0.32200000000000001</v>
      </c>
      <c r="D42">
        <v>0.115</v>
      </c>
      <c r="E42">
        <v>1.4999999999999999E-2</v>
      </c>
      <c r="F42">
        <v>2.5000000000000001E-2</v>
      </c>
      <c r="G42">
        <v>0.25</v>
      </c>
      <c r="H42">
        <v>2</v>
      </c>
      <c r="I42">
        <v>0</v>
      </c>
      <c r="J42">
        <v>3.1E-2</v>
      </c>
      <c r="K42" s="39" t="str">
        <f t="shared" si="1"/>
        <v/>
      </c>
      <c r="N42" t="s">
        <v>383</v>
      </c>
    </row>
    <row r="43" spans="1:14" x14ac:dyDescent="0.25">
      <c r="A43">
        <v>42</v>
      </c>
      <c r="B43">
        <v>53</v>
      </c>
      <c r="C43">
        <v>0.32200000000000001</v>
      </c>
      <c r="D43">
        <v>0.115</v>
      </c>
      <c r="E43">
        <v>1.4999999999999999E-2</v>
      </c>
      <c r="F43">
        <v>2.5000000000000001E-2</v>
      </c>
      <c r="G43">
        <v>0.312</v>
      </c>
      <c r="H43">
        <v>2</v>
      </c>
      <c r="I43">
        <v>0</v>
      </c>
      <c r="J43">
        <v>3.1E-2</v>
      </c>
      <c r="K43" s="39" t="str">
        <f t="shared" si="1"/>
        <v/>
      </c>
      <c r="N43" t="s">
        <v>383</v>
      </c>
    </row>
    <row r="44" spans="1:14" x14ac:dyDescent="0.25">
      <c r="A44">
        <v>43</v>
      </c>
      <c r="B44">
        <v>53</v>
      </c>
      <c r="C44">
        <v>0.32200000000000001</v>
      </c>
      <c r="D44">
        <v>0.115</v>
      </c>
      <c r="E44">
        <v>1.4999999999999999E-2</v>
      </c>
      <c r="F44">
        <v>2.5000000000000001E-2</v>
      </c>
      <c r="G44">
        <v>0.375</v>
      </c>
      <c r="H44">
        <v>2</v>
      </c>
      <c r="I44">
        <v>0</v>
      </c>
      <c r="J44">
        <v>3.1E-2</v>
      </c>
      <c r="K44" s="39" t="str">
        <f t="shared" si="1"/>
        <v/>
      </c>
      <c r="N44" t="s">
        <v>383</v>
      </c>
    </row>
    <row r="45" spans="1:14" x14ac:dyDescent="0.25">
      <c r="A45">
        <v>44</v>
      </c>
      <c r="B45">
        <v>53</v>
      </c>
      <c r="C45">
        <v>0.32200000000000001</v>
      </c>
      <c r="D45">
        <v>0.115</v>
      </c>
      <c r="E45">
        <v>1.4999999999999999E-2</v>
      </c>
      <c r="F45">
        <v>2.5000000000000001E-2</v>
      </c>
      <c r="G45">
        <v>0.438</v>
      </c>
      <c r="H45">
        <v>2</v>
      </c>
      <c r="I45">
        <v>0</v>
      </c>
      <c r="J45">
        <v>3.1E-2</v>
      </c>
      <c r="K45" s="39" t="str">
        <f t="shared" si="1"/>
        <v/>
      </c>
      <c r="N45" t="s">
        <v>383</v>
      </c>
    </row>
    <row r="46" spans="1:14" x14ac:dyDescent="0.25">
      <c r="A46">
        <v>45</v>
      </c>
      <c r="B46">
        <v>53</v>
      </c>
      <c r="C46">
        <v>0.32200000000000001</v>
      </c>
      <c r="D46">
        <v>0.115</v>
      </c>
      <c r="E46">
        <v>1.4999999999999999E-2</v>
      </c>
      <c r="F46">
        <v>2.5000000000000001E-2</v>
      </c>
      <c r="G46">
        <v>0.5</v>
      </c>
      <c r="H46">
        <v>2</v>
      </c>
      <c r="I46">
        <v>0</v>
      </c>
      <c r="J46">
        <v>3.1E-2</v>
      </c>
      <c r="K46" s="39" t="str">
        <f t="shared" si="1"/>
        <v/>
      </c>
      <c r="N46" t="s">
        <v>383</v>
      </c>
    </row>
    <row r="47" spans="1:14" x14ac:dyDescent="0.25">
      <c r="A47">
        <v>46</v>
      </c>
      <c r="B47">
        <v>53</v>
      </c>
      <c r="C47">
        <v>0.32200000000000001</v>
      </c>
      <c r="D47">
        <v>0.115</v>
      </c>
      <c r="E47">
        <v>1.4999999999999999E-2</v>
      </c>
      <c r="F47">
        <v>2.5000000000000001E-2</v>
      </c>
      <c r="G47">
        <v>0.625</v>
      </c>
      <c r="H47">
        <v>2</v>
      </c>
      <c r="I47">
        <v>0</v>
      </c>
      <c r="J47">
        <v>3.1E-2</v>
      </c>
      <c r="K47" s="39" t="str">
        <f t="shared" si="1"/>
        <v/>
      </c>
      <c r="N47" t="s">
        <v>383</v>
      </c>
    </row>
    <row r="48" spans="1:14" x14ac:dyDescent="0.25">
      <c r="A48">
        <v>47</v>
      </c>
      <c r="B48">
        <v>53</v>
      </c>
      <c r="C48">
        <v>0.32200000000000001</v>
      </c>
      <c r="D48">
        <v>0.115</v>
      </c>
      <c r="E48">
        <v>1.4999999999999999E-2</v>
      </c>
      <c r="F48">
        <v>2.5000000000000001E-2</v>
      </c>
      <c r="G48">
        <v>0.75</v>
      </c>
      <c r="H48">
        <v>2</v>
      </c>
      <c r="I48">
        <v>0</v>
      </c>
      <c r="J48">
        <v>3.1E-2</v>
      </c>
      <c r="K48" s="39" t="str">
        <f t="shared" si="1"/>
        <v/>
      </c>
      <c r="N48" t="s">
        <v>383</v>
      </c>
    </row>
    <row r="49" spans="1:14" x14ac:dyDescent="0.25">
      <c r="A49">
        <v>48</v>
      </c>
      <c r="B49">
        <v>53</v>
      </c>
      <c r="C49">
        <v>0.32200000000000001</v>
      </c>
      <c r="D49">
        <v>0.115</v>
      </c>
      <c r="E49">
        <v>1.4999999999999999E-2</v>
      </c>
      <c r="F49">
        <v>2.5000000000000001E-2</v>
      </c>
      <c r="G49">
        <v>0.875</v>
      </c>
      <c r="H49">
        <v>2</v>
      </c>
      <c r="I49">
        <v>0</v>
      </c>
      <c r="J49">
        <v>3.1E-2</v>
      </c>
      <c r="K49" s="39" t="str">
        <f t="shared" si="1"/>
        <v/>
      </c>
      <c r="N49" t="s">
        <v>383</v>
      </c>
    </row>
    <row r="50" spans="1:14" x14ac:dyDescent="0.25">
      <c r="A50">
        <v>49</v>
      </c>
      <c r="B50">
        <v>53</v>
      </c>
      <c r="C50">
        <v>0.32200000000000001</v>
      </c>
      <c r="D50">
        <v>0.115</v>
      </c>
      <c r="E50">
        <v>1.4999999999999999E-2</v>
      </c>
      <c r="F50">
        <v>2.5000000000000001E-2</v>
      </c>
      <c r="G50">
        <v>1</v>
      </c>
      <c r="H50">
        <v>2</v>
      </c>
      <c r="I50">
        <v>0</v>
      </c>
      <c r="J50">
        <v>3.1E-2</v>
      </c>
      <c r="K50" s="39" t="str">
        <f t="shared" si="1"/>
        <v/>
      </c>
      <c r="N50" t="s">
        <v>383</v>
      </c>
    </row>
    <row r="51" spans="1:14" x14ac:dyDescent="0.25">
      <c r="A51">
        <v>50</v>
      </c>
      <c r="B51">
        <v>53</v>
      </c>
      <c r="C51">
        <v>0.32200000000000001</v>
      </c>
      <c r="D51">
        <v>0.115</v>
      </c>
      <c r="E51">
        <v>1.4999999999999999E-2</v>
      </c>
      <c r="F51">
        <v>2.5000000000000001E-2</v>
      </c>
      <c r="G51">
        <v>1.25</v>
      </c>
      <c r="H51">
        <v>2</v>
      </c>
      <c r="I51">
        <v>0</v>
      </c>
      <c r="J51">
        <v>6.2E-2</v>
      </c>
      <c r="K51" s="39" t="str">
        <f t="shared" si="1"/>
        <v/>
      </c>
      <c r="N51" t="s">
        <v>383</v>
      </c>
    </row>
    <row r="52" spans="1:14" x14ac:dyDescent="0.25">
      <c r="A52">
        <v>51</v>
      </c>
      <c r="B52">
        <v>53</v>
      </c>
      <c r="C52">
        <v>0.32200000000000001</v>
      </c>
      <c r="D52">
        <v>0.115</v>
      </c>
      <c r="E52">
        <v>1.4999999999999999E-2</v>
      </c>
      <c r="F52">
        <v>2.5000000000000001E-2</v>
      </c>
      <c r="G52">
        <v>1.5</v>
      </c>
      <c r="H52">
        <v>2</v>
      </c>
      <c r="I52">
        <v>0</v>
      </c>
      <c r="J52">
        <v>6.2E-2</v>
      </c>
      <c r="K52" s="39" t="str">
        <f t="shared" si="1"/>
        <v/>
      </c>
      <c r="N52" t="s">
        <v>383</v>
      </c>
    </row>
    <row r="53" spans="1:14" x14ac:dyDescent="0.25">
      <c r="A53">
        <v>52</v>
      </c>
      <c r="B53">
        <v>53</v>
      </c>
      <c r="C53">
        <v>0.32200000000000001</v>
      </c>
      <c r="D53">
        <v>0.115</v>
      </c>
      <c r="E53">
        <v>1.4999999999999999E-2</v>
      </c>
      <c r="F53">
        <v>2.5000000000000001E-2</v>
      </c>
      <c r="G53">
        <v>1.75</v>
      </c>
      <c r="H53">
        <v>2</v>
      </c>
      <c r="I53">
        <v>0</v>
      </c>
      <c r="J53">
        <v>6.2E-2</v>
      </c>
      <c r="K53" s="39" t="str">
        <f t="shared" si="1"/>
        <v/>
      </c>
      <c r="N53" t="s">
        <v>383</v>
      </c>
    </row>
    <row r="54" spans="1:14" x14ac:dyDescent="0.25">
      <c r="A54">
        <v>53</v>
      </c>
      <c r="B54">
        <v>53</v>
      </c>
      <c r="C54">
        <v>0.32200000000000001</v>
      </c>
      <c r="D54">
        <v>0.115</v>
      </c>
      <c r="E54">
        <v>1.4999999999999999E-2</v>
      </c>
      <c r="F54">
        <v>2.5000000000000001E-2</v>
      </c>
      <c r="G54">
        <v>2</v>
      </c>
      <c r="H54">
        <v>2</v>
      </c>
      <c r="I54">
        <v>0</v>
      </c>
      <c r="J54">
        <v>6.2E-2</v>
      </c>
      <c r="K54" s="39" t="str">
        <f t="shared" si="1"/>
        <v/>
      </c>
      <c r="N54" t="s">
        <v>383</v>
      </c>
    </row>
    <row r="55" spans="1:14" x14ac:dyDescent="0.25">
      <c r="A55">
        <v>54</v>
      </c>
      <c r="B55">
        <v>53</v>
      </c>
      <c r="C55">
        <v>0.32200000000000001</v>
      </c>
      <c r="D55">
        <v>0.115</v>
      </c>
      <c r="E55">
        <v>1.4999999999999999E-2</v>
      </c>
      <c r="F55">
        <v>2.5000000000000001E-2</v>
      </c>
      <c r="G55">
        <v>2.25</v>
      </c>
      <c r="H55">
        <v>2</v>
      </c>
      <c r="I55">
        <v>0</v>
      </c>
      <c r="J55">
        <v>9.4E-2</v>
      </c>
      <c r="K55" s="39">
        <f t="shared" si="1"/>
        <v>0.5</v>
      </c>
      <c r="L55" s="39">
        <f>K55-5/32</f>
        <v>0.34375</v>
      </c>
      <c r="N55" t="s">
        <v>383</v>
      </c>
    </row>
    <row r="56" spans="1:14" x14ac:dyDescent="0.25">
      <c r="A56">
        <v>55</v>
      </c>
      <c r="B56">
        <v>53</v>
      </c>
      <c r="C56">
        <v>0.32200000000000001</v>
      </c>
      <c r="D56">
        <v>0.115</v>
      </c>
      <c r="E56">
        <v>1.4999999999999999E-2</v>
      </c>
      <c r="F56">
        <v>2.5000000000000001E-2</v>
      </c>
      <c r="G56">
        <v>2.5</v>
      </c>
      <c r="H56">
        <v>2</v>
      </c>
      <c r="I56">
        <v>0</v>
      </c>
      <c r="J56">
        <v>9.4E-2</v>
      </c>
      <c r="K56" s="39">
        <f t="shared" si="1"/>
        <v>0.75</v>
      </c>
      <c r="L56" s="39">
        <f t="shared" ref="L56:L58" si="2">K56-5/32</f>
        <v>0.59375</v>
      </c>
      <c r="N56" t="s">
        <v>383</v>
      </c>
    </row>
    <row r="57" spans="1:14" x14ac:dyDescent="0.25">
      <c r="A57">
        <v>56</v>
      </c>
      <c r="B57">
        <v>53</v>
      </c>
      <c r="C57">
        <v>0.32200000000000001</v>
      </c>
      <c r="D57">
        <v>0.115</v>
      </c>
      <c r="E57">
        <v>1.4999999999999999E-2</v>
      </c>
      <c r="F57">
        <v>2.5000000000000001E-2</v>
      </c>
      <c r="G57">
        <v>2.75</v>
      </c>
      <c r="H57">
        <v>2</v>
      </c>
      <c r="I57">
        <v>0</v>
      </c>
      <c r="J57">
        <v>9.4E-2</v>
      </c>
      <c r="K57" s="39">
        <f t="shared" si="1"/>
        <v>1</v>
      </c>
      <c r="L57" s="39">
        <f t="shared" si="2"/>
        <v>0.84375</v>
      </c>
      <c r="N57" t="s">
        <v>383</v>
      </c>
    </row>
    <row r="58" spans="1:14" x14ac:dyDescent="0.25">
      <c r="A58">
        <v>57</v>
      </c>
      <c r="B58">
        <v>53</v>
      </c>
      <c r="C58">
        <v>0.32200000000000001</v>
      </c>
      <c r="D58">
        <v>0.115</v>
      </c>
      <c r="E58">
        <v>1.4999999999999999E-2</v>
      </c>
      <c r="F58">
        <v>2.5000000000000001E-2</v>
      </c>
      <c r="G58">
        <v>3</v>
      </c>
      <c r="H58">
        <v>2</v>
      </c>
      <c r="I58">
        <v>0</v>
      </c>
      <c r="J58">
        <v>9.4E-2</v>
      </c>
      <c r="K58" s="39">
        <f t="shared" si="1"/>
        <v>1.25</v>
      </c>
      <c r="L58" s="39">
        <f t="shared" si="2"/>
        <v>1.09375</v>
      </c>
      <c r="N58" t="s">
        <v>383</v>
      </c>
    </row>
    <row r="59" spans="1:14" x14ac:dyDescent="0.25">
      <c r="A59">
        <v>58</v>
      </c>
      <c r="B59">
        <v>61</v>
      </c>
      <c r="C59">
        <v>0.373</v>
      </c>
      <c r="D59">
        <v>0.13300000000000001</v>
      </c>
      <c r="E59">
        <v>0.02</v>
      </c>
      <c r="F59">
        <v>2.9000000000000001E-2</v>
      </c>
      <c r="G59">
        <v>0.188</v>
      </c>
      <c r="H59">
        <v>2</v>
      </c>
      <c r="I59">
        <v>0</v>
      </c>
      <c r="J59">
        <v>3.1E-2</v>
      </c>
      <c r="K59" s="39" t="str">
        <f t="shared" si="1"/>
        <v/>
      </c>
      <c r="N59" s="40" t="s">
        <v>394</v>
      </c>
    </row>
    <row r="60" spans="1:14" x14ac:dyDescent="0.25">
      <c r="A60">
        <v>59</v>
      </c>
      <c r="B60">
        <v>61</v>
      </c>
      <c r="C60">
        <v>0.373</v>
      </c>
      <c r="D60">
        <v>0.13300000000000001</v>
      </c>
      <c r="E60">
        <v>0.02</v>
      </c>
      <c r="F60">
        <v>2.9000000000000001E-2</v>
      </c>
      <c r="G60">
        <v>0.25</v>
      </c>
      <c r="H60">
        <v>2</v>
      </c>
      <c r="I60">
        <v>0</v>
      </c>
      <c r="J60">
        <v>3.1E-2</v>
      </c>
      <c r="K60" s="39" t="str">
        <f t="shared" si="1"/>
        <v/>
      </c>
      <c r="N60" s="40" t="s">
        <v>394</v>
      </c>
    </row>
    <row r="61" spans="1:14" x14ac:dyDescent="0.25">
      <c r="A61">
        <v>60</v>
      </c>
      <c r="B61">
        <v>61</v>
      </c>
      <c r="C61">
        <v>0.373</v>
      </c>
      <c r="D61">
        <v>0.13300000000000001</v>
      </c>
      <c r="E61">
        <v>0.02</v>
      </c>
      <c r="F61">
        <v>2.9000000000000001E-2</v>
      </c>
      <c r="G61">
        <v>0.312</v>
      </c>
      <c r="H61">
        <v>2</v>
      </c>
      <c r="I61">
        <v>0</v>
      </c>
      <c r="J61">
        <v>3.1E-2</v>
      </c>
      <c r="K61" s="39" t="str">
        <f t="shared" si="1"/>
        <v/>
      </c>
      <c r="N61" s="40" t="s">
        <v>394</v>
      </c>
    </row>
    <row r="62" spans="1:14" x14ac:dyDescent="0.25">
      <c r="A62">
        <v>61</v>
      </c>
      <c r="B62">
        <v>61</v>
      </c>
      <c r="C62">
        <v>0.373</v>
      </c>
      <c r="D62">
        <v>0.13300000000000001</v>
      </c>
      <c r="E62">
        <v>0.02</v>
      </c>
      <c r="F62">
        <v>2.9000000000000001E-2</v>
      </c>
      <c r="G62">
        <v>0.375</v>
      </c>
      <c r="H62">
        <v>2</v>
      </c>
      <c r="I62">
        <v>0</v>
      </c>
      <c r="J62">
        <v>3.1E-2</v>
      </c>
      <c r="K62" s="39" t="str">
        <f t="shared" si="1"/>
        <v/>
      </c>
      <c r="N62" s="40" t="s">
        <v>394</v>
      </c>
    </row>
    <row r="63" spans="1:14" x14ac:dyDescent="0.25">
      <c r="A63">
        <v>62</v>
      </c>
      <c r="B63">
        <v>61</v>
      </c>
      <c r="C63">
        <v>0.373</v>
      </c>
      <c r="D63">
        <v>0.13300000000000001</v>
      </c>
      <c r="E63">
        <v>0.02</v>
      </c>
      <c r="F63">
        <v>2.9000000000000001E-2</v>
      </c>
      <c r="G63">
        <v>0.438</v>
      </c>
      <c r="H63">
        <v>2</v>
      </c>
      <c r="I63">
        <v>0</v>
      </c>
      <c r="J63">
        <v>3.1E-2</v>
      </c>
      <c r="K63" s="39" t="str">
        <f t="shared" si="1"/>
        <v/>
      </c>
      <c r="N63" s="40" t="s">
        <v>394</v>
      </c>
    </row>
    <row r="64" spans="1:14" x14ac:dyDescent="0.25">
      <c r="A64">
        <v>63</v>
      </c>
      <c r="B64">
        <v>61</v>
      </c>
      <c r="C64">
        <v>0.373</v>
      </c>
      <c r="D64">
        <v>0.13300000000000001</v>
      </c>
      <c r="E64">
        <v>0.02</v>
      </c>
      <c r="F64">
        <v>2.9000000000000001E-2</v>
      </c>
      <c r="G64">
        <v>0.5</v>
      </c>
      <c r="H64">
        <v>2</v>
      </c>
      <c r="I64">
        <v>0</v>
      </c>
      <c r="J64">
        <v>3.1E-2</v>
      </c>
      <c r="K64" s="39" t="str">
        <f t="shared" si="1"/>
        <v/>
      </c>
      <c r="N64" s="40" t="s">
        <v>394</v>
      </c>
    </row>
    <row r="65" spans="1:14" x14ac:dyDescent="0.25">
      <c r="A65">
        <v>64</v>
      </c>
      <c r="B65">
        <v>61</v>
      </c>
      <c r="C65">
        <v>0.373</v>
      </c>
      <c r="D65">
        <v>0.13300000000000001</v>
      </c>
      <c r="E65">
        <v>0.02</v>
      </c>
      <c r="F65">
        <v>2.9000000000000001E-2</v>
      </c>
      <c r="G65">
        <v>0.625</v>
      </c>
      <c r="H65">
        <v>2</v>
      </c>
      <c r="I65">
        <v>0</v>
      </c>
      <c r="J65">
        <v>3.1E-2</v>
      </c>
      <c r="K65" s="39" t="str">
        <f t="shared" si="1"/>
        <v/>
      </c>
      <c r="N65" s="40" t="s">
        <v>394</v>
      </c>
    </row>
    <row r="66" spans="1:14" x14ac:dyDescent="0.25">
      <c r="A66">
        <v>65</v>
      </c>
      <c r="B66">
        <v>61</v>
      </c>
      <c r="C66">
        <v>0.373</v>
      </c>
      <c r="D66">
        <v>0.13300000000000001</v>
      </c>
      <c r="E66">
        <v>0.02</v>
      </c>
      <c r="F66">
        <v>2.9000000000000001E-2</v>
      </c>
      <c r="G66">
        <v>0.75</v>
      </c>
      <c r="H66">
        <v>2</v>
      </c>
      <c r="I66">
        <v>0</v>
      </c>
      <c r="J66">
        <v>3.1E-2</v>
      </c>
      <c r="K66" s="39" t="str">
        <f t="shared" ref="K66:K97" si="3">IF(G66&gt;2,G66-1.75,"")</f>
        <v/>
      </c>
      <c r="N66" s="40" t="s">
        <v>394</v>
      </c>
    </row>
    <row r="67" spans="1:14" x14ac:dyDescent="0.25">
      <c r="A67">
        <v>66</v>
      </c>
      <c r="B67">
        <v>61</v>
      </c>
      <c r="C67">
        <v>0.373</v>
      </c>
      <c r="D67">
        <v>0.13300000000000001</v>
      </c>
      <c r="E67">
        <v>0.02</v>
      </c>
      <c r="F67">
        <v>2.9000000000000001E-2</v>
      </c>
      <c r="G67">
        <v>0.875</v>
      </c>
      <c r="H67">
        <v>2</v>
      </c>
      <c r="I67">
        <v>0</v>
      </c>
      <c r="J67">
        <v>3.1E-2</v>
      </c>
      <c r="K67" s="39" t="str">
        <f t="shared" si="3"/>
        <v/>
      </c>
      <c r="N67" s="40" t="s">
        <v>394</v>
      </c>
    </row>
    <row r="68" spans="1:14" x14ac:dyDescent="0.25">
      <c r="A68">
        <v>67</v>
      </c>
      <c r="B68">
        <v>61</v>
      </c>
      <c r="C68">
        <v>0.373</v>
      </c>
      <c r="D68">
        <v>0.13300000000000001</v>
      </c>
      <c r="E68">
        <v>0.02</v>
      </c>
      <c r="F68">
        <v>2.9000000000000001E-2</v>
      </c>
      <c r="G68">
        <v>1</v>
      </c>
      <c r="H68">
        <v>2</v>
      </c>
      <c r="I68">
        <v>0</v>
      </c>
      <c r="J68">
        <v>3.1E-2</v>
      </c>
      <c r="K68" s="39" t="str">
        <f t="shared" si="3"/>
        <v/>
      </c>
      <c r="N68" s="40" t="s">
        <v>394</v>
      </c>
    </row>
    <row r="69" spans="1:14" x14ac:dyDescent="0.25">
      <c r="A69">
        <v>68</v>
      </c>
      <c r="B69">
        <v>61</v>
      </c>
      <c r="C69">
        <v>0.373</v>
      </c>
      <c r="D69">
        <v>0.13300000000000001</v>
      </c>
      <c r="E69">
        <v>0.02</v>
      </c>
      <c r="F69">
        <v>2.9000000000000001E-2</v>
      </c>
      <c r="G69">
        <v>1.25</v>
      </c>
      <c r="H69">
        <v>2</v>
      </c>
      <c r="I69">
        <v>0</v>
      </c>
      <c r="J69">
        <v>6.2E-2</v>
      </c>
      <c r="K69" s="39" t="str">
        <f t="shared" si="3"/>
        <v/>
      </c>
      <c r="N69" s="40" t="s">
        <v>394</v>
      </c>
    </row>
    <row r="70" spans="1:14" x14ac:dyDescent="0.25">
      <c r="A70">
        <v>69</v>
      </c>
      <c r="B70">
        <v>61</v>
      </c>
      <c r="C70">
        <v>0.373</v>
      </c>
      <c r="D70">
        <v>0.13300000000000001</v>
      </c>
      <c r="E70">
        <v>0.02</v>
      </c>
      <c r="F70">
        <v>2.9000000000000001E-2</v>
      </c>
      <c r="G70">
        <v>1.5</v>
      </c>
      <c r="H70">
        <v>2</v>
      </c>
      <c r="I70">
        <v>0</v>
      </c>
      <c r="J70">
        <v>6.2E-2</v>
      </c>
      <c r="K70" s="39" t="str">
        <f t="shared" si="3"/>
        <v/>
      </c>
      <c r="N70" s="40" t="s">
        <v>394</v>
      </c>
    </row>
    <row r="71" spans="1:14" x14ac:dyDescent="0.25">
      <c r="A71">
        <v>70</v>
      </c>
      <c r="B71">
        <v>61</v>
      </c>
      <c r="C71">
        <v>0.373</v>
      </c>
      <c r="D71">
        <v>0.13300000000000001</v>
      </c>
      <c r="E71">
        <v>0.02</v>
      </c>
      <c r="F71">
        <v>2.9000000000000001E-2</v>
      </c>
      <c r="G71">
        <v>1.75</v>
      </c>
      <c r="H71">
        <v>2</v>
      </c>
      <c r="I71">
        <v>0</v>
      </c>
      <c r="J71">
        <v>6.2E-2</v>
      </c>
      <c r="K71" s="39" t="str">
        <f t="shared" si="3"/>
        <v/>
      </c>
      <c r="N71" s="40" t="s">
        <v>394</v>
      </c>
    </row>
    <row r="72" spans="1:14" x14ac:dyDescent="0.25">
      <c r="A72">
        <v>71</v>
      </c>
      <c r="B72">
        <v>61</v>
      </c>
      <c r="C72">
        <v>0.373</v>
      </c>
      <c r="D72">
        <v>0.13300000000000001</v>
      </c>
      <c r="E72">
        <v>0.02</v>
      </c>
      <c r="F72">
        <v>2.9000000000000001E-2</v>
      </c>
      <c r="G72">
        <v>2</v>
      </c>
      <c r="H72">
        <v>2</v>
      </c>
      <c r="I72">
        <v>0</v>
      </c>
      <c r="J72">
        <v>6.2E-2</v>
      </c>
      <c r="K72" s="39" t="str">
        <f t="shared" si="3"/>
        <v/>
      </c>
      <c r="N72" s="40" t="s">
        <v>394</v>
      </c>
    </row>
    <row r="73" spans="1:14" x14ac:dyDescent="0.25">
      <c r="A73">
        <v>72</v>
      </c>
      <c r="B73">
        <v>61</v>
      </c>
      <c r="C73">
        <v>0.373</v>
      </c>
      <c r="D73">
        <v>0.13300000000000001</v>
      </c>
      <c r="E73">
        <v>0.02</v>
      </c>
      <c r="F73">
        <v>2.9000000000000001E-2</v>
      </c>
      <c r="G73">
        <v>2.25</v>
      </c>
      <c r="H73">
        <v>2</v>
      </c>
      <c r="I73">
        <v>0</v>
      </c>
      <c r="J73">
        <v>9.4E-2</v>
      </c>
      <c r="K73" s="39">
        <f t="shared" si="3"/>
        <v>0.5</v>
      </c>
      <c r="L73" s="39">
        <f t="shared" ref="L73:L76" si="4">K73-5/32</f>
        <v>0.34375</v>
      </c>
      <c r="N73" s="40" t="s">
        <v>394</v>
      </c>
    </row>
    <row r="74" spans="1:14" x14ac:dyDescent="0.25">
      <c r="A74">
        <v>73</v>
      </c>
      <c r="B74">
        <v>61</v>
      </c>
      <c r="C74">
        <v>0.373</v>
      </c>
      <c r="D74">
        <v>0.13300000000000001</v>
      </c>
      <c r="E74">
        <v>0.02</v>
      </c>
      <c r="F74">
        <v>2.9000000000000001E-2</v>
      </c>
      <c r="G74">
        <v>2.5</v>
      </c>
      <c r="H74">
        <v>2</v>
      </c>
      <c r="I74">
        <v>0</v>
      </c>
      <c r="J74">
        <v>9.4E-2</v>
      </c>
      <c r="K74" s="39">
        <f t="shared" si="3"/>
        <v>0.75</v>
      </c>
      <c r="L74" s="39">
        <f t="shared" si="4"/>
        <v>0.59375</v>
      </c>
      <c r="N74" s="40" t="s">
        <v>394</v>
      </c>
    </row>
    <row r="75" spans="1:14" x14ac:dyDescent="0.25">
      <c r="A75">
        <v>74</v>
      </c>
      <c r="B75">
        <v>61</v>
      </c>
      <c r="C75">
        <v>0.373</v>
      </c>
      <c r="D75">
        <v>0.13300000000000001</v>
      </c>
      <c r="E75">
        <v>0.02</v>
      </c>
      <c r="F75">
        <v>2.9000000000000001E-2</v>
      </c>
      <c r="G75">
        <v>2.75</v>
      </c>
      <c r="H75">
        <v>2</v>
      </c>
      <c r="I75">
        <v>0</v>
      </c>
      <c r="J75">
        <v>9.4E-2</v>
      </c>
      <c r="K75" s="39">
        <f t="shared" si="3"/>
        <v>1</v>
      </c>
      <c r="L75" s="39">
        <f t="shared" si="4"/>
        <v>0.84375</v>
      </c>
      <c r="N75" s="40" t="s">
        <v>394</v>
      </c>
    </row>
    <row r="76" spans="1:14" x14ac:dyDescent="0.25">
      <c r="A76">
        <v>75</v>
      </c>
      <c r="B76">
        <v>61</v>
      </c>
      <c r="C76">
        <v>0.373</v>
      </c>
      <c r="D76">
        <v>0.13300000000000001</v>
      </c>
      <c r="E76">
        <v>0.02</v>
      </c>
      <c r="F76">
        <v>2.9000000000000001E-2</v>
      </c>
      <c r="G76">
        <v>3</v>
      </c>
      <c r="H76">
        <v>2</v>
      </c>
      <c r="I76">
        <v>0</v>
      </c>
      <c r="J76">
        <v>9.4E-2</v>
      </c>
      <c r="K76" s="39">
        <f t="shared" si="3"/>
        <v>1.25</v>
      </c>
      <c r="L76" s="39">
        <f t="shared" si="4"/>
        <v>1.09375</v>
      </c>
      <c r="N76" s="40" t="s">
        <v>394</v>
      </c>
    </row>
    <row r="77" spans="1:14" x14ac:dyDescent="0.25">
      <c r="A77">
        <v>76</v>
      </c>
      <c r="B77">
        <v>101</v>
      </c>
      <c r="C77">
        <v>0.49199999999999999</v>
      </c>
      <c r="D77">
        <v>0.17499999999999999</v>
      </c>
      <c r="E77">
        <v>3.5000000000000003E-2</v>
      </c>
      <c r="F77">
        <v>3.7999999999999999E-2</v>
      </c>
      <c r="G77">
        <v>0.312</v>
      </c>
      <c r="H77">
        <v>3</v>
      </c>
      <c r="I77">
        <v>0</v>
      </c>
      <c r="J77">
        <v>3.1E-2</v>
      </c>
      <c r="K77" s="39" t="str">
        <f t="shared" si="3"/>
        <v/>
      </c>
      <c r="N77" t="s">
        <v>385</v>
      </c>
    </row>
    <row r="78" spans="1:14" x14ac:dyDescent="0.25">
      <c r="A78">
        <v>77</v>
      </c>
      <c r="B78">
        <v>101</v>
      </c>
      <c r="C78">
        <v>0.49199999999999999</v>
      </c>
      <c r="D78">
        <v>0.17499999999999999</v>
      </c>
      <c r="E78">
        <v>3.5000000000000003E-2</v>
      </c>
      <c r="F78">
        <v>3.7999999999999999E-2</v>
      </c>
      <c r="G78">
        <v>0.375</v>
      </c>
      <c r="H78">
        <v>3</v>
      </c>
      <c r="I78">
        <v>0</v>
      </c>
      <c r="J78">
        <v>3.1E-2</v>
      </c>
      <c r="K78" s="39" t="str">
        <f t="shared" si="3"/>
        <v/>
      </c>
      <c r="N78" t="s">
        <v>385</v>
      </c>
    </row>
    <row r="79" spans="1:14" x14ac:dyDescent="0.25">
      <c r="A79">
        <v>78</v>
      </c>
      <c r="B79">
        <v>101</v>
      </c>
      <c r="C79">
        <v>0.49199999999999999</v>
      </c>
      <c r="D79">
        <v>0.17499999999999999</v>
      </c>
      <c r="E79">
        <v>3.5000000000000003E-2</v>
      </c>
      <c r="F79">
        <v>3.7999999999999999E-2</v>
      </c>
      <c r="G79">
        <v>0.438</v>
      </c>
      <c r="H79">
        <v>3</v>
      </c>
      <c r="I79">
        <v>0</v>
      </c>
      <c r="J79">
        <v>3.1E-2</v>
      </c>
      <c r="K79" s="39" t="str">
        <f t="shared" si="3"/>
        <v/>
      </c>
      <c r="N79" t="s">
        <v>385</v>
      </c>
    </row>
    <row r="80" spans="1:14" x14ac:dyDescent="0.25">
      <c r="A80">
        <v>79</v>
      </c>
      <c r="B80">
        <v>101</v>
      </c>
      <c r="C80">
        <v>0.49199999999999999</v>
      </c>
      <c r="D80">
        <v>0.17499999999999999</v>
      </c>
      <c r="E80">
        <v>3.5000000000000003E-2</v>
      </c>
      <c r="F80">
        <v>3.7999999999999999E-2</v>
      </c>
      <c r="G80">
        <v>0.5</v>
      </c>
      <c r="H80">
        <v>3</v>
      </c>
      <c r="I80">
        <v>0</v>
      </c>
      <c r="J80">
        <v>3.1E-2</v>
      </c>
      <c r="K80" s="39" t="str">
        <f t="shared" si="3"/>
        <v/>
      </c>
      <c r="N80" t="s">
        <v>385</v>
      </c>
    </row>
    <row r="81" spans="1:14" x14ac:dyDescent="0.25">
      <c r="A81">
        <v>80</v>
      </c>
      <c r="B81">
        <v>101</v>
      </c>
      <c r="C81">
        <v>0.49199999999999999</v>
      </c>
      <c r="D81">
        <v>0.17499999999999999</v>
      </c>
      <c r="E81">
        <v>3.5000000000000003E-2</v>
      </c>
      <c r="F81">
        <v>3.7999999999999999E-2</v>
      </c>
      <c r="G81">
        <v>0.625</v>
      </c>
      <c r="H81">
        <v>3</v>
      </c>
      <c r="I81">
        <v>0</v>
      </c>
      <c r="J81">
        <v>3.1E-2</v>
      </c>
      <c r="K81" s="39" t="str">
        <f t="shared" si="3"/>
        <v/>
      </c>
      <c r="N81" t="s">
        <v>385</v>
      </c>
    </row>
    <row r="82" spans="1:14" x14ac:dyDescent="0.25">
      <c r="A82">
        <v>81</v>
      </c>
      <c r="B82">
        <v>101</v>
      </c>
      <c r="C82">
        <v>0.49199999999999999</v>
      </c>
      <c r="D82">
        <v>0.17499999999999999</v>
      </c>
      <c r="E82">
        <v>3.5000000000000003E-2</v>
      </c>
      <c r="F82">
        <v>3.7999999999999999E-2</v>
      </c>
      <c r="G82">
        <v>0.75</v>
      </c>
      <c r="H82">
        <v>3</v>
      </c>
      <c r="I82">
        <v>0</v>
      </c>
      <c r="J82">
        <v>3.1E-2</v>
      </c>
      <c r="K82" s="39" t="str">
        <f t="shared" si="3"/>
        <v/>
      </c>
      <c r="N82" t="s">
        <v>385</v>
      </c>
    </row>
    <row r="83" spans="1:14" x14ac:dyDescent="0.25">
      <c r="A83">
        <v>82</v>
      </c>
      <c r="B83">
        <v>101</v>
      </c>
      <c r="C83">
        <v>0.49199999999999999</v>
      </c>
      <c r="D83">
        <v>0.17499999999999999</v>
      </c>
      <c r="E83">
        <v>3.5000000000000003E-2</v>
      </c>
      <c r="F83">
        <v>3.7999999999999999E-2</v>
      </c>
      <c r="G83">
        <v>0.875</v>
      </c>
      <c r="H83">
        <v>3</v>
      </c>
      <c r="I83">
        <v>0</v>
      </c>
      <c r="J83">
        <v>3.1E-2</v>
      </c>
      <c r="K83" s="39" t="str">
        <f t="shared" si="3"/>
        <v/>
      </c>
      <c r="N83" t="s">
        <v>385</v>
      </c>
    </row>
    <row r="84" spans="1:14" x14ac:dyDescent="0.25">
      <c r="A84">
        <v>83</v>
      </c>
      <c r="B84">
        <v>101</v>
      </c>
      <c r="C84">
        <v>0.49199999999999999</v>
      </c>
      <c r="D84">
        <v>0.17499999999999999</v>
      </c>
      <c r="E84">
        <v>3.5000000000000003E-2</v>
      </c>
      <c r="F84">
        <v>3.7999999999999999E-2</v>
      </c>
      <c r="G84">
        <v>1</v>
      </c>
      <c r="H84">
        <v>3</v>
      </c>
      <c r="I84">
        <v>0</v>
      </c>
      <c r="J84">
        <v>3.1E-2</v>
      </c>
      <c r="K84" s="39" t="str">
        <f t="shared" si="3"/>
        <v/>
      </c>
      <c r="N84" t="s">
        <v>385</v>
      </c>
    </row>
    <row r="85" spans="1:14" x14ac:dyDescent="0.25">
      <c r="A85">
        <v>84</v>
      </c>
      <c r="B85">
        <v>101</v>
      </c>
      <c r="C85">
        <v>0.49199999999999999</v>
      </c>
      <c r="D85">
        <v>0.17499999999999999</v>
      </c>
      <c r="E85">
        <v>3.5000000000000003E-2</v>
      </c>
      <c r="F85">
        <v>3.7999999999999999E-2</v>
      </c>
      <c r="G85">
        <v>1.25</v>
      </c>
      <c r="H85">
        <v>3</v>
      </c>
      <c r="I85">
        <v>0</v>
      </c>
      <c r="J85">
        <v>6.2E-2</v>
      </c>
      <c r="K85" s="39" t="str">
        <f t="shared" si="3"/>
        <v/>
      </c>
      <c r="N85" t="s">
        <v>385</v>
      </c>
    </row>
    <row r="86" spans="1:14" x14ac:dyDescent="0.25">
      <c r="A86">
        <v>85</v>
      </c>
      <c r="B86">
        <v>101</v>
      </c>
      <c r="C86">
        <v>0.49199999999999999</v>
      </c>
      <c r="D86">
        <v>0.17499999999999999</v>
      </c>
      <c r="E86">
        <v>3.5000000000000003E-2</v>
      </c>
      <c r="F86">
        <v>3.7999999999999999E-2</v>
      </c>
      <c r="G86">
        <v>1.5</v>
      </c>
      <c r="H86">
        <v>3</v>
      </c>
      <c r="I86">
        <v>0</v>
      </c>
      <c r="J86">
        <v>6.2E-2</v>
      </c>
      <c r="K86" s="39" t="str">
        <f t="shared" si="3"/>
        <v/>
      </c>
      <c r="N86" t="s">
        <v>385</v>
      </c>
    </row>
    <row r="87" spans="1:14" x14ac:dyDescent="0.25">
      <c r="A87">
        <v>86</v>
      </c>
      <c r="B87">
        <v>101</v>
      </c>
      <c r="C87">
        <v>0.49199999999999999</v>
      </c>
      <c r="D87">
        <v>0.17499999999999999</v>
      </c>
      <c r="E87">
        <v>3.5000000000000003E-2</v>
      </c>
      <c r="F87">
        <v>3.7999999999999999E-2</v>
      </c>
      <c r="G87">
        <v>1.75</v>
      </c>
      <c r="H87">
        <v>3</v>
      </c>
      <c r="I87">
        <v>0</v>
      </c>
      <c r="J87">
        <v>6.2E-2</v>
      </c>
      <c r="K87" s="39" t="str">
        <f t="shared" si="3"/>
        <v/>
      </c>
      <c r="N87" t="s">
        <v>385</v>
      </c>
    </row>
    <row r="88" spans="1:14" x14ac:dyDescent="0.25">
      <c r="A88">
        <v>87</v>
      </c>
      <c r="B88">
        <v>101</v>
      </c>
      <c r="C88">
        <v>0.49199999999999999</v>
      </c>
      <c r="D88">
        <v>0.17499999999999999</v>
      </c>
      <c r="E88">
        <v>3.5000000000000003E-2</v>
      </c>
      <c r="F88">
        <v>3.7999999999999999E-2</v>
      </c>
      <c r="G88">
        <v>2</v>
      </c>
      <c r="H88">
        <v>3</v>
      </c>
      <c r="I88">
        <v>0</v>
      </c>
      <c r="J88">
        <v>6.2E-2</v>
      </c>
      <c r="K88" s="39" t="str">
        <f t="shared" si="3"/>
        <v/>
      </c>
      <c r="N88" t="s">
        <v>385</v>
      </c>
    </row>
    <row r="89" spans="1:14" x14ac:dyDescent="0.25">
      <c r="A89">
        <v>88</v>
      </c>
      <c r="B89">
        <v>101</v>
      </c>
      <c r="C89">
        <v>0.49199999999999999</v>
      </c>
      <c r="D89">
        <v>0.17499999999999999</v>
      </c>
      <c r="E89">
        <v>3.5000000000000003E-2</v>
      </c>
      <c r="F89">
        <v>3.7999999999999999E-2</v>
      </c>
      <c r="G89">
        <v>2.25</v>
      </c>
      <c r="H89">
        <v>3</v>
      </c>
      <c r="I89">
        <v>0</v>
      </c>
      <c r="J89">
        <v>9.4E-2</v>
      </c>
      <c r="K89" s="39">
        <f t="shared" si="3"/>
        <v>0.5</v>
      </c>
      <c r="L89" s="39">
        <f t="shared" ref="L89:L92" si="5">K89-5/32</f>
        <v>0.34375</v>
      </c>
      <c r="N89" t="s">
        <v>385</v>
      </c>
    </row>
    <row r="90" spans="1:14" x14ac:dyDescent="0.25">
      <c r="A90">
        <v>89</v>
      </c>
      <c r="B90">
        <v>101</v>
      </c>
      <c r="C90">
        <v>0.49199999999999999</v>
      </c>
      <c r="D90">
        <v>0.17499999999999999</v>
      </c>
      <c r="E90">
        <v>3.5000000000000003E-2</v>
      </c>
      <c r="F90">
        <v>3.7999999999999999E-2</v>
      </c>
      <c r="G90">
        <v>2.5</v>
      </c>
      <c r="H90">
        <v>3</v>
      </c>
      <c r="I90">
        <v>0</v>
      </c>
      <c r="J90">
        <v>9.4E-2</v>
      </c>
      <c r="K90" s="39">
        <f t="shared" si="3"/>
        <v>0.75</v>
      </c>
      <c r="L90" s="39">
        <f t="shared" si="5"/>
        <v>0.59375</v>
      </c>
      <c r="N90" t="s">
        <v>385</v>
      </c>
    </row>
    <row r="91" spans="1:14" x14ac:dyDescent="0.25">
      <c r="A91">
        <v>90</v>
      </c>
      <c r="B91">
        <v>101</v>
      </c>
      <c r="C91">
        <v>0.49199999999999999</v>
      </c>
      <c r="D91">
        <v>0.17499999999999999</v>
      </c>
      <c r="E91">
        <v>3.5000000000000003E-2</v>
      </c>
      <c r="F91">
        <v>3.7999999999999999E-2</v>
      </c>
      <c r="G91">
        <v>2.75</v>
      </c>
      <c r="H91">
        <v>3</v>
      </c>
      <c r="I91">
        <v>0</v>
      </c>
      <c r="J91">
        <v>9.4E-2</v>
      </c>
      <c r="K91" s="39">
        <f t="shared" si="3"/>
        <v>1</v>
      </c>
      <c r="L91" s="39">
        <f t="shared" si="5"/>
        <v>0.84375</v>
      </c>
      <c r="N91" t="s">
        <v>385</v>
      </c>
    </row>
    <row r="92" spans="1:14" x14ac:dyDescent="0.25">
      <c r="A92">
        <v>91</v>
      </c>
      <c r="B92">
        <v>101</v>
      </c>
      <c r="C92">
        <v>0.49199999999999999</v>
      </c>
      <c r="D92">
        <v>0.17499999999999999</v>
      </c>
      <c r="E92">
        <v>3.5000000000000003E-2</v>
      </c>
      <c r="F92">
        <v>3.7999999999999999E-2</v>
      </c>
      <c r="G92">
        <v>3</v>
      </c>
      <c r="H92">
        <v>3</v>
      </c>
      <c r="I92">
        <v>0</v>
      </c>
      <c r="J92">
        <v>9.4E-2</v>
      </c>
      <c r="K92" s="39">
        <f t="shared" si="3"/>
        <v>1.25</v>
      </c>
      <c r="L92" s="39">
        <f t="shared" si="5"/>
        <v>1.09375</v>
      </c>
      <c r="N92" t="s">
        <v>385</v>
      </c>
    </row>
    <row r="93" spans="1:14" x14ac:dyDescent="0.25">
      <c r="A93">
        <v>92</v>
      </c>
      <c r="B93">
        <v>129</v>
      </c>
      <c r="C93">
        <v>0.61499999999999999</v>
      </c>
      <c r="D93">
        <v>0.218</v>
      </c>
      <c r="E93">
        <v>0.04</v>
      </c>
      <c r="F93">
        <v>4.7E-2</v>
      </c>
      <c r="G93">
        <v>0.375</v>
      </c>
      <c r="H93">
        <v>4</v>
      </c>
      <c r="I93">
        <v>0</v>
      </c>
      <c r="J93">
        <v>3.1E-2</v>
      </c>
      <c r="K93" s="39" t="str">
        <f t="shared" si="3"/>
        <v/>
      </c>
      <c r="N93" t="s">
        <v>386</v>
      </c>
    </row>
    <row r="94" spans="1:14" x14ac:dyDescent="0.25">
      <c r="A94">
        <v>93</v>
      </c>
      <c r="B94">
        <v>129</v>
      </c>
      <c r="C94">
        <v>0.61499999999999999</v>
      </c>
      <c r="D94">
        <v>0.218</v>
      </c>
      <c r="E94">
        <v>0.04</v>
      </c>
      <c r="F94">
        <v>4.7E-2</v>
      </c>
      <c r="G94">
        <v>0.438</v>
      </c>
      <c r="H94">
        <v>4</v>
      </c>
      <c r="I94">
        <v>0</v>
      </c>
      <c r="J94">
        <v>3.1E-2</v>
      </c>
      <c r="K94" s="39" t="str">
        <f t="shared" si="3"/>
        <v/>
      </c>
      <c r="N94" t="s">
        <v>386</v>
      </c>
    </row>
    <row r="95" spans="1:14" x14ac:dyDescent="0.25">
      <c r="A95">
        <v>94</v>
      </c>
      <c r="B95">
        <v>129</v>
      </c>
      <c r="C95">
        <v>0.61499999999999999</v>
      </c>
      <c r="D95">
        <v>0.218</v>
      </c>
      <c r="E95">
        <v>0.04</v>
      </c>
      <c r="F95">
        <v>4.7E-2</v>
      </c>
      <c r="G95">
        <v>0.5</v>
      </c>
      <c r="H95">
        <v>4</v>
      </c>
      <c r="I95">
        <v>0</v>
      </c>
      <c r="J95">
        <v>3.1E-2</v>
      </c>
      <c r="K95" s="39" t="str">
        <f t="shared" si="3"/>
        <v/>
      </c>
      <c r="N95" t="s">
        <v>386</v>
      </c>
    </row>
    <row r="96" spans="1:14" x14ac:dyDescent="0.25">
      <c r="A96">
        <v>95</v>
      </c>
      <c r="B96">
        <v>129</v>
      </c>
      <c r="C96">
        <v>0.61499999999999999</v>
      </c>
      <c r="D96">
        <v>0.218</v>
      </c>
      <c r="E96">
        <v>0.04</v>
      </c>
      <c r="F96">
        <v>4.7E-2</v>
      </c>
      <c r="G96">
        <v>0.625</v>
      </c>
      <c r="H96">
        <v>4</v>
      </c>
      <c r="I96">
        <v>0</v>
      </c>
      <c r="J96">
        <v>3.1E-2</v>
      </c>
      <c r="K96" s="39" t="str">
        <f t="shared" si="3"/>
        <v/>
      </c>
      <c r="N96" t="s">
        <v>386</v>
      </c>
    </row>
    <row r="97" spans="1:14" x14ac:dyDescent="0.25">
      <c r="A97">
        <v>96</v>
      </c>
      <c r="B97">
        <v>129</v>
      </c>
      <c r="C97">
        <v>0.61499999999999999</v>
      </c>
      <c r="D97">
        <v>0.218</v>
      </c>
      <c r="E97">
        <v>0.04</v>
      </c>
      <c r="F97">
        <v>4.7E-2</v>
      </c>
      <c r="G97">
        <v>0.75</v>
      </c>
      <c r="H97">
        <v>4</v>
      </c>
      <c r="I97">
        <v>0</v>
      </c>
      <c r="J97">
        <v>3.1E-2</v>
      </c>
      <c r="K97" s="39" t="str">
        <f t="shared" si="3"/>
        <v/>
      </c>
      <c r="N97" t="s">
        <v>386</v>
      </c>
    </row>
    <row r="98" spans="1:14" x14ac:dyDescent="0.25">
      <c r="A98">
        <v>97</v>
      </c>
      <c r="B98">
        <v>129</v>
      </c>
      <c r="C98">
        <v>0.61499999999999999</v>
      </c>
      <c r="D98">
        <v>0.218</v>
      </c>
      <c r="E98">
        <v>0.04</v>
      </c>
      <c r="F98">
        <v>4.7E-2</v>
      </c>
      <c r="G98">
        <v>0.875</v>
      </c>
      <c r="H98">
        <v>4</v>
      </c>
      <c r="I98">
        <v>0</v>
      </c>
      <c r="J98">
        <v>3.1E-2</v>
      </c>
      <c r="K98" s="39" t="str">
        <f t="shared" ref="K98:K120" si="6">IF(G98&gt;2,G98-1.75,"")</f>
        <v/>
      </c>
      <c r="N98" t="s">
        <v>386</v>
      </c>
    </row>
    <row r="99" spans="1:14" x14ac:dyDescent="0.25">
      <c r="A99">
        <v>98</v>
      </c>
      <c r="B99">
        <v>129</v>
      </c>
      <c r="C99">
        <v>0.61499999999999999</v>
      </c>
      <c r="D99">
        <v>0.218</v>
      </c>
      <c r="E99">
        <v>0.04</v>
      </c>
      <c r="F99">
        <v>4.7E-2</v>
      </c>
      <c r="G99">
        <v>1</v>
      </c>
      <c r="H99">
        <v>4</v>
      </c>
      <c r="I99">
        <v>0</v>
      </c>
      <c r="J99">
        <v>3.1E-2</v>
      </c>
      <c r="K99" s="39" t="str">
        <f t="shared" si="6"/>
        <v/>
      </c>
      <c r="N99" t="s">
        <v>386</v>
      </c>
    </row>
    <row r="100" spans="1:14" x14ac:dyDescent="0.25">
      <c r="A100">
        <v>99</v>
      </c>
      <c r="B100">
        <v>129</v>
      </c>
      <c r="C100">
        <v>0.61499999999999999</v>
      </c>
      <c r="D100">
        <v>0.218</v>
      </c>
      <c r="E100">
        <v>0.04</v>
      </c>
      <c r="F100">
        <v>4.7E-2</v>
      </c>
      <c r="G100">
        <v>1.25</v>
      </c>
      <c r="H100">
        <v>4</v>
      </c>
      <c r="I100">
        <v>0</v>
      </c>
      <c r="J100">
        <v>6.2E-2</v>
      </c>
      <c r="K100" s="39" t="str">
        <f t="shared" si="6"/>
        <v/>
      </c>
      <c r="N100" t="s">
        <v>386</v>
      </c>
    </row>
    <row r="101" spans="1:14" x14ac:dyDescent="0.25">
      <c r="A101">
        <v>100</v>
      </c>
      <c r="B101">
        <v>129</v>
      </c>
      <c r="C101">
        <v>0.61499999999999999</v>
      </c>
      <c r="D101">
        <v>0.218</v>
      </c>
      <c r="E101">
        <v>0.04</v>
      </c>
      <c r="F101">
        <v>4.7E-2</v>
      </c>
      <c r="G101">
        <v>1.5</v>
      </c>
      <c r="H101">
        <v>4</v>
      </c>
      <c r="I101">
        <v>0</v>
      </c>
      <c r="J101">
        <v>6.2E-2</v>
      </c>
      <c r="K101" s="39" t="str">
        <f t="shared" si="6"/>
        <v/>
      </c>
      <c r="N101" t="s">
        <v>386</v>
      </c>
    </row>
    <row r="102" spans="1:14" x14ac:dyDescent="0.25">
      <c r="A102">
        <v>101</v>
      </c>
      <c r="B102">
        <v>129</v>
      </c>
      <c r="C102">
        <v>0.61499999999999999</v>
      </c>
      <c r="D102">
        <v>0.218</v>
      </c>
      <c r="E102">
        <v>0.04</v>
      </c>
      <c r="F102">
        <v>4.7E-2</v>
      </c>
      <c r="G102">
        <v>1.75</v>
      </c>
      <c r="H102">
        <v>4</v>
      </c>
      <c r="I102">
        <v>0</v>
      </c>
      <c r="J102">
        <v>6.2E-2</v>
      </c>
      <c r="K102" s="39" t="str">
        <f t="shared" si="6"/>
        <v/>
      </c>
      <c r="N102" t="s">
        <v>386</v>
      </c>
    </row>
    <row r="103" spans="1:14" x14ac:dyDescent="0.25">
      <c r="A103">
        <v>102</v>
      </c>
      <c r="B103">
        <v>129</v>
      </c>
      <c r="C103">
        <v>0.61499999999999999</v>
      </c>
      <c r="D103">
        <v>0.218</v>
      </c>
      <c r="E103">
        <v>0.04</v>
      </c>
      <c r="F103">
        <v>4.7E-2</v>
      </c>
      <c r="G103">
        <v>2</v>
      </c>
      <c r="H103">
        <v>4</v>
      </c>
      <c r="I103">
        <v>0</v>
      </c>
      <c r="J103">
        <v>6.2E-2</v>
      </c>
      <c r="K103" s="39" t="str">
        <f t="shared" si="6"/>
        <v/>
      </c>
      <c r="N103" t="s">
        <v>386</v>
      </c>
    </row>
    <row r="104" spans="1:14" x14ac:dyDescent="0.25">
      <c r="A104">
        <v>103</v>
      </c>
      <c r="B104">
        <v>129</v>
      </c>
      <c r="C104">
        <v>0.61499999999999999</v>
      </c>
      <c r="D104">
        <v>0.218</v>
      </c>
      <c r="E104">
        <v>0.04</v>
      </c>
      <c r="F104">
        <v>4.7E-2</v>
      </c>
      <c r="G104">
        <v>2.25</v>
      </c>
      <c r="H104">
        <v>4</v>
      </c>
      <c r="I104">
        <v>0</v>
      </c>
      <c r="J104">
        <v>9.4E-2</v>
      </c>
      <c r="K104" s="39">
        <f t="shared" si="6"/>
        <v>0.5</v>
      </c>
      <c r="L104" s="39">
        <f t="shared" ref="L104:L107" si="7">K104-5/32</f>
        <v>0.34375</v>
      </c>
      <c r="N104" t="s">
        <v>386</v>
      </c>
    </row>
    <row r="105" spans="1:14" x14ac:dyDescent="0.25">
      <c r="A105">
        <v>104</v>
      </c>
      <c r="B105">
        <v>129</v>
      </c>
      <c r="C105">
        <v>0.61499999999999999</v>
      </c>
      <c r="D105">
        <v>0.218</v>
      </c>
      <c r="E105">
        <v>0.04</v>
      </c>
      <c r="F105">
        <v>4.7E-2</v>
      </c>
      <c r="G105">
        <v>2.5</v>
      </c>
      <c r="H105">
        <v>4</v>
      </c>
      <c r="I105">
        <v>0</v>
      </c>
      <c r="J105">
        <v>9.4E-2</v>
      </c>
      <c r="K105" s="39">
        <f t="shared" si="6"/>
        <v>0.75</v>
      </c>
      <c r="L105" s="39">
        <f t="shared" si="7"/>
        <v>0.59375</v>
      </c>
      <c r="N105" t="s">
        <v>386</v>
      </c>
    </row>
    <row r="106" spans="1:14" x14ac:dyDescent="0.25">
      <c r="A106">
        <v>105</v>
      </c>
      <c r="B106">
        <v>129</v>
      </c>
      <c r="C106">
        <v>0.61499999999999999</v>
      </c>
      <c r="D106">
        <v>0.218</v>
      </c>
      <c r="E106">
        <v>0.04</v>
      </c>
      <c r="F106">
        <v>4.7E-2</v>
      </c>
      <c r="G106">
        <v>2.75</v>
      </c>
      <c r="H106">
        <v>4</v>
      </c>
      <c r="I106">
        <v>0</v>
      </c>
      <c r="J106">
        <v>9.4E-2</v>
      </c>
      <c r="K106" s="39">
        <f t="shared" si="6"/>
        <v>1</v>
      </c>
      <c r="L106" s="39">
        <f t="shared" si="7"/>
        <v>0.84375</v>
      </c>
      <c r="N106" t="s">
        <v>386</v>
      </c>
    </row>
    <row r="107" spans="1:14" x14ac:dyDescent="0.25">
      <c r="A107">
        <v>106</v>
      </c>
      <c r="B107">
        <v>129</v>
      </c>
      <c r="C107">
        <v>0.61499999999999999</v>
      </c>
      <c r="D107">
        <v>0.218</v>
      </c>
      <c r="E107">
        <v>0.04</v>
      </c>
      <c r="F107">
        <v>4.7E-2</v>
      </c>
      <c r="G107">
        <v>3</v>
      </c>
      <c r="H107">
        <v>4</v>
      </c>
      <c r="I107">
        <v>0</v>
      </c>
      <c r="J107">
        <v>9.4E-2</v>
      </c>
      <c r="K107" s="39">
        <f t="shared" si="6"/>
        <v>1.25</v>
      </c>
      <c r="L107" s="39">
        <f t="shared" si="7"/>
        <v>1.09375</v>
      </c>
      <c r="N107" t="s">
        <v>386</v>
      </c>
    </row>
    <row r="108" spans="1:14" x14ac:dyDescent="0.25">
      <c r="A108">
        <v>107</v>
      </c>
      <c r="B108">
        <v>161</v>
      </c>
      <c r="C108">
        <v>0.74</v>
      </c>
      <c r="D108">
        <v>0.26</v>
      </c>
      <c r="E108">
        <v>0.04</v>
      </c>
      <c r="F108">
        <v>5.6000000000000001E-2</v>
      </c>
      <c r="G108">
        <v>0.5</v>
      </c>
      <c r="H108">
        <v>4</v>
      </c>
      <c r="I108">
        <v>0</v>
      </c>
      <c r="J108">
        <v>3.1E-2</v>
      </c>
      <c r="K108" s="39" t="str">
        <f t="shared" si="6"/>
        <v/>
      </c>
      <c r="N108" t="s">
        <v>387</v>
      </c>
    </row>
    <row r="109" spans="1:14" x14ac:dyDescent="0.25">
      <c r="A109">
        <v>108</v>
      </c>
      <c r="B109">
        <v>161</v>
      </c>
      <c r="C109">
        <v>0.74</v>
      </c>
      <c r="D109">
        <v>0.26</v>
      </c>
      <c r="E109">
        <v>0.04</v>
      </c>
      <c r="F109">
        <v>5.6000000000000001E-2</v>
      </c>
      <c r="G109">
        <v>0.625</v>
      </c>
      <c r="H109">
        <v>4</v>
      </c>
      <c r="I109">
        <v>0</v>
      </c>
      <c r="J109">
        <v>3.1E-2</v>
      </c>
      <c r="K109" s="39" t="str">
        <f t="shared" si="6"/>
        <v/>
      </c>
      <c r="N109" t="s">
        <v>387</v>
      </c>
    </row>
    <row r="110" spans="1:14" x14ac:dyDescent="0.25">
      <c r="A110">
        <v>109</v>
      </c>
      <c r="B110">
        <v>161</v>
      </c>
      <c r="C110">
        <v>0.74</v>
      </c>
      <c r="D110">
        <v>0.26</v>
      </c>
      <c r="E110">
        <v>0.04</v>
      </c>
      <c r="F110">
        <v>5.6000000000000001E-2</v>
      </c>
      <c r="G110">
        <v>0.75</v>
      </c>
      <c r="H110">
        <v>4</v>
      </c>
      <c r="I110">
        <v>0</v>
      </c>
      <c r="J110">
        <v>3.1E-2</v>
      </c>
      <c r="K110" s="39" t="str">
        <f t="shared" si="6"/>
        <v/>
      </c>
      <c r="N110" t="s">
        <v>387</v>
      </c>
    </row>
    <row r="111" spans="1:14" x14ac:dyDescent="0.25">
      <c r="A111">
        <v>110</v>
      </c>
      <c r="B111">
        <v>161</v>
      </c>
      <c r="C111">
        <v>0.74</v>
      </c>
      <c r="D111">
        <v>0.26</v>
      </c>
      <c r="E111">
        <v>0.04</v>
      </c>
      <c r="F111">
        <v>5.6000000000000001E-2</v>
      </c>
      <c r="G111">
        <v>0.875</v>
      </c>
      <c r="H111">
        <v>4</v>
      </c>
      <c r="I111">
        <v>0</v>
      </c>
      <c r="J111">
        <v>3.1E-2</v>
      </c>
      <c r="K111" s="39" t="str">
        <f t="shared" si="6"/>
        <v/>
      </c>
      <c r="N111" t="s">
        <v>387</v>
      </c>
    </row>
    <row r="112" spans="1:14" x14ac:dyDescent="0.25">
      <c r="A112">
        <v>111</v>
      </c>
      <c r="B112">
        <v>161</v>
      </c>
      <c r="C112">
        <v>0.74</v>
      </c>
      <c r="D112">
        <v>0.26</v>
      </c>
      <c r="E112">
        <v>0.04</v>
      </c>
      <c r="F112">
        <v>5.6000000000000001E-2</v>
      </c>
      <c r="G112">
        <v>1</v>
      </c>
      <c r="H112">
        <v>4</v>
      </c>
      <c r="I112">
        <v>0</v>
      </c>
      <c r="J112">
        <v>3.1E-2</v>
      </c>
      <c r="K112" s="39" t="str">
        <f t="shared" si="6"/>
        <v/>
      </c>
      <c r="N112" t="s">
        <v>387</v>
      </c>
    </row>
    <row r="113" spans="1:14" x14ac:dyDescent="0.25">
      <c r="A113">
        <v>112</v>
      </c>
      <c r="B113">
        <v>161</v>
      </c>
      <c r="C113">
        <v>0.74</v>
      </c>
      <c r="D113">
        <v>0.26</v>
      </c>
      <c r="E113">
        <v>0.04</v>
      </c>
      <c r="F113">
        <v>5.6000000000000001E-2</v>
      </c>
      <c r="G113">
        <v>1.25</v>
      </c>
      <c r="H113">
        <v>4</v>
      </c>
      <c r="I113">
        <v>0</v>
      </c>
      <c r="J113">
        <v>6.2E-2</v>
      </c>
      <c r="K113" s="39" t="str">
        <f t="shared" si="6"/>
        <v/>
      </c>
      <c r="N113" t="s">
        <v>387</v>
      </c>
    </row>
    <row r="114" spans="1:14" x14ac:dyDescent="0.25">
      <c r="A114">
        <v>113</v>
      </c>
      <c r="B114">
        <v>161</v>
      </c>
      <c r="C114">
        <v>0.74</v>
      </c>
      <c r="D114">
        <v>0.26</v>
      </c>
      <c r="E114">
        <v>0.04</v>
      </c>
      <c r="F114">
        <v>5.6000000000000001E-2</v>
      </c>
      <c r="G114">
        <v>1.5</v>
      </c>
      <c r="H114">
        <v>4</v>
      </c>
      <c r="I114">
        <v>0</v>
      </c>
      <c r="J114">
        <v>6.2E-2</v>
      </c>
      <c r="K114" s="39" t="str">
        <f t="shared" si="6"/>
        <v/>
      </c>
      <c r="N114" t="s">
        <v>387</v>
      </c>
    </row>
    <row r="115" spans="1:14" x14ac:dyDescent="0.25">
      <c r="A115">
        <v>114</v>
      </c>
      <c r="B115">
        <v>161</v>
      </c>
      <c r="C115">
        <v>0.74</v>
      </c>
      <c r="D115">
        <v>0.26</v>
      </c>
      <c r="E115">
        <v>0.04</v>
      </c>
      <c r="F115">
        <v>5.6000000000000001E-2</v>
      </c>
      <c r="G115">
        <v>1.75</v>
      </c>
      <c r="H115">
        <v>4</v>
      </c>
      <c r="I115">
        <v>0</v>
      </c>
      <c r="J115">
        <v>6.2E-2</v>
      </c>
      <c r="K115" s="39" t="str">
        <f t="shared" si="6"/>
        <v/>
      </c>
      <c r="N115" t="s">
        <v>387</v>
      </c>
    </row>
    <row r="116" spans="1:14" x14ac:dyDescent="0.25">
      <c r="A116">
        <v>115</v>
      </c>
      <c r="B116">
        <v>161</v>
      </c>
      <c r="C116">
        <v>0.74</v>
      </c>
      <c r="D116">
        <v>0.26</v>
      </c>
      <c r="E116">
        <v>0.04</v>
      </c>
      <c r="F116">
        <v>5.6000000000000001E-2</v>
      </c>
      <c r="G116">
        <v>2</v>
      </c>
      <c r="H116">
        <v>4</v>
      </c>
      <c r="I116">
        <v>0</v>
      </c>
      <c r="J116">
        <v>6.2E-2</v>
      </c>
      <c r="K116" s="39" t="str">
        <f t="shared" si="6"/>
        <v/>
      </c>
      <c r="N116" t="s">
        <v>387</v>
      </c>
    </row>
    <row r="117" spans="1:14" x14ac:dyDescent="0.25">
      <c r="A117">
        <v>116</v>
      </c>
      <c r="B117">
        <v>161</v>
      </c>
      <c r="C117">
        <v>0.74</v>
      </c>
      <c r="D117">
        <v>0.26</v>
      </c>
      <c r="E117">
        <v>0.04</v>
      </c>
      <c r="F117">
        <v>5.6000000000000001E-2</v>
      </c>
      <c r="G117">
        <v>2.25</v>
      </c>
      <c r="H117">
        <v>4</v>
      </c>
      <c r="I117">
        <v>0</v>
      </c>
      <c r="J117">
        <v>9.4E-2</v>
      </c>
      <c r="K117" s="39">
        <f t="shared" si="6"/>
        <v>0.5</v>
      </c>
      <c r="L117" s="39">
        <f t="shared" ref="L117:L120" si="8">K117-5/32</f>
        <v>0.34375</v>
      </c>
      <c r="N117" t="s">
        <v>387</v>
      </c>
    </row>
    <row r="118" spans="1:14" x14ac:dyDescent="0.25">
      <c r="A118">
        <v>117</v>
      </c>
      <c r="B118">
        <v>161</v>
      </c>
      <c r="C118">
        <v>0.74</v>
      </c>
      <c r="D118">
        <v>0.26</v>
      </c>
      <c r="E118">
        <v>0.04</v>
      </c>
      <c r="F118">
        <v>5.6000000000000001E-2</v>
      </c>
      <c r="G118">
        <v>2.5</v>
      </c>
      <c r="H118">
        <v>4</v>
      </c>
      <c r="I118">
        <v>0</v>
      </c>
      <c r="J118">
        <v>9.4E-2</v>
      </c>
      <c r="K118" s="39">
        <f t="shared" si="6"/>
        <v>0.75</v>
      </c>
      <c r="L118" s="39">
        <f t="shared" si="8"/>
        <v>0.59375</v>
      </c>
      <c r="N118" t="s">
        <v>387</v>
      </c>
    </row>
    <row r="119" spans="1:14" x14ac:dyDescent="0.25">
      <c r="A119">
        <v>118</v>
      </c>
      <c r="B119">
        <v>161</v>
      </c>
      <c r="C119">
        <v>0.74</v>
      </c>
      <c r="D119">
        <v>0.26</v>
      </c>
      <c r="E119">
        <v>0.04</v>
      </c>
      <c r="F119">
        <v>5.6000000000000001E-2</v>
      </c>
      <c r="G119">
        <v>2.75</v>
      </c>
      <c r="H119">
        <v>4</v>
      </c>
      <c r="I119">
        <v>0</v>
      </c>
      <c r="J119">
        <v>9.4E-2</v>
      </c>
      <c r="K119" s="39">
        <f t="shared" si="6"/>
        <v>1</v>
      </c>
      <c r="L119" s="39">
        <f t="shared" si="8"/>
        <v>0.84375</v>
      </c>
      <c r="N119" t="s">
        <v>387</v>
      </c>
    </row>
    <row r="120" spans="1:14" x14ac:dyDescent="0.25">
      <c r="A120">
        <v>119</v>
      </c>
      <c r="B120">
        <v>161</v>
      </c>
      <c r="C120">
        <v>0.74</v>
      </c>
      <c r="D120">
        <v>0.26</v>
      </c>
      <c r="E120">
        <v>0.04</v>
      </c>
      <c r="F120">
        <v>5.6000000000000001E-2</v>
      </c>
      <c r="G120">
        <v>3</v>
      </c>
      <c r="H120">
        <v>4</v>
      </c>
      <c r="I120">
        <v>0</v>
      </c>
      <c r="J120">
        <v>9.4E-2</v>
      </c>
      <c r="K120" s="39">
        <f t="shared" si="6"/>
        <v>1.25</v>
      </c>
      <c r="L120" s="39">
        <f t="shared" si="8"/>
        <v>1.09375</v>
      </c>
      <c r="N120" t="s">
        <v>387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85" zoomScaleNormal="85" workbookViewId="0">
      <pane ySplit="1" topLeftCell="A2" activePane="bottomLeft" state="frozen"/>
      <selection pane="bottomLeft" activeCell="V9" sqref="V9"/>
    </sheetView>
  </sheetViews>
  <sheetFormatPr defaultRowHeight="15" x14ac:dyDescent="0.25"/>
  <cols>
    <col min="1" max="1" width="4.140625" bestFit="1" customWidth="1"/>
    <col min="2" max="2" width="10.5703125" bestFit="1" customWidth="1"/>
    <col min="3" max="3" width="7.140625" bestFit="1" customWidth="1"/>
    <col min="4" max="8" width="6.140625" bestFit="1" customWidth="1"/>
    <col min="9" max="9" width="5.85546875" bestFit="1" customWidth="1"/>
    <col min="10" max="10" width="7.85546875" bestFit="1" customWidth="1"/>
    <col min="11" max="11" width="9.7109375" bestFit="1" customWidth="1"/>
    <col min="12" max="12" width="8.7109375" bestFit="1" customWidth="1"/>
    <col min="13" max="13" width="9" bestFit="1" customWidth="1"/>
  </cols>
  <sheetData>
    <row r="1" spans="1:16" x14ac:dyDescent="0.25">
      <c r="A1" t="s">
        <v>407</v>
      </c>
      <c r="B1" t="s">
        <v>408</v>
      </c>
      <c r="C1" t="s">
        <v>369</v>
      </c>
      <c r="D1" t="s">
        <v>370</v>
      </c>
      <c r="E1" t="s">
        <v>379</v>
      </c>
      <c r="F1" t="s">
        <v>376</v>
      </c>
      <c r="G1" t="s">
        <v>388</v>
      </c>
      <c r="H1" t="s">
        <v>389</v>
      </c>
      <c r="I1" t="s">
        <v>413</v>
      </c>
      <c r="J1" s="38" t="s">
        <v>409</v>
      </c>
      <c r="K1" s="38" t="s">
        <v>410</v>
      </c>
      <c r="L1" s="38" t="s">
        <v>411</v>
      </c>
      <c r="M1" s="38" t="s">
        <v>412</v>
      </c>
      <c r="N1" s="24"/>
      <c r="O1" s="22" t="s">
        <v>406</v>
      </c>
    </row>
    <row r="2" spans="1:16" x14ac:dyDescent="0.25">
      <c r="A2">
        <v>1</v>
      </c>
      <c r="C2">
        <v>8.6000000000000007E-2</v>
      </c>
      <c r="D2">
        <v>0.17199999999999999</v>
      </c>
      <c r="E2">
        <v>3.4000000000000002E-2</v>
      </c>
      <c r="F2">
        <v>0.125</v>
      </c>
      <c r="G2">
        <v>3.5999999999999997E-2</v>
      </c>
      <c r="H2">
        <v>1.2999999999999999E-2</v>
      </c>
      <c r="I2">
        <v>1</v>
      </c>
      <c r="J2">
        <v>0</v>
      </c>
      <c r="K2">
        <v>3.1E-2</v>
      </c>
      <c r="L2" t="str">
        <f t="shared" ref="L2:L33" si="0">IF(F2&gt;2,F2-1.75,"")</f>
        <v/>
      </c>
      <c r="M2" t="str">
        <f>IFERROR(L2-5/P2,"")</f>
        <v/>
      </c>
      <c r="O2" t="s">
        <v>380</v>
      </c>
      <c r="P2" t="str">
        <f>RIGHT(O2,2)</f>
        <v>56</v>
      </c>
    </row>
    <row r="3" spans="1:16" x14ac:dyDescent="0.25">
      <c r="A3">
        <v>2</v>
      </c>
      <c r="C3">
        <v>8.6000000000000007E-2</v>
      </c>
      <c r="D3">
        <v>0.17199999999999999</v>
      </c>
      <c r="E3">
        <v>3.4000000000000002E-2</v>
      </c>
      <c r="F3">
        <v>0.18800000000000003</v>
      </c>
      <c r="I3">
        <v>1</v>
      </c>
      <c r="J3">
        <v>0</v>
      </c>
      <c r="K3">
        <v>3.1E-2</v>
      </c>
      <c r="L3" t="str">
        <f t="shared" si="0"/>
        <v/>
      </c>
      <c r="M3" t="str">
        <f t="shared" ref="M3:M66" si="1">IFERROR(L3-5/P3,"")</f>
        <v/>
      </c>
      <c r="O3" t="s">
        <v>380</v>
      </c>
      <c r="P3" t="str">
        <f t="shared" ref="P3:P66" si="2">RIGHT(O3,2)</f>
        <v>56</v>
      </c>
    </row>
    <row r="4" spans="1:16" x14ac:dyDescent="0.25">
      <c r="A4">
        <v>3</v>
      </c>
      <c r="C4">
        <v>8.6000000000000007E-2</v>
      </c>
      <c r="D4">
        <v>0.17199999999999999</v>
      </c>
      <c r="E4">
        <v>3.4000000000000002E-2</v>
      </c>
      <c r="F4">
        <v>0.25</v>
      </c>
      <c r="I4">
        <v>1</v>
      </c>
      <c r="J4">
        <v>0</v>
      </c>
      <c r="K4">
        <v>3.1E-2</v>
      </c>
      <c r="L4" t="str">
        <f t="shared" si="0"/>
        <v/>
      </c>
      <c r="M4" t="str">
        <f t="shared" si="1"/>
        <v/>
      </c>
      <c r="O4" t="s">
        <v>380</v>
      </c>
      <c r="P4" t="str">
        <f t="shared" si="2"/>
        <v>56</v>
      </c>
    </row>
    <row r="5" spans="1:16" x14ac:dyDescent="0.25">
      <c r="A5">
        <v>4</v>
      </c>
      <c r="C5">
        <v>8.6000000000000007E-2</v>
      </c>
      <c r="D5">
        <v>0.17199999999999999</v>
      </c>
      <c r="E5">
        <v>3.4000000000000002E-2</v>
      </c>
      <c r="F5">
        <v>0.312</v>
      </c>
      <c r="I5">
        <v>1</v>
      </c>
      <c r="J5">
        <v>0</v>
      </c>
      <c r="K5">
        <v>3.1E-2</v>
      </c>
      <c r="L5" t="str">
        <f t="shared" si="0"/>
        <v/>
      </c>
      <c r="M5" t="str">
        <f t="shared" si="1"/>
        <v/>
      </c>
      <c r="O5" t="s">
        <v>380</v>
      </c>
      <c r="P5" t="str">
        <f t="shared" si="2"/>
        <v>56</v>
      </c>
    </row>
    <row r="6" spans="1:16" x14ac:dyDescent="0.25">
      <c r="A6">
        <v>5</v>
      </c>
      <c r="C6">
        <v>8.6000000000000007E-2</v>
      </c>
      <c r="D6">
        <v>0.17199999999999999</v>
      </c>
      <c r="E6">
        <v>3.4000000000000002E-2</v>
      </c>
      <c r="F6">
        <v>0.37500000000000006</v>
      </c>
      <c r="I6">
        <v>1</v>
      </c>
      <c r="J6">
        <v>0</v>
      </c>
      <c r="K6">
        <v>3.1E-2</v>
      </c>
      <c r="L6" t="str">
        <f t="shared" si="0"/>
        <v/>
      </c>
      <c r="M6" t="str">
        <f t="shared" si="1"/>
        <v/>
      </c>
      <c r="O6" t="s">
        <v>380</v>
      </c>
      <c r="P6" t="str">
        <f t="shared" si="2"/>
        <v>56</v>
      </c>
    </row>
    <row r="7" spans="1:16" x14ac:dyDescent="0.25">
      <c r="A7">
        <v>6</v>
      </c>
      <c r="C7">
        <v>8.6000000000000007E-2</v>
      </c>
      <c r="D7">
        <v>0.17199999999999999</v>
      </c>
      <c r="E7">
        <v>3.4000000000000002E-2</v>
      </c>
      <c r="F7">
        <v>0.438</v>
      </c>
      <c r="I7">
        <v>1</v>
      </c>
      <c r="J7">
        <v>0</v>
      </c>
      <c r="K7">
        <v>3.1E-2</v>
      </c>
      <c r="L7" t="str">
        <f t="shared" si="0"/>
        <v/>
      </c>
      <c r="M7" t="str">
        <f t="shared" si="1"/>
        <v/>
      </c>
      <c r="O7" t="s">
        <v>380</v>
      </c>
      <c r="P7" t="str">
        <f t="shared" si="2"/>
        <v>56</v>
      </c>
    </row>
    <row r="8" spans="1:16" x14ac:dyDescent="0.25">
      <c r="A8">
        <v>7</v>
      </c>
      <c r="C8">
        <v>8.6000000000000007E-2</v>
      </c>
      <c r="D8">
        <v>0.17199999999999999</v>
      </c>
      <c r="E8">
        <v>3.4000000000000002E-2</v>
      </c>
      <c r="F8">
        <v>0.5</v>
      </c>
      <c r="I8">
        <v>1</v>
      </c>
      <c r="J8">
        <v>0</v>
      </c>
      <c r="K8">
        <v>3.1E-2</v>
      </c>
      <c r="L8" t="str">
        <f t="shared" si="0"/>
        <v/>
      </c>
      <c r="M8" t="str">
        <f t="shared" si="1"/>
        <v/>
      </c>
      <c r="O8" t="s">
        <v>380</v>
      </c>
      <c r="P8" t="str">
        <f t="shared" si="2"/>
        <v>56</v>
      </c>
    </row>
    <row r="9" spans="1:16" x14ac:dyDescent="0.25">
      <c r="A9">
        <v>8</v>
      </c>
      <c r="C9">
        <v>8.6000000000000007E-2</v>
      </c>
      <c r="D9">
        <v>0.17199999999999999</v>
      </c>
      <c r="E9">
        <v>3.4000000000000002E-2</v>
      </c>
      <c r="F9">
        <v>0.625</v>
      </c>
      <c r="I9">
        <v>1</v>
      </c>
      <c r="J9">
        <v>0</v>
      </c>
      <c r="K9">
        <v>3.1E-2</v>
      </c>
      <c r="L9" t="str">
        <f t="shared" si="0"/>
        <v/>
      </c>
      <c r="M9" t="str">
        <f t="shared" si="1"/>
        <v/>
      </c>
      <c r="O9" t="s">
        <v>380</v>
      </c>
      <c r="P9" t="str">
        <f t="shared" si="2"/>
        <v>56</v>
      </c>
    </row>
    <row r="10" spans="1:16" x14ac:dyDescent="0.25">
      <c r="A10">
        <v>9</v>
      </c>
      <c r="C10">
        <v>8.6000000000000007E-2</v>
      </c>
      <c r="D10">
        <v>0.17199999999999999</v>
      </c>
      <c r="E10">
        <v>3.4000000000000002E-2</v>
      </c>
      <c r="F10">
        <v>0.75</v>
      </c>
      <c r="I10">
        <v>1</v>
      </c>
      <c r="J10">
        <v>0</v>
      </c>
      <c r="K10">
        <v>3.1E-2</v>
      </c>
      <c r="L10" t="str">
        <f t="shared" si="0"/>
        <v/>
      </c>
      <c r="M10" t="str">
        <f t="shared" si="1"/>
        <v/>
      </c>
      <c r="O10" t="s">
        <v>380</v>
      </c>
      <c r="P10" t="str">
        <f t="shared" si="2"/>
        <v>56</v>
      </c>
    </row>
    <row r="11" spans="1:16" x14ac:dyDescent="0.25">
      <c r="A11">
        <v>10</v>
      </c>
      <c r="C11">
        <v>8.6000000000000007E-2</v>
      </c>
      <c r="D11">
        <v>0.17199999999999999</v>
      </c>
      <c r="E11">
        <v>3.4000000000000002E-2</v>
      </c>
      <c r="F11">
        <v>0.875</v>
      </c>
      <c r="I11">
        <v>1</v>
      </c>
      <c r="J11">
        <v>0</v>
      </c>
      <c r="K11">
        <v>3.1E-2</v>
      </c>
      <c r="L11" t="str">
        <f t="shared" si="0"/>
        <v/>
      </c>
      <c r="M11" t="str">
        <f t="shared" si="1"/>
        <v/>
      </c>
      <c r="O11" t="s">
        <v>380</v>
      </c>
      <c r="P11" t="str">
        <f t="shared" si="2"/>
        <v>56</v>
      </c>
    </row>
    <row r="12" spans="1:16" x14ac:dyDescent="0.25">
      <c r="A12">
        <v>11</v>
      </c>
      <c r="C12">
        <v>0.112</v>
      </c>
      <c r="D12">
        <v>0.22500000000000001</v>
      </c>
      <c r="E12">
        <v>4.4999999999999998E-2</v>
      </c>
      <c r="F12">
        <v>0.125</v>
      </c>
      <c r="G12">
        <v>4.7E-2</v>
      </c>
      <c r="H12">
        <v>1.7000000000000001E-2</v>
      </c>
      <c r="I12">
        <v>1</v>
      </c>
      <c r="J12">
        <v>0</v>
      </c>
      <c r="K12">
        <v>3.1E-2</v>
      </c>
      <c r="L12" t="str">
        <f t="shared" si="0"/>
        <v/>
      </c>
      <c r="M12" t="str">
        <f t="shared" si="1"/>
        <v/>
      </c>
      <c r="O12" t="s">
        <v>381</v>
      </c>
      <c r="P12" t="str">
        <f t="shared" si="2"/>
        <v>40</v>
      </c>
    </row>
    <row r="13" spans="1:16" x14ac:dyDescent="0.25">
      <c r="A13">
        <v>12</v>
      </c>
      <c r="C13">
        <v>0.112</v>
      </c>
      <c r="D13">
        <v>0.22500000000000001</v>
      </c>
      <c r="E13">
        <v>4.4999999999999998E-2</v>
      </c>
      <c r="F13">
        <v>0.188</v>
      </c>
      <c r="G13">
        <v>4.7E-2</v>
      </c>
      <c r="H13">
        <v>1.7000000000000001E-2</v>
      </c>
      <c r="I13">
        <v>1</v>
      </c>
      <c r="J13">
        <v>0</v>
      </c>
      <c r="K13">
        <v>3.1E-2</v>
      </c>
      <c r="L13" t="str">
        <f t="shared" si="0"/>
        <v/>
      </c>
      <c r="M13" t="str">
        <f t="shared" si="1"/>
        <v/>
      </c>
      <c r="O13" t="s">
        <v>381</v>
      </c>
      <c r="P13" t="str">
        <f t="shared" si="2"/>
        <v>40</v>
      </c>
    </row>
    <row r="14" spans="1:16" x14ac:dyDescent="0.25">
      <c r="A14">
        <v>13</v>
      </c>
      <c r="C14">
        <v>0.112</v>
      </c>
      <c r="D14">
        <v>0.22500000000000001</v>
      </c>
      <c r="E14">
        <v>4.4999999999999998E-2</v>
      </c>
      <c r="F14">
        <v>0.25</v>
      </c>
      <c r="I14">
        <v>1</v>
      </c>
      <c r="J14">
        <v>0</v>
      </c>
      <c r="K14">
        <v>3.1E-2</v>
      </c>
      <c r="L14" t="str">
        <f t="shared" si="0"/>
        <v/>
      </c>
      <c r="M14" t="str">
        <f t="shared" si="1"/>
        <v/>
      </c>
      <c r="O14" t="s">
        <v>381</v>
      </c>
      <c r="P14" t="str">
        <f t="shared" si="2"/>
        <v>40</v>
      </c>
    </row>
    <row r="15" spans="1:16" x14ac:dyDescent="0.25">
      <c r="A15">
        <v>14</v>
      </c>
      <c r="C15">
        <v>0.112</v>
      </c>
      <c r="D15">
        <v>0.22500000000000001</v>
      </c>
      <c r="E15">
        <v>4.4999999999999998E-2</v>
      </c>
      <c r="F15">
        <v>0.312</v>
      </c>
      <c r="I15">
        <v>1</v>
      </c>
      <c r="J15">
        <v>0</v>
      </c>
      <c r="K15">
        <v>3.1E-2</v>
      </c>
      <c r="L15" t="str">
        <f t="shared" si="0"/>
        <v/>
      </c>
      <c r="M15" t="str">
        <f t="shared" si="1"/>
        <v/>
      </c>
      <c r="O15" t="s">
        <v>381</v>
      </c>
      <c r="P15" t="str">
        <f t="shared" si="2"/>
        <v>40</v>
      </c>
    </row>
    <row r="16" spans="1:16" x14ac:dyDescent="0.25">
      <c r="A16">
        <v>15</v>
      </c>
      <c r="C16">
        <v>0.112</v>
      </c>
      <c r="D16">
        <v>0.22500000000000001</v>
      </c>
      <c r="E16">
        <v>4.4999999999999998E-2</v>
      </c>
      <c r="F16">
        <v>0.375</v>
      </c>
      <c r="I16">
        <v>1</v>
      </c>
      <c r="J16">
        <v>0</v>
      </c>
      <c r="K16">
        <v>3.1E-2</v>
      </c>
      <c r="L16" t="str">
        <f t="shared" si="0"/>
        <v/>
      </c>
      <c r="M16" t="str">
        <f t="shared" si="1"/>
        <v/>
      </c>
      <c r="O16" t="s">
        <v>381</v>
      </c>
      <c r="P16" t="str">
        <f t="shared" si="2"/>
        <v>40</v>
      </c>
    </row>
    <row r="17" spans="1:16" x14ac:dyDescent="0.25">
      <c r="A17">
        <v>16</v>
      </c>
      <c r="C17">
        <v>0.112</v>
      </c>
      <c r="D17">
        <v>0.22500000000000001</v>
      </c>
      <c r="E17">
        <v>4.4999999999999998E-2</v>
      </c>
      <c r="F17">
        <v>0.438</v>
      </c>
      <c r="I17">
        <v>1</v>
      </c>
      <c r="J17">
        <v>0</v>
      </c>
      <c r="K17">
        <v>3.1E-2</v>
      </c>
      <c r="L17" t="str">
        <f t="shared" si="0"/>
        <v/>
      </c>
      <c r="M17" t="str">
        <f t="shared" si="1"/>
        <v/>
      </c>
      <c r="O17" t="s">
        <v>381</v>
      </c>
      <c r="P17" t="str">
        <f t="shared" si="2"/>
        <v>40</v>
      </c>
    </row>
    <row r="18" spans="1:16" x14ac:dyDescent="0.25">
      <c r="A18">
        <v>17</v>
      </c>
      <c r="C18">
        <v>0.112</v>
      </c>
      <c r="D18">
        <v>0.22500000000000001</v>
      </c>
      <c r="E18">
        <v>4.4999999999999998E-2</v>
      </c>
      <c r="F18">
        <v>0.5</v>
      </c>
      <c r="I18">
        <v>1</v>
      </c>
      <c r="J18">
        <v>0</v>
      </c>
      <c r="K18">
        <v>3.1E-2</v>
      </c>
      <c r="L18" t="str">
        <f t="shared" si="0"/>
        <v/>
      </c>
      <c r="M18" t="str">
        <f t="shared" si="1"/>
        <v/>
      </c>
      <c r="O18" t="s">
        <v>381</v>
      </c>
      <c r="P18" t="str">
        <f t="shared" si="2"/>
        <v>40</v>
      </c>
    </row>
    <row r="19" spans="1:16" x14ac:dyDescent="0.25">
      <c r="A19">
        <v>18</v>
      </c>
      <c r="C19">
        <v>0.112</v>
      </c>
      <c r="D19">
        <v>0.22500000000000001</v>
      </c>
      <c r="E19">
        <v>4.4999999999999998E-2</v>
      </c>
      <c r="F19">
        <v>0.625</v>
      </c>
      <c r="I19">
        <v>1</v>
      </c>
      <c r="J19">
        <v>0</v>
      </c>
      <c r="K19">
        <v>3.1E-2</v>
      </c>
      <c r="L19" t="str">
        <f t="shared" si="0"/>
        <v/>
      </c>
      <c r="M19" t="str">
        <f t="shared" si="1"/>
        <v/>
      </c>
      <c r="O19" t="s">
        <v>381</v>
      </c>
      <c r="P19" t="str">
        <f t="shared" si="2"/>
        <v>40</v>
      </c>
    </row>
    <row r="20" spans="1:16" x14ac:dyDescent="0.25">
      <c r="A20">
        <v>19</v>
      </c>
      <c r="C20">
        <v>0.112</v>
      </c>
      <c r="D20">
        <v>0.22500000000000001</v>
      </c>
      <c r="E20">
        <v>4.4999999999999998E-2</v>
      </c>
      <c r="F20">
        <v>0.75</v>
      </c>
      <c r="I20">
        <v>1</v>
      </c>
      <c r="J20">
        <v>0</v>
      </c>
      <c r="K20">
        <v>3.1E-2</v>
      </c>
      <c r="L20" t="str">
        <f t="shared" si="0"/>
        <v/>
      </c>
      <c r="M20" t="str">
        <f t="shared" si="1"/>
        <v/>
      </c>
      <c r="O20" t="s">
        <v>381</v>
      </c>
      <c r="P20" t="str">
        <f t="shared" si="2"/>
        <v>40</v>
      </c>
    </row>
    <row r="21" spans="1:16" x14ac:dyDescent="0.25">
      <c r="A21">
        <v>20</v>
      </c>
      <c r="C21">
        <v>0.112</v>
      </c>
      <c r="D21">
        <v>0.22500000000000001</v>
      </c>
      <c r="E21">
        <v>4.4999999999999998E-2</v>
      </c>
      <c r="F21">
        <v>0.875</v>
      </c>
      <c r="I21">
        <v>1</v>
      </c>
      <c r="J21">
        <v>0</v>
      </c>
      <c r="K21">
        <v>3.1E-2</v>
      </c>
      <c r="L21" t="str">
        <f t="shared" si="0"/>
        <v/>
      </c>
      <c r="M21" t="str">
        <f t="shared" si="1"/>
        <v/>
      </c>
      <c r="O21" t="s">
        <v>381</v>
      </c>
      <c r="P21" t="str">
        <f t="shared" si="2"/>
        <v>40</v>
      </c>
    </row>
    <row r="22" spans="1:16" x14ac:dyDescent="0.25">
      <c r="A22">
        <v>21</v>
      </c>
      <c r="C22">
        <v>0.112</v>
      </c>
      <c r="D22">
        <v>0.22500000000000001</v>
      </c>
      <c r="E22">
        <v>4.4999999999999998E-2</v>
      </c>
      <c r="F22">
        <v>1</v>
      </c>
      <c r="I22">
        <v>1</v>
      </c>
      <c r="J22">
        <v>0</v>
      </c>
      <c r="K22">
        <v>3.1E-2</v>
      </c>
      <c r="L22" t="str">
        <f t="shared" si="0"/>
        <v/>
      </c>
      <c r="M22" t="str">
        <f t="shared" si="1"/>
        <v/>
      </c>
      <c r="O22" t="s">
        <v>381</v>
      </c>
      <c r="P22" t="str">
        <f t="shared" si="2"/>
        <v>40</v>
      </c>
    </row>
    <row r="23" spans="1:16" x14ac:dyDescent="0.25">
      <c r="A23">
        <v>22</v>
      </c>
      <c r="C23">
        <v>0.112</v>
      </c>
      <c r="D23">
        <v>0.22500000000000001</v>
      </c>
      <c r="E23">
        <v>4.4999999999999998E-2</v>
      </c>
      <c r="F23">
        <v>1.25</v>
      </c>
      <c r="I23">
        <v>1</v>
      </c>
      <c r="J23">
        <v>0</v>
      </c>
      <c r="K23">
        <v>6.2E-2</v>
      </c>
      <c r="L23" t="str">
        <f t="shared" si="0"/>
        <v/>
      </c>
      <c r="M23" t="str">
        <f t="shared" si="1"/>
        <v/>
      </c>
      <c r="O23" t="s">
        <v>381</v>
      </c>
      <c r="P23" t="str">
        <f t="shared" si="2"/>
        <v>40</v>
      </c>
    </row>
    <row r="24" spans="1:16" x14ac:dyDescent="0.25">
      <c r="A24">
        <v>23</v>
      </c>
      <c r="C24">
        <v>0.112</v>
      </c>
      <c r="D24">
        <v>0.22500000000000001</v>
      </c>
      <c r="E24">
        <v>4.4999999999999998E-2</v>
      </c>
      <c r="F24">
        <v>1.5</v>
      </c>
      <c r="I24">
        <v>1</v>
      </c>
      <c r="J24">
        <v>0</v>
      </c>
      <c r="K24">
        <v>6.2E-2</v>
      </c>
      <c r="L24" t="str">
        <f t="shared" si="0"/>
        <v/>
      </c>
      <c r="M24" t="str">
        <f t="shared" si="1"/>
        <v/>
      </c>
      <c r="O24" t="s">
        <v>381</v>
      </c>
      <c r="P24" t="str">
        <f t="shared" si="2"/>
        <v>40</v>
      </c>
    </row>
    <row r="25" spans="1:16" x14ac:dyDescent="0.25">
      <c r="A25">
        <v>24</v>
      </c>
      <c r="C25">
        <v>0.13800000000000001</v>
      </c>
      <c r="D25">
        <v>0.27900000000000003</v>
      </c>
      <c r="E25">
        <v>5.5E-2</v>
      </c>
      <c r="F25">
        <v>0.125</v>
      </c>
      <c r="G25">
        <v>5.8999999999999997E-2</v>
      </c>
      <c r="H25">
        <v>2.1000000000000001E-2</v>
      </c>
      <c r="I25">
        <v>2</v>
      </c>
      <c r="J25">
        <v>0</v>
      </c>
      <c r="K25">
        <v>3.1E-2</v>
      </c>
      <c r="L25" t="str">
        <f t="shared" si="0"/>
        <v/>
      </c>
      <c r="M25" t="str">
        <f t="shared" si="1"/>
        <v/>
      </c>
      <c r="O25" t="s">
        <v>382</v>
      </c>
      <c r="P25" t="str">
        <f t="shared" si="2"/>
        <v>32</v>
      </c>
    </row>
    <row r="26" spans="1:16" x14ac:dyDescent="0.25">
      <c r="A26">
        <v>25</v>
      </c>
      <c r="C26">
        <v>0.13800000000000001</v>
      </c>
      <c r="D26">
        <v>0.27900000000000003</v>
      </c>
      <c r="E26">
        <v>5.5E-2</v>
      </c>
      <c r="F26">
        <v>0.188</v>
      </c>
      <c r="G26">
        <v>5.8999999999999997E-2</v>
      </c>
      <c r="H26">
        <v>2.1000000000000001E-2</v>
      </c>
      <c r="I26">
        <v>2</v>
      </c>
      <c r="J26">
        <v>0</v>
      </c>
      <c r="K26">
        <v>3.1E-2</v>
      </c>
      <c r="L26" t="str">
        <f t="shared" si="0"/>
        <v/>
      </c>
      <c r="M26" t="str">
        <f t="shared" si="1"/>
        <v/>
      </c>
      <c r="O26" t="s">
        <v>382</v>
      </c>
      <c r="P26" t="str">
        <f t="shared" si="2"/>
        <v>32</v>
      </c>
    </row>
    <row r="27" spans="1:16" x14ac:dyDescent="0.25">
      <c r="A27">
        <v>26</v>
      </c>
      <c r="C27">
        <v>0.13800000000000001</v>
      </c>
      <c r="D27">
        <v>0.27900000000000003</v>
      </c>
      <c r="E27">
        <v>5.5E-2</v>
      </c>
      <c r="F27">
        <v>0.25</v>
      </c>
      <c r="I27">
        <v>2</v>
      </c>
      <c r="J27">
        <v>0</v>
      </c>
      <c r="K27">
        <v>3.1E-2</v>
      </c>
      <c r="L27" t="str">
        <f t="shared" si="0"/>
        <v/>
      </c>
      <c r="M27" t="str">
        <f t="shared" si="1"/>
        <v/>
      </c>
      <c r="O27" t="s">
        <v>382</v>
      </c>
      <c r="P27" t="str">
        <f t="shared" si="2"/>
        <v>32</v>
      </c>
    </row>
    <row r="28" spans="1:16" x14ac:dyDescent="0.25">
      <c r="A28">
        <v>27</v>
      </c>
      <c r="C28">
        <v>0.13800000000000001</v>
      </c>
      <c r="D28">
        <v>0.27900000000000003</v>
      </c>
      <c r="E28">
        <v>5.5E-2</v>
      </c>
      <c r="F28">
        <v>0.312</v>
      </c>
      <c r="I28">
        <v>2</v>
      </c>
      <c r="J28">
        <v>0</v>
      </c>
      <c r="K28">
        <v>3.1E-2</v>
      </c>
      <c r="L28" t="str">
        <f t="shared" si="0"/>
        <v/>
      </c>
      <c r="M28" t="str">
        <f t="shared" si="1"/>
        <v/>
      </c>
      <c r="O28" t="s">
        <v>382</v>
      </c>
      <c r="P28" t="str">
        <f t="shared" si="2"/>
        <v>32</v>
      </c>
    </row>
    <row r="29" spans="1:16" x14ac:dyDescent="0.25">
      <c r="A29">
        <v>28</v>
      </c>
      <c r="C29">
        <v>0.13800000000000001</v>
      </c>
      <c r="D29">
        <v>0.27900000000000003</v>
      </c>
      <c r="E29">
        <v>5.5E-2</v>
      </c>
      <c r="F29">
        <v>0.375</v>
      </c>
      <c r="I29">
        <v>2</v>
      </c>
      <c r="J29">
        <v>0</v>
      </c>
      <c r="K29">
        <v>3.1E-2</v>
      </c>
      <c r="L29" t="str">
        <f t="shared" si="0"/>
        <v/>
      </c>
      <c r="M29" t="str">
        <f t="shared" si="1"/>
        <v/>
      </c>
      <c r="O29" t="s">
        <v>382</v>
      </c>
      <c r="P29" t="str">
        <f t="shared" si="2"/>
        <v>32</v>
      </c>
    </row>
    <row r="30" spans="1:16" x14ac:dyDescent="0.25">
      <c r="A30">
        <v>29</v>
      </c>
      <c r="C30">
        <v>0.13800000000000001</v>
      </c>
      <c r="D30">
        <v>0.27900000000000003</v>
      </c>
      <c r="E30">
        <v>5.5E-2</v>
      </c>
      <c r="F30">
        <v>0.438</v>
      </c>
      <c r="I30">
        <v>2</v>
      </c>
      <c r="J30">
        <v>0</v>
      </c>
      <c r="K30">
        <v>3.1E-2</v>
      </c>
      <c r="L30" t="str">
        <f t="shared" si="0"/>
        <v/>
      </c>
      <c r="M30" t="str">
        <f t="shared" si="1"/>
        <v/>
      </c>
      <c r="O30" t="s">
        <v>382</v>
      </c>
      <c r="P30" t="str">
        <f t="shared" si="2"/>
        <v>32</v>
      </c>
    </row>
    <row r="31" spans="1:16" x14ac:dyDescent="0.25">
      <c r="A31">
        <v>30</v>
      </c>
      <c r="C31">
        <v>0.13800000000000001</v>
      </c>
      <c r="D31">
        <v>0.27900000000000003</v>
      </c>
      <c r="E31">
        <v>5.5E-2</v>
      </c>
      <c r="F31">
        <v>0.5</v>
      </c>
      <c r="I31">
        <v>2</v>
      </c>
      <c r="J31">
        <v>0</v>
      </c>
      <c r="K31">
        <v>3.1E-2</v>
      </c>
      <c r="L31" t="str">
        <f t="shared" si="0"/>
        <v/>
      </c>
      <c r="M31" t="str">
        <f t="shared" si="1"/>
        <v/>
      </c>
      <c r="O31" t="s">
        <v>382</v>
      </c>
      <c r="P31" t="str">
        <f t="shared" si="2"/>
        <v>32</v>
      </c>
    </row>
    <row r="32" spans="1:16" x14ac:dyDescent="0.25">
      <c r="A32">
        <v>31</v>
      </c>
      <c r="C32">
        <v>0.13800000000000001</v>
      </c>
      <c r="D32">
        <v>0.27900000000000003</v>
      </c>
      <c r="E32">
        <v>5.5E-2</v>
      </c>
      <c r="F32">
        <v>0.625</v>
      </c>
      <c r="I32">
        <v>2</v>
      </c>
      <c r="J32">
        <v>0</v>
      </c>
      <c r="K32">
        <v>3.1E-2</v>
      </c>
      <c r="L32" t="str">
        <f t="shared" si="0"/>
        <v/>
      </c>
      <c r="M32" t="str">
        <f t="shared" si="1"/>
        <v/>
      </c>
      <c r="O32" t="s">
        <v>382</v>
      </c>
      <c r="P32" t="str">
        <f t="shared" si="2"/>
        <v>32</v>
      </c>
    </row>
    <row r="33" spans="1:16" x14ac:dyDescent="0.25">
      <c r="A33">
        <v>32</v>
      </c>
      <c r="C33">
        <v>0.13800000000000001</v>
      </c>
      <c r="D33">
        <v>0.27900000000000003</v>
      </c>
      <c r="E33">
        <v>5.5E-2</v>
      </c>
      <c r="F33">
        <v>0.75</v>
      </c>
      <c r="I33">
        <v>2</v>
      </c>
      <c r="J33">
        <v>0</v>
      </c>
      <c r="K33">
        <v>3.1E-2</v>
      </c>
      <c r="L33" t="str">
        <f t="shared" si="0"/>
        <v/>
      </c>
      <c r="M33" t="str">
        <f t="shared" si="1"/>
        <v/>
      </c>
      <c r="O33" t="s">
        <v>382</v>
      </c>
      <c r="P33" t="str">
        <f t="shared" si="2"/>
        <v>32</v>
      </c>
    </row>
    <row r="34" spans="1:16" x14ac:dyDescent="0.25">
      <c r="A34">
        <v>33</v>
      </c>
      <c r="C34">
        <v>0.13800000000000001</v>
      </c>
      <c r="D34">
        <v>0.27900000000000003</v>
      </c>
      <c r="E34">
        <v>5.5E-2</v>
      </c>
      <c r="F34">
        <v>0.875</v>
      </c>
      <c r="I34">
        <v>2</v>
      </c>
      <c r="J34">
        <v>0</v>
      </c>
      <c r="K34">
        <v>3.1E-2</v>
      </c>
      <c r="L34" t="str">
        <f t="shared" ref="L34:L65" si="3">IF(F34&gt;2,F34-1.75,"")</f>
        <v/>
      </c>
      <c r="M34" t="str">
        <f t="shared" si="1"/>
        <v/>
      </c>
      <c r="O34" t="s">
        <v>382</v>
      </c>
      <c r="P34" t="str">
        <f t="shared" si="2"/>
        <v>32</v>
      </c>
    </row>
    <row r="35" spans="1:16" x14ac:dyDescent="0.25">
      <c r="A35">
        <v>34</v>
      </c>
      <c r="C35">
        <v>0.13800000000000001</v>
      </c>
      <c r="D35">
        <v>0.27900000000000003</v>
      </c>
      <c r="E35">
        <v>5.5E-2</v>
      </c>
      <c r="F35">
        <v>1</v>
      </c>
      <c r="I35">
        <v>2</v>
      </c>
      <c r="J35">
        <v>0</v>
      </c>
      <c r="K35">
        <v>3.1E-2</v>
      </c>
      <c r="L35" t="str">
        <f t="shared" si="3"/>
        <v/>
      </c>
      <c r="M35" t="str">
        <f t="shared" si="1"/>
        <v/>
      </c>
      <c r="O35" t="s">
        <v>382</v>
      </c>
      <c r="P35" t="str">
        <f t="shared" si="2"/>
        <v>32</v>
      </c>
    </row>
    <row r="36" spans="1:16" x14ac:dyDescent="0.25">
      <c r="A36">
        <v>35</v>
      </c>
      <c r="C36">
        <v>0.13800000000000001</v>
      </c>
      <c r="D36">
        <v>0.27900000000000003</v>
      </c>
      <c r="E36">
        <v>5.5E-2</v>
      </c>
      <c r="F36">
        <v>1.25</v>
      </c>
      <c r="I36">
        <v>2</v>
      </c>
      <c r="J36">
        <v>0</v>
      </c>
      <c r="K36">
        <v>6.2E-2</v>
      </c>
      <c r="L36" t="str">
        <f t="shared" si="3"/>
        <v/>
      </c>
      <c r="M36" t="str">
        <f t="shared" si="1"/>
        <v/>
      </c>
      <c r="O36" t="s">
        <v>382</v>
      </c>
      <c r="P36" t="str">
        <f t="shared" si="2"/>
        <v>32</v>
      </c>
    </row>
    <row r="37" spans="1:16" x14ac:dyDescent="0.25">
      <c r="A37">
        <v>36</v>
      </c>
      <c r="C37">
        <v>0.13800000000000001</v>
      </c>
      <c r="D37">
        <v>0.27900000000000003</v>
      </c>
      <c r="E37">
        <v>5.5E-2</v>
      </c>
      <c r="F37">
        <v>1.5</v>
      </c>
      <c r="I37">
        <v>2</v>
      </c>
      <c r="J37">
        <v>0</v>
      </c>
      <c r="K37">
        <v>6.2E-2</v>
      </c>
      <c r="L37" t="str">
        <f t="shared" si="3"/>
        <v/>
      </c>
      <c r="M37" t="str">
        <f t="shared" si="1"/>
        <v/>
      </c>
      <c r="O37" t="s">
        <v>382</v>
      </c>
      <c r="P37" t="str">
        <f t="shared" si="2"/>
        <v>32</v>
      </c>
    </row>
    <row r="38" spans="1:16" x14ac:dyDescent="0.25">
      <c r="A38">
        <v>37</v>
      </c>
      <c r="C38">
        <v>0.13800000000000001</v>
      </c>
      <c r="D38">
        <v>0.27900000000000003</v>
      </c>
      <c r="E38">
        <v>5.5E-2</v>
      </c>
      <c r="F38">
        <v>1.75</v>
      </c>
      <c r="I38">
        <v>2</v>
      </c>
      <c r="J38">
        <v>0</v>
      </c>
      <c r="K38">
        <v>6.2E-2</v>
      </c>
      <c r="L38" t="str">
        <f t="shared" si="3"/>
        <v/>
      </c>
      <c r="M38" t="str">
        <f t="shared" si="1"/>
        <v/>
      </c>
      <c r="O38" t="s">
        <v>382</v>
      </c>
      <c r="P38" t="str">
        <f t="shared" si="2"/>
        <v>32</v>
      </c>
    </row>
    <row r="39" spans="1:16" x14ac:dyDescent="0.25">
      <c r="A39">
        <v>38</v>
      </c>
      <c r="C39">
        <v>0.13800000000000001</v>
      </c>
      <c r="D39">
        <v>0.27900000000000003</v>
      </c>
      <c r="E39">
        <v>5.5E-2</v>
      </c>
      <c r="F39">
        <v>2</v>
      </c>
      <c r="I39">
        <v>2</v>
      </c>
      <c r="J39">
        <v>0</v>
      </c>
      <c r="K39">
        <v>6.2E-2</v>
      </c>
      <c r="L39" t="str">
        <f t="shared" si="3"/>
        <v/>
      </c>
      <c r="M39" t="str">
        <f t="shared" si="1"/>
        <v/>
      </c>
      <c r="O39" t="s">
        <v>382</v>
      </c>
      <c r="P39" t="str">
        <f t="shared" si="2"/>
        <v>32</v>
      </c>
    </row>
    <row r="40" spans="1:16" x14ac:dyDescent="0.25">
      <c r="A40">
        <v>39</v>
      </c>
      <c r="C40">
        <v>0.16400000000000001</v>
      </c>
      <c r="D40">
        <v>0.33200000000000002</v>
      </c>
      <c r="E40">
        <v>6.6000000000000003E-2</v>
      </c>
      <c r="F40">
        <v>0.125</v>
      </c>
      <c r="G40">
        <v>7.0000000000000007E-2</v>
      </c>
      <c r="H40">
        <v>2.5000000000000001E-2</v>
      </c>
      <c r="I40">
        <v>2</v>
      </c>
      <c r="J40">
        <v>0</v>
      </c>
      <c r="K40">
        <v>3.1E-2</v>
      </c>
      <c r="L40" t="str">
        <f t="shared" si="3"/>
        <v/>
      </c>
      <c r="M40" t="str">
        <f t="shared" si="1"/>
        <v/>
      </c>
      <c r="O40" t="s">
        <v>383</v>
      </c>
      <c r="P40" t="str">
        <f t="shared" si="2"/>
        <v>32</v>
      </c>
    </row>
    <row r="41" spans="1:16" x14ac:dyDescent="0.25">
      <c r="A41">
        <v>40</v>
      </c>
      <c r="C41">
        <v>0.16400000000000001</v>
      </c>
      <c r="D41">
        <v>0.33200000000000002</v>
      </c>
      <c r="E41">
        <v>6.6000000000000003E-2</v>
      </c>
      <c r="F41">
        <v>0.188</v>
      </c>
      <c r="G41">
        <v>7.0000000000000007E-2</v>
      </c>
      <c r="H41">
        <v>2.5000000000000001E-2</v>
      </c>
      <c r="I41">
        <v>2</v>
      </c>
      <c r="J41">
        <v>0</v>
      </c>
      <c r="K41">
        <v>3.1E-2</v>
      </c>
      <c r="L41" t="str">
        <f t="shared" si="3"/>
        <v/>
      </c>
      <c r="M41" t="str">
        <f t="shared" si="1"/>
        <v/>
      </c>
      <c r="O41" t="s">
        <v>383</v>
      </c>
      <c r="P41" t="str">
        <f t="shared" si="2"/>
        <v>32</v>
      </c>
    </row>
    <row r="42" spans="1:16" x14ac:dyDescent="0.25">
      <c r="A42">
        <v>41</v>
      </c>
      <c r="C42">
        <v>0.16400000000000001</v>
      </c>
      <c r="D42">
        <v>0.33200000000000002</v>
      </c>
      <c r="E42">
        <v>6.6000000000000003E-2</v>
      </c>
      <c r="F42">
        <v>0.25</v>
      </c>
      <c r="G42">
        <v>7.0000000000000007E-2</v>
      </c>
      <c r="H42">
        <v>2.5000000000000001E-2</v>
      </c>
      <c r="I42">
        <v>2</v>
      </c>
      <c r="J42">
        <v>0</v>
      </c>
      <c r="K42">
        <v>3.1E-2</v>
      </c>
      <c r="L42" t="str">
        <f t="shared" si="3"/>
        <v/>
      </c>
      <c r="M42" t="str">
        <f t="shared" si="1"/>
        <v/>
      </c>
      <c r="O42" t="s">
        <v>383</v>
      </c>
      <c r="P42" t="str">
        <f t="shared" si="2"/>
        <v>32</v>
      </c>
    </row>
    <row r="43" spans="1:16" x14ac:dyDescent="0.25">
      <c r="A43">
        <v>42</v>
      </c>
      <c r="C43">
        <v>0.16400000000000001</v>
      </c>
      <c r="D43">
        <v>0.33200000000000002</v>
      </c>
      <c r="E43">
        <v>6.6000000000000003E-2</v>
      </c>
      <c r="F43">
        <v>0.312</v>
      </c>
      <c r="I43">
        <v>2</v>
      </c>
      <c r="J43">
        <v>0</v>
      </c>
      <c r="K43">
        <v>3.1E-2</v>
      </c>
      <c r="L43" t="str">
        <f t="shared" si="3"/>
        <v/>
      </c>
      <c r="M43" t="str">
        <f t="shared" si="1"/>
        <v/>
      </c>
      <c r="O43" t="s">
        <v>383</v>
      </c>
      <c r="P43" t="str">
        <f t="shared" si="2"/>
        <v>32</v>
      </c>
    </row>
    <row r="44" spans="1:16" x14ac:dyDescent="0.25">
      <c r="A44">
        <v>43</v>
      </c>
      <c r="C44">
        <v>0.16400000000000001</v>
      </c>
      <c r="D44">
        <v>0.33200000000000002</v>
      </c>
      <c r="E44">
        <v>6.6000000000000003E-2</v>
      </c>
      <c r="F44">
        <v>0.375</v>
      </c>
      <c r="I44">
        <v>2</v>
      </c>
      <c r="J44">
        <v>0</v>
      </c>
      <c r="K44">
        <v>3.1E-2</v>
      </c>
      <c r="L44" t="str">
        <f t="shared" si="3"/>
        <v/>
      </c>
      <c r="M44" t="str">
        <f t="shared" si="1"/>
        <v/>
      </c>
      <c r="O44" t="s">
        <v>383</v>
      </c>
      <c r="P44" t="str">
        <f t="shared" si="2"/>
        <v>32</v>
      </c>
    </row>
    <row r="45" spans="1:16" x14ac:dyDescent="0.25">
      <c r="A45">
        <v>44</v>
      </c>
      <c r="C45">
        <v>0.16400000000000001</v>
      </c>
      <c r="D45">
        <v>0.33200000000000002</v>
      </c>
      <c r="E45">
        <v>6.6000000000000003E-2</v>
      </c>
      <c r="F45">
        <v>0.438</v>
      </c>
      <c r="I45">
        <v>2</v>
      </c>
      <c r="J45">
        <v>0</v>
      </c>
      <c r="K45">
        <v>3.1E-2</v>
      </c>
      <c r="L45" t="str">
        <f t="shared" si="3"/>
        <v/>
      </c>
      <c r="M45" t="str">
        <f t="shared" si="1"/>
        <v/>
      </c>
      <c r="O45" t="s">
        <v>383</v>
      </c>
      <c r="P45" t="str">
        <f t="shared" si="2"/>
        <v>32</v>
      </c>
    </row>
    <row r="46" spans="1:16" x14ac:dyDescent="0.25">
      <c r="A46">
        <v>45</v>
      </c>
      <c r="C46">
        <v>0.16400000000000001</v>
      </c>
      <c r="D46">
        <v>0.33200000000000002</v>
      </c>
      <c r="E46">
        <v>6.6000000000000003E-2</v>
      </c>
      <c r="F46">
        <v>0.5</v>
      </c>
      <c r="I46">
        <v>2</v>
      </c>
      <c r="J46">
        <v>0</v>
      </c>
      <c r="K46">
        <v>3.1E-2</v>
      </c>
      <c r="L46" t="str">
        <f t="shared" si="3"/>
        <v/>
      </c>
      <c r="M46" t="str">
        <f t="shared" si="1"/>
        <v/>
      </c>
      <c r="O46" t="s">
        <v>383</v>
      </c>
      <c r="P46" t="str">
        <f t="shared" si="2"/>
        <v>32</v>
      </c>
    </row>
    <row r="47" spans="1:16" x14ac:dyDescent="0.25">
      <c r="A47">
        <v>46</v>
      </c>
      <c r="C47">
        <v>0.16400000000000001</v>
      </c>
      <c r="D47">
        <v>0.33200000000000002</v>
      </c>
      <c r="E47">
        <v>6.6000000000000003E-2</v>
      </c>
      <c r="F47">
        <v>0.625</v>
      </c>
      <c r="I47">
        <v>2</v>
      </c>
      <c r="J47">
        <v>0</v>
      </c>
      <c r="K47">
        <v>3.1E-2</v>
      </c>
      <c r="L47" t="str">
        <f t="shared" si="3"/>
        <v/>
      </c>
      <c r="M47" t="str">
        <f t="shared" si="1"/>
        <v/>
      </c>
      <c r="O47" t="s">
        <v>383</v>
      </c>
      <c r="P47" t="str">
        <f t="shared" si="2"/>
        <v>32</v>
      </c>
    </row>
    <row r="48" spans="1:16" x14ac:dyDescent="0.25">
      <c r="A48">
        <v>47</v>
      </c>
      <c r="C48">
        <v>0.16400000000000001</v>
      </c>
      <c r="D48">
        <v>0.33200000000000002</v>
      </c>
      <c r="E48">
        <v>6.6000000000000003E-2</v>
      </c>
      <c r="F48">
        <v>0.75</v>
      </c>
      <c r="I48">
        <v>2</v>
      </c>
      <c r="J48">
        <v>0</v>
      </c>
      <c r="K48">
        <v>3.1E-2</v>
      </c>
      <c r="L48" t="str">
        <f t="shared" si="3"/>
        <v/>
      </c>
      <c r="M48" t="str">
        <f t="shared" si="1"/>
        <v/>
      </c>
      <c r="O48" t="s">
        <v>383</v>
      </c>
      <c r="P48" t="str">
        <f t="shared" si="2"/>
        <v>32</v>
      </c>
    </row>
    <row r="49" spans="1:16" x14ac:dyDescent="0.25">
      <c r="A49">
        <v>48</v>
      </c>
      <c r="C49">
        <v>0.16400000000000001</v>
      </c>
      <c r="D49">
        <v>0.33200000000000002</v>
      </c>
      <c r="E49">
        <v>6.6000000000000003E-2</v>
      </c>
      <c r="F49">
        <v>0.875</v>
      </c>
      <c r="I49">
        <v>2</v>
      </c>
      <c r="J49">
        <v>0</v>
      </c>
      <c r="K49">
        <v>3.1E-2</v>
      </c>
      <c r="L49" t="str">
        <f t="shared" si="3"/>
        <v/>
      </c>
      <c r="M49" t="str">
        <f t="shared" si="1"/>
        <v/>
      </c>
      <c r="O49" t="s">
        <v>383</v>
      </c>
      <c r="P49" t="str">
        <f t="shared" si="2"/>
        <v>32</v>
      </c>
    </row>
    <row r="50" spans="1:16" x14ac:dyDescent="0.25">
      <c r="A50">
        <v>49</v>
      </c>
      <c r="C50">
        <v>0.16400000000000001</v>
      </c>
      <c r="D50">
        <v>0.33200000000000002</v>
      </c>
      <c r="E50">
        <v>6.6000000000000003E-2</v>
      </c>
      <c r="F50">
        <v>1</v>
      </c>
      <c r="I50">
        <v>2</v>
      </c>
      <c r="J50">
        <v>0</v>
      </c>
      <c r="K50">
        <v>3.1E-2</v>
      </c>
      <c r="L50" t="str">
        <f t="shared" si="3"/>
        <v/>
      </c>
      <c r="M50" t="str">
        <f t="shared" si="1"/>
        <v/>
      </c>
      <c r="O50" t="s">
        <v>383</v>
      </c>
      <c r="P50" t="str">
        <f t="shared" si="2"/>
        <v>32</v>
      </c>
    </row>
    <row r="51" spans="1:16" x14ac:dyDescent="0.25">
      <c r="A51">
        <v>50</v>
      </c>
      <c r="C51">
        <v>0.16400000000000001</v>
      </c>
      <c r="D51">
        <v>0.33200000000000002</v>
      </c>
      <c r="E51">
        <v>6.6000000000000003E-2</v>
      </c>
      <c r="F51">
        <v>1.25</v>
      </c>
      <c r="I51">
        <v>2</v>
      </c>
      <c r="J51">
        <v>0</v>
      </c>
      <c r="K51">
        <v>6.2E-2</v>
      </c>
      <c r="L51" t="str">
        <f t="shared" si="3"/>
        <v/>
      </c>
      <c r="M51" t="str">
        <f t="shared" si="1"/>
        <v/>
      </c>
      <c r="O51" t="s">
        <v>383</v>
      </c>
      <c r="P51" t="str">
        <f t="shared" si="2"/>
        <v>32</v>
      </c>
    </row>
    <row r="52" spans="1:16" x14ac:dyDescent="0.25">
      <c r="A52">
        <v>51</v>
      </c>
      <c r="C52">
        <v>0.16400000000000001</v>
      </c>
      <c r="D52">
        <v>0.33200000000000002</v>
      </c>
      <c r="E52">
        <v>6.6000000000000003E-2</v>
      </c>
      <c r="F52">
        <v>1.5</v>
      </c>
      <c r="I52">
        <v>2</v>
      </c>
      <c r="J52">
        <v>0</v>
      </c>
      <c r="K52">
        <v>6.2E-2</v>
      </c>
      <c r="L52" t="str">
        <f t="shared" si="3"/>
        <v/>
      </c>
      <c r="M52" t="str">
        <f t="shared" si="1"/>
        <v/>
      </c>
      <c r="O52" t="s">
        <v>383</v>
      </c>
      <c r="P52" t="str">
        <f t="shared" si="2"/>
        <v>32</v>
      </c>
    </row>
    <row r="53" spans="1:16" x14ac:dyDescent="0.25">
      <c r="A53">
        <v>52</v>
      </c>
      <c r="C53">
        <v>0.16400000000000001</v>
      </c>
      <c r="D53">
        <v>0.33200000000000002</v>
      </c>
      <c r="E53">
        <v>6.6000000000000003E-2</v>
      </c>
      <c r="F53">
        <v>1.75</v>
      </c>
      <c r="I53">
        <v>2</v>
      </c>
      <c r="J53">
        <v>0</v>
      </c>
      <c r="K53">
        <v>6.2E-2</v>
      </c>
      <c r="L53" t="str">
        <f t="shared" si="3"/>
        <v/>
      </c>
      <c r="M53" t="str">
        <f t="shared" si="1"/>
        <v/>
      </c>
      <c r="O53" t="s">
        <v>383</v>
      </c>
      <c r="P53" t="str">
        <f t="shared" si="2"/>
        <v>32</v>
      </c>
    </row>
    <row r="54" spans="1:16" x14ac:dyDescent="0.25">
      <c r="A54">
        <v>53</v>
      </c>
      <c r="C54">
        <v>0.16400000000000001</v>
      </c>
      <c r="D54">
        <v>0.33200000000000002</v>
      </c>
      <c r="E54">
        <v>6.6000000000000003E-2</v>
      </c>
      <c r="F54">
        <v>2</v>
      </c>
      <c r="I54">
        <v>2</v>
      </c>
      <c r="J54">
        <v>0</v>
      </c>
      <c r="K54">
        <v>6.2E-2</v>
      </c>
      <c r="L54" t="str">
        <f t="shared" si="3"/>
        <v/>
      </c>
      <c r="M54" t="str">
        <f t="shared" si="1"/>
        <v/>
      </c>
      <c r="O54" t="s">
        <v>383</v>
      </c>
      <c r="P54" t="str">
        <f t="shared" si="2"/>
        <v>32</v>
      </c>
    </row>
    <row r="55" spans="1:16" x14ac:dyDescent="0.25">
      <c r="A55">
        <v>54</v>
      </c>
      <c r="C55">
        <v>0.16400000000000001</v>
      </c>
      <c r="D55">
        <v>0.33200000000000002</v>
      </c>
      <c r="E55">
        <v>6.6000000000000003E-2</v>
      </c>
      <c r="F55">
        <v>2.25</v>
      </c>
      <c r="I55">
        <v>2</v>
      </c>
      <c r="J55">
        <v>0</v>
      </c>
      <c r="K55">
        <v>9.4E-2</v>
      </c>
      <c r="L55">
        <f t="shared" si="3"/>
        <v>0.5</v>
      </c>
      <c r="M55">
        <f t="shared" si="1"/>
        <v>0.34375</v>
      </c>
      <c r="O55" t="s">
        <v>383</v>
      </c>
      <c r="P55" t="str">
        <f t="shared" si="2"/>
        <v>32</v>
      </c>
    </row>
    <row r="56" spans="1:16" x14ac:dyDescent="0.25">
      <c r="A56">
        <v>55</v>
      </c>
      <c r="C56">
        <v>0.16400000000000001</v>
      </c>
      <c r="D56">
        <v>0.33200000000000002</v>
      </c>
      <c r="E56">
        <v>6.6000000000000003E-2</v>
      </c>
      <c r="F56">
        <v>2.5</v>
      </c>
      <c r="I56">
        <v>2</v>
      </c>
      <c r="J56">
        <v>0</v>
      </c>
      <c r="K56">
        <v>9.4E-2</v>
      </c>
      <c r="L56">
        <f t="shared" si="3"/>
        <v>0.75</v>
      </c>
      <c r="M56">
        <f t="shared" si="1"/>
        <v>0.59375</v>
      </c>
      <c r="O56" t="s">
        <v>383</v>
      </c>
      <c r="P56" t="str">
        <f t="shared" si="2"/>
        <v>32</v>
      </c>
    </row>
    <row r="57" spans="1:16" x14ac:dyDescent="0.25">
      <c r="A57">
        <v>56</v>
      </c>
      <c r="C57">
        <v>0.16400000000000001</v>
      </c>
      <c r="D57">
        <v>0.33200000000000002</v>
      </c>
      <c r="E57">
        <v>6.6000000000000003E-2</v>
      </c>
      <c r="F57">
        <v>2.75</v>
      </c>
      <c r="I57">
        <v>2</v>
      </c>
      <c r="J57">
        <v>0</v>
      </c>
      <c r="K57">
        <v>9.4E-2</v>
      </c>
      <c r="L57">
        <f t="shared" si="3"/>
        <v>1</v>
      </c>
      <c r="M57">
        <f t="shared" si="1"/>
        <v>0.84375</v>
      </c>
      <c r="O57" t="s">
        <v>383</v>
      </c>
      <c r="P57" t="str">
        <f t="shared" si="2"/>
        <v>32</v>
      </c>
    </row>
    <row r="58" spans="1:16" x14ac:dyDescent="0.25">
      <c r="A58">
        <v>57</v>
      </c>
      <c r="C58">
        <v>0.16400000000000001</v>
      </c>
      <c r="D58">
        <v>0.33200000000000002</v>
      </c>
      <c r="E58">
        <v>6.6000000000000003E-2</v>
      </c>
      <c r="F58">
        <v>3</v>
      </c>
      <c r="I58">
        <v>2</v>
      </c>
      <c r="J58">
        <v>0</v>
      </c>
      <c r="K58">
        <v>9.4E-2</v>
      </c>
      <c r="L58">
        <f t="shared" si="3"/>
        <v>1.25</v>
      </c>
      <c r="M58">
        <f t="shared" si="1"/>
        <v>1.09375</v>
      </c>
      <c r="O58" t="s">
        <v>383</v>
      </c>
      <c r="P58" t="str">
        <f t="shared" si="2"/>
        <v>32</v>
      </c>
    </row>
    <row r="59" spans="1:16" x14ac:dyDescent="0.25">
      <c r="A59">
        <v>58</v>
      </c>
      <c r="C59">
        <v>0.19</v>
      </c>
      <c r="D59">
        <v>0.38500000000000001</v>
      </c>
      <c r="E59">
        <v>7.5999999999999998E-2</v>
      </c>
      <c r="F59">
        <v>0.188</v>
      </c>
      <c r="G59">
        <v>8.1000000000000003E-2</v>
      </c>
      <c r="H59">
        <v>2.9000000000000001E-2</v>
      </c>
      <c r="I59">
        <v>2</v>
      </c>
      <c r="J59">
        <v>0</v>
      </c>
      <c r="K59">
        <v>3.1E-2</v>
      </c>
      <c r="L59" t="str">
        <f t="shared" si="3"/>
        <v/>
      </c>
      <c r="M59" t="str">
        <f t="shared" si="1"/>
        <v/>
      </c>
      <c r="O59" t="s">
        <v>384</v>
      </c>
      <c r="P59" t="str">
        <f t="shared" si="2"/>
        <v>32</v>
      </c>
    </row>
    <row r="60" spans="1:16" x14ac:dyDescent="0.25">
      <c r="A60">
        <v>59</v>
      </c>
      <c r="C60">
        <v>0.19</v>
      </c>
      <c r="D60">
        <v>0.38500000000000001</v>
      </c>
      <c r="E60">
        <v>7.5999999999999998E-2</v>
      </c>
      <c r="F60">
        <v>0.25</v>
      </c>
      <c r="G60">
        <v>8.1000000000000003E-2</v>
      </c>
      <c r="H60">
        <v>2.9000000000000001E-2</v>
      </c>
      <c r="I60">
        <v>2</v>
      </c>
      <c r="J60">
        <v>0</v>
      </c>
      <c r="K60">
        <v>3.1E-2</v>
      </c>
      <c r="L60" t="str">
        <f t="shared" si="3"/>
        <v/>
      </c>
      <c r="M60" t="str">
        <f t="shared" si="1"/>
        <v/>
      </c>
      <c r="O60" t="s">
        <v>384</v>
      </c>
      <c r="P60" t="str">
        <f t="shared" si="2"/>
        <v>32</v>
      </c>
    </row>
    <row r="61" spans="1:16" x14ac:dyDescent="0.25">
      <c r="A61">
        <v>60</v>
      </c>
      <c r="C61">
        <v>0.19</v>
      </c>
      <c r="D61">
        <v>0.38500000000000001</v>
      </c>
      <c r="E61">
        <v>7.5999999999999998E-2</v>
      </c>
      <c r="F61">
        <v>0.312</v>
      </c>
      <c r="G61">
        <v>8.1000000000000003E-2</v>
      </c>
      <c r="H61">
        <v>2.9000000000000001E-2</v>
      </c>
      <c r="I61">
        <v>2</v>
      </c>
      <c r="J61">
        <v>0</v>
      </c>
      <c r="K61">
        <v>3.1E-2</v>
      </c>
      <c r="L61" t="str">
        <f t="shared" si="3"/>
        <v/>
      </c>
      <c r="M61" t="str">
        <f t="shared" si="1"/>
        <v/>
      </c>
      <c r="O61" t="s">
        <v>384</v>
      </c>
      <c r="P61" t="str">
        <f t="shared" si="2"/>
        <v>32</v>
      </c>
    </row>
    <row r="62" spans="1:16" x14ac:dyDescent="0.25">
      <c r="A62">
        <v>61</v>
      </c>
      <c r="C62">
        <v>0.19</v>
      </c>
      <c r="D62">
        <v>0.38500000000000001</v>
      </c>
      <c r="E62">
        <v>7.5999999999999998E-2</v>
      </c>
      <c r="F62">
        <v>0.375</v>
      </c>
      <c r="I62">
        <v>2</v>
      </c>
      <c r="J62">
        <v>0</v>
      </c>
      <c r="K62">
        <v>3.1E-2</v>
      </c>
      <c r="L62" t="str">
        <f t="shared" si="3"/>
        <v/>
      </c>
      <c r="M62" t="str">
        <f t="shared" si="1"/>
        <v/>
      </c>
      <c r="O62" t="s">
        <v>384</v>
      </c>
      <c r="P62" t="str">
        <f t="shared" si="2"/>
        <v>32</v>
      </c>
    </row>
    <row r="63" spans="1:16" x14ac:dyDescent="0.25">
      <c r="A63">
        <v>62</v>
      </c>
      <c r="C63">
        <v>0.19</v>
      </c>
      <c r="D63">
        <v>0.38500000000000001</v>
      </c>
      <c r="E63">
        <v>7.5999999999999998E-2</v>
      </c>
      <c r="F63">
        <v>0.438</v>
      </c>
      <c r="I63">
        <v>2</v>
      </c>
      <c r="J63">
        <v>0</v>
      </c>
      <c r="K63">
        <v>3.1E-2</v>
      </c>
      <c r="L63" t="str">
        <f t="shared" si="3"/>
        <v/>
      </c>
      <c r="M63" t="str">
        <f t="shared" si="1"/>
        <v/>
      </c>
      <c r="O63" t="s">
        <v>384</v>
      </c>
      <c r="P63" t="str">
        <f t="shared" si="2"/>
        <v>32</v>
      </c>
    </row>
    <row r="64" spans="1:16" x14ac:dyDescent="0.25">
      <c r="A64">
        <v>63</v>
      </c>
      <c r="C64">
        <v>0.19</v>
      </c>
      <c r="D64">
        <v>0.38500000000000001</v>
      </c>
      <c r="E64">
        <v>7.5999999999999998E-2</v>
      </c>
      <c r="F64">
        <v>0.5</v>
      </c>
      <c r="I64">
        <v>2</v>
      </c>
      <c r="J64">
        <v>0</v>
      </c>
      <c r="K64">
        <v>3.1E-2</v>
      </c>
      <c r="L64" t="str">
        <f t="shared" si="3"/>
        <v/>
      </c>
      <c r="M64" t="str">
        <f t="shared" si="1"/>
        <v/>
      </c>
      <c r="O64" t="s">
        <v>384</v>
      </c>
      <c r="P64" t="str">
        <f t="shared" si="2"/>
        <v>32</v>
      </c>
    </row>
    <row r="65" spans="1:16" x14ac:dyDescent="0.25">
      <c r="A65">
        <v>64</v>
      </c>
      <c r="C65">
        <v>0.19</v>
      </c>
      <c r="D65">
        <v>0.38500000000000001</v>
      </c>
      <c r="E65">
        <v>7.5999999999999998E-2</v>
      </c>
      <c r="F65">
        <v>0.625</v>
      </c>
      <c r="I65">
        <v>2</v>
      </c>
      <c r="J65">
        <v>0</v>
      </c>
      <c r="K65">
        <v>3.1E-2</v>
      </c>
      <c r="L65" t="str">
        <f t="shared" si="3"/>
        <v/>
      </c>
      <c r="M65" t="str">
        <f t="shared" si="1"/>
        <v/>
      </c>
      <c r="O65" t="s">
        <v>384</v>
      </c>
      <c r="P65" t="str">
        <f t="shared" si="2"/>
        <v>32</v>
      </c>
    </row>
    <row r="66" spans="1:16" x14ac:dyDescent="0.25">
      <c r="A66">
        <v>65</v>
      </c>
      <c r="C66">
        <v>0.19</v>
      </c>
      <c r="D66">
        <v>0.38500000000000001</v>
      </c>
      <c r="E66">
        <v>7.5999999999999998E-2</v>
      </c>
      <c r="F66">
        <v>0.75</v>
      </c>
      <c r="I66">
        <v>2</v>
      </c>
      <c r="J66">
        <v>0</v>
      </c>
      <c r="K66">
        <v>3.1E-2</v>
      </c>
      <c r="L66" t="str">
        <f t="shared" ref="L66:L97" si="4">IF(F66&gt;2,F66-1.75,"")</f>
        <v/>
      </c>
      <c r="M66" t="str">
        <f t="shared" si="1"/>
        <v/>
      </c>
      <c r="O66" t="s">
        <v>384</v>
      </c>
      <c r="P66" t="str">
        <f t="shared" si="2"/>
        <v>32</v>
      </c>
    </row>
    <row r="67" spans="1:16" x14ac:dyDescent="0.25">
      <c r="A67">
        <v>66</v>
      </c>
      <c r="C67">
        <v>0.19</v>
      </c>
      <c r="D67">
        <v>0.38500000000000001</v>
      </c>
      <c r="E67">
        <v>7.5999999999999998E-2</v>
      </c>
      <c r="F67">
        <v>0.875</v>
      </c>
      <c r="I67">
        <v>2</v>
      </c>
      <c r="J67">
        <v>0</v>
      </c>
      <c r="K67">
        <v>3.1E-2</v>
      </c>
      <c r="L67" t="str">
        <f t="shared" si="4"/>
        <v/>
      </c>
      <c r="M67" t="str">
        <f t="shared" ref="M67:M123" si="5">IFERROR(L67-5/P67,"")</f>
        <v/>
      </c>
      <c r="O67" t="s">
        <v>384</v>
      </c>
      <c r="P67" t="str">
        <f t="shared" ref="P67:P123" si="6">RIGHT(O67,2)</f>
        <v>32</v>
      </c>
    </row>
    <row r="68" spans="1:16" x14ac:dyDescent="0.25">
      <c r="A68">
        <v>67</v>
      </c>
      <c r="C68">
        <v>0.19</v>
      </c>
      <c r="D68">
        <v>0.38500000000000001</v>
      </c>
      <c r="E68">
        <v>7.5999999999999998E-2</v>
      </c>
      <c r="F68">
        <v>1</v>
      </c>
      <c r="I68">
        <v>2</v>
      </c>
      <c r="J68">
        <v>0</v>
      </c>
      <c r="K68">
        <v>3.1E-2</v>
      </c>
      <c r="L68" t="str">
        <f t="shared" si="4"/>
        <v/>
      </c>
      <c r="M68" t="str">
        <f t="shared" si="5"/>
        <v/>
      </c>
      <c r="O68" t="s">
        <v>384</v>
      </c>
      <c r="P68" t="str">
        <f t="shared" si="6"/>
        <v>32</v>
      </c>
    </row>
    <row r="69" spans="1:16" x14ac:dyDescent="0.25">
      <c r="A69">
        <v>68</v>
      </c>
      <c r="C69">
        <v>0.19</v>
      </c>
      <c r="D69">
        <v>0.38500000000000001</v>
      </c>
      <c r="E69">
        <v>7.5999999999999998E-2</v>
      </c>
      <c r="F69">
        <v>1.25</v>
      </c>
      <c r="I69">
        <v>2</v>
      </c>
      <c r="J69">
        <v>0</v>
      </c>
      <c r="K69">
        <v>6.2E-2</v>
      </c>
      <c r="L69" t="str">
        <f t="shared" si="4"/>
        <v/>
      </c>
      <c r="M69" t="str">
        <f t="shared" si="5"/>
        <v/>
      </c>
      <c r="O69" t="s">
        <v>384</v>
      </c>
      <c r="P69" t="str">
        <f t="shared" si="6"/>
        <v>32</v>
      </c>
    </row>
    <row r="70" spans="1:16" x14ac:dyDescent="0.25">
      <c r="A70">
        <v>69</v>
      </c>
      <c r="C70">
        <v>0.19</v>
      </c>
      <c r="D70">
        <v>0.38500000000000001</v>
      </c>
      <c r="E70">
        <v>7.5999999999999998E-2</v>
      </c>
      <c r="F70">
        <v>1.5</v>
      </c>
      <c r="I70">
        <v>2</v>
      </c>
      <c r="J70">
        <v>0</v>
      </c>
      <c r="K70">
        <v>6.2E-2</v>
      </c>
      <c r="L70" t="str">
        <f t="shared" si="4"/>
        <v/>
      </c>
      <c r="M70" t="str">
        <f t="shared" si="5"/>
        <v/>
      </c>
      <c r="O70" t="s">
        <v>384</v>
      </c>
      <c r="P70" t="str">
        <f t="shared" si="6"/>
        <v>32</v>
      </c>
    </row>
    <row r="71" spans="1:16" x14ac:dyDescent="0.25">
      <c r="A71">
        <v>70</v>
      </c>
      <c r="C71">
        <v>0.19</v>
      </c>
      <c r="D71">
        <v>0.38500000000000001</v>
      </c>
      <c r="E71">
        <v>7.5999999999999998E-2</v>
      </c>
      <c r="F71">
        <v>1.75</v>
      </c>
      <c r="I71">
        <v>2</v>
      </c>
      <c r="J71">
        <v>0</v>
      </c>
      <c r="K71">
        <v>6.2E-2</v>
      </c>
      <c r="L71" t="str">
        <f t="shared" si="4"/>
        <v/>
      </c>
      <c r="M71" t="str">
        <f t="shared" si="5"/>
        <v/>
      </c>
      <c r="O71" t="s">
        <v>384</v>
      </c>
      <c r="P71" t="str">
        <f t="shared" si="6"/>
        <v>32</v>
      </c>
    </row>
    <row r="72" spans="1:16" x14ac:dyDescent="0.25">
      <c r="A72">
        <v>71</v>
      </c>
      <c r="C72">
        <v>0.19</v>
      </c>
      <c r="D72">
        <v>0.38500000000000001</v>
      </c>
      <c r="E72">
        <v>7.5999999999999998E-2</v>
      </c>
      <c r="F72">
        <v>2</v>
      </c>
      <c r="I72">
        <v>2</v>
      </c>
      <c r="J72">
        <v>0</v>
      </c>
      <c r="K72">
        <v>6.2E-2</v>
      </c>
      <c r="L72" t="str">
        <f t="shared" si="4"/>
        <v/>
      </c>
      <c r="M72" t="str">
        <f t="shared" si="5"/>
        <v/>
      </c>
      <c r="O72" t="s">
        <v>384</v>
      </c>
      <c r="P72" t="str">
        <f t="shared" si="6"/>
        <v>32</v>
      </c>
    </row>
    <row r="73" spans="1:16" x14ac:dyDescent="0.25">
      <c r="A73">
        <v>72</v>
      </c>
      <c r="C73">
        <v>0.19</v>
      </c>
      <c r="D73">
        <v>0.38500000000000001</v>
      </c>
      <c r="E73">
        <v>7.5999999999999998E-2</v>
      </c>
      <c r="F73">
        <v>2.25</v>
      </c>
      <c r="I73">
        <v>2</v>
      </c>
      <c r="J73">
        <v>0</v>
      </c>
      <c r="K73">
        <v>9.4E-2</v>
      </c>
      <c r="L73">
        <f t="shared" si="4"/>
        <v>0.5</v>
      </c>
      <c r="M73">
        <f t="shared" si="5"/>
        <v>0.34375</v>
      </c>
      <c r="O73" t="s">
        <v>384</v>
      </c>
      <c r="P73" t="str">
        <f t="shared" si="6"/>
        <v>32</v>
      </c>
    </row>
    <row r="74" spans="1:16" x14ac:dyDescent="0.25">
      <c r="A74">
        <v>73</v>
      </c>
      <c r="C74">
        <v>0.19</v>
      </c>
      <c r="D74">
        <v>0.38500000000000001</v>
      </c>
      <c r="E74">
        <v>7.5999999999999998E-2</v>
      </c>
      <c r="F74">
        <v>2.5</v>
      </c>
      <c r="I74">
        <v>2</v>
      </c>
      <c r="J74">
        <v>0</v>
      </c>
      <c r="K74">
        <v>9.4E-2</v>
      </c>
      <c r="L74">
        <f t="shared" si="4"/>
        <v>0.75</v>
      </c>
      <c r="M74">
        <f t="shared" si="5"/>
        <v>0.59375</v>
      </c>
      <c r="O74" t="s">
        <v>384</v>
      </c>
      <c r="P74" t="str">
        <f t="shared" si="6"/>
        <v>32</v>
      </c>
    </row>
    <row r="75" spans="1:16" x14ac:dyDescent="0.25">
      <c r="A75">
        <v>74</v>
      </c>
      <c r="C75">
        <v>0.19</v>
      </c>
      <c r="D75">
        <v>0.38500000000000001</v>
      </c>
      <c r="E75">
        <v>7.5999999999999998E-2</v>
      </c>
      <c r="F75">
        <v>2.75</v>
      </c>
      <c r="I75">
        <v>2</v>
      </c>
      <c r="J75">
        <v>0</v>
      </c>
      <c r="K75">
        <v>9.4E-2</v>
      </c>
      <c r="L75">
        <f t="shared" si="4"/>
        <v>1</v>
      </c>
      <c r="M75">
        <f t="shared" si="5"/>
        <v>0.84375</v>
      </c>
      <c r="O75" t="s">
        <v>384</v>
      </c>
      <c r="P75" t="str">
        <f t="shared" si="6"/>
        <v>32</v>
      </c>
    </row>
    <row r="76" spans="1:16" x14ac:dyDescent="0.25">
      <c r="A76">
        <v>75</v>
      </c>
      <c r="C76">
        <v>0.19</v>
      </c>
      <c r="D76">
        <v>0.38500000000000001</v>
      </c>
      <c r="E76">
        <v>7.5999999999999998E-2</v>
      </c>
      <c r="F76">
        <v>3</v>
      </c>
      <c r="I76">
        <v>2</v>
      </c>
      <c r="J76">
        <v>0</v>
      </c>
      <c r="K76">
        <v>9.4E-2</v>
      </c>
      <c r="L76">
        <f t="shared" si="4"/>
        <v>1.25</v>
      </c>
      <c r="M76">
        <f t="shared" si="5"/>
        <v>1.09375</v>
      </c>
      <c r="O76" t="s">
        <v>384</v>
      </c>
      <c r="P76" t="str">
        <f t="shared" si="6"/>
        <v>32</v>
      </c>
    </row>
    <row r="77" spans="1:16" x14ac:dyDescent="0.25">
      <c r="A77">
        <v>76</v>
      </c>
      <c r="C77">
        <v>0.25</v>
      </c>
      <c r="D77">
        <v>0.50700000000000001</v>
      </c>
      <c r="E77">
        <v>0.1</v>
      </c>
      <c r="F77">
        <v>0.312</v>
      </c>
      <c r="G77">
        <v>0.107</v>
      </c>
      <c r="H77">
        <v>3.7999999999999999E-2</v>
      </c>
      <c r="I77">
        <v>3</v>
      </c>
      <c r="J77">
        <v>0</v>
      </c>
      <c r="K77">
        <v>3.1E-2</v>
      </c>
      <c r="L77" t="str">
        <f t="shared" si="4"/>
        <v/>
      </c>
      <c r="M77" t="str">
        <f t="shared" si="5"/>
        <v/>
      </c>
      <c r="O77" t="s">
        <v>385</v>
      </c>
      <c r="P77" t="str">
        <f t="shared" si="6"/>
        <v>20</v>
      </c>
    </row>
    <row r="78" spans="1:16" x14ac:dyDescent="0.25">
      <c r="A78">
        <v>77</v>
      </c>
      <c r="C78">
        <v>0.25</v>
      </c>
      <c r="D78">
        <v>0.50700000000000001</v>
      </c>
      <c r="E78">
        <v>0.1</v>
      </c>
      <c r="F78">
        <v>0.375</v>
      </c>
      <c r="G78">
        <v>0.107</v>
      </c>
      <c r="H78">
        <v>3.7999999999999999E-2</v>
      </c>
      <c r="I78">
        <v>3</v>
      </c>
      <c r="J78">
        <v>0</v>
      </c>
      <c r="K78">
        <v>3.1E-2</v>
      </c>
      <c r="L78" t="str">
        <f t="shared" si="4"/>
        <v/>
      </c>
      <c r="M78" t="str">
        <f t="shared" si="5"/>
        <v/>
      </c>
      <c r="O78" t="s">
        <v>385</v>
      </c>
      <c r="P78" t="str">
        <f t="shared" si="6"/>
        <v>20</v>
      </c>
    </row>
    <row r="79" spans="1:16" x14ac:dyDescent="0.25">
      <c r="A79">
        <v>78</v>
      </c>
      <c r="C79">
        <v>0.25</v>
      </c>
      <c r="D79">
        <v>0.50700000000000001</v>
      </c>
      <c r="E79">
        <v>0.1</v>
      </c>
      <c r="F79">
        <v>0.438</v>
      </c>
      <c r="G79">
        <v>0.107</v>
      </c>
      <c r="H79">
        <v>3.7999999999999999E-2</v>
      </c>
      <c r="I79">
        <v>3</v>
      </c>
      <c r="J79">
        <v>0</v>
      </c>
      <c r="K79">
        <v>3.1E-2</v>
      </c>
      <c r="L79" t="str">
        <f t="shared" si="4"/>
        <v/>
      </c>
      <c r="M79" t="str">
        <f t="shared" si="5"/>
        <v/>
      </c>
      <c r="O79" t="s">
        <v>385</v>
      </c>
      <c r="P79" t="str">
        <f t="shared" si="6"/>
        <v>20</v>
      </c>
    </row>
    <row r="80" spans="1:16" x14ac:dyDescent="0.25">
      <c r="A80">
        <v>79</v>
      </c>
      <c r="C80">
        <v>0.25</v>
      </c>
      <c r="D80">
        <v>0.50700000000000001</v>
      </c>
      <c r="E80">
        <v>0.1</v>
      </c>
      <c r="F80">
        <v>0.5</v>
      </c>
      <c r="I80">
        <v>3</v>
      </c>
      <c r="J80">
        <v>0</v>
      </c>
      <c r="K80">
        <v>3.1E-2</v>
      </c>
      <c r="L80" t="str">
        <f t="shared" si="4"/>
        <v/>
      </c>
      <c r="M80" t="str">
        <f t="shared" si="5"/>
        <v/>
      </c>
      <c r="O80" t="s">
        <v>385</v>
      </c>
      <c r="P80" t="str">
        <f t="shared" si="6"/>
        <v>20</v>
      </c>
    </row>
    <row r="81" spans="1:16" x14ac:dyDescent="0.25">
      <c r="A81">
        <v>80</v>
      </c>
      <c r="C81">
        <v>0.25</v>
      </c>
      <c r="D81">
        <v>0.50700000000000001</v>
      </c>
      <c r="E81">
        <v>0.1</v>
      </c>
      <c r="F81">
        <v>0.625</v>
      </c>
      <c r="I81">
        <v>3</v>
      </c>
      <c r="J81">
        <v>0</v>
      </c>
      <c r="K81">
        <v>3.1E-2</v>
      </c>
      <c r="L81" t="str">
        <f t="shared" si="4"/>
        <v/>
      </c>
      <c r="M81" t="str">
        <f t="shared" si="5"/>
        <v/>
      </c>
      <c r="O81" t="s">
        <v>385</v>
      </c>
      <c r="P81" t="str">
        <f t="shared" si="6"/>
        <v>20</v>
      </c>
    </row>
    <row r="82" spans="1:16" x14ac:dyDescent="0.25">
      <c r="A82">
        <v>81</v>
      </c>
      <c r="C82">
        <v>0.25</v>
      </c>
      <c r="D82">
        <v>0.50700000000000001</v>
      </c>
      <c r="E82">
        <v>0.1</v>
      </c>
      <c r="F82">
        <v>0.75</v>
      </c>
      <c r="I82">
        <v>3</v>
      </c>
      <c r="J82">
        <v>0</v>
      </c>
      <c r="K82">
        <v>3.1E-2</v>
      </c>
      <c r="L82" t="str">
        <f t="shared" si="4"/>
        <v/>
      </c>
      <c r="M82" t="str">
        <f t="shared" si="5"/>
        <v/>
      </c>
      <c r="O82" t="s">
        <v>385</v>
      </c>
      <c r="P82" t="str">
        <f t="shared" si="6"/>
        <v>20</v>
      </c>
    </row>
    <row r="83" spans="1:16" x14ac:dyDescent="0.25">
      <c r="A83">
        <v>82</v>
      </c>
      <c r="C83">
        <v>0.25</v>
      </c>
      <c r="D83">
        <v>0.50700000000000001</v>
      </c>
      <c r="E83">
        <v>0.1</v>
      </c>
      <c r="F83">
        <v>0.875</v>
      </c>
      <c r="I83">
        <v>3</v>
      </c>
      <c r="J83">
        <v>0</v>
      </c>
      <c r="K83">
        <v>3.1E-2</v>
      </c>
      <c r="L83" t="str">
        <f t="shared" si="4"/>
        <v/>
      </c>
      <c r="M83" t="str">
        <f t="shared" si="5"/>
        <v/>
      </c>
      <c r="O83" t="s">
        <v>385</v>
      </c>
      <c r="P83" t="str">
        <f t="shared" si="6"/>
        <v>20</v>
      </c>
    </row>
    <row r="84" spans="1:16" x14ac:dyDescent="0.25">
      <c r="A84">
        <v>83</v>
      </c>
      <c r="C84">
        <v>0.25</v>
      </c>
      <c r="D84">
        <v>0.50700000000000001</v>
      </c>
      <c r="E84">
        <v>0.1</v>
      </c>
      <c r="F84">
        <v>1</v>
      </c>
      <c r="I84">
        <v>3</v>
      </c>
      <c r="J84">
        <v>0</v>
      </c>
      <c r="K84">
        <v>3.1E-2</v>
      </c>
      <c r="L84" t="str">
        <f t="shared" si="4"/>
        <v/>
      </c>
      <c r="M84" t="str">
        <f t="shared" si="5"/>
        <v/>
      </c>
      <c r="O84" t="s">
        <v>385</v>
      </c>
      <c r="P84" t="str">
        <f t="shared" si="6"/>
        <v>20</v>
      </c>
    </row>
    <row r="85" spans="1:16" x14ac:dyDescent="0.25">
      <c r="A85">
        <v>84</v>
      </c>
      <c r="C85">
        <v>0.25</v>
      </c>
      <c r="D85">
        <v>0.50700000000000001</v>
      </c>
      <c r="E85">
        <v>0.1</v>
      </c>
      <c r="F85">
        <v>1.25</v>
      </c>
      <c r="I85">
        <v>3</v>
      </c>
      <c r="J85">
        <v>0</v>
      </c>
      <c r="K85">
        <v>6.2E-2</v>
      </c>
      <c r="L85" t="str">
        <f t="shared" si="4"/>
        <v/>
      </c>
      <c r="M85" t="str">
        <f t="shared" si="5"/>
        <v/>
      </c>
      <c r="O85" t="s">
        <v>385</v>
      </c>
      <c r="P85" t="str">
        <f t="shared" si="6"/>
        <v>20</v>
      </c>
    </row>
    <row r="86" spans="1:16" x14ac:dyDescent="0.25">
      <c r="A86">
        <v>85</v>
      </c>
      <c r="C86">
        <v>0.25</v>
      </c>
      <c r="D86">
        <v>0.50700000000000001</v>
      </c>
      <c r="E86">
        <v>0.1</v>
      </c>
      <c r="F86">
        <v>1.5</v>
      </c>
      <c r="I86">
        <v>3</v>
      </c>
      <c r="J86">
        <v>0</v>
      </c>
      <c r="K86">
        <v>6.2E-2</v>
      </c>
      <c r="L86" t="str">
        <f t="shared" si="4"/>
        <v/>
      </c>
      <c r="M86" t="str">
        <f t="shared" si="5"/>
        <v/>
      </c>
      <c r="O86" t="s">
        <v>385</v>
      </c>
      <c r="P86" t="str">
        <f t="shared" si="6"/>
        <v>20</v>
      </c>
    </row>
    <row r="87" spans="1:16" x14ac:dyDescent="0.25">
      <c r="A87">
        <v>86</v>
      </c>
      <c r="C87">
        <v>0.25</v>
      </c>
      <c r="D87">
        <v>0.50700000000000001</v>
      </c>
      <c r="E87">
        <v>0.1</v>
      </c>
      <c r="F87">
        <v>1.75</v>
      </c>
      <c r="I87">
        <v>3</v>
      </c>
      <c r="J87">
        <v>0</v>
      </c>
      <c r="K87">
        <v>6.2E-2</v>
      </c>
      <c r="L87" t="str">
        <f t="shared" si="4"/>
        <v/>
      </c>
      <c r="M87" t="str">
        <f t="shared" si="5"/>
        <v/>
      </c>
      <c r="O87" t="s">
        <v>385</v>
      </c>
      <c r="P87" t="str">
        <f t="shared" si="6"/>
        <v>20</v>
      </c>
    </row>
    <row r="88" spans="1:16" x14ac:dyDescent="0.25">
      <c r="A88">
        <v>87</v>
      </c>
      <c r="C88">
        <v>0.25</v>
      </c>
      <c r="D88">
        <v>0.50700000000000001</v>
      </c>
      <c r="E88">
        <v>0.1</v>
      </c>
      <c r="F88">
        <v>2</v>
      </c>
      <c r="I88">
        <v>3</v>
      </c>
      <c r="J88">
        <v>0</v>
      </c>
      <c r="K88">
        <v>6.2E-2</v>
      </c>
      <c r="L88" t="str">
        <f t="shared" si="4"/>
        <v/>
      </c>
      <c r="M88" t="str">
        <f t="shared" si="5"/>
        <v/>
      </c>
      <c r="O88" t="s">
        <v>385</v>
      </c>
      <c r="P88" t="str">
        <f t="shared" si="6"/>
        <v>20</v>
      </c>
    </row>
    <row r="89" spans="1:16" x14ac:dyDescent="0.25">
      <c r="A89">
        <v>88</v>
      </c>
      <c r="C89">
        <v>0.25</v>
      </c>
      <c r="D89">
        <v>0.50700000000000001</v>
      </c>
      <c r="E89">
        <v>0.1</v>
      </c>
      <c r="F89">
        <v>2.25</v>
      </c>
      <c r="I89">
        <v>3</v>
      </c>
      <c r="J89">
        <v>0</v>
      </c>
      <c r="K89">
        <v>9.4E-2</v>
      </c>
      <c r="L89">
        <f t="shared" si="4"/>
        <v>0.5</v>
      </c>
      <c r="M89">
        <f t="shared" si="5"/>
        <v>0.25</v>
      </c>
      <c r="O89" t="s">
        <v>385</v>
      </c>
      <c r="P89" t="str">
        <f t="shared" si="6"/>
        <v>20</v>
      </c>
    </row>
    <row r="90" spans="1:16" x14ac:dyDescent="0.25">
      <c r="A90">
        <v>89</v>
      </c>
      <c r="C90">
        <v>0.25</v>
      </c>
      <c r="D90">
        <v>0.50700000000000001</v>
      </c>
      <c r="E90">
        <v>0.1</v>
      </c>
      <c r="F90">
        <v>2.5</v>
      </c>
      <c r="I90">
        <v>3</v>
      </c>
      <c r="J90">
        <v>0</v>
      </c>
      <c r="K90">
        <v>9.4E-2</v>
      </c>
      <c r="L90">
        <f t="shared" si="4"/>
        <v>0.75</v>
      </c>
      <c r="M90">
        <f t="shared" si="5"/>
        <v>0.5</v>
      </c>
      <c r="O90" t="s">
        <v>385</v>
      </c>
      <c r="P90" t="str">
        <f t="shared" si="6"/>
        <v>20</v>
      </c>
    </row>
    <row r="91" spans="1:16" x14ac:dyDescent="0.25">
      <c r="A91">
        <v>90</v>
      </c>
      <c r="C91">
        <v>0.25</v>
      </c>
      <c r="D91">
        <v>0.50700000000000001</v>
      </c>
      <c r="E91">
        <v>0.1</v>
      </c>
      <c r="F91">
        <v>2.75</v>
      </c>
      <c r="I91">
        <v>3</v>
      </c>
      <c r="J91">
        <v>0</v>
      </c>
      <c r="K91">
        <v>9.4E-2</v>
      </c>
      <c r="L91">
        <f t="shared" si="4"/>
        <v>1</v>
      </c>
      <c r="M91">
        <f t="shared" si="5"/>
        <v>0.75</v>
      </c>
      <c r="O91" t="s">
        <v>385</v>
      </c>
      <c r="P91" t="str">
        <f t="shared" si="6"/>
        <v>20</v>
      </c>
    </row>
    <row r="92" spans="1:16" x14ac:dyDescent="0.25">
      <c r="A92">
        <v>91</v>
      </c>
      <c r="C92">
        <v>0.25</v>
      </c>
      <c r="D92">
        <v>0.50700000000000001</v>
      </c>
      <c r="E92">
        <v>0.1</v>
      </c>
      <c r="F92">
        <v>3</v>
      </c>
      <c r="I92">
        <v>3</v>
      </c>
      <c r="J92">
        <v>0</v>
      </c>
      <c r="K92">
        <v>9.4E-2</v>
      </c>
      <c r="L92">
        <f t="shared" si="4"/>
        <v>1.25</v>
      </c>
      <c r="M92">
        <f t="shared" si="5"/>
        <v>1</v>
      </c>
      <c r="O92" t="s">
        <v>385</v>
      </c>
      <c r="P92" t="str">
        <f t="shared" si="6"/>
        <v>20</v>
      </c>
    </row>
    <row r="93" spans="1:16" x14ac:dyDescent="0.25">
      <c r="A93">
        <v>92</v>
      </c>
      <c r="C93">
        <v>0.3125</v>
      </c>
      <c r="D93">
        <v>0.63500000000000001</v>
      </c>
      <c r="E93">
        <v>0.125</v>
      </c>
      <c r="F93">
        <v>0.375</v>
      </c>
      <c r="G93">
        <v>0.191</v>
      </c>
      <c r="H93">
        <v>4.7E-2</v>
      </c>
      <c r="I93">
        <v>4</v>
      </c>
      <c r="J93">
        <v>0</v>
      </c>
      <c r="K93">
        <v>3.1E-2</v>
      </c>
      <c r="L93" t="str">
        <f t="shared" si="4"/>
        <v/>
      </c>
      <c r="M93" t="str">
        <f t="shared" si="5"/>
        <v/>
      </c>
      <c r="O93" t="s">
        <v>386</v>
      </c>
      <c r="P93" t="str">
        <f t="shared" si="6"/>
        <v>18</v>
      </c>
    </row>
    <row r="94" spans="1:16" x14ac:dyDescent="0.25">
      <c r="A94">
        <v>93</v>
      </c>
      <c r="C94">
        <v>0.3125</v>
      </c>
      <c r="D94">
        <v>0.63500000000000001</v>
      </c>
      <c r="E94">
        <v>0.125</v>
      </c>
      <c r="F94">
        <v>0.438</v>
      </c>
      <c r="G94">
        <v>0.191</v>
      </c>
      <c r="H94">
        <v>4.7E-2</v>
      </c>
      <c r="I94">
        <v>4</v>
      </c>
      <c r="J94">
        <v>0</v>
      </c>
      <c r="K94">
        <v>3.1E-2</v>
      </c>
      <c r="L94" t="str">
        <f t="shared" si="4"/>
        <v/>
      </c>
      <c r="M94" t="str">
        <f t="shared" si="5"/>
        <v/>
      </c>
      <c r="O94" t="s">
        <v>386</v>
      </c>
      <c r="P94" t="str">
        <f t="shared" si="6"/>
        <v>18</v>
      </c>
    </row>
    <row r="95" spans="1:16" x14ac:dyDescent="0.25">
      <c r="A95">
        <v>94</v>
      </c>
      <c r="C95">
        <v>0.3125</v>
      </c>
      <c r="D95">
        <v>0.63500000000000001</v>
      </c>
      <c r="E95">
        <v>0.125</v>
      </c>
      <c r="F95">
        <v>0.5</v>
      </c>
      <c r="G95">
        <v>0.191</v>
      </c>
      <c r="H95">
        <v>4.7E-2</v>
      </c>
      <c r="I95">
        <v>4</v>
      </c>
      <c r="J95">
        <v>0</v>
      </c>
      <c r="K95">
        <v>3.1E-2</v>
      </c>
      <c r="L95" t="str">
        <f t="shared" si="4"/>
        <v/>
      </c>
      <c r="M95" t="str">
        <f t="shared" si="5"/>
        <v/>
      </c>
      <c r="O95" t="s">
        <v>386</v>
      </c>
      <c r="P95" t="str">
        <f t="shared" si="6"/>
        <v>18</v>
      </c>
    </row>
    <row r="96" spans="1:16" x14ac:dyDescent="0.25">
      <c r="A96">
        <v>95</v>
      </c>
      <c r="C96">
        <v>0.3125</v>
      </c>
      <c r="D96">
        <v>0.63500000000000001</v>
      </c>
      <c r="E96">
        <v>0.125</v>
      </c>
      <c r="F96">
        <v>0.625</v>
      </c>
      <c r="I96">
        <v>4</v>
      </c>
      <c r="J96">
        <v>0</v>
      </c>
      <c r="K96">
        <v>3.1E-2</v>
      </c>
      <c r="L96" t="str">
        <f t="shared" si="4"/>
        <v/>
      </c>
      <c r="M96" t="str">
        <f t="shared" si="5"/>
        <v/>
      </c>
      <c r="O96" t="s">
        <v>386</v>
      </c>
      <c r="P96" t="str">
        <f t="shared" si="6"/>
        <v>18</v>
      </c>
    </row>
    <row r="97" spans="1:16" x14ac:dyDescent="0.25">
      <c r="A97">
        <v>96</v>
      </c>
      <c r="C97">
        <v>0.3125</v>
      </c>
      <c r="D97">
        <v>0.63500000000000001</v>
      </c>
      <c r="E97">
        <v>0.125</v>
      </c>
      <c r="F97">
        <v>0.75</v>
      </c>
      <c r="I97">
        <v>4</v>
      </c>
      <c r="J97">
        <v>0</v>
      </c>
      <c r="K97">
        <v>3.1E-2</v>
      </c>
      <c r="L97" t="str">
        <f t="shared" si="4"/>
        <v/>
      </c>
      <c r="M97" t="str">
        <f t="shared" si="5"/>
        <v/>
      </c>
      <c r="O97" t="s">
        <v>386</v>
      </c>
      <c r="P97" t="str">
        <f t="shared" si="6"/>
        <v>18</v>
      </c>
    </row>
    <row r="98" spans="1:16" x14ac:dyDescent="0.25">
      <c r="A98">
        <v>97</v>
      </c>
      <c r="C98">
        <v>0.3125</v>
      </c>
      <c r="D98">
        <v>0.63500000000000001</v>
      </c>
      <c r="E98">
        <v>0.125</v>
      </c>
      <c r="F98">
        <v>0.875</v>
      </c>
      <c r="I98">
        <v>4</v>
      </c>
      <c r="J98">
        <v>0</v>
      </c>
      <c r="K98">
        <v>3.1E-2</v>
      </c>
      <c r="L98" t="str">
        <f t="shared" ref="L98:L123" si="7">IF(F98&gt;2,F98-1.75,"")</f>
        <v/>
      </c>
      <c r="M98" t="str">
        <f t="shared" si="5"/>
        <v/>
      </c>
      <c r="O98" t="s">
        <v>386</v>
      </c>
      <c r="P98" t="str">
        <f t="shared" si="6"/>
        <v>18</v>
      </c>
    </row>
    <row r="99" spans="1:16" x14ac:dyDescent="0.25">
      <c r="A99">
        <v>98</v>
      </c>
      <c r="C99">
        <v>0.3125</v>
      </c>
      <c r="D99">
        <v>0.63500000000000001</v>
      </c>
      <c r="E99">
        <v>0.125</v>
      </c>
      <c r="F99">
        <v>1</v>
      </c>
      <c r="I99">
        <v>4</v>
      </c>
      <c r="J99">
        <v>0</v>
      </c>
      <c r="K99">
        <v>3.1E-2</v>
      </c>
      <c r="L99" t="str">
        <f t="shared" si="7"/>
        <v/>
      </c>
      <c r="M99" t="str">
        <f t="shared" si="5"/>
        <v/>
      </c>
      <c r="O99" t="s">
        <v>386</v>
      </c>
      <c r="P99" t="str">
        <f t="shared" si="6"/>
        <v>18</v>
      </c>
    </row>
    <row r="100" spans="1:16" x14ac:dyDescent="0.25">
      <c r="A100">
        <v>99</v>
      </c>
      <c r="C100">
        <v>0.3125</v>
      </c>
      <c r="D100">
        <v>0.63500000000000001</v>
      </c>
      <c r="E100">
        <v>0.125</v>
      </c>
      <c r="F100">
        <v>1.25</v>
      </c>
      <c r="I100">
        <v>4</v>
      </c>
      <c r="J100">
        <v>0</v>
      </c>
      <c r="K100">
        <v>6.2E-2</v>
      </c>
      <c r="L100" t="str">
        <f t="shared" si="7"/>
        <v/>
      </c>
      <c r="M100" t="str">
        <f t="shared" si="5"/>
        <v/>
      </c>
      <c r="O100" t="s">
        <v>386</v>
      </c>
      <c r="P100" t="str">
        <f t="shared" si="6"/>
        <v>18</v>
      </c>
    </row>
    <row r="101" spans="1:16" x14ac:dyDescent="0.25">
      <c r="A101">
        <v>100</v>
      </c>
      <c r="C101">
        <v>0.3125</v>
      </c>
      <c r="D101">
        <v>0.63500000000000001</v>
      </c>
      <c r="E101">
        <v>0.125</v>
      </c>
      <c r="F101">
        <v>1.5</v>
      </c>
      <c r="I101">
        <v>4</v>
      </c>
      <c r="J101">
        <v>0</v>
      </c>
      <c r="K101">
        <v>6.2E-2</v>
      </c>
      <c r="L101" t="str">
        <f t="shared" si="7"/>
        <v/>
      </c>
      <c r="M101" t="str">
        <f t="shared" si="5"/>
        <v/>
      </c>
      <c r="O101" t="s">
        <v>386</v>
      </c>
      <c r="P101" t="str">
        <f t="shared" si="6"/>
        <v>18</v>
      </c>
    </row>
    <row r="102" spans="1:16" x14ac:dyDescent="0.25">
      <c r="A102">
        <v>101</v>
      </c>
      <c r="C102">
        <v>0.3125</v>
      </c>
      <c r="D102">
        <v>0.63500000000000001</v>
      </c>
      <c r="E102">
        <v>0.125</v>
      </c>
      <c r="F102">
        <v>1.75</v>
      </c>
      <c r="I102">
        <v>4</v>
      </c>
      <c r="J102">
        <v>0</v>
      </c>
      <c r="K102">
        <v>6.2E-2</v>
      </c>
      <c r="L102" t="str">
        <f t="shared" si="7"/>
        <v/>
      </c>
      <c r="M102" t="str">
        <f t="shared" si="5"/>
        <v/>
      </c>
      <c r="O102" t="s">
        <v>386</v>
      </c>
      <c r="P102" t="str">
        <f t="shared" si="6"/>
        <v>18</v>
      </c>
    </row>
    <row r="103" spans="1:16" x14ac:dyDescent="0.25">
      <c r="A103">
        <v>102</v>
      </c>
      <c r="C103">
        <v>0.3125</v>
      </c>
      <c r="D103">
        <v>0.63500000000000001</v>
      </c>
      <c r="E103">
        <v>0.125</v>
      </c>
      <c r="F103">
        <v>2</v>
      </c>
      <c r="I103">
        <v>4</v>
      </c>
      <c r="J103">
        <v>0</v>
      </c>
      <c r="K103">
        <v>6.2E-2</v>
      </c>
      <c r="L103" t="str">
        <f t="shared" si="7"/>
        <v/>
      </c>
      <c r="M103" t="str">
        <f t="shared" si="5"/>
        <v/>
      </c>
      <c r="O103" t="s">
        <v>386</v>
      </c>
      <c r="P103" t="str">
        <f t="shared" si="6"/>
        <v>18</v>
      </c>
    </row>
    <row r="104" spans="1:16" x14ac:dyDescent="0.25">
      <c r="A104">
        <v>103</v>
      </c>
      <c r="C104">
        <v>0.3125</v>
      </c>
      <c r="D104">
        <v>0.63500000000000001</v>
      </c>
      <c r="E104">
        <v>0.125</v>
      </c>
      <c r="F104">
        <v>2.25</v>
      </c>
      <c r="I104">
        <v>4</v>
      </c>
      <c r="J104">
        <v>0</v>
      </c>
      <c r="K104">
        <v>9.4E-2</v>
      </c>
      <c r="L104">
        <f t="shared" si="7"/>
        <v>0.5</v>
      </c>
      <c r="M104">
        <f t="shared" si="5"/>
        <v>0.22222222222222221</v>
      </c>
      <c r="O104" t="s">
        <v>386</v>
      </c>
      <c r="P104" t="str">
        <f t="shared" si="6"/>
        <v>18</v>
      </c>
    </row>
    <row r="105" spans="1:16" x14ac:dyDescent="0.25">
      <c r="A105">
        <v>104</v>
      </c>
      <c r="C105">
        <v>0.3125</v>
      </c>
      <c r="D105">
        <v>0.63500000000000001</v>
      </c>
      <c r="E105">
        <v>0.125</v>
      </c>
      <c r="F105">
        <v>2.5</v>
      </c>
      <c r="I105">
        <v>4</v>
      </c>
      <c r="J105">
        <v>0</v>
      </c>
      <c r="K105">
        <v>9.4E-2</v>
      </c>
      <c r="L105">
        <f t="shared" si="7"/>
        <v>0.75</v>
      </c>
      <c r="M105">
        <f t="shared" si="5"/>
        <v>0.47222222222222221</v>
      </c>
      <c r="O105" t="s">
        <v>386</v>
      </c>
      <c r="P105" t="str">
        <f t="shared" si="6"/>
        <v>18</v>
      </c>
    </row>
    <row r="106" spans="1:16" x14ac:dyDescent="0.25">
      <c r="A106">
        <v>105</v>
      </c>
      <c r="C106">
        <v>0.3125</v>
      </c>
      <c r="D106">
        <v>0.63500000000000001</v>
      </c>
      <c r="E106">
        <v>0.125</v>
      </c>
      <c r="F106">
        <v>2.75</v>
      </c>
      <c r="I106">
        <v>4</v>
      </c>
      <c r="J106">
        <v>0</v>
      </c>
      <c r="K106">
        <v>9.4E-2</v>
      </c>
      <c r="L106">
        <f t="shared" si="7"/>
        <v>1</v>
      </c>
      <c r="M106">
        <f t="shared" si="5"/>
        <v>0.72222222222222221</v>
      </c>
      <c r="O106" t="s">
        <v>386</v>
      </c>
      <c r="P106" t="str">
        <f t="shared" si="6"/>
        <v>18</v>
      </c>
    </row>
    <row r="107" spans="1:16" x14ac:dyDescent="0.25">
      <c r="A107">
        <v>106</v>
      </c>
      <c r="C107">
        <v>0.3125</v>
      </c>
      <c r="D107">
        <v>0.63500000000000001</v>
      </c>
      <c r="E107">
        <v>0.125</v>
      </c>
      <c r="F107">
        <v>3</v>
      </c>
      <c r="I107">
        <v>4</v>
      </c>
      <c r="J107">
        <v>0</v>
      </c>
      <c r="K107">
        <v>9.4E-2</v>
      </c>
      <c r="L107">
        <f t="shared" si="7"/>
        <v>1.25</v>
      </c>
      <c r="M107">
        <f t="shared" si="5"/>
        <v>0.97222222222222221</v>
      </c>
      <c r="O107" t="s">
        <v>386</v>
      </c>
      <c r="P107" t="str">
        <f t="shared" si="6"/>
        <v>18</v>
      </c>
    </row>
    <row r="108" spans="1:16" x14ac:dyDescent="0.25">
      <c r="A108">
        <v>107</v>
      </c>
      <c r="C108">
        <v>0.375</v>
      </c>
      <c r="D108">
        <v>0.76200000000000001</v>
      </c>
      <c r="E108">
        <v>0.15</v>
      </c>
      <c r="F108">
        <v>0.5</v>
      </c>
      <c r="G108">
        <v>0.161</v>
      </c>
      <c r="H108">
        <v>5.6000000000000001E-2</v>
      </c>
      <c r="I108">
        <v>4</v>
      </c>
      <c r="J108">
        <v>0</v>
      </c>
      <c r="K108">
        <v>3.1E-2</v>
      </c>
      <c r="L108" t="str">
        <f t="shared" si="7"/>
        <v/>
      </c>
      <c r="M108" t="str">
        <f t="shared" si="5"/>
        <v/>
      </c>
      <c r="O108" t="s">
        <v>387</v>
      </c>
      <c r="P108" t="str">
        <f t="shared" si="6"/>
        <v>16</v>
      </c>
    </row>
    <row r="109" spans="1:16" x14ac:dyDescent="0.25">
      <c r="A109">
        <v>108</v>
      </c>
      <c r="C109">
        <v>0.375</v>
      </c>
      <c r="D109">
        <v>0.76200000000000001</v>
      </c>
      <c r="E109">
        <v>0.15</v>
      </c>
      <c r="F109">
        <v>0.625</v>
      </c>
      <c r="I109">
        <v>4</v>
      </c>
      <c r="J109">
        <v>0</v>
      </c>
      <c r="K109">
        <v>3.1E-2</v>
      </c>
      <c r="L109" t="str">
        <f t="shared" si="7"/>
        <v/>
      </c>
      <c r="M109" t="str">
        <f t="shared" si="5"/>
        <v/>
      </c>
      <c r="O109" t="s">
        <v>387</v>
      </c>
      <c r="P109" t="str">
        <f t="shared" si="6"/>
        <v>16</v>
      </c>
    </row>
    <row r="110" spans="1:16" x14ac:dyDescent="0.25">
      <c r="A110">
        <v>109</v>
      </c>
      <c r="C110">
        <v>0.375</v>
      </c>
      <c r="D110">
        <v>0.76200000000000001</v>
      </c>
      <c r="E110">
        <v>0.15</v>
      </c>
      <c r="F110">
        <v>0.75</v>
      </c>
      <c r="I110">
        <v>4</v>
      </c>
      <c r="J110">
        <v>0</v>
      </c>
      <c r="K110">
        <v>3.1E-2</v>
      </c>
      <c r="L110" t="str">
        <f t="shared" si="7"/>
        <v/>
      </c>
      <c r="M110" t="str">
        <f t="shared" si="5"/>
        <v/>
      </c>
      <c r="O110" t="s">
        <v>387</v>
      </c>
      <c r="P110" t="str">
        <f t="shared" si="6"/>
        <v>16</v>
      </c>
    </row>
    <row r="111" spans="1:16" x14ac:dyDescent="0.25">
      <c r="A111">
        <v>110</v>
      </c>
      <c r="C111">
        <v>0.375</v>
      </c>
      <c r="D111">
        <v>0.76200000000000001</v>
      </c>
      <c r="E111">
        <v>0.15</v>
      </c>
      <c r="F111">
        <v>0.875</v>
      </c>
      <c r="I111">
        <v>4</v>
      </c>
      <c r="J111">
        <v>0</v>
      </c>
      <c r="K111">
        <v>3.1E-2</v>
      </c>
      <c r="L111" t="str">
        <f t="shared" si="7"/>
        <v/>
      </c>
      <c r="M111" t="str">
        <f t="shared" si="5"/>
        <v/>
      </c>
      <c r="O111" t="s">
        <v>387</v>
      </c>
      <c r="P111" t="str">
        <f t="shared" si="6"/>
        <v>16</v>
      </c>
    </row>
    <row r="112" spans="1:16" x14ac:dyDescent="0.25">
      <c r="A112">
        <v>111</v>
      </c>
      <c r="C112">
        <v>0.375</v>
      </c>
      <c r="D112">
        <v>0.76200000000000001</v>
      </c>
      <c r="E112">
        <v>0.15</v>
      </c>
      <c r="F112">
        <v>1</v>
      </c>
      <c r="I112">
        <v>4</v>
      </c>
      <c r="J112">
        <v>0</v>
      </c>
      <c r="K112">
        <v>3.1E-2</v>
      </c>
      <c r="L112" t="str">
        <f t="shared" si="7"/>
        <v/>
      </c>
      <c r="M112" t="str">
        <f t="shared" si="5"/>
        <v/>
      </c>
      <c r="O112" t="s">
        <v>387</v>
      </c>
      <c r="P112" t="str">
        <f t="shared" si="6"/>
        <v>16</v>
      </c>
    </row>
    <row r="113" spans="1:16" x14ac:dyDescent="0.25">
      <c r="A113">
        <v>112</v>
      </c>
      <c r="C113">
        <v>0.375</v>
      </c>
      <c r="D113">
        <v>0.76200000000000001</v>
      </c>
      <c r="E113">
        <v>0.15</v>
      </c>
      <c r="F113">
        <v>1.25</v>
      </c>
      <c r="I113">
        <v>4</v>
      </c>
      <c r="J113">
        <v>0</v>
      </c>
      <c r="K113">
        <v>6.2E-2</v>
      </c>
      <c r="L113" t="str">
        <f t="shared" si="7"/>
        <v/>
      </c>
      <c r="M113" t="str">
        <f t="shared" si="5"/>
        <v/>
      </c>
      <c r="O113" t="s">
        <v>387</v>
      </c>
      <c r="P113" t="str">
        <f t="shared" si="6"/>
        <v>16</v>
      </c>
    </row>
    <row r="114" spans="1:16" x14ac:dyDescent="0.25">
      <c r="A114">
        <v>113</v>
      </c>
      <c r="C114">
        <v>0.375</v>
      </c>
      <c r="D114">
        <v>0.76200000000000001</v>
      </c>
      <c r="E114">
        <v>0.15</v>
      </c>
      <c r="F114">
        <v>1.5</v>
      </c>
      <c r="I114">
        <v>4</v>
      </c>
      <c r="J114">
        <v>0</v>
      </c>
      <c r="K114">
        <v>6.2E-2</v>
      </c>
      <c r="L114" t="str">
        <f t="shared" si="7"/>
        <v/>
      </c>
      <c r="M114" t="str">
        <f t="shared" si="5"/>
        <v/>
      </c>
      <c r="O114" t="s">
        <v>387</v>
      </c>
      <c r="P114" t="str">
        <f t="shared" si="6"/>
        <v>16</v>
      </c>
    </row>
    <row r="115" spans="1:16" x14ac:dyDescent="0.25">
      <c r="A115">
        <v>114</v>
      </c>
      <c r="C115">
        <v>0.375</v>
      </c>
      <c r="D115">
        <v>0.76200000000000001</v>
      </c>
      <c r="E115">
        <v>0.15</v>
      </c>
      <c r="F115">
        <v>1.75</v>
      </c>
      <c r="I115">
        <v>4</v>
      </c>
      <c r="J115">
        <v>0</v>
      </c>
      <c r="K115">
        <v>6.2E-2</v>
      </c>
      <c r="L115" t="str">
        <f t="shared" si="7"/>
        <v/>
      </c>
      <c r="M115" t="str">
        <f t="shared" si="5"/>
        <v/>
      </c>
      <c r="O115" t="s">
        <v>387</v>
      </c>
      <c r="P115" t="str">
        <f t="shared" si="6"/>
        <v>16</v>
      </c>
    </row>
    <row r="116" spans="1:16" x14ac:dyDescent="0.25">
      <c r="A116">
        <v>115</v>
      </c>
      <c r="C116">
        <v>0.375</v>
      </c>
      <c r="D116">
        <v>0.76200000000000001</v>
      </c>
      <c r="E116">
        <v>0.15</v>
      </c>
      <c r="F116">
        <v>2</v>
      </c>
      <c r="I116">
        <v>4</v>
      </c>
      <c r="J116">
        <v>0</v>
      </c>
      <c r="K116">
        <v>6.2E-2</v>
      </c>
      <c r="L116" t="str">
        <f t="shared" si="7"/>
        <v/>
      </c>
      <c r="M116" t="str">
        <f t="shared" si="5"/>
        <v/>
      </c>
      <c r="O116" t="s">
        <v>387</v>
      </c>
      <c r="P116" t="str">
        <f t="shared" si="6"/>
        <v>16</v>
      </c>
    </row>
    <row r="117" spans="1:16" x14ac:dyDescent="0.25">
      <c r="A117">
        <v>116</v>
      </c>
      <c r="C117">
        <v>0.375</v>
      </c>
      <c r="D117">
        <v>0.76200000000000001</v>
      </c>
      <c r="E117">
        <v>0.15</v>
      </c>
      <c r="F117">
        <v>2.25</v>
      </c>
      <c r="I117">
        <v>4</v>
      </c>
      <c r="J117">
        <v>0</v>
      </c>
      <c r="K117">
        <v>9.4E-2</v>
      </c>
      <c r="L117">
        <f t="shared" si="7"/>
        <v>0.5</v>
      </c>
      <c r="M117">
        <f t="shared" si="5"/>
        <v>0.1875</v>
      </c>
      <c r="O117" t="s">
        <v>387</v>
      </c>
      <c r="P117" t="str">
        <f t="shared" si="6"/>
        <v>16</v>
      </c>
    </row>
    <row r="118" spans="1:16" x14ac:dyDescent="0.25">
      <c r="A118">
        <v>117</v>
      </c>
      <c r="C118">
        <v>0.375</v>
      </c>
      <c r="D118">
        <v>0.76200000000000001</v>
      </c>
      <c r="E118">
        <v>0.15</v>
      </c>
      <c r="F118">
        <v>2.5</v>
      </c>
      <c r="I118">
        <v>4</v>
      </c>
      <c r="J118">
        <v>0</v>
      </c>
      <c r="K118">
        <v>9.4E-2</v>
      </c>
      <c r="L118">
        <f t="shared" si="7"/>
        <v>0.75</v>
      </c>
      <c r="M118">
        <f t="shared" si="5"/>
        <v>0.4375</v>
      </c>
      <c r="O118" t="s">
        <v>387</v>
      </c>
      <c r="P118" t="str">
        <f t="shared" si="6"/>
        <v>16</v>
      </c>
    </row>
    <row r="119" spans="1:16" x14ac:dyDescent="0.25">
      <c r="A119">
        <v>118</v>
      </c>
      <c r="C119">
        <v>0.375</v>
      </c>
      <c r="D119">
        <v>0.76200000000000001</v>
      </c>
      <c r="E119">
        <v>0.15</v>
      </c>
      <c r="F119">
        <v>2.75</v>
      </c>
      <c r="I119">
        <v>4</v>
      </c>
      <c r="J119">
        <v>0</v>
      </c>
      <c r="K119">
        <v>9.4E-2</v>
      </c>
      <c r="L119">
        <f t="shared" si="7"/>
        <v>1</v>
      </c>
      <c r="M119">
        <f t="shared" si="5"/>
        <v>0.6875</v>
      </c>
      <c r="O119" t="s">
        <v>387</v>
      </c>
      <c r="P119" t="str">
        <f t="shared" si="6"/>
        <v>16</v>
      </c>
    </row>
    <row r="120" spans="1:16" x14ac:dyDescent="0.25">
      <c r="A120">
        <v>119</v>
      </c>
      <c r="C120">
        <v>0.375</v>
      </c>
      <c r="D120">
        <v>0.76200000000000001</v>
      </c>
      <c r="E120">
        <v>0.15</v>
      </c>
      <c r="F120">
        <v>3</v>
      </c>
      <c r="I120">
        <v>4</v>
      </c>
      <c r="J120">
        <v>0</v>
      </c>
      <c r="K120">
        <v>9.4E-2</v>
      </c>
      <c r="L120">
        <f t="shared" si="7"/>
        <v>1.25</v>
      </c>
      <c r="M120">
        <f t="shared" si="5"/>
        <v>0.9375</v>
      </c>
      <c r="O120" t="s">
        <v>387</v>
      </c>
      <c r="P120" t="str">
        <f t="shared" si="6"/>
        <v>16</v>
      </c>
    </row>
    <row r="121" spans="1:16" x14ac:dyDescent="0.25">
      <c r="A121">
        <v>138</v>
      </c>
      <c r="C121">
        <v>0.375</v>
      </c>
      <c r="D121">
        <v>0.76200000000000001</v>
      </c>
      <c r="E121">
        <v>0.15</v>
      </c>
      <c r="F121">
        <v>0.56200000000000006</v>
      </c>
      <c r="I121">
        <v>4</v>
      </c>
      <c r="J121">
        <v>0</v>
      </c>
      <c r="K121">
        <v>9.4E-2</v>
      </c>
      <c r="L121" t="str">
        <f t="shared" si="7"/>
        <v/>
      </c>
      <c r="M121" t="str">
        <f t="shared" si="5"/>
        <v/>
      </c>
      <c r="O121" t="s">
        <v>387</v>
      </c>
      <c r="P121" t="str">
        <f t="shared" si="6"/>
        <v>16</v>
      </c>
    </row>
    <row r="122" spans="1:16" x14ac:dyDescent="0.25">
      <c r="A122">
        <v>139</v>
      </c>
      <c r="C122">
        <v>0.375</v>
      </c>
      <c r="D122">
        <v>0.76200000000000001</v>
      </c>
      <c r="E122">
        <v>0.15</v>
      </c>
      <c r="F122">
        <v>1.125</v>
      </c>
      <c r="I122">
        <v>4</v>
      </c>
      <c r="J122">
        <v>0</v>
      </c>
      <c r="K122">
        <v>9.4E-2</v>
      </c>
      <c r="L122" t="str">
        <f t="shared" si="7"/>
        <v/>
      </c>
      <c r="M122" t="str">
        <f t="shared" si="5"/>
        <v/>
      </c>
      <c r="O122" t="s">
        <v>387</v>
      </c>
      <c r="P122" t="str">
        <f t="shared" si="6"/>
        <v>16</v>
      </c>
    </row>
    <row r="123" spans="1:16" x14ac:dyDescent="0.25">
      <c r="A123">
        <v>140</v>
      </c>
      <c r="C123">
        <v>0.375</v>
      </c>
      <c r="D123">
        <v>0.76200000000000001</v>
      </c>
      <c r="E123">
        <v>0.15</v>
      </c>
      <c r="F123">
        <v>1.375</v>
      </c>
      <c r="I123">
        <v>4</v>
      </c>
      <c r="J123">
        <v>0</v>
      </c>
      <c r="K123">
        <v>9.4E-2</v>
      </c>
      <c r="L123" t="str">
        <f t="shared" si="7"/>
        <v/>
      </c>
      <c r="M123" t="str">
        <f t="shared" si="5"/>
        <v/>
      </c>
      <c r="O123" t="s">
        <v>387</v>
      </c>
      <c r="P123" t="str">
        <f t="shared" si="6"/>
        <v>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="85" zoomScaleNormal="85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4.140625" bestFit="1" customWidth="1"/>
    <col min="2" max="2" width="10.5703125" bestFit="1" customWidth="1"/>
    <col min="3" max="3" width="7.140625" bestFit="1" customWidth="1"/>
    <col min="4" max="8" width="6.140625" bestFit="1" customWidth="1"/>
    <col min="9" max="9" width="5.85546875" bestFit="1" customWidth="1"/>
    <col min="10" max="10" width="7.85546875" bestFit="1" customWidth="1"/>
    <col min="11" max="11" width="9.7109375" bestFit="1" customWidth="1"/>
    <col min="12" max="12" width="8.7109375" bestFit="1" customWidth="1"/>
    <col min="13" max="13" width="9" style="39" bestFit="1" customWidth="1"/>
    <col min="15" max="15" width="9.140625" style="41"/>
    <col min="20" max="20" width="16.140625" bestFit="1" customWidth="1"/>
    <col min="21" max="21" width="9.7109375" bestFit="1" customWidth="1"/>
  </cols>
  <sheetData>
    <row r="1" spans="1:15" x14ac:dyDescent="0.25">
      <c r="A1" t="s">
        <v>407</v>
      </c>
      <c r="B1" t="s">
        <v>408</v>
      </c>
      <c r="C1" t="s">
        <v>369</v>
      </c>
      <c r="D1" t="s">
        <v>370</v>
      </c>
      <c r="E1" t="s">
        <v>379</v>
      </c>
      <c r="F1" t="s">
        <v>376</v>
      </c>
      <c r="G1" t="s">
        <v>388</v>
      </c>
      <c r="H1" t="s">
        <v>389</v>
      </c>
      <c r="I1" t="s">
        <v>413</v>
      </c>
      <c r="J1" s="38" t="s">
        <v>409</v>
      </c>
      <c r="K1" s="38" t="s">
        <v>410</v>
      </c>
      <c r="L1" s="38" t="s">
        <v>411</v>
      </c>
      <c r="M1" s="38" t="s">
        <v>412</v>
      </c>
      <c r="N1" s="24"/>
      <c r="O1" s="22" t="s">
        <v>406</v>
      </c>
    </row>
    <row r="2" spans="1:15" x14ac:dyDescent="0.25">
      <c r="A2">
        <v>1</v>
      </c>
      <c r="C2">
        <v>0.06</v>
      </c>
      <c r="D2">
        <v>0.11899999999999999</v>
      </c>
      <c r="E2">
        <v>2.4E-2</v>
      </c>
      <c r="F2">
        <v>0.12</v>
      </c>
      <c r="G2">
        <v>2.5000000000000001E-2</v>
      </c>
      <c r="H2">
        <v>8.9999999999999993E-3</v>
      </c>
      <c r="I2">
        <v>0</v>
      </c>
      <c r="J2">
        <v>0</v>
      </c>
      <c r="K2">
        <v>0.03</v>
      </c>
      <c r="L2" t="str">
        <f t="shared" ref="L2:L33" si="0">IF(F2&gt;2,F2-1.5,"")</f>
        <v/>
      </c>
      <c r="M2" s="39" t="str">
        <f>IF(ISNUMBER(L2),L2-5/RIGHT(O2,2),"")</f>
        <v/>
      </c>
      <c r="O2" s="41" t="s">
        <v>390</v>
      </c>
    </row>
    <row r="3" spans="1:15" x14ac:dyDescent="0.25">
      <c r="A3">
        <v>2</v>
      </c>
      <c r="C3">
        <v>0.06</v>
      </c>
      <c r="D3">
        <v>0.11899999999999999</v>
      </c>
      <c r="E3">
        <v>2.4E-2</v>
      </c>
      <c r="F3">
        <v>0.19</v>
      </c>
      <c r="I3">
        <v>0</v>
      </c>
      <c r="J3">
        <v>0</v>
      </c>
      <c r="K3">
        <v>0.03</v>
      </c>
      <c r="L3" t="str">
        <f t="shared" si="0"/>
        <v/>
      </c>
      <c r="M3" s="39" t="str">
        <f t="shared" ref="M3:M66" si="1">IF(ISNUMBER(L3),L3-5/RIGHT(O3,2),"")</f>
        <v/>
      </c>
      <c r="O3" s="41" t="s">
        <v>390</v>
      </c>
    </row>
    <row r="4" spans="1:15" x14ac:dyDescent="0.25">
      <c r="A4">
        <v>3</v>
      </c>
      <c r="C4">
        <v>0.06</v>
      </c>
      <c r="D4">
        <v>0.11899999999999999</v>
      </c>
      <c r="E4">
        <v>2.4E-2</v>
      </c>
      <c r="F4">
        <v>0.25</v>
      </c>
      <c r="I4">
        <v>0</v>
      </c>
      <c r="J4">
        <v>0</v>
      </c>
      <c r="K4">
        <v>0.03</v>
      </c>
      <c r="L4" t="str">
        <f t="shared" si="0"/>
        <v/>
      </c>
      <c r="M4" s="39" t="str">
        <f t="shared" si="1"/>
        <v/>
      </c>
      <c r="O4" s="41" t="s">
        <v>390</v>
      </c>
    </row>
    <row r="5" spans="1:15" x14ac:dyDescent="0.25">
      <c r="A5">
        <v>4</v>
      </c>
      <c r="C5">
        <v>0.06</v>
      </c>
      <c r="D5">
        <v>0.11899999999999999</v>
      </c>
      <c r="E5">
        <v>2.4E-2</v>
      </c>
      <c r="F5">
        <v>0.31</v>
      </c>
      <c r="I5">
        <v>0</v>
      </c>
      <c r="J5">
        <v>0</v>
      </c>
      <c r="K5">
        <v>0.03</v>
      </c>
      <c r="L5" t="str">
        <f t="shared" si="0"/>
        <v/>
      </c>
      <c r="M5" s="39" t="str">
        <f t="shared" si="1"/>
        <v/>
      </c>
      <c r="O5" s="41" t="s">
        <v>390</v>
      </c>
    </row>
    <row r="6" spans="1:15" x14ac:dyDescent="0.25">
      <c r="A6">
        <v>5</v>
      </c>
      <c r="C6">
        <v>0.06</v>
      </c>
      <c r="D6">
        <v>0.11899999999999999</v>
      </c>
      <c r="E6">
        <v>2.4E-2</v>
      </c>
      <c r="F6">
        <v>0.38</v>
      </c>
      <c r="I6">
        <v>0</v>
      </c>
      <c r="J6">
        <v>0</v>
      </c>
      <c r="K6">
        <v>0.03</v>
      </c>
      <c r="L6" t="str">
        <f t="shared" si="0"/>
        <v/>
      </c>
      <c r="M6" s="39" t="str">
        <f t="shared" si="1"/>
        <v/>
      </c>
      <c r="O6" s="41" t="s">
        <v>390</v>
      </c>
    </row>
    <row r="7" spans="1:15" x14ac:dyDescent="0.25">
      <c r="A7">
        <v>6</v>
      </c>
      <c r="C7">
        <v>8.5999999999999993E-2</v>
      </c>
      <c r="D7">
        <v>0.17199999999999999</v>
      </c>
      <c r="E7">
        <v>3.4000000000000002E-2</v>
      </c>
      <c r="F7">
        <v>0.12</v>
      </c>
      <c r="G7">
        <v>3.5999999999999997E-2</v>
      </c>
      <c r="H7">
        <v>1.2999999999999999E-2</v>
      </c>
      <c r="I7">
        <v>1</v>
      </c>
      <c r="J7">
        <v>0</v>
      </c>
      <c r="K7">
        <v>0.03</v>
      </c>
      <c r="L7" t="str">
        <f t="shared" si="0"/>
        <v/>
      </c>
      <c r="M7" s="39" t="str">
        <f t="shared" si="1"/>
        <v/>
      </c>
      <c r="O7" s="42" t="s">
        <v>414</v>
      </c>
    </row>
    <row r="8" spans="1:15" x14ac:dyDescent="0.25">
      <c r="A8">
        <v>7</v>
      </c>
      <c r="C8">
        <v>8.5999999999999993E-2</v>
      </c>
      <c r="D8">
        <v>0.17199999999999999</v>
      </c>
      <c r="E8">
        <v>3.4000000000000002E-2</v>
      </c>
      <c r="F8">
        <v>0.19</v>
      </c>
      <c r="I8">
        <v>1</v>
      </c>
      <c r="J8">
        <v>0</v>
      </c>
      <c r="K8">
        <v>0.03</v>
      </c>
      <c r="L8" t="str">
        <f t="shared" si="0"/>
        <v/>
      </c>
      <c r="M8" s="39" t="str">
        <f t="shared" si="1"/>
        <v/>
      </c>
      <c r="O8" s="42" t="s">
        <v>414</v>
      </c>
    </row>
    <row r="9" spans="1:15" x14ac:dyDescent="0.25">
      <c r="A9">
        <v>8</v>
      </c>
      <c r="C9">
        <v>8.5999999999999993E-2</v>
      </c>
      <c r="D9">
        <v>0.17199999999999999</v>
      </c>
      <c r="E9">
        <v>3.4000000000000002E-2</v>
      </c>
      <c r="F9">
        <v>0.25</v>
      </c>
      <c r="I9">
        <v>1</v>
      </c>
      <c r="J9">
        <v>0</v>
      </c>
      <c r="K9">
        <v>0.03</v>
      </c>
      <c r="L9" t="str">
        <f t="shared" si="0"/>
        <v/>
      </c>
      <c r="M9" s="39" t="str">
        <f t="shared" si="1"/>
        <v/>
      </c>
      <c r="O9" s="42" t="s">
        <v>414</v>
      </c>
    </row>
    <row r="10" spans="1:15" x14ac:dyDescent="0.25">
      <c r="A10">
        <v>9</v>
      </c>
      <c r="C10">
        <v>8.5999999999999993E-2</v>
      </c>
      <c r="D10">
        <v>0.17199999999999999</v>
      </c>
      <c r="E10">
        <v>3.4000000000000002E-2</v>
      </c>
      <c r="F10">
        <v>0.31</v>
      </c>
      <c r="I10">
        <v>1</v>
      </c>
      <c r="J10">
        <v>0</v>
      </c>
      <c r="K10">
        <v>0.03</v>
      </c>
      <c r="L10" t="str">
        <f t="shared" si="0"/>
        <v/>
      </c>
      <c r="M10" s="39" t="str">
        <f t="shared" si="1"/>
        <v/>
      </c>
      <c r="O10" s="42" t="s">
        <v>414</v>
      </c>
    </row>
    <row r="11" spans="1:15" x14ac:dyDescent="0.25">
      <c r="A11">
        <v>10</v>
      </c>
      <c r="C11">
        <v>8.5999999999999993E-2</v>
      </c>
      <c r="D11">
        <v>0.17199999999999999</v>
      </c>
      <c r="E11">
        <v>3.4000000000000002E-2</v>
      </c>
      <c r="F11">
        <v>0.38</v>
      </c>
      <c r="I11">
        <v>1</v>
      </c>
      <c r="J11">
        <v>0</v>
      </c>
      <c r="K11">
        <v>0.03</v>
      </c>
      <c r="L11" t="str">
        <f t="shared" si="0"/>
        <v/>
      </c>
      <c r="M11" s="39" t="str">
        <f t="shared" si="1"/>
        <v/>
      </c>
      <c r="O11" s="42" t="s">
        <v>414</v>
      </c>
    </row>
    <row r="12" spans="1:15" x14ac:dyDescent="0.25">
      <c r="A12">
        <v>11</v>
      </c>
      <c r="C12">
        <v>8.5999999999999993E-2</v>
      </c>
      <c r="D12">
        <v>0.17199999999999999</v>
      </c>
      <c r="E12">
        <v>3.4000000000000002E-2</v>
      </c>
      <c r="F12">
        <v>0.44</v>
      </c>
      <c r="I12">
        <v>1</v>
      </c>
      <c r="J12">
        <v>0</v>
      </c>
      <c r="K12">
        <v>0.03</v>
      </c>
      <c r="L12" t="str">
        <f t="shared" si="0"/>
        <v/>
      </c>
      <c r="M12" s="39" t="str">
        <f t="shared" si="1"/>
        <v/>
      </c>
      <c r="O12" s="42" t="s">
        <v>414</v>
      </c>
    </row>
    <row r="13" spans="1:15" x14ac:dyDescent="0.25">
      <c r="A13">
        <v>12</v>
      </c>
      <c r="C13">
        <v>8.5999999999999993E-2</v>
      </c>
      <c r="D13">
        <v>0.17199999999999999</v>
      </c>
      <c r="E13">
        <v>3.4000000000000002E-2</v>
      </c>
      <c r="F13">
        <v>0.5</v>
      </c>
      <c r="I13">
        <v>1</v>
      </c>
      <c r="J13">
        <v>0</v>
      </c>
      <c r="K13">
        <v>0.03</v>
      </c>
      <c r="L13" t="str">
        <f t="shared" si="0"/>
        <v/>
      </c>
      <c r="M13" s="39" t="str">
        <f t="shared" si="1"/>
        <v/>
      </c>
      <c r="O13" s="42" t="s">
        <v>414</v>
      </c>
    </row>
    <row r="14" spans="1:15" x14ac:dyDescent="0.25">
      <c r="A14">
        <v>13</v>
      </c>
      <c r="C14">
        <v>8.5999999999999993E-2</v>
      </c>
      <c r="D14">
        <v>0.17199999999999999</v>
      </c>
      <c r="E14">
        <v>3.4000000000000002E-2</v>
      </c>
      <c r="F14">
        <v>0.62</v>
      </c>
      <c r="I14">
        <v>1</v>
      </c>
      <c r="J14">
        <v>0</v>
      </c>
      <c r="K14">
        <v>0.03</v>
      </c>
      <c r="L14" t="str">
        <f t="shared" si="0"/>
        <v/>
      </c>
      <c r="M14" s="39" t="str">
        <f t="shared" si="1"/>
        <v/>
      </c>
      <c r="O14" s="42" t="s">
        <v>414</v>
      </c>
    </row>
    <row r="15" spans="1:15" x14ac:dyDescent="0.25">
      <c r="A15">
        <v>14</v>
      </c>
      <c r="C15">
        <v>8.5999999999999993E-2</v>
      </c>
      <c r="D15">
        <v>0.17199999999999999</v>
      </c>
      <c r="E15">
        <v>3.4000000000000002E-2</v>
      </c>
      <c r="F15">
        <v>0.75</v>
      </c>
      <c r="I15">
        <v>1</v>
      </c>
      <c r="J15">
        <v>0</v>
      </c>
      <c r="K15">
        <v>0.03</v>
      </c>
      <c r="L15" t="str">
        <f t="shared" si="0"/>
        <v/>
      </c>
      <c r="M15" s="39" t="str">
        <f t="shared" si="1"/>
        <v/>
      </c>
      <c r="O15" s="42" t="s">
        <v>414</v>
      </c>
    </row>
    <row r="16" spans="1:15" x14ac:dyDescent="0.25">
      <c r="A16">
        <v>15</v>
      </c>
      <c r="C16">
        <v>0.112</v>
      </c>
      <c r="D16">
        <v>0.22500000000000001</v>
      </c>
      <c r="E16">
        <v>4.4999999999999998E-2</v>
      </c>
      <c r="F16">
        <v>0.12</v>
      </c>
      <c r="G16">
        <v>4.7E-2</v>
      </c>
      <c r="H16">
        <v>1.7000000000000001E-2</v>
      </c>
      <c r="I16">
        <v>1</v>
      </c>
      <c r="J16">
        <v>0</v>
      </c>
      <c r="K16">
        <v>0.03</v>
      </c>
      <c r="L16" t="str">
        <f t="shared" si="0"/>
        <v/>
      </c>
      <c r="M16" s="39" t="str">
        <f t="shared" si="1"/>
        <v/>
      </c>
      <c r="O16" s="41" t="s">
        <v>415</v>
      </c>
    </row>
    <row r="17" spans="1:21" x14ac:dyDescent="0.25">
      <c r="A17">
        <v>16</v>
      </c>
      <c r="C17">
        <v>0.112</v>
      </c>
      <c r="D17">
        <v>0.22500000000000001</v>
      </c>
      <c r="E17">
        <v>4.4999999999999998E-2</v>
      </c>
      <c r="F17">
        <v>0.19</v>
      </c>
      <c r="G17">
        <v>4.7E-2</v>
      </c>
      <c r="H17">
        <v>1.7000000000000001E-2</v>
      </c>
      <c r="I17">
        <v>1</v>
      </c>
      <c r="J17">
        <v>0</v>
      </c>
      <c r="K17">
        <v>0.03</v>
      </c>
      <c r="L17" t="str">
        <f t="shared" si="0"/>
        <v/>
      </c>
      <c r="M17" s="39" t="str">
        <f t="shared" si="1"/>
        <v/>
      </c>
      <c r="O17" s="41" t="s">
        <v>415</v>
      </c>
    </row>
    <row r="18" spans="1:21" x14ac:dyDescent="0.25">
      <c r="A18">
        <v>17</v>
      </c>
      <c r="C18">
        <v>0.112</v>
      </c>
      <c r="D18">
        <v>0.22500000000000001</v>
      </c>
      <c r="E18">
        <v>4.4999999999999998E-2</v>
      </c>
      <c r="F18">
        <v>0.25</v>
      </c>
      <c r="I18">
        <v>1</v>
      </c>
      <c r="J18">
        <v>0</v>
      </c>
      <c r="K18">
        <v>0.03</v>
      </c>
      <c r="L18" t="str">
        <f t="shared" si="0"/>
        <v/>
      </c>
      <c r="M18" s="39" t="str">
        <f t="shared" si="1"/>
        <v/>
      </c>
      <c r="O18" s="41" t="s">
        <v>415</v>
      </c>
    </row>
    <row r="19" spans="1:21" x14ac:dyDescent="0.25">
      <c r="A19">
        <v>18</v>
      </c>
      <c r="C19">
        <v>0.112</v>
      </c>
      <c r="D19">
        <v>0.22500000000000001</v>
      </c>
      <c r="E19">
        <v>4.4999999999999998E-2</v>
      </c>
      <c r="F19">
        <v>0.31</v>
      </c>
      <c r="I19">
        <v>1</v>
      </c>
      <c r="J19">
        <v>0</v>
      </c>
      <c r="K19">
        <v>0.03</v>
      </c>
      <c r="L19" t="str">
        <f t="shared" si="0"/>
        <v/>
      </c>
      <c r="M19" s="39" t="str">
        <f t="shared" si="1"/>
        <v/>
      </c>
      <c r="O19" s="41" t="s">
        <v>415</v>
      </c>
    </row>
    <row r="20" spans="1:21" x14ac:dyDescent="0.25">
      <c r="A20">
        <v>19</v>
      </c>
      <c r="C20">
        <v>0.112</v>
      </c>
      <c r="D20">
        <v>0.22500000000000001</v>
      </c>
      <c r="E20">
        <v>4.4999999999999998E-2</v>
      </c>
      <c r="F20">
        <v>0.38</v>
      </c>
      <c r="I20">
        <v>1</v>
      </c>
      <c r="J20">
        <v>0</v>
      </c>
      <c r="K20">
        <v>0.03</v>
      </c>
      <c r="L20" t="str">
        <f t="shared" si="0"/>
        <v/>
      </c>
      <c r="M20" s="39" t="str">
        <f t="shared" si="1"/>
        <v/>
      </c>
      <c r="O20" s="41" t="s">
        <v>415</v>
      </c>
    </row>
    <row r="21" spans="1:21" x14ac:dyDescent="0.25">
      <c r="A21">
        <v>20</v>
      </c>
      <c r="C21">
        <v>0.112</v>
      </c>
      <c r="D21">
        <v>0.22500000000000001</v>
      </c>
      <c r="E21">
        <v>4.4999999999999998E-2</v>
      </c>
      <c r="F21">
        <v>0.44</v>
      </c>
      <c r="I21">
        <v>1</v>
      </c>
      <c r="J21">
        <v>0</v>
      </c>
      <c r="K21">
        <v>0.03</v>
      </c>
      <c r="L21" t="str">
        <f t="shared" si="0"/>
        <v/>
      </c>
      <c r="M21" s="39" t="str">
        <f t="shared" si="1"/>
        <v/>
      </c>
      <c r="O21" s="41" t="s">
        <v>415</v>
      </c>
    </row>
    <row r="22" spans="1:21" x14ac:dyDescent="0.25">
      <c r="A22">
        <v>21</v>
      </c>
      <c r="C22">
        <v>0.112</v>
      </c>
      <c r="D22">
        <v>0.22500000000000001</v>
      </c>
      <c r="E22">
        <v>4.4999999999999998E-2</v>
      </c>
      <c r="F22">
        <v>0.5</v>
      </c>
      <c r="I22">
        <v>1</v>
      </c>
      <c r="J22">
        <v>0</v>
      </c>
      <c r="K22">
        <v>0.03</v>
      </c>
      <c r="L22" t="str">
        <f t="shared" si="0"/>
        <v/>
      </c>
      <c r="M22" s="39" t="str">
        <f t="shared" si="1"/>
        <v/>
      </c>
      <c r="O22" s="41" t="s">
        <v>415</v>
      </c>
    </row>
    <row r="23" spans="1:21" x14ac:dyDescent="0.25">
      <c r="A23">
        <v>22</v>
      </c>
      <c r="C23">
        <v>0.112</v>
      </c>
      <c r="D23">
        <v>0.22500000000000001</v>
      </c>
      <c r="E23">
        <v>4.4999999999999998E-2</v>
      </c>
      <c r="F23">
        <v>0.62</v>
      </c>
      <c r="I23">
        <v>1</v>
      </c>
      <c r="J23">
        <v>0</v>
      </c>
      <c r="K23">
        <v>0.03</v>
      </c>
      <c r="L23" t="str">
        <f t="shared" si="0"/>
        <v/>
      </c>
      <c r="M23" s="39" t="str">
        <f t="shared" si="1"/>
        <v/>
      </c>
      <c r="O23" s="41" t="s">
        <v>415</v>
      </c>
    </row>
    <row r="24" spans="1:21" x14ac:dyDescent="0.25">
      <c r="A24">
        <v>23</v>
      </c>
      <c r="C24">
        <v>0.112</v>
      </c>
      <c r="D24">
        <v>0.22500000000000001</v>
      </c>
      <c r="E24">
        <v>4.4999999999999998E-2</v>
      </c>
      <c r="F24">
        <v>0.75</v>
      </c>
      <c r="I24">
        <v>1</v>
      </c>
      <c r="J24">
        <v>0</v>
      </c>
      <c r="K24">
        <v>0.03</v>
      </c>
      <c r="L24" t="str">
        <f t="shared" si="0"/>
        <v/>
      </c>
      <c r="M24" s="39" t="str">
        <f t="shared" si="1"/>
        <v/>
      </c>
      <c r="O24" s="41" t="s">
        <v>415</v>
      </c>
    </row>
    <row r="25" spans="1:21" x14ac:dyDescent="0.25">
      <c r="A25">
        <v>24</v>
      </c>
      <c r="C25">
        <v>0.112</v>
      </c>
      <c r="D25">
        <v>0.22500000000000001</v>
      </c>
      <c r="E25">
        <v>4.4999999999999998E-2</v>
      </c>
      <c r="F25">
        <v>0.88</v>
      </c>
      <c r="I25">
        <v>1</v>
      </c>
      <c r="J25">
        <v>0</v>
      </c>
      <c r="K25">
        <v>0.03</v>
      </c>
      <c r="L25" t="str">
        <f t="shared" si="0"/>
        <v/>
      </c>
      <c r="M25" s="39" t="str">
        <f t="shared" si="1"/>
        <v/>
      </c>
      <c r="O25" s="41" t="s">
        <v>415</v>
      </c>
    </row>
    <row r="26" spans="1:21" x14ac:dyDescent="0.25">
      <c r="A26">
        <v>25</v>
      </c>
      <c r="C26">
        <v>0.112</v>
      </c>
      <c r="D26">
        <v>0.22500000000000001</v>
      </c>
      <c r="E26">
        <v>4.4999999999999998E-2</v>
      </c>
      <c r="F26">
        <v>1</v>
      </c>
      <c r="I26">
        <v>1</v>
      </c>
      <c r="J26">
        <v>0</v>
      </c>
      <c r="K26">
        <v>0.03</v>
      </c>
      <c r="L26" t="str">
        <f t="shared" si="0"/>
        <v/>
      </c>
      <c r="M26" s="39" t="str">
        <f t="shared" si="1"/>
        <v/>
      </c>
      <c r="O26" s="41" t="s">
        <v>415</v>
      </c>
    </row>
    <row r="27" spans="1:21" x14ac:dyDescent="0.25">
      <c r="A27">
        <v>26</v>
      </c>
      <c r="C27">
        <v>0.13800000000000001</v>
      </c>
      <c r="D27">
        <v>0.27900000000000003</v>
      </c>
      <c r="E27">
        <v>5.5E-2</v>
      </c>
      <c r="F27">
        <v>0.12</v>
      </c>
      <c r="G27">
        <v>5.8999999999999997E-2</v>
      </c>
      <c r="H27">
        <v>2.1000000000000001E-2</v>
      </c>
      <c r="I27">
        <v>2</v>
      </c>
      <c r="J27">
        <v>0</v>
      </c>
      <c r="K27">
        <v>0.03</v>
      </c>
      <c r="L27" t="str">
        <f t="shared" si="0"/>
        <v/>
      </c>
      <c r="M27" s="39" t="str">
        <f t="shared" si="1"/>
        <v/>
      </c>
      <c r="O27" s="41" t="s">
        <v>416</v>
      </c>
    </row>
    <row r="28" spans="1:21" x14ac:dyDescent="0.25">
      <c r="A28">
        <v>27</v>
      </c>
      <c r="C28">
        <v>0.13800000000000001</v>
      </c>
      <c r="D28">
        <v>0.27900000000000003</v>
      </c>
      <c r="E28">
        <v>5.5E-2</v>
      </c>
      <c r="F28">
        <v>0.19</v>
      </c>
      <c r="G28">
        <v>5.8999999999999997E-2</v>
      </c>
      <c r="H28">
        <v>2.1000000000000001E-2</v>
      </c>
      <c r="I28">
        <v>2</v>
      </c>
      <c r="J28">
        <v>0</v>
      </c>
      <c r="K28">
        <v>0.03</v>
      </c>
      <c r="L28" t="str">
        <f t="shared" si="0"/>
        <v/>
      </c>
      <c r="M28" s="39" t="str">
        <f t="shared" si="1"/>
        <v/>
      </c>
      <c r="O28" s="41" t="s">
        <v>416</v>
      </c>
    </row>
    <row r="29" spans="1:21" x14ac:dyDescent="0.25">
      <c r="A29">
        <v>28</v>
      </c>
      <c r="C29">
        <v>0.13800000000000001</v>
      </c>
      <c r="D29">
        <v>0.27900000000000003</v>
      </c>
      <c r="E29">
        <v>5.5E-2</v>
      </c>
      <c r="F29">
        <v>0.25</v>
      </c>
      <c r="I29">
        <v>2</v>
      </c>
      <c r="J29">
        <v>0</v>
      </c>
      <c r="K29">
        <v>0.03</v>
      </c>
      <c r="L29" t="str">
        <f t="shared" si="0"/>
        <v/>
      </c>
      <c r="M29" s="39" t="str">
        <f t="shared" si="1"/>
        <v/>
      </c>
      <c r="O29" s="41" t="s">
        <v>416</v>
      </c>
    </row>
    <row r="30" spans="1:21" x14ac:dyDescent="0.25">
      <c r="A30">
        <v>29</v>
      </c>
      <c r="C30">
        <v>0.13800000000000001</v>
      </c>
      <c r="D30">
        <v>0.27900000000000003</v>
      </c>
      <c r="E30">
        <v>5.5E-2</v>
      </c>
      <c r="F30">
        <v>0.31</v>
      </c>
      <c r="I30">
        <v>2</v>
      </c>
      <c r="J30">
        <v>0</v>
      </c>
      <c r="K30">
        <v>0.03</v>
      </c>
      <c r="L30" t="str">
        <f t="shared" si="0"/>
        <v/>
      </c>
      <c r="M30" s="39" t="str">
        <f t="shared" si="1"/>
        <v/>
      </c>
      <c r="O30" s="41" t="s">
        <v>416</v>
      </c>
      <c r="U30" s="43"/>
    </row>
    <row r="31" spans="1:21" x14ac:dyDescent="0.25">
      <c r="A31">
        <v>30</v>
      </c>
      <c r="C31">
        <v>0.13800000000000001</v>
      </c>
      <c r="D31">
        <v>0.27900000000000003</v>
      </c>
      <c r="E31">
        <v>5.5E-2</v>
      </c>
      <c r="F31">
        <v>0.38</v>
      </c>
      <c r="I31">
        <v>2</v>
      </c>
      <c r="J31">
        <v>0</v>
      </c>
      <c r="K31">
        <v>0.03</v>
      </c>
      <c r="L31" t="str">
        <f t="shared" si="0"/>
        <v/>
      </c>
      <c r="M31" s="39" t="str">
        <f t="shared" si="1"/>
        <v/>
      </c>
      <c r="O31" s="41" t="s">
        <v>416</v>
      </c>
      <c r="U31" s="43"/>
    </row>
    <row r="32" spans="1:21" x14ac:dyDescent="0.25">
      <c r="A32">
        <v>31</v>
      </c>
      <c r="C32">
        <v>0.13800000000000001</v>
      </c>
      <c r="D32">
        <v>0.27900000000000003</v>
      </c>
      <c r="E32">
        <v>5.5E-2</v>
      </c>
      <c r="F32">
        <v>0.44</v>
      </c>
      <c r="I32">
        <v>2</v>
      </c>
      <c r="J32">
        <v>0</v>
      </c>
      <c r="K32">
        <v>0.03</v>
      </c>
      <c r="L32" t="str">
        <f t="shared" si="0"/>
        <v/>
      </c>
      <c r="M32" s="39" t="str">
        <f t="shared" si="1"/>
        <v/>
      </c>
      <c r="O32" s="41" t="s">
        <v>416</v>
      </c>
      <c r="U32" s="43"/>
    </row>
    <row r="33" spans="1:15" x14ac:dyDescent="0.25">
      <c r="A33">
        <v>32</v>
      </c>
      <c r="C33">
        <v>0.13800000000000001</v>
      </c>
      <c r="D33">
        <v>0.27900000000000003</v>
      </c>
      <c r="E33">
        <v>5.5E-2</v>
      </c>
      <c r="F33">
        <v>0.5</v>
      </c>
      <c r="I33">
        <v>2</v>
      </c>
      <c r="J33">
        <v>0</v>
      </c>
      <c r="K33">
        <v>0.03</v>
      </c>
      <c r="L33" t="str">
        <f t="shared" si="0"/>
        <v/>
      </c>
      <c r="M33" s="39" t="str">
        <f t="shared" si="1"/>
        <v/>
      </c>
      <c r="O33" s="41" t="s">
        <v>416</v>
      </c>
    </row>
    <row r="34" spans="1:15" x14ac:dyDescent="0.25">
      <c r="A34">
        <v>33</v>
      </c>
      <c r="C34">
        <v>0.13800000000000001</v>
      </c>
      <c r="D34">
        <v>0.27900000000000003</v>
      </c>
      <c r="E34">
        <v>5.5E-2</v>
      </c>
      <c r="F34">
        <v>0.62</v>
      </c>
      <c r="I34">
        <v>2</v>
      </c>
      <c r="J34">
        <v>0</v>
      </c>
      <c r="K34">
        <v>0.03</v>
      </c>
      <c r="L34" t="str">
        <f t="shared" ref="L34:L65" si="2">IF(F34&gt;2,F34-1.5,"")</f>
        <v/>
      </c>
      <c r="M34" s="39" t="str">
        <f t="shared" si="1"/>
        <v/>
      </c>
      <c r="O34" s="41" t="s">
        <v>416</v>
      </c>
    </row>
    <row r="35" spans="1:15" x14ac:dyDescent="0.25">
      <c r="A35">
        <v>34</v>
      </c>
      <c r="C35">
        <v>0.13800000000000001</v>
      </c>
      <c r="D35">
        <v>0.27900000000000003</v>
      </c>
      <c r="E35">
        <v>5.5E-2</v>
      </c>
      <c r="F35">
        <v>0.75</v>
      </c>
      <c r="I35">
        <v>2</v>
      </c>
      <c r="J35">
        <v>0</v>
      </c>
      <c r="K35">
        <v>0.03</v>
      </c>
      <c r="L35" t="str">
        <f t="shared" si="2"/>
        <v/>
      </c>
      <c r="M35" s="39" t="str">
        <f t="shared" si="1"/>
        <v/>
      </c>
      <c r="O35" s="41" t="s">
        <v>416</v>
      </c>
    </row>
    <row r="36" spans="1:15" x14ac:dyDescent="0.25">
      <c r="A36">
        <v>35</v>
      </c>
      <c r="C36">
        <v>0.13800000000000001</v>
      </c>
      <c r="D36">
        <v>0.27900000000000003</v>
      </c>
      <c r="E36">
        <v>5.5E-2</v>
      </c>
      <c r="F36">
        <v>0.88</v>
      </c>
      <c r="I36">
        <v>2</v>
      </c>
      <c r="J36">
        <v>0</v>
      </c>
      <c r="K36">
        <v>0.03</v>
      </c>
      <c r="L36" t="str">
        <f t="shared" si="2"/>
        <v/>
      </c>
      <c r="M36" s="39" t="str">
        <f t="shared" si="1"/>
        <v/>
      </c>
      <c r="O36" s="41" t="s">
        <v>416</v>
      </c>
    </row>
    <row r="37" spans="1:15" x14ac:dyDescent="0.25">
      <c r="A37">
        <v>36</v>
      </c>
      <c r="C37">
        <v>0.13800000000000001</v>
      </c>
      <c r="D37">
        <v>0.27900000000000003</v>
      </c>
      <c r="E37">
        <v>5.5E-2</v>
      </c>
      <c r="F37">
        <v>1</v>
      </c>
      <c r="I37">
        <v>2</v>
      </c>
      <c r="J37">
        <v>0</v>
      </c>
      <c r="K37">
        <v>0.03</v>
      </c>
      <c r="L37" t="str">
        <f t="shared" si="2"/>
        <v/>
      </c>
      <c r="M37" s="39" t="str">
        <f t="shared" si="1"/>
        <v/>
      </c>
      <c r="O37" s="41" t="s">
        <v>416</v>
      </c>
    </row>
    <row r="38" spans="1:15" x14ac:dyDescent="0.25">
      <c r="A38">
        <v>37</v>
      </c>
      <c r="C38">
        <v>0.13800000000000001</v>
      </c>
      <c r="D38">
        <v>0.27900000000000003</v>
      </c>
      <c r="E38">
        <v>5.5E-2</v>
      </c>
      <c r="F38">
        <v>1.25</v>
      </c>
      <c r="I38">
        <v>2</v>
      </c>
      <c r="J38">
        <v>0</v>
      </c>
      <c r="K38">
        <v>0.06</v>
      </c>
      <c r="L38" t="str">
        <f t="shared" si="2"/>
        <v/>
      </c>
      <c r="M38" s="39" t="str">
        <f t="shared" si="1"/>
        <v/>
      </c>
      <c r="O38" s="41" t="s">
        <v>416</v>
      </c>
    </row>
    <row r="39" spans="1:15" x14ac:dyDescent="0.25">
      <c r="A39">
        <v>38</v>
      </c>
      <c r="C39">
        <v>0.13800000000000001</v>
      </c>
      <c r="D39">
        <v>0.27900000000000003</v>
      </c>
      <c r="E39">
        <v>5.5E-2</v>
      </c>
      <c r="F39">
        <v>1.5</v>
      </c>
      <c r="I39">
        <v>2</v>
      </c>
      <c r="J39">
        <v>0</v>
      </c>
      <c r="K39">
        <v>0.06</v>
      </c>
      <c r="L39" t="str">
        <f t="shared" si="2"/>
        <v/>
      </c>
      <c r="M39" s="39" t="str">
        <f t="shared" si="1"/>
        <v/>
      </c>
      <c r="O39" s="41" t="s">
        <v>416</v>
      </c>
    </row>
    <row r="40" spans="1:15" x14ac:dyDescent="0.25">
      <c r="A40">
        <v>39</v>
      </c>
      <c r="C40">
        <v>0.13800000000000001</v>
      </c>
      <c r="D40">
        <v>0.27900000000000003</v>
      </c>
      <c r="E40">
        <v>5.5E-2</v>
      </c>
      <c r="F40">
        <v>1.75</v>
      </c>
      <c r="I40">
        <v>2</v>
      </c>
      <c r="J40">
        <v>0</v>
      </c>
      <c r="K40">
        <v>0.06</v>
      </c>
      <c r="L40" t="str">
        <f t="shared" si="2"/>
        <v/>
      </c>
      <c r="M40" s="39" t="str">
        <f t="shared" si="1"/>
        <v/>
      </c>
      <c r="O40" s="41" t="s">
        <v>416</v>
      </c>
    </row>
    <row r="41" spans="1:15" x14ac:dyDescent="0.25">
      <c r="A41">
        <v>40</v>
      </c>
      <c r="C41">
        <v>0.13800000000000001</v>
      </c>
      <c r="D41">
        <v>0.27900000000000003</v>
      </c>
      <c r="E41">
        <v>5.5E-2</v>
      </c>
      <c r="F41">
        <v>2</v>
      </c>
      <c r="I41">
        <v>2</v>
      </c>
      <c r="J41">
        <v>0</v>
      </c>
      <c r="K41">
        <v>0.06</v>
      </c>
      <c r="L41" t="str">
        <f t="shared" si="2"/>
        <v/>
      </c>
      <c r="M41" s="39" t="str">
        <f t="shared" si="1"/>
        <v/>
      </c>
      <c r="O41" s="41" t="s">
        <v>416</v>
      </c>
    </row>
    <row r="42" spans="1:15" x14ac:dyDescent="0.25">
      <c r="A42">
        <v>41</v>
      </c>
      <c r="C42">
        <v>0.16400000000000001</v>
      </c>
      <c r="D42">
        <v>0.33200000000000002</v>
      </c>
      <c r="E42">
        <v>6.6000000000000003E-2</v>
      </c>
      <c r="F42">
        <v>0.12</v>
      </c>
      <c r="G42">
        <v>7.0000000000000007E-2</v>
      </c>
      <c r="H42">
        <v>2.5000000000000001E-2</v>
      </c>
      <c r="I42">
        <v>2</v>
      </c>
      <c r="J42">
        <v>0</v>
      </c>
      <c r="K42">
        <v>0.03</v>
      </c>
      <c r="L42" t="str">
        <f t="shared" si="2"/>
        <v/>
      </c>
      <c r="M42" s="39" t="str">
        <f t="shared" si="1"/>
        <v/>
      </c>
      <c r="O42" s="41" t="s">
        <v>417</v>
      </c>
    </row>
    <row r="43" spans="1:15" x14ac:dyDescent="0.25">
      <c r="A43">
        <v>42</v>
      </c>
      <c r="C43">
        <v>0.16400000000000001</v>
      </c>
      <c r="D43">
        <v>0.33200000000000002</v>
      </c>
      <c r="E43">
        <v>6.6000000000000003E-2</v>
      </c>
      <c r="F43">
        <v>0.19</v>
      </c>
      <c r="G43">
        <v>7.0000000000000007E-2</v>
      </c>
      <c r="H43">
        <v>2.5000000000000001E-2</v>
      </c>
      <c r="I43">
        <v>2</v>
      </c>
      <c r="J43">
        <v>0</v>
      </c>
      <c r="K43">
        <v>0.03</v>
      </c>
      <c r="L43" t="str">
        <f t="shared" si="2"/>
        <v/>
      </c>
      <c r="M43" s="39" t="str">
        <f t="shared" si="1"/>
        <v/>
      </c>
      <c r="O43" s="41" t="s">
        <v>417</v>
      </c>
    </row>
    <row r="44" spans="1:15" x14ac:dyDescent="0.25">
      <c r="A44">
        <v>43</v>
      </c>
      <c r="C44">
        <v>0.16400000000000001</v>
      </c>
      <c r="D44">
        <v>0.33200000000000002</v>
      </c>
      <c r="E44">
        <v>6.6000000000000003E-2</v>
      </c>
      <c r="F44">
        <v>0.25</v>
      </c>
      <c r="G44">
        <v>7.0000000000000007E-2</v>
      </c>
      <c r="H44">
        <v>2.5000000000000001E-2</v>
      </c>
      <c r="I44">
        <v>2</v>
      </c>
      <c r="J44">
        <v>0</v>
      </c>
      <c r="K44">
        <v>0.03</v>
      </c>
      <c r="L44" t="str">
        <f t="shared" si="2"/>
        <v/>
      </c>
      <c r="M44" s="39" t="str">
        <f t="shared" si="1"/>
        <v/>
      </c>
      <c r="O44" s="41" t="s">
        <v>417</v>
      </c>
    </row>
    <row r="45" spans="1:15" x14ac:dyDescent="0.25">
      <c r="A45">
        <v>44</v>
      </c>
      <c r="C45">
        <v>0.16400000000000001</v>
      </c>
      <c r="D45">
        <v>0.33200000000000002</v>
      </c>
      <c r="E45">
        <v>6.6000000000000003E-2</v>
      </c>
      <c r="F45">
        <v>0.31</v>
      </c>
      <c r="I45">
        <v>2</v>
      </c>
      <c r="J45">
        <v>0</v>
      </c>
      <c r="K45">
        <v>0.03</v>
      </c>
      <c r="L45" t="str">
        <f t="shared" si="2"/>
        <v/>
      </c>
      <c r="M45" s="39" t="str">
        <f t="shared" si="1"/>
        <v/>
      </c>
      <c r="O45" s="41" t="s">
        <v>417</v>
      </c>
    </row>
    <row r="46" spans="1:15" x14ac:dyDescent="0.25">
      <c r="A46">
        <v>45</v>
      </c>
      <c r="C46">
        <v>0.16400000000000001</v>
      </c>
      <c r="D46">
        <v>0.33200000000000002</v>
      </c>
      <c r="E46">
        <v>6.6000000000000003E-2</v>
      </c>
      <c r="F46">
        <v>0.38</v>
      </c>
      <c r="I46">
        <v>2</v>
      </c>
      <c r="J46">
        <v>0</v>
      </c>
      <c r="K46">
        <v>0.03</v>
      </c>
      <c r="L46" t="str">
        <f t="shared" si="2"/>
        <v/>
      </c>
      <c r="M46" s="39" t="str">
        <f t="shared" si="1"/>
        <v/>
      </c>
      <c r="O46" s="41" t="s">
        <v>417</v>
      </c>
    </row>
    <row r="47" spans="1:15" x14ac:dyDescent="0.25">
      <c r="A47">
        <v>46</v>
      </c>
      <c r="C47">
        <v>0.16400000000000001</v>
      </c>
      <c r="D47">
        <v>0.33200000000000002</v>
      </c>
      <c r="E47">
        <v>6.6000000000000003E-2</v>
      </c>
      <c r="F47">
        <v>0.44</v>
      </c>
      <c r="I47">
        <v>2</v>
      </c>
      <c r="J47">
        <v>0</v>
      </c>
      <c r="K47">
        <v>0.03</v>
      </c>
      <c r="L47" t="str">
        <f t="shared" si="2"/>
        <v/>
      </c>
      <c r="M47" s="39" t="str">
        <f t="shared" si="1"/>
        <v/>
      </c>
      <c r="O47" s="41" t="s">
        <v>417</v>
      </c>
    </row>
    <row r="48" spans="1:15" x14ac:dyDescent="0.25">
      <c r="A48">
        <v>47</v>
      </c>
      <c r="C48">
        <v>0.16400000000000001</v>
      </c>
      <c r="D48">
        <v>0.33200000000000002</v>
      </c>
      <c r="E48">
        <v>6.6000000000000003E-2</v>
      </c>
      <c r="F48">
        <v>0.5</v>
      </c>
      <c r="I48">
        <v>2</v>
      </c>
      <c r="J48">
        <v>0</v>
      </c>
      <c r="K48">
        <v>0.03</v>
      </c>
      <c r="L48" t="str">
        <f t="shared" si="2"/>
        <v/>
      </c>
      <c r="M48" s="39" t="str">
        <f t="shared" si="1"/>
        <v/>
      </c>
      <c r="O48" s="41" t="s">
        <v>417</v>
      </c>
    </row>
    <row r="49" spans="1:15" x14ac:dyDescent="0.25">
      <c r="A49">
        <v>48</v>
      </c>
      <c r="C49">
        <v>0.16400000000000001</v>
      </c>
      <c r="D49">
        <v>0.33200000000000002</v>
      </c>
      <c r="E49">
        <v>6.6000000000000003E-2</v>
      </c>
      <c r="F49">
        <v>0.62</v>
      </c>
      <c r="I49">
        <v>2</v>
      </c>
      <c r="J49">
        <v>0</v>
      </c>
      <c r="K49">
        <v>0.03</v>
      </c>
      <c r="L49" t="str">
        <f t="shared" si="2"/>
        <v/>
      </c>
      <c r="M49" s="39" t="str">
        <f t="shared" si="1"/>
        <v/>
      </c>
      <c r="O49" s="41" t="s">
        <v>417</v>
      </c>
    </row>
    <row r="50" spans="1:15" x14ac:dyDescent="0.25">
      <c r="A50">
        <v>49</v>
      </c>
      <c r="C50">
        <v>0.16400000000000001</v>
      </c>
      <c r="D50">
        <v>0.33200000000000002</v>
      </c>
      <c r="E50">
        <v>6.6000000000000003E-2</v>
      </c>
      <c r="F50">
        <v>0.75</v>
      </c>
      <c r="I50">
        <v>2</v>
      </c>
      <c r="J50">
        <v>0</v>
      </c>
      <c r="K50">
        <v>0.03</v>
      </c>
      <c r="L50" t="str">
        <f t="shared" si="2"/>
        <v/>
      </c>
      <c r="M50" s="39" t="str">
        <f t="shared" si="1"/>
        <v/>
      </c>
      <c r="O50" s="41" t="s">
        <v>417</v>
      </c>
    </row>
    <row r="51" spans="1:15" x14ac:dyDescent="0.25">
      <c r="A51">
        <v>50</v>
      </c>
      <c r="C51">
        <v>0.16400000000000001</v>
      </c>
      <c r="D51">
        <v>0.33200000000000002</v>
      </c>
      <c r="E51">
        <v>6.6000000000000003E-2</v>
      </c>
      <c r="F51">
        <v>0.88</v>
      </c>
      <c r="I51">
        <v>2</v>
      </c>
      <c r="J51">
        <v>0</v>
      </c>
      <c r="K51">
        <v>0.03</v>
      </c>
      <c r="L51" t="str">
        <f t="shared" si="2"/>
        <v/>
      </c>
      <c r="M51" s="39" t="str">
        <f t="shared" si="1"/>
        <v/>
      </c>
      <c r="O51" s="41" t="s">
        <v>417</v>
      </c>
    </row>
    <row r="52" spans="1:15" x14ac:dyDescent="0.25">
      <c r="A52">
        <v>51</v>
      </c>
      <c r="C52">
        <v>0.16400000000000001</v>
      </c>
      <c r="D52">
        <v>0.33200000000000002</v>
      </c>
      <c r="E52">
        <v>6.6000000000000003E-2</v>
      </c>
      <c r="F52">
        <v>1</v>
      </c>
      <c r="I52">
        <v>2</v>
      </c>
      <c r="J52">
        <v>0</v>
      </c>
      <c r="K52">
        <v>0.03</v>
      </c>
      <c r="L52" t="str">
        <f t="shared" si="2"/>
        <v/>
      </c>
      <c r="M52" s="39" t="str">
        <f t="shared" si="1"/>
        <v/>
      </c>
      <c r="O52" s="41" t="s">
        <v>417</v>
      </c>
    </row>
    <row r="53" spans="1:15" x14ac:dyDescent="0.25">
      <c r="A53">
        <v>52</v>
      </c>
      <c r="C53">
        <v>0.16400000000000001</v>
      </c>
      <c r="D53">
        <v>0.33200000000000002</v>
      </c>
      <c r="E53">
        <v>6.6000000000000003E-2</v>
      </c>
      <c r="F53">
        <v>1.25</v>
      </c>
      <c r="I53">
        <v>2</v>
      </c>
      <c r="J53">
        <v>0</v>
      </c>
      <c r="K53">
        <v>0.06</v>
      </c>
      <c r="L53" t="str">
        <f t="shared" si="2"/>
        <v/>
      </c>
      <c r="M53" s="39" t="str">
        <f t="shared" si="1"/>
        <v/>
      </c>
      <c r="O53" s="41" t="s">
        <v>417</v>
      </c>
    </row>
    <row r="54" spans="1:15" x14ac:dyDescent="0.25">
      <c r="A54">
        <v>53</v>
      </c>
      <c r="C54">
        <v>0.16400000000000001</v>
      </c>
      <c r="D54">
        <v>0.33200000000000002</v>
      </c>
      <c r="E54">
        <v>6.6000000000000003E-2</v>
      </c>
      <c r="F54">
        <v>1.5</v>
      </c>
      <c r="I54">
        <v>2</v>
      </c>
      <c r="J54">
        <v>0</v>
      </c>
      <c r="K54">
        <v>0.06</v>
      </c>
      <c r="L54" t="str">
        <f t="shared" si="2"/>
        <v/>
      </c>
      <c r="M54" s="39" t="str">
        <f t="shared" si="1"/>
        <v/>
      </c>
      <c r="O54" s="41" t="s">
        <v>417</v>
      </c>
    </row>
    <row r="55" spans="1:15" x14ac:dyDescent="0.25">
      <c r="A55">
        <v>54</v>
      </c>
      <c r="C55">
        <v>0.16400000000000001</v>
      </c>
      <c r="D55">
        <v>0.33200000000000002</v>
      </c>
      <c r="E55">
        <v>6.6000000000000003E-2</v>
      </c>
      <c r="F55">
        <v>1.75</v>
      </c>
      <c r="I55">
        <v>2</v>
      </c>
      <c r="J55">
        <v>0</v>
      </c>
      <c r="K55">
        <v>0.06</v>
      </c>
      <c r="L55" t="str">
        <f t="shared" si="2"/>
        <v/>
      </c>
      <c r="M55" s="39" t="str">
        <f t="shared" si="1"/>
        <v/>
      </c>
      <c r="O55" s="41" t="s">
        <v>417</v>
      </c>
    </row>
    <row r="56" spans="1:15" x14ac:dyDescent="0.25">
      <c r="A56">
        <v>55</v>
      </c>
      <c r="C56">
        <v>0.16400000000000001</v>
      </c>
      <c r="D56">
        <v>0.33200000000000002</v>
      </c>
      <c r="E56">
        <v>6.6000000000000003E-2</v>
      </c>
      <c r="F56">
        <v>2</v>
      </c>
      <c r="I56">
        <v>2</v>
      </c>
      <c r="J56">
        <v>0</v>
      </c>
      <c r="K56">
        <v>0.06</v>
      </c>
      <c r="L56" t="str">
        <f t="shared" si="2"/>
        <v/>
      </c>
      <c r="M56" s="39" t="str">
        <f t="shared" si="1"/>
        <v/>
      </c>
      <c r="O56" s="41" t="s">
        <v>417</v>
      </c>
    </row>
    <row r="57" spans="1:15" x14ac:dyDescent="0.25">
      <c r="A57">
        <v>60</v>
      </c>
      <c r="C57">
        <v>0.19</v>
      </c>
      <c r="D57">
        <v>0.38500000000000001</v>
      </c>
      <c r="E57">
        <v>0.76</v>
      </c>
      <c r="F57">
        <v>0.19</v>
      </c>
      <c r="G57">
        <v>8.1000000000000003E-2</v>
      </c>
      <c r="H57">
        <v>2.8000000000000001E-2</v>
      </c>
      <c r="I57">
        <v>2</v>
      </c>
      <c r="J57">
        <v>0</v>
      </c>
      <c r="K57">
        <v>0.03</v>
      </c>
      <c r="L57" t="str">
        <f t="shared" si="2"/>
        <v/>
      </c>
      <c r="M57" s="39" t="str">
        <f t="shared" si="1"/>
        <v/>
      </c>
      <c r="O57" s="41" t="s">
        <v>384</v>
      </c>
    </row>
    <row r="58" spans="1:15" x14ac:dyDescent="0.25">
      <c r="A58">
        <v>61</v>
      </c>
      <c r="C58">
        <v>0.19</v>
      </c>
      <c r="D58">
        <v>0.38500000000000001</v>
      </c>
      <c r="E58">
        <v>0.76</v>
      </c>
      <c r="F58">
        <v>0.25</v>
      </c>
      <c r="G58">
        <v>8.1000000000000003E-2</v>
      </c>
      <c r="H58">
        <v>2.8000000000000001E-2</v>
      </c>
      <c r="I58">
        <v>2</v>
      </c>
      <c r="J58">
        <v>0</v>
      </c>
      <c r="K58">
        <v>0.03</v>
      </c>
      <c r="L58" t="str">
        <f t="shared" si="2"/>
        <v/>
      </c>
      <c r="M58" s="39" t="str">
        <f t="shared" si="1"/>
        <v/>
      </c>
      <c r="O58" s="41" t="s">
        <v>384</v>
      </c>
    </row>
    <row r="59" spans="1:15" x14ac:dyDescent="0.25">
      <c r="A59">
        <v>62</v>
      </c>
      <c r="C59">
        <v>0.19</v>
      </c>
      <c r="D59">
        <v>0.38500000000000001</v>
      </c>
      <c r="E59">
        <v>0.76</v>
      </c>
      <c r="F59">
        <v>0.31</v>
      </c>
      <c r="G59">
        <v>8.1000000000000003E-2</v>
      </c>
      <c r="H59">
        <v>2.8000000000000001E-2</v>
      </c>
      <c r="I59">
        <v>2</v>
      </c>
      <c r="J59">
        <v>0</v>
      </c>
      <c r="K59">
        <v>0.03</v>
      </c>
      <c r="L59" t="str">
        <f t="shared" si="2"/>
        <v/>
      </c>
      <c r="M59" s="39" t="str">
        <f t="shared" si="1"/>
        <v/>
      </c>
      <c r="O59" s="41" t="s">
        <v>384</v>
      </c>
    </row>
    <row r="60" spans="1:15" x14ac:dyDescent="0.25">
      <c r="A60">
        <v>63</v>
      </c>
      <c r="C60">
        <v>0.19</v>
      </c>
      <c r="D60">
        <v>0.38500000000000001</v>
      </c>
      <c r="E60">
        <v>0.76</v>
      </c>
      <c r="F60">
        <v>0.38</v>
      </c>
      <c r="I60">
        <v>2</v>
      </c>
      <c r="J60">
        <v>0</v>
      </c>
      <c r="K60">
        <v>0.03</v>
      </c>
      <c r="L60" t="str">
        <f t="shared" si="2"/>
        <v/>
      </c>
      <c r="M60" s="39" t="str">
        <f t="shared" si="1"/>
        <v/>
      </c>
      <c r="O60" s="41" t="s">
        <v>384</v>
      </c>
    </row>
    <row r="61" spans="1:15" x14ac:dyDescent="0.25">
      <c r="A61">
        <v>64</v>
      </c>
      <c r="C61">
        <v>0.19</v>
      </c>
      <c r="D61">
        <v>0.38500000000000001</v>
      </c>
      <c r="E61">
        <v>0.76</v>
      </c>
      <c r="F61">
        <v>0.44</v>
      </c>
      <c r="I61">
        <v>2</v>
      </c>
      <c r="J61">
        <v>0</v>
      </c>
      <c r="K61">
        <v>0.03</v>
      </c>
      <c r="L61" t="str">
        <f t="shared" si="2"/>
        <v/>
      </c>
      <c r="M61" s="39" t="str">
        <f t="shared" si="1"/>
        <v/>
      </c>
      <c r="O61" s="41" t="s">
        <v>384</v>
      </c>
    </row>
    <row r="62" spans="1:15" x14ac:dyDescent="0.25">
      <c r="A62">
        <v>65</v>
      </c>
      <c r="C62">
        <v>0.19</v>
      </c>
      <c r="D62">
        <v>0.38500000000000001</v>
      </c>
      <c r="E62">
        <v>0.76</v>
      </c>
      <c r="F62">
        <v>0.5</v>
      </c>
      <c r="I62">
        <v>2</v>
      </c>
      <c r="J62">
        <v>0</v>
      </c>
      <c r="K62">
        <v>0.03</v>
      </c>
      <c r="L62" t="str">
        <f t="shared" si="2"/>
        <v/>
      </c>
      <c r="M62" s="39" t="str">
        <f t="shared" si="1"/>
        <v/>
      </c>
      <c r="O62" s="41" t="s">
        <v>384</v>
      </c>
    </row>
    <row r="63" spans="1:15" x14ac:dyDescent="0.25">
      <c r="A63">
        <v>66</v>
      </c>
      <c r="C63">
        <v>0.19</v>
      </c>
      <c r="D63">
        <v>0.38500000000000001</v>
      </c>
      <c r="E63">
        <v>0.76</v>
      </c>
      <c r="F63">
        <v>0.62</v>
      </c>
      <c r="I63">
        <v>2</v>
      </c>
      <c r="J63">
        <v>0</v>
      </c>
      <c r="K63">
        <v>0.03</v>
      </c>
      <c r="L63" t="str">
        <f t="shared" si="2"/>
        <v/>
      </c>
      <c r="M63" s="39" t="str">
        <f t="shared" si="1"/>
        <v/>
      </c>
      <c r="O63" s="41" t="s">
        <v>384</v>
      </c>
    </row>
    <row r="64" spans="1:15" x14ac:dyDescent="0.25">
      <c r="A64">
        <v>67</v>
      </c>
      <c r="C64">
        <v>0.19</v>
      </c>
      <c r="D64">
        <v>0.38500000000000001</v>
      </c>
      <c r="E64">
        <v>0.76</v>
      </c>
      <c r="F64">
        <v>0.75</v>
      </c>
      <c r="I64">
        <v>2</v>
      </c>
      <c r="J64">
        <v>0</v>
      </c>
      <c r="K64">
        <v>0.03</v>
      </c>
      <c r="L64" t="str">
        <f t="shared" si="2"/>
        <v/>
      </c>
      <c r="M64" s="39" t="str">
        <f t="shared" si="1"/>
        <v/>
      </c>
      <c r="O64" s="41" t="s">
        <v>384</v>
      </c>
    </row>
    <row r="65" spans="1:15" x14ac:dyDescent="0.25">
      <c r="A65">
        <v>68</v>
      </c>
      <c r="C65">
        <v>0.19</v>
      </c>
      <c r="D65">
        <v>0.38500000000000001</v>
      </c>
      <c r="E65">
        <v>0.76</v>
      </c>
      <c r="F65">
        <v>0.88</v>
      </c>
      <c r="I65">
        <v>2</v>
      </c>
      <c r="J65">
        <v>0</v>
      </c>
      <c r="K65">
        <v>0.03</v>
      </c>
      <c r="L65" t="str">
        <f t="shared" si="2"/>
        <v/>
      </c>
      <c r="M65" s="39" t="str">
        <f t="shared" si="1"/>
        <v/>
      </c>
      <c r="O65" s="41" t="s">
        <v>384</v>
      </c>
    </row>
    <row r="66" spans="1:15" x14ac:dyDescent="0.25">
      <c r="A66">
        <v>69</v>
      </c>
      <c r="C66">
        <v>0.19</v>
      </c>
      <c r="D66">
        <v>0.38500000000000001</v>
      </c>
      <c r="E66">
        <v>0.76</v>
      </c>
      <c r="F66">
        <v>1</v>
      </c>
      <c r="I66">
        <v>2</v>
      </c>
      <c r="J66">
        <v>0</v>
      </c>
      <c r="K66">
        <v>0.06</v>
      </c>
      <c r="L66" t="str">
        <f t="shared" ref="L66:L97" si="3">IF(F66&gt;2,F66-1.5,"")</f>
        <v/>
      </c>
      <c r="M66" s="39" t="str">
        <f t="shared" si="1"/>
        <v/>
      </c>
      <c r="O66" s="41" t="s">
        <v>384</v>
      </c>
    </row>
    <row r="67" spans="1:15" x14ac:dyDescent="0.25">
      <c r="A67">
        <v>70</v>
      </c>
      <c r="C67">
        <v>0.19</v>
      </c>
      <c r="D67">
        <v>0.38500000000000001</v>
      </c>
      <c r="E67">
        <v>0.76</v>
      </c>
      <c r="F67">
        <v>1.25</v>
      </c>
      <c r="I67">
        <v>2</v>
      </c>
      <c r="J67">
        <v>0</v>
      </c>
      <c r="K67">
        <v>0.06</v>
      </c>
      <c r="L67" t="str">
        <f t="shared" si="3"/>
        <v/>
      </c>
      <c r="M67" s="39" t="str">
        <f t="shared" ref="M67:M113" si="4">IF(ISNUMBER(L67),L67-5/RIGHT(O67,2),"")</f>
        <v/>
      </c>
      <c r="O67" s="41" t="s">
        <v>384</v>
      </c>
    </row>
    <row r="68" spans="1:15" x14ac:dyDescent="0.25">
      <c r="A68">
        <v>71</v>
      </c>
      <c r="C68">
        <v>0.19</v>
      </c>
      <c r="D68">
        <v>0.38500000000000001</v>
      </c>
      <c r="E68">
        <v>0.76</v>
      </c>
      <c r="F68">
        <v>1.5</v>
      </c>
      <c r="I68">
        <v>2</v>
      </c>
      <c r="J68">
        <v>0</v>
      </c>
      <c r="K68">
        <v>0.06</v>
      </c>
      <c r="L68" t="str">
        <f t="shared" si="3"/>
        <v/>
      </c>
      <c r="M68" s="39" t="str">
        <f t="shared" si="4"/>
        <v/>
      </c>
      <c r="O68" s="41" t="s">
        <v>384</v>
      </c>
    </row>
    <row r="69" spans="1:15" x14ac:dyDescent="0.25">
      <c r="A69">
        <v>72</v>
      </c>
      <c r="C69">
        <v>0.19</v>
      </c>
      <c r="D69">
        <v>0.38500000000000001</v>
      </c>
      <c r="E69">
        <v>0.76</v>
      </c>
      <c r="F69">
        <v>1.75</v>
      </c>
      <c r="I69">
        <v>2</v>
      </c>
      <c r="J69">
        <v>0</v>
      </c>
      <c r="K69">
        <v>0.06</v>
      </c>
      <c r="L69" t="str">
        <f t="shared" si="3"/>
        <v/>
      </c>
      <c r="M69" s="39" t="str">
        <f t="shared" si="4"/>
        <v/>
      </c>
      <c r="O69" s="41" t="s">
        <v>384</v>
      </c>
    </row>
    <row r="70" spans="1:15" x14ac:dyDescent="0.25">
      <c r="A70">
        <v>73</v>
      </c>
      <c r="C70">
        <v>0.19</v>
      </c>
      <c r="D70">
        <v>0.38500000000000001</v>
      </c>
      <c r="E70">
        <v>0.76</v>
      </c>
      <c r="F70">
        <v>2</v>
      </c>
      <c r="I70">
        <v>2</v>
      </c>
      <c r="J70">
        <v>0</v>
      </c>
      <c r="K70">
        <v>0.06</v>
      </c>
      <c r="L70" t="str">
        <f t="shared" si="3"/>
        <v/>
      </c>
      <c r="M70" s="39" t="str">
        <f t="shared" si="4"/>
        <v/>
      </c>
      <c r="O70" s="41" t="s">
        <v>384</v>
      </c>
    </row>
    <row r="71" spans="1:15" x14ac:dyDescent="0.25">
      <c r="A71">
        <v>74</v>
      </c>
      <c r="C71">
        <v>0.19</v>
      </c>
      <c r="D71">
        <v>0.38500000000000001</v>
      </c>
      <c r="E71">
        <v>0.76</v>
      </c>
      <c r="F71">
        <v>2.25</v>
      </c>
      <c r="I71">
        <v>2</v>
      </c>
      <c r="J71">
        <v>0</v>
      </c>
      <c r="K71">
        <v>0.09</v>
      </c>
      <c r="L71">
        <f t="shared" si="3"/>
        <v>0.75</v>
      </c>
      <c r="M71" s="39">
        <f t="shared" si="4"/>
        <v>0.59375</v>
      </c>
      <c r="O71" s="41" t="s">
        <v>384</v>
      </c>
    </row>
    <row r="72" spans="1:15" x14ac:dyDescent="0.25">
      <c r="A72">
        <v>75</v>
      </c>
      <c r="C72">
        <v>0.19</v>
      </c>
      <c r="D72">
        <v>0.38500000000000001</v>
      </c>
      <c r="E72">
        <v>0.76</v>
      </c>
      <c r="F72">
        <v>2.5</v>
      </c>
      <c r="I72">
        <v>2</v>
      </c>
      <c r="J72">
        <v>0</v>
      </c>
      <c r="K72">
        <v>0.09</v>
      </c>
      <c r="L72">
        <f t="shared" si="3"/>
        <v>1</v>
      </c>
      <c r="M72" s="39">
        <f t="shared" si="4"/>
        <v>0.84375</v>
      </c>
      <c r="O72" s="41" t="s">
        <v>384</v>
      </c>
    </row>
    <row r="73" spans="1:15" x14ac:dyDescent="0.25">
      <c r="A73">
        <v>78</v>
      </c>
      <c r="C73">
        <v>0.25</v>
      </c>
      <c r="D73">
        <v>0.50700000000000001</v>
      </c>
      <c r="E73">
        <v>0.1</v>
      </c>
      <c r="F73">
        <v>0.25</v>
      </c>
      <c r="G73">
        <v>0.107</v>
      </c>
      <c r="H73">
        <v>3.7999999999999999E-2</v>
      </c>
      <c r="I73">
        <v>3</v>
      </c>
      <c r="J73">
        <v>0</v>
      </c>
      <c r="K73">
        <v>0.03</v>
      </c>
      <c r="L73" t="str">
        <f t="shared" si="3"/>
        <v/>
      </c>
      <c r="M73" s="39" t="str">
        <f t="shared" si="4"/>
        <v/>
      </c>
      <c r="O73" s="41" t="s">
        <v>418</v>
      </c>
    </row>
    <row r="74" spans="1:15" x14ac:dyDescent="0.25">
      <c r="A74">
        <v>79</v>
      </c>
      <c r="C74">
        <v>0.25</v>
      </c>
      <c r="D74">
        <v>0.50700000000000001</v>
      </c>
      <c r="E74">
        <v>0.1</v>
      </c>
      <c r="F74">
        <v>0.31</v>
      </c>
      <c r="G74">
        <v>0.107</v>
      </c>
      <c r="H74">
        <v>3.7999999999999999E-2</v>
      </c>
      <c r="I74">
        <v>3</v>
      </c>
      <c r="J74">
        <v>0</v>
      </c>
      <c r="K74">
        <v>0.03</v>
      </c>
      <c r="L74" t="str">
        <f t="shared" si="3"/>
        <v/>
      </c>
      <c r="M74" s="39" t="str">
        <f t="shared" si="4"/>
        <v/>
      </c>
      <c r="O74" s="41" t="s">
        <v>418</v>
      </c>
    </row>
    <row r="75" spans="1:15" x14ac:dyDescent="0.25">
      <c r="A75">
        <v>80</v>
      </c>
      <c r="C75">
        <v>0.25</v>
      </c>
      <c r="D75">
        <v>0.50700000000000001</v>
      </c>
      <c r="E75">
        <v>0.1</v>
      </c>
      <c r="F75">
        <v>0.38</v>
      </c>
      <c r="G75">
        <v>0.107</v>
      </c>
      <c r="H75">
        <v>3.7999999999999999E-2</v>
      </c>
      <c r="I75">
        <v>3</v>
      </c>
      <c r="J75">
        <v>0</v>
      </c>
      <c r="K75">
        <v>0.03</v>
      </c>
      <c r="L75" t="str">
        <f t="shared" si="3"/>
        <v/>
      </c>
      <c r="M75" s="39" t="str">
        <f t="shared" si="4"/>
        <v/>
      </c>
      <c r="O75" s="41" t="s">
        <v>418</v>
      </c>
    </row>
    <row r="76" spans="1:15" x14ac:dyDescent="0.25">
      <c r="A76">
        <v>81</v>
      </c>
      <c r="C76">
        <v>0.25</v>
      </c>
      <c r="D76">
        <v>0.50700000000000001</v>
      </c>
      <c r="E76">
        <v>0.1</v>
      </c>
      <c r="F76">
        <v>0.44</v>
      </c>
      <c r="G76">
        <v>0.107</v>
      </c>
      <c r="H76">
        <v>3.7999999999999999E-2</v>
      </c>
      <c r="I76">
        <v>3</v>
      </c>
      <c r="J76">
        <v>0</v>
      </c>
      <c r="K76">
        <v>0.03</v>
      </c>
      <c r="L76" t="str">
        <f t="shared" si="3"/>
        <v/>
      </c>
      <c r="M76" s="39" t="str">
        <f t="shared" si="4"/>
        <v/>
      </c>
      <c r="O76" s="41" t="s">
        <v>418</v>
      </c>
    </row>
    <row r="77" spans="1:15" x14ac:dyDescent="0.25">
      <c r="A77">
        <v>82</v>
      </c>
      <c r="C77">
        <v>0.25</v>
      </c>
      <c r="D77">
        <v>0.50700000000000001</v>
      </c>
      <c r="E77">
        <v>0.1</v>
      </c>
      <c r="F77">
        <v>0.5</v>
      </c>
      <c r="I77">
        <v>3</v>
      </c>
      <c r="J77">
        <v>0</v>
      </c>
      <c r="K77">
        <v>0.03</v>
      </c>
      <c r="L77" t="str">
        <f t="shared" si="3"/>
        <v/>
      </c>
      <c r="M77" s="39" t="str">
        <f t="shared" si="4"/>
        <v/>
      </c>
      <c r="O77" s="41" t="s">
        <v>418</v>
      </c>
    </row>
    <row r="78" spans="1:15" x14ac:dyDescent="0.25">
      <c r="A78">
        <v>83</v>
      </c>
      <c r="C78">
        <v>0.25</v>
      </c>
      <c r="D78">
        <v>0.50700000000000001</v>
      </c>
      <c r="E78">
        <v>0.1</v>
      </c>
      <c r="F78">
        <v>0.62</v>
      </c>
      <c r="I78">
        <v>3</v>
      </c>
      <c r="J78">
        <v>0</v>
      </c>
      <c r="K78">
        <v>0.03</v>
      </c>
      <c r="L78" t="str">
        <f t="shared" si="3"/>
        <v/>
      </c>
      <c r="M78" s="39" t="str">
        <f t="shared" si="4"/>
        <v/>
      </c>
      <c r="O78" s="41" t="s">
        <v>418</v>
      </c>
    </row>
    <row r="79" spans="1:15" x14ac:dyDescent="0.25">
      <c r="A79">
        <v>84</v>
      </c>
      <c r="C79">
        <v>0.25</v>
      </c>
      <c r="D79">
        <v>0.50700000000000001</v>
      </c>
      <c r="E79">
        <v>0.1</v>
      </c>
      <c r="F79">
        <v>0.75</v>
      </c>
      <c r="I79">
        <v>3</v>
      </c>
      <c r="J79">
        <v>0</v>
      </c>
      <c r="K79">
        <v>0.03</v>
      </c>
      <c r="L79" t="str">
        <f t="shared" si="3"/>
        <v/>
      </c>
      <c r="M79" s="39" t="str">
        <f t="shared" si="4"/>
        <v/>
      </c>
      <c r="O79" s="41" t="s">
        <v>418</v>
      </c>
    </row>
    <row r="80" spans="1:15" x14ac:dyDescent="0.25">
      <c r="A80">
        <v>85</v>
      </c>
      <c r="C80">
        <v>0.25</v>
      </c>
      <c r="D80">
        <v>0.50700000000000001</v>
      </c>
      <c r="E80">
        <v>0.1</v>
      </c>
      <c r="F80">
        <v>0.88</v>
      </c>
      <c r="I80">
        <v>3</v>
      </c>
      <c r="J80">
        <v>0</v>
      </c>
      <c r="K80">
        <v>0.03</v>
      </c>
      <c r="L80" t="str">
        <f t="shared" si="3"/>
        <v/>
      </c>
      <c r="M80" s="39" t="str">
        <f t="shared" si="4"/>
        <v/>
      </c>
      <c r="O80" s="41" t="s">
        <v>418</v>
      </c>
    </row>
    <row r="81" spans="1:15" x14ac:dyDescent="0.25">
      <c r="A81">
        <v>86</v>
      </c>
      <c r="C81">
        <v>0.25</v>
      </c>
      <c r="D81">
        <v>0.50700000000000001</v>
      </c>
      <c r="E81">
        <v>0.1</v>
      </c>
      <c r="F81">
        <v>1</v>
      </c>
      <c r="I81">
        <v>3</v>
      </c>
      <c r="J81">
        <v>0</v>
      </c>
      <c r="K81">
        <v>0.03</v>
      </c>
      <c r="L81" t="str">
        <f t="shared" si="3"/>
        <v/>
      </c>
      <c r="M81" s="39" t="str">
        <f t="shared" si="4"/>
        <v/>
      </c>
      <c r="O81" s="41" t="s">
        <v>418</v>
      </c>
    </row>
    <row r="82" spans="1:15" x14ac:dyDescent="0.25">
      <c r="A82">
        <v>87</v>
      </c>
      <c r="C82">
        <v>0.25</v>
      </c>
      <c r="D82">
        <v>0.50700000000000001</v>
      </c>
      <c r="E82">
        <v>0.1</v>
      </c>
      <c r="F82">
        <v>1.25</v>
      </c>
      <c r="I82">
        <v>3</v>
      </c>
      <c r="J82">
        <v>0</v>
      </c>
      <c r="K82">
        <v>0.06</v>
      </c>
      <c r="L82" t="str">
        <f t="shared" si="3"/>
        <v/>
      </c>
      <c r="M82" s="39" t="str">
        <f t="shared" si="4"/>
        <v/>
      </c>
      <c r="O82" s="41" t="s">
        <v>418</v>
      </c>
    </row>
    <row r="83" spans="1:15" x14ac:dyDescent="0.25">
      <c r="A83">
        <v>88</v>
      </c>
      <c r="C83">
        <v>0.25</v>
      </c>
      <c r="D83">
        <v>0.50700000000000001</v>
      </c>
      <c r="E83">
        <v>0.1</v>
      </c>
      <c r="F83">
        <v>1.5</v>
      </c>
      <c r="I83">
        <v>3</v>
      </c>
      <c r="J83">
        <v>0</v>
      </c>
      <c r="K83">
        <v>0.06</v>
      </c>
      <c r="L83" t="str">
        <f t="shared" si="3"/>
        <v/>
      </c>
      <c r="M83" s="39" t="str">
        <f t="shared" si="4"/>
        <v/>
      </c>
      <c r="O83" s="41" t="s">
        <v>418</v>
      </c>
    </row>
    <row r="84" spans="1:15" x14ac:dyDescent="0.25">
      <c r="A84">
        <v>89</v>
      </c>
      <c r="C84">
        <v>0.25</v>
      </c>
      <c r="D84">
        <v>0.50700000000000001</v>
      </c>
      <c r="E84">
        <v>0.1</v>
      </c>
      <c r="F84">
        <v>1.75</v>
      </c>
      <c r="I84">
        <v>3</v>
      </c>
      <c r="J84">
        <v>0</v>
      </c>
      <c r="K84">
        <v>0.06</v>
      </c>
      <c r="L84" t="str">
        <f t="shared" si="3"/>
        <v/>
      </c>
      <c r="M84" s="39" t="str">
        <f t="shared" si="4"/>
        <v/>
      </c>
      <c r="O84" s="41" t="s">
        <v>418</v>
      </c>
    </row>
    <row r="85" spans="1:15" x14ac:dyDescent="0.25">
      <c r="A85">
        <v>90</v>
      </c>
      <c r="C85">
        <v>0.25</v>
      </c>
      <c r="D85">
        <v>0.50700000000000001</v>
      </c>
      <c r="E85">
        <v>0.1</v>
      </c>
      <c r="F85">
        <v>2</v>
      </c>
      <c r="I85">
        <v>3</v>
      </c>
      <c r="J85">
        <v>0</v>
      </c>
      <c r="K85">
        <v>0.06</v>
      </c>
      <c r="L85" t="str">
        <f t="shared" si="3"/>
        <v/>
      </c>
      <c r="M85" s="39" t="str">
        <f t="shared" si="4"/>
        <v/>
      </c>
      <c r="O85" s="41" t="s">
        <v>418</v>
      </c>
    </row>
    <row r="86" spans="1:15" x14ac:dyDescent="0.25">
      <c r="A86">
        <v>91</v>
      </c>
      <c r="C86">
        <v>0.25</v>
      </c>
      <c r="D86">
        <v>0.50700000000000001</v>
      </c>
      <c r="E86">
        <v>0.1</v>
      </c>
      <c r="F86">
        <v>2.25</v>
      </c>
      <c r="I86">
        <v>3</v>
      </c>
      <c r="J86">
        <v>0</v>
      </c>
      <c r="K86">
        <v>0.09</v>
      </c>
      <c r="L86">
        <f t="shared" si="3"/>
        <v>0.75</v>
      </c>
      <c r="M86" s="39">
        <f t="shared" si="4"/>
        <v>0.5714285714285714</v>
      </c>
      <c r="O86" s="41" t="s">
        <v>418</v>
      </c>
    </row>
    <row r="87" spans="1:15" x14ac:dyDescent="0.25">
      <c r="A87">
        <v>92</v>
      </c>
      <c r="C87">
        <v>0.25</v>
      </c>
      <c r="D87">
        <v>0.50700000000000001</v>
      </c>
      <c r="E87">
        <v>0.1</v>
      </c>
      <c r="F87">
        <v>2.5</v>
      </c>
      <c r="I87">
        <v>3</v>
      </c>
      <c r="J87">
        <v>0</v>
      </c>
      <c r="K87">
        <v>0.09</v>
      </c>
      <c r="L87">
        <f t="shared" si="3"/>
        <v>1</v>
      </c>
      <c r="M87" s="39">
        <f t="shared" si="4"/>
        <v>0.8214285714285714</v>
      </c>
      <c r="O87" s="41" t="s">
        <v>418</v>
      </c>
    </row>
    <row r="88" spans="1:15" x14ac:dyDescent="0.25">
      <c r="A88">
        <v>95</v>
      </c>
      <c r="C88">
        <v>0.3125</v>
      </c>
      <c r="D88">
        <v>0.63500000000000001</v>
      </c>
      <c r="E88">
        <v>0.125</v>
      </c>
      <c r="F88">
        <v>0.38</v>
      </c>
      <c r="G88">
        <v>0.13400000000000001</v>
      </c>
      <c r="H88">
        <v>4.7E-2</v>
      </c>
      <c r="I88">
        <v>4</v>
      </c>
      <c r="J88">
        <v>0</v>
      </c>
      <c r="K88">
        <v>0.03</v>
      </c>
      <c r="L88" t="str">
        <f t="shared" si="3"/>
        <v/>
      </c>
      <c r="M88" s="39" t="str">
        <f t="shared" si="4"/>
        <v/>
      </c>
      <c r="O88" s="41" t="s">
        <v>392</v>
      </c>
    </row>
    <row r="89" spans="1:15" x14ac:dyDescent="0.25">
      <c r="A89">
        <v>96</v>
      </c>
      <c r="C89">
        <v>0.3125</v>
      </c>
      <c r="D89">
        <v>0.63500000000000001</v>
      </c>
      <c r="E89">
        <v>0.125</v>
      </c>
      <c r="F89">
        <v>0.44</v>
      </c>
      <c r="G89">
        <v>0.13400000000000001</v>
      </c>
      <c r="H89">
        <v>4.7E-2</v>
      </c>
      <c r="I89">
        <v>4</v>
      </c>
      <c r="J89">
        <v>0</v>
      </c>
      <c r="K89">
        <v>0.03</v>
      </c>
      <c r="L89" t="str">
        <f t="shared" si="3"/>
        <v/>
      </c>
      <c r="M89" s="39" t="str">
        <f t="shared" si="4"/>
        <v/>
      </c>
      <c r="O89" s="41" t="s">
        <v>392</v>
      </c>
    </row>
    <row r="90" spans="1:15" x14ac:dyDescent="0.25">
      <c r="A90">
        <v>97</v>
      </c>
      <c r="C90">
        <v>0.3125</v>
      </c>
      <c r="D90">
        <v>0.63500000000000001</v>
      </c>
      <c r="E90">
        <v>0.125</v>
      </c>
      <c r="F90">
        <v>0.5</v>
      </c>
      <c r="G90">
        <v>0.13400000000000001</v>
      </c>
      <c r="H90">
        <v>4.7E-2</v>
      </c>
      <c r="I90">
        <v>4</v>
      </c>
      <c r="J90">
        <v>0</v>
      </c>
      <c r="K90">
        <v>0.03</v>
      </c>
      <c r="L90" t="str">
        <f t="shared" si="3"/>
        <v/>
      </c>
      <c r="M90" s="39" t="str">
        <f t="shared" si="4"/>
        <v/>
      </c>
      <c r="O90" s="41" t="s">
        <v>392</v>
      </c>
    </row>
    <row r="91" spans="1:15" x14ac:dyDescent="0.25">
      <c r="A91">
        <v>98</v>
      </c>
      <c r="C91">
        <v>0.3125</v>
      </c>
      <c r="D91">
        <v>0.63500000000000001</v>
      </c>
      <c r="E91">
        <v>0.125</v>
      </c>
      <c r="F91">
        <v>0.62</v>
      </c>
      <c r="I91">
        <v>4</v>
      </c>
      <c r="J91">
        <v>0</v>
      </c>
      <c r="K91">
        <v>0.03</v>
      </c>
      <c r="L91" t="str">
        <f t="shared" si="3"/>
        <v/>
      </c>
      <c r="M91" s="39" t="str">
        <f t="shared" si="4"/>
        <v/>
      </c>
      <c r="O91" s="41" t="s">
        <v>392</v>
      </c>
    </row>
    <row r="92" spans="1:15" x14ac:dyDescent="0.25">
      <c r="A92">
        <v>99</v>
      </c>
      <c r="C92">
        <v>0.3125</v>
      </c>
      <c r="D92">
        <v>0.63500000000000001</v>
      </c>
      <c r="E92">
        <v>0.125</v>
      </c>
      <c r="F92">
        <v>0.75</v>
      </c>
      <c r="I92">
        <v>4</v>
      </c>
      <c r="J92">
        <v>0</v>
      </c>
      <c r="K92">
        <v>0.03</v>
      </c>
      <c r="L92" t="str">
        <f t="shared" si="3"/>
        <v/>
      </c>
      <c r="M92" s="39" t="str">
        <f t="shared" si="4"/>
        <v/>
      </c>
      <c r="O92" s="41" t="s">
        <v>392</v>
      </c>
    </row>
    <row r="93" spans="1:15" x14ac:dyDescent="0.25">
      <c r="A93">
        <v>100</v>
      </c>
      <c r="C93">
        <v>0.3125</v>
      </c>
      <c r="D93">
        <v>0.63500000000000001</v>
      </c>
      <c r="E93">
        <v>0.125</v>
      </c>
      <c r="F93">
        <v>0.88</v>
      </c>
      <c r="I93">
        <v>4</v>
      </c>
      <c r="J93">
        <v>0</v>
      </c>
      <c r="K93">
        <v>0.03</v>
      </c>
      <c r="L93" t="str">
        <f t="shared" si="3"/>
        <v/>
      </c>
      <c r="M93" s="39" t="str">
        <f t="shared" si="4"/>
        <v/>
      </c>
      <c r="O93" s="41" t="s">
        <v>392</v>
      </c>
    </row>
    <row r="94" spans="1:15" x14ac:dyDescent="0.25">
      <c r="A94">
        <v>101</v>
      </c>
      <c r="C94">
        <v>0.3125</v>
      </c>
      <c r="D94">
        <v>0.63500000000000001</v>
      </c>
      <c r="E94">
        <v>0.125</v>
      </c>
      <c r="F94">
        <v>1</v>
      </c>
      <c r="I94">
        <v>4</v>
      </c>
      <c r="J94">
        <v>0</v>
      </c>
      <c r="K94">
        <v>0.03</v>
      </c>
      <c r="L94" t="str">
        <f t="shared" si="3"/>
        <v/>
      </c>
      <c r="M94" s="39" t="str">
        <f t="shared" si="4"/>
        <v/>
      </c>
      <c r="O94" s="41" t="s">
        <v>392</v>
      </c>
    </row>
    <row r="95" spans="1:15" x14ac:dyDescent="0.25">
      <c r="A95">
        <v>102</v>
      </c>
      <c r="C95">
        <v>0.3125</v>
      </c>
      <c r="D95">
        <v>0.63500000000000001</v>
      </c>
      <c r="E95">
        <v>0.125</v>
      </c>
      <c r="F95">
        <v>1.25</v>
      </c>
      <c r="I95">
        <v>4</v>
      </c>
      <c r="J95">
        <v>0</v>
      </c>
      <c r="K95">
        <v>0.06</v>
      </c>
      <c r="L95" t="str">
        <f t="shared" si="3"/>
        <v/>
      </c>
      <c r="M95" s="39" t="str">
        <f t="shared" si="4"/>
        <v/>
      </c>
      <c r="O95" s="41" t="s">
        <v>392</v>
      </c>
    </row>
    <row r="96" spans="1:15" x14ac:dyDescent="0.25">
      <c r="A96">
        <v>103</v>
      </c>
      <c r="C96">
        <v>0.3125</v>
      </c>
      <c r="D96">
        <v>0.63500000000000001</v>
      </c>
      <c r="E96">
        <v>0.125</v>
      </c>
      <c r="F96">
        <v>1.5</v>
      </c>
      <c r="I96">
        <v>4</v>
      </c>
      <c r="J96">
        <v>0</v>
      </c>
      <c r="K96">
        <v>0.06</v>
      </c>
      <c r="L96" t="str">
        <f t="shared" si="3"/>
        <v/>
      </c>
      <c r="M96" s="39" t="str">
        <f t="shared" si="4"/>
        <v/>
      </c>
      <c r="O96" s="41" t="s">
        <v>392</v>
      </c>
    </row>
    <row r="97" spans="1:19" x14ac:dyDescent="0.25">
      <c r="A97">
        <v>104</v>
      </c>
      <c r="C97">
        <v>0.3125</v>
      </c>
      <c r="D97">
        <v>0.63500000000000001</v>
      </c>
      <c r="E97">
        <v>0.125</v>
      </c>
      <c r="F97">
        <v>1.75</v>
      </c>
      <c r="I97">
        <v>4</v>
      </c>
      <c r="J97">
        <v>0</v>
      </c>
      <c r="K97">
        <v>0.06</v>
      </c>
      <c r="L97" t="str">
        <f t="shared" si="3"/>
        <v/>
      </c>
      <c r="M97" s="39" t="str">
        <f t="shared" si="4"/>
        <v/>
      </c>
      <c r="O97" s="41" t="s">
        <v>392</v>
      </c>
    </row>
    <row r="98" spans="1:19" x14ac:dyDescent="0.25">
      <c r="A98">
        <v>105</v>
      </c>
      <c r="C98">
        <v>0.3125</v>
      </c>
      <c r="D98">
        <v>0.63500000000000001</v>
      </c>
      <c r="E98">
        <v>0.125</v>
      </c>
      <c r="F98">
        <v>2</v>
      </c>
      <c r="I98">
        <v>4</v>
      </c>
      <c r="J98">
        <v>0</v>
      </c>
      <c r="K98">
        <v>0.06</v>
      </c>
      <c r="L98" t="str">
        <f t="shared" ref="L98:L113" si="5">IF(F98&gt;2,F98-1.5,"")</f>
        <v/>
      </c>
      <c r="M98" s="39" t="str">
        <f t="shared" si="4"/>
        <v/>
      </c>
      <c r="O98" s="41" t="s">
        <v>392</v>
      </c>
    </row>
    <row r="99" spans="1:19" x14ac:dyDescent="0.25">
      <c r="A99">
        <v>106</v>
      </c>
      <c r="C99">
        <v>0.3125</v>
      </c>
      <c r="D99">
        <v>0.63500000000000001</v>
      </c>
      <c r="E99">
        <v>0.125</v>
      </c>
      <c r="F99">
        <v>2.25</v>
      </c>
      <c r="I99">
        <v>4</v>
      </c>
      <c r="J99">
        <v>0</v>
      </c>
      <c r="K99">
        <v>0.09</v>
      </c>
      <c r="L99">
        <f t="shared" si="5"/>
        <v>0.75</v>
      </c>
      <c r="M99" s="39">
        <f t="shared" si="4"/>
        <v>0.54166666666666663</v>
      </c>
      <c r="O99" s="41" t="s">
        <v>392</v>
      </c>
    </row>
    <row r="100" spans="1:19" x14ac:dyDescent="0.25">
      <c r="A100">
        <v>107</v>
      </c>
      <c r="C100">
        <v>0.3125</v>
      </c>
      <c r="D100">
        <v>0.63500000000000001</v>
      </c>
      <c r="E100">
        <v>0.125</v>
      </c>
      <c r="F100">
        <v>2.5</v>
      </c>
      <c r="I100">
        <v>4</v>
      </c>
      <c r="J100">
        <v>0</v>
      </c>
      <c r="K100">
        <v>0.09</v>
      </c>
      <c r="L100">
        <f t="shared" si="5"/>
        <v>1</v>
      </c>
      <c r="M100" s="39">
        <f t="shared" si="4"/>
        <v>0.79166666666666663</v>
      </c>
      <c r="O100" s="41" t="s">
        <v>392</v>
      </c>
    </row>
    <row r="101" spans="1:19" x14ac:dyDescent="0.25">
      <c r="A101">
        <v>110</v>
      </c>
      <c r="C101">
        <v>0.375</v>
      </c>
      <c r="D101">
        <v>0.76200000000000001</v>
      </c>
      <c r="E101">
        <v>0.15</v>
      </c>
      <c r="F101">
        <v>0.5</v>
      </c>
      <c r="G101">
        <v>0.161</v>
      </c>
      <c r="H101">
        <v>5.6000000000000001E-2</v>
      </c>
      <c r="I101">
        <v>4</v>
      </c>
      <c r="J101">
        <v>0</v>
      </c>
      <c r="K101">
        <v>0.03</v>
      </c>
      <c r="L101" t="str">
        <f t="shared" si="5"/>
        <v/>
      </c>
      <c r="M101" s="39" t="str">
        <f t="shared" si="4"/>
        <v/>
      </c>
      <c r="O101" s="41" t="s">
        <v>393</v>
      </c>
    </row>
    <row r="102" spans="1:19" x14ac:dyDescent="0.25">
      <c r="A102">
        <v>111</v>
      </c>
      <c r="C102">
        <v>0.375</v>
      </c>
      <c r="D102">
        <v>0.76200000000000001</v>
      </c>
      <c r="E102">
        <v>0.15</v>
      </c>
      <c r="F102">
        <v>0.62</v>
      </c>
      <c r="I102">
        <v>4</v>
      </c>
      <c r="J102">
        <v>0</v>
      </c>
      <c r="K102">
        <v>0.03</v>
      </c>
      <c r="L102" t="str">
        <f t="shared" si="5"/>
        <v/>
      </c>
      <c r="M102" s="39" t="str">
        <f t="shared" si="4"/>
        <v/>
      </c>
      <c r="O102" s="41" t="s">
        <v>393</v>
      </c>
    </row>
    <row r="103" spans="1:19" x14ac:dyDescent="0.25">
      <c r="A103">
        <v>112</v>
      </c>
      <c r="C103">
        <v>0.375</v>
      </c>
      <c r="D103">
        <v>0.76200000000000001</v>
      </c>
      <c r="E103">
        <v>0.15</v>
      </c>
      <c r="F103">
        <v>0.75</v>
      </c>
      <c r="I103">
        <v>4</v>
      </c>
      <c r="J103">
        <v>0</v>
      </c>
      <c r="K103">
        <v>0.03</v>
      </c>
      <c r="L103" t="str">
        <f t="shared" si="5"/>
        <v/>
      </c>
      <c r="M103" s="39" t="str">
        <f t="shared" si="4"/>
        <v/>
      </c>
      <c r="O103" s="41" t="s">
        <v>393</v>
      </c>
    </row>
    <row r="104" spans="1:19" x14ac:dyDescent="0.25">
      <c r="A104">
        <v>113</v>
      </c>
      <c r="C104">
        <v>0.375</v>
      </c>
      <c r="D104">
        <v>0.76200000000000001</v>
      </c>
      <c r="E104">
        <v>0.15</v>
      </c>
      <c r="F104">
        <v>0.88</v>
      </c>
      <c r="I104">
        <v>4</v>
      </c>
      <c r="J104">
        <v>0</v>
      </c>
      <c r="K104">
        <v>0.03</v>
      </c>
      <c r="L104" t="str">
        <f t="shared" si="5"/>
        <v/>
      </c>
      <c r="M104" s="39" t="str">
        <f t="shared" si="4"/>
        <v/>
      </c>
      <c r="O104" s="41" t="s">
        <v>393</v>
      </c>
    </row>
    <row r="105" spans="1:19" x14ac:dyDescent="0.25">
      <c r="A105">
        <v>114</v>
      </c>
      <c r="C105">
        <v>0.375</v>
      </c>
      <c r="D105">
        <v>0.76200000000000001</v>
      </c>
      <c r="E105">
        <v>0.15</v>
      </c>
      <c r="F105">
        <v>1</v>
      </c>
      <c r="I105">
        <v>4</v>
      </c>
      <c r="J105">
        <v>0</v>
      </c>
      <c r="K105">
        <v>0.03</v>
      </c>
      <c r="L105" t="str">
        <f t="shared" si="5"/>
        <v/>
      </c>
      <c r="M105" s="39" t="str">
        <f t="shared" si="4"/>
        <v/>
      </c>
      <c r="O105" s="41" t="s">
        <v>393</v>
      </c>
    </row>
    <row r="106" spans="1:19" x14ac:dyDescent="0.25">
      <c r="A106">
        <v>115</v>
      </c>
      <c r="C106">
        <v>0.375</v>
      </c>
      <c r="D106">
        <v>0.76200000000000001</v>
      </c>
      <c r="E106">
        <v>0.15</v>
      </c>
      <c r="F106">
        <v>1.25</v>
      </c>
      <c r="I106">
        <v>4</v>
      </c>
      <c r="J106">
        <v>0</v>
      </c>
      <c r="K106">
        <v>0.06</v>
      </c>
      <c r="L106" t="str">
        <f t="shared" si="5"/>
        <v/>
      </c>
      <c r="M106" s="39" t="str">
        <f t="shared" si="4"/>
        <v/>
      </c>
      <c r="O106" s="41" t="s">
        <v>393</v>
      </c>
      <c r="S106" s="45">
        <v>42967</v>
      </c>
    </row>
    <row r="107" spans="1:19" x14ac:dyDescent="0.25">
      <c r="A107">
        <v>116</v>
      </c>
      <c r="C107">
        <v>0.375</v>
      </c>
      <c r="D107">
        <v>0.76200000000000001</v>
      </c>
      <c r="E107">
        <v>0.15</v>
      </c>
      <c r="F107">
        <v>1.5</v>
      </c>
      <c r="I107">
        <v>4</v>
      </c>
      <c r="J107">
        <v>0</v>
      </c>
      <c r="K107">
        <v>0.06</v>
      </c>
      <c r="L107" t="str">
        <f t="shared" si="5"/>
        <v/>
      </c>
      <c r="M107" s="39" t="str">
        <f t="shared" si="4"/>
        <v/>
      </c>
      <c r="O107" s="41" t="s">
        <v>393</v>
      </c>
      <c r="S107" s="44">
        <f ca="1">TODAY()-S106</f>
        <v>112</v>
      </c>
    </row>
    <row r="108" spans="1:19" x14ac:dyDescent="0.25">
      <c r="A108">
        <v>117</v>
      </c>
      <c r="C108">
        <v>0.375</v>
      </c>
      <c r="D108">
        <v>0.76200000000000001</v>
      </c>
      <c r="E108">
        <v>0.15</v>
      </c>
      <c r="F108">
        <v>1.75</v>
      </c>
      <c r="I108">
        <v>4</v>
      </c>
      <c r="J108">
        <v>0</v>
      </c>
      <c r="K108">
        <v>0.06</v>
      </c>
      <c r="L108" t="str">
        <f t="shared" si="5"/>
        <v/>
      </c>
      <c r="M108" s="39" t="str">
        <f t="shared" si="4"/>
        <v/>
      </c>
      <c r="O108" s="41" t="s">
        <v>393</v>
      </c>
      <c r="S108">
        <f ca="1">S107/7+6</f>
        <v>22</v>
      </c>
    </row>
    <row r="109" spans="1:19" x14ac:dyDescent="0.25">
      <c r="A109">
        <v>118</v>
      </c>
      <c r="C109">
        <v>0.375</v>
      </c>
      <c r="D109">
        <v>0.76200000000000001</v>
      </c>
      <c r="E109">
        <v>0.15</v>
      </c>
      <c r="F109">
        <v>2</v>
      </c>
      <c r="I109">
        <v>4</v>
      </c>
      <c r="J109">
        <v>0</v>
      </c>
      <c r="K109">
        <v>0.06</v>
      </c>
      <c r="L109" t="str">
        <f t="shared" si="5"/>
        <v/>
      </c>
      <c r="M109" s="39" t="str">
        <f t="shared" si="4"/>
        <v/>
      </c>
      <c r="O109" s="41" t="s">
        <v>393</v>
      </c>
    </row>
    <row r="110" spans="1:19" x14ac:dyDescent="0.25">
      <c r="A110">
        <v>119</v>
      </c>
      <c r="C110">
        <v>0.375</v>
      </c>
      <c r="D110">
        <v>0.76200000000000001</v>
      </c>
      <c r="E110">
        <v>0.15</v>
      </c>
      <c r="F110">
        <v>2.25</v>
      </c>
      <c r="I110">
        <v>4</v>
      </c>
      <c r="J110">
        <v>0</v>
      </c>
      <c r="K110">
        <v>0.09</v>
      </c>
      <c r="L110">
        <f t="shared" si="5"/>
        <v>0.75</v>
      </c>
      <c r="M110" s="39">
        <f t="shared" si="4"/>
        <v>0.54166666666666663</v>
      </c>
      <c r="O110" s="41" t="s">
        <v>393</v>
      </c>
    </row>
    <row r="111" spans="1:19" x14ac:dyDescent="0.25">
      <c r="A111">
        <v>120</v>
      </c>
      <c r="C111">
        <v>0.375</v>
      </c>
      <c r="D111">
        <v>0.76200000000000001</v>
      </c>
      <c r="E111">
        <v>0.15</v>
      </c>
      <c r="F111">
        <v>2.5</v>
      </c>
      <c r="I111">
        <v>4</v>
      </c>
      <c r="J111">
        <v>0</v>
      </c>
      <c r="K111">
        <v>0.09</v>
      </c>
      <c r="L111">
        <f t="shared" si="5"/>
        <v>1</v>
      </c>
      <c r="M111" s="39">
        <f t="shared" si="4"/>
        <v>0.79166666666666663</v>
      </c>
      <c r="O111" s="41" t="s">
        <v>393</v>
      </c>
    </row>
    <row r="112" spans="1:19" x14ac:dyDescent="0.25">
      <c r="A112">
        <v>121</v>
      </c>
      <c r="C112">
        <v>0.375</v>
      </c>
      <c r="D112">
        <v>0.76200000000000001</v>
      </c>
      <c r="E112">
        <v>0.15</v>
      </c>
      <c r="F112">
        <v>2.75</v>
      </c>
      <c r="I112">
        <v>4</v>
      </c>
      <c r="J112">
        <v>0</v>
      </c>
      <c r="K112">
        <v>0.09</v>
      </c>
      <c r="L112">
        <f t="shared" si="5"/>
        <v>1.25</v>
      </c>
      <c r="M112" s="39">
        <f t="shared" si="4"/>
        <v>1.0416666666666667</v>
      </c>
      <c r="O112" s="41" t="s">
        <v>393</v>
      </c>
    </row>
    <row r="113" spans="1:20" x14ac:dyDescent="0.25">
      <c r="A113">
        <v>122</v>
      </c>
      <c r="C113">
        <v>0.375</v>
      </c>
      <c r="D113">
        <v>0.76200000000000001</v>
      </c>
      <c r="E113">
        <v>0.15</v>
      </c>
      <c r="F113">
        <v>3</v>
      </c>
      <c r="I113">
        <v>4</v>
      </c>
      <c r="J113">
        <v>0</v>
      </c>
      <c r="K113">
        <v>0.09</v>
      </c>
      <c r="L113">
        <f t="shared" si="5"/>
        <v>1.5</v>
      </c>
      <c r="M113" s="39">
        <f t="shared" si="4"/>
        <v>1.2916666666666667</v>
      </c>
      <c r="O113" s="41" t="s">
        <v>393</v>
      </c>
    </row>
    <row r="119" spans="1:20" x14ac:dyDescent="0.25">
      <c r="T119" t="s">
        <v>419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6" zoomScale="70" zoomScaleNormal="70" workbookViewId="0">
      <selection activeCell="O18" sqref="O17:O18"/>
    </sheetView>
  </sheetViews>
  <sheetFormatPr defaultRowHeight="15" x14ac:dyDescent="0.25"/>
  <cols>
    <col min="1" max="1" width="2.140625" style="1" bestFit="1" customWidth="1"/>
    <col min="2" max="3" width="15.28515625" style="1" customWidth="1"/>
    <col min="4" max="4" width="39" style="18" bestFit="1" customWidth="1"/>
    <col min="5" max="7" width="10.28515625" style="1" customWidth="1"/>
    <col min="8" max="8" width="20.28515625" style="18" bestFit="1" customWidth="1"/>
    <col min="9" max="9" width="15" style="1" bestFit="1" customWidth="1"/>
    <col min="10" max="10" width="21" style="1" bestFit="1" customWidth="1"/>
    <col min="11" max="11" width="20.5703125" style="18" customWidth="1"/>
    <col min="12" max="12" width="20.5703125" style="1" customWidth="1"/>
    <col min="13" max="16384" width="9.140625" style="1"/>
  </cols>
  <sheetData>
    <row r="1" spans="1:12" ht="33.75" x14ac:dyDescent="0.25">
      <c r="B1" s="2" t="s">
        <v>368</v>
      </c>
      <c r="C1" s="2" t="s">
        <v>323</v>
      </c>
      <c r="D1" s="3" t="s">
        <v>1</v>
      </c>
      <c r="E1" s="2" t="s">
        <v>342</v>
      </c>
      <c r="F1" s="2" t="s">
        <v>340</v>
      </c>
      <c r="G1" s="2"/>
      <c r="H1" s="4" t="s">
        <v>324</v>
      </c>
      <c r="I1" s="5" t="s">
        <v>325</v>
      </c>
      <c r="J1" s="5" t="s">
        <v>2</v>
      </c>
      <c r="K1" s="4" t="s">
        <v>3</v>
      </c>
      <c r="L1" s="5" t="s">
        <v>326</v>
      </c>
    </row>
    <row r="2" spans="1:12" x14ac:dyDescent="0.25">
      <c r="A2" s="6"/>
      <c r="B2" s="7" t="s">
        <v>367</v>
      </c>
      <c r="C2" s="6" t="s">
        <v>4</v>
      </c>
      <c r="D2" s="8" t="s">
        <v>61</v>
      </c>
      <c r="E2" s="6">
        <v>0.06</v>
      </c>
      <c r="F2" s="6">
        <v>0.125</v>
      </c>
      <c r="G2" s="6"/>
      <c r="H2" s="8" t="s">
        <v>0</v>
      </c>
      <c r="I2" s="6" t="s">
        <v>5</v>
      </c>
      <c r="J2" s="6" t="s">
        <v>180</v>
      </c>
      <c r="K2" s="8" t="s">
        <v>249</v>
      </c>
      <c r="L2" s="9" t="s">
        <v>300</v>
      </c>
    </row>
    <row r="3" spans="1:12" x14ac:dyDescent="0.25">
      <c r="A3" s="10"/>
      <c r="B3" s="11" t="s">
        <v>343</v>
      </c>
      <c r="C3" s="10" t="s">
        <v>6</v>
      </c>
      <c r="D3" s="12" t="s">
        <v>62</v>
      </c>
      <c r="E3" s="10">
        <v>0.06</v>
      </c>
      <c r="F3" s="10">
        <v>0.188</v>
      </c>
      <c r="G3" s="10"/>
      <c r="H3" s="12" t="s">
        <v>86</v>
      </c>
      <c r="I3" s="10" t="s">
        <v>142</v>
      </c>
      <c r="J3" s="10" t="s">
        <v>181</v>
      </c>
      <c r="K3" s="12" t="s">
        <v>250</v>
      </c>
      <c r="L3" s="13" t="s">
        <v>301</v>
      </c>
    </row>
    <row r="4" spans="1:12" x14ac:dyDescent="0.25">
      <c r="A4" s="10"/>
      <c r="B4" s="11" t="s">
        <v>344</v>
      </c>
      <c r="C4" s="10" t="s">
        <v>7</v>
      </c>
      <c r="D4" s="12" t="s">
        <v>63</v>
      </c>
      <c r="E4" s="10">
        <v>0.06</v>
      </c>
      <c r="F4" s="10">
        <v>0.25</v>
      </c>
      <c r="G4" s="10"/>
      <c r="H4" s="12" t="s">
        <v>87</v>
      </c>
      <c r="I4" s="10" t="s">
        <v>143</v>
      </c>
      <c r="J4" s="10" t="s">
        <v>182</v>
      </c>
      <c r="K4" s="12" t="s">
        <v>251</v>
      </c>
      <c r="L4" s="13" t="s">
        <v>302</v>
      </c>
    </row>
    <row r="5" spans="1:12" x14ac:dyDescent="0.25">
      <c r="A5" s="10"/>
      <c r="B5" s="11" t="s">
        <v>345</v>
      </c>
      <c r="C5" s="10" t="s">
        <v>8</v>
      </c>
      <c r="D5" s="12" t="s">
        <v>64</v>
      </c>
      <c r="E5" s="10">
        <v>0.06</v>
      </c>
      <c r="F5" s="10">
        <v>0.375</v>
      </c>
      <c r="G5" s="10"/>
      <c r="H5" s="12" t="s">
        <v>88</v>
      </c>
      <c r="I5" s="10" t="s">
        <v>144</v>
      </c>
      <c r="J5" s="10" t="s">
        <v>183</v>
      </c>
      <c r="K5" s="12" t="s">
        <v>252</v>
      </c>
      <c r="L5" s="13" t="s">
        <v>303</v>
      </c>
    </row>
    <row r="6" spans="1:12" x14ac:dyDescent="0.25">
      <c r="A6" s="10"/>
      <c r="B6" s="11" t="s">
        <v>346</v>
      </c>
      <c r="C6" s="10" t="s">
        <v>9</v>
      </c>
      <c r="D6" s="12" t="s">
        <v>65</v>
      </c>
      <c r="E6" s="10">
        <v>8.5999999999999993E-2</v>
      </c>
      <c r="F6" s="10">
        <v>0.188</v>
      </c>
      <c r="G6" s="10"/>
      <c r="H6" s="12" t="s">
        <v>89</v>
      </c>
      <c r="I6" s="10" t="s">
        <v>145</v>
      </c>
      <c r="J6" s="10" t="s">
        <v>184</v>
      </c>
      <c r="K6" s="12" t="s">
        <v>253</v>
      </c>
      <c r="L6" s="13" t="s">
        <v>304</v>
      </c>
    </row>
    <row r="7" spans="1:12" x14ac:dyDescent="0.25">
      <c r="A7" s="10"/>
      <c r="B7" s="11" t="s">
        <v>347</v>
      </c>
      <c r="C7" s="10" t="s">
        <v>10</v>
      </c>
      <c r="D7" s="12" t="s">
        <v>66</v>
      </c>
      <c r="E7" s="10">
        <v>8.5999999999999993E-2</v>
      </c>
      <c r="F7" s="10">
        <v>0.25</v>
      </c>
      <c r="G7" s="10"/>
      <c r="H7" s="12" t="s">
        <v>90</v>
      </c>
      <c r="I7" s="10" t="s">
        <v>146</v>
      </c>
      <c r="J7" s="10" t="s">
        <v>185</v>
      </c>
      <c r="K7" s="12" t="s">
        <v>254</v>
      </c>
      <c r="L7" s="13" t="s">
        <v>305</v>
      </c>
    </row>
    <row r="8" spans="1:12" x14ac:dyDescent="0.25">
      <c r="A8" s="10"/>
      <c r="B8" s="11" t="s">
        <v>348</v>
      </c>
      <c r="C8" s="10" t="s">
        <v>11</v>
      </c>
      <c r="D8" s="12" t="s">
        <v>67</v>
      </c>
      <c r="E8" s="10">
        <v>8.5999999999999993E-2</v>
      </c>
      <c r="F8" s="10">
        <v>0.312</v>
      </c>
      <c r="G8" s="10"/>
      <c r="H8" s="12"/>
      <c r="I8" s="10" t="s">
        <v>147</v>
      </c>
      <c r="J8" s="10" t="s">
        <v>186</v>
      </c>
      <c r="K8" s="12"/>
      <c r="L8" s="13" t="s">
        <v>306</v>
      </c>
    </row>
    <row r="9" spans="1:12" x14ac:dyDescent="0.25">
      <c r="A9" s="10"/>
      <c r="B9" s="11" t="s">
        <v>349</v>
      </c>
      <c r="C9" s="10" t="s">
        <v>12</v>
      </c>
      <c r="D9" s="12" t="s">
        <v>68</v>
      </c>
      <c r="E9" s="10">
        <v>8.5999999999999993E-2</v>
      </c>
      <c r="F9" s="10">
        <v>0.375</v>
      </c>
      <c r="G9" s="10"/>
      <c r="H9" s="12" t="s">
        <v>91</v>
      </c>
      <c r="I9" s="10" t="s">
        <v>148</v>
      </c>
      <c r="J9" s="10" t="s">
        <v>187</v>
      </c>
      <c r="K9" s="12" t="s">
        <v>255</v>
      </c>
      <c r="L9" s="13" t="s">
        <v>307</v>
      </c>
    </row>
    <row r="10" spans="1:12" x14ac:dyDescent="0.25">
      <c r="A10" s="10"/>
      <c r="B10" s="11" t="s">
        <v>350</v>
      </c>
      <c r="C10" s="10" t="s">
        <v>13</v>
      </c>
      <c r="D10" s="12" t="s">
        <v>69</v>
      </c>
      <c r="E10" s="10">
        <v>8.5999999999999993E-2</v>
      </c>
      <c r="F10" s="10">
        <v>0.5</v>
      </c>
      <c r="G10" s="10"/>
      <c r="H10" s="12" t="s">
        <v>92</v>
      </c>
      <c r="I10" s="10" t="s">
        <v>149</v>
      </c>
      <c r="J10" s="10" t="s">
        <v>188</v>
      </c>
      <c r="K10" s="12" t="s">
        <v>256</v>
      </c>
      <c r="L10" s="13" t="s">
        <v>308</v>
      </c>
    </row>
    <row r="11" spans="1:12" x14ac:dyDescent="0.25">
      <c r="A11" s="10"/>
      <c r="B11" s="11" t="s">
        <v>351</v>
      </c>
      <c r="C11" s="10" t="s">
        <v>14</v>
      </c>
      <c r="D11" s="12" t="s">
        <v>70</v>
      </c>
      <c r="E11" s="10">
        <v>8.5999999999999993E-2</v>
      </c>
      <c r="F11" s="10">
        <v>0.625</v>
      </c>
      <c r="G11" s="10"/>
      <c r="H11" s="12" t="s">
        <v>93</v>
      </c>
      <c r="I11" s="10"/>
      <c r="J11" s="10" t="s">
        <v>189</v>
      </c>
      <c r="K11" s="12" t="s">
        <v>333</v>
      </c>
      <c r="L11" s="10"/>
    </row>
    <row r="12" spans="1:12" x14ac:dyDescent="0.25">
      <c r="A12" s="10"/>
      <c r="B12" s="11" t="s">
        <v>352</v>
      </c>
      <c r="C12" s="10" t="s">
        <v>15</v>
      </c>
      <c r="D12" s="12" t="s">
        <v>71</v>
      </c>
      <c r="E12" s="10">
        <v>0.112</v>
      </c>
      <c r="F12" s="10">
        <v>0.25</v>
      </c>
      <c r="G12" s="10"/>
      <c r="H12" s="12" t="s">
        <v>94</v>
      </c>
      <c r="I12" s="10" t="s">
        <v>150</v>
      </c>
      <c r="J12" s="10" t="s">
        <v>190</v>
      </c>
      <c r="K12" s="12" t="s">
        <v>257</v>
      </c>
      <c r="L12" s="13" t="s">
        <v>310</v>
      </c>
    </row>
    <row r="13" spans="1:12" x14ac:dyDescent="0.25">
      <c r="A13" s="10"/>
      <c r="B13" s="11" t="s">
        <v>353</v>
      </c>
      <c r="C13" s="10" t="s">
        <v>16</v>
      </c>
      <c r="D13" s="12" t="s">
        <v>72</v>
      </c>
      <c r="E13" s="10">
        <v>0.112</v>
      </c>
      <c r="F13" s="10">
        <v>0.375</v>
      </c>
      <c r="G13" s="10"/>
      <c r="H13" s="12" t="s">
        <v>95</v>
      </c>
      <c r="I13" s="10" t="s">
        <v>151</v>
      </c>
      <c r="J13" s="10" t="s">
        <v>191</v>
      </c>
      <c r="K13" s="12" t="s">
        <v>258</v>
      </c>
      <c r="L13" s="13" t="s">
        <v>309</v>
      </c>
    </row>
    <row r="14" spans="1:12" x14ac:dyDescent="0.25">
      <c r="A14" s="10"/>
      <c r="B14" s="11" t="s">
        <v>354</v>
      </c>
      <c r="C14" s="10" t="s">
        <v>17</v>
      </c>
      <c r="D14" s="12" t="s">
        <v>73</v>
      </c>
      <c r="E14" s="10">
        <v>0.112</v>
      </c>
      <c r="F14" s="10">
        <v>0.5</v>
      </c>
      <c r="G14" s="10"/>
      <c r="H14" s="12" t="s">
        <v>96</v>
      </c>
      <c r="I14" s="10" t="s">
        <v>152</v>
      </c>
      <c r="J14" s="10" t="s">
        <v>192</v>
      </c>
      <c r="K14" s="12" t="s">
        <v>259</v>
      </c>
      <c r="L14" s="13" t="s">
        <v>311</v>
      </c>
    </row>
    <row r="15" spans="1:12" x14ac:dyDescent="0.25">
      <c r="A15" s="10"/>
      <c r="B15" s="11" t="s">
        <v>355</v>
      </c>
      <c r="C15" s="10" t="s">
        <v>18</v>
      </c>
      <c r="D15" s="12" t="s">
        <v>74</v>
      </c>
      <c r="E15" s="10">
        <v>0.112</v>
      </c>
      <c r="F15" s="10">
        <v>0.625</v>
      </c>
      <c r="G15" s="10"/>
      <c r="H15" s="12" t="s">
        <v>100</v>
      </c>
      <c r="I15" s="10"/>
      <c r="J15" s="10" t="s">
        <v>193</v>
      </c>
      <c r="K15" s="12" t="s">
        <v>332</v>
      </c>
      <c r="L15" s="10"/>
    </row>
    <row r="16" spans="1:12" x14ac:dyDescent="0.25">
      <c r="A16" s="10"/>
      <c r="B16" s="11" t="s">
        <v>356</v>
      </c>
      <c r="C16" s="10" t="s">
        <v>19</v>
      </c>
      <c r="D16" s="12" t="s">
        <v>75</v>
      </c>
      <c r="E16" s="10">
        <v>0.13800000000000001</v>
      </c>
      <c r="F16" s="10">
        <v>0.25</v>
      </c>
      <c r="G16" s="10"/>
      <c r="H16" s="12" t="s">
        <v>97</v>
      </c>
      <c r="I16" s="10" t="s">
        <v>153</v>
      </c>
      <c r="J16" s="10" t="s">
        <v>194</v>
      </c>
      <c r="K16" s="12" t="s">
        <v>260</v>
      </c>
      <c r="L16" s="13" t="s">
        <v>312</v>
      </c>
    </row>
    <row r="17" spans="1:12" x14ac:dyDescent="0.25">
      <c r="A17" s="10"/>
      <c r="B17" s="11" t="s">
        <v>357</v>
      </c>
      <c r="C17" s="10" t="s">
        <v>20</v>
      </c>
      <c r="D17" s="12" t="s">
        <v>77</v>
      </c>
      <c r="E17" s="10">
        <v>0.13800000000000001</v>
      </c>
      <c r="F17" s="10">
        <v>0.375</v>
      </c>
      <c r="G17" s="10"/>
      <c r="H17" s="12" t="s">
        <v>98</v>
      </c>
      <c r="I17" s="10" t="s">
        <v>154</v>
      </c>
      <c r="J17" s="10" t="s">
        <v>195</v>
      </c>
      <c r="K17" s="12" t="s">
        <v>261</v>
      </c>
      <c r="L17" s="13" t="s">
        <v>313</v>
      </c>
    </row>
    <row r="18" spans="1:12" x14ac:dyDescent="0.25">
      <c r="A18" s="10"/>
      <c r="B18" s="11" t="s">
        <v>358</v>
      </c>
      <c r="C18" s="10" t="s">
        <v>21</v>
      </c>
      <c r="D18" s="12" t="s">
        <v>76</v>
      </c>
      <c r="E18" s="10">
        <v>0.13800000000000001</v>
      </c>
      <c r="F18" s="10">
        <v>0.5</v>
      </c>
      <c r="G18" s="10"/>
      <c r="H18" s="12" t="s">
        <v>99</v>
      </c>
      <c r="I18" s="10" t="s">
        <v>155</v>
      </c>
      <c r="J18" s="10" t="s">
        <v>196</v>
      </c>
      <c r="K18" s="12" t="s">
        <v>262</v>
      </c>
      <c r="L18" s="13" t="s">
        <v>314</v>
      </c>
    </row>
    <row r="19" spans="1:12" x14ac:dyDescent="0.25">
      <c r="A19" s="10"/>
      <c r="B19" s="11" t="s">
        <v>359</v>
      </c>
      <c r="C19" s="10" t="s">
        <v>22</v>
      </c>
      <c r="D19" s="12" t="s">
        <v>78</v>
      </c>
      <c r="E19" s="10">
        <v>0.13800000000000001</v>
      </c>
      <c r="F19" s="10">
        <v>0.625</v>
      </c>
      <c r="G19" s="10"/>
      <c r="H19" s="12" t="s">
        <v>101</v>
      </c>
      <c r="I19" s="10" t="s">
        <v>156</v>
      </c>
      <c r="J19" s="10" t="s">
        <v>197</v>
      </c>
      <c r="K19" s="12" t="s">
        <v>263</v>
      </c>
      <c r="L19" s="13" t="s">
        <v>315</v>
      </c>
    </row>
    <row r="20" spans="1:12" x14ac:dyDescent="0.25">
      <c r="A20" s="10"/>
      <c r="B20" s="11" t="s">
        <v>360</v>
      </c>
      <c r="C20" s="10" t="s">
        <v>23</v>
      </c>
      <c r="D20" s="12" t="s">
        <v>79</v>
      </c>
      <c r="E20" s="10">
        <v>0.13800000000000001</v>
      </c>
      <c r="F20" s="10">
        <v>0.75</v>
      </c>
      <c r="G20" s="10"/>
      <c r="H20" s="12" t="s">
        <v>102</v>
      </c>
      <c r="I20" s="10" t="s">
        <v>157</v>
      </c>
      <c r="J20" s="10" t="s">
        <v>204</v>
      </c>
      <c r="K20" s="12" t="s">
        <v>264</v>
      </c>
      <c r="L20" s="13" t="s">
        <v>316</v>
      </c>
    </row>
    <row r="21" spans="1:12" x14ac:dyDescent="0.25">
      <c r="A21" s="10"/>
      <c r="B21" s="11" t="s">
        <v>361</v>
      </c>
      <c r="C21" s="10" t="s">
        <v>24</v>
      </c>
      <c r="D21" s="12" t="s">
        <v>80</v>
      </c>
      <c r="E21" s="10">
        <v>0.16400000000000001</v>
      </c>
      <c r="F21" s="10">
        <v>0.375</v>
      </c>
      <c r="G21" s="10"/>
      <c r="H21" s="12" t="s">
        <v>103</v>
      </c>
      <c r="I21" s="10" t="s">
        <v>158</v>
      </c>
      <c r="J21" s="10" t="s">
        <v>198</v>
      </c>
      <c r="K21" s="12" t="s">
        <v>265</v>
      </c>
      <c r="L21" s="13" t="s">
        <v>317</v>
      </c>
    </row>
    <row r="22" spans="1:12" x14ac:dyDescent="0.25">
      <c r="A22" s="10"/>
      <c r="B22" s="11" t="s">
        <v>362</v>
      </c>
      <c r="C22" s="10" t="s">
        <v>25</v>
      </c>
      <c r="D22" s="12" t="s">
        <v>81</v>
      </c>
      <c r="E22" s="10">
        <v>0.16400000000000001</v>
      </c>
      <c r="F22" s="10">
        <v>0.5</v>
      </c>
      <c r="G22" s="10"/>
      <c r="H22" s="12" t="s">
        <v>104</v>
      </c>
      <c r="I22" s="10" t="s">
        <v>159</v>
      </c>
      <c r="J22" s="10" t="s">
        <v>199</v>
      </c>
      <c r="K22" s="12" t="s">
        <v>266</v>
      </c>
      <c r="L22" s="13" t="s">
        <v>318</v>
      </c>
    </row>
    <row r="23" spans="1:12" x14ac:dyDescent="0.25">
      <c r="A23" s="10"/>
      <c r="B23" s="11" t="s">
        <v>363</v>
      </c>
      <c r="C23" s="10" t="s">
        <v>26</v>
      </c>
      <c r="D23" s="12" t="s">
        <v>82</v>
      </c>
      <c r="E23" s="10">
        <v>0.16400000000000001</v>
      </c>
      <c r="F23" s="10">
        <v>0.625</v>
      </c>
      <c r="G23" s="10"/>
      <c r="H23" s="12" t="s">
        <v>105</v>
      </c>
      <c r="I23" s="10" t="s">
        <v>160</v>
      </c>
      <c r="J23" s="10" t="s">
        <v>200</v>
      </c>
      <c r="K23" s="12" t="s">
        <v>267</v>
      </c>
      <c r="L23" s="13" t="s">
        <v>319</v>
      </c>
    </row>
    <row r="24" spans="1:12" x14ac:dyDescent="0.25">
      <c r="A24" s="10"/>
      <c r="B24" s="11" t="s">
        <v>364</v>
      </c>
      <c r="C24" s="10" t="s">
        <v>27</v>
      </c>
      <c r="D24" s="12" t="s">
        <v>83</v>
      </c>
      <c r="E24" s="10">
        <v>0.16400000000000001</v>
      </c>
      <c r="F24" s="10">
        <v>0.75</v>
      </c>
      <c r="G24" s="10"/>
      <c r="H24" s="12" t="s">
        <v>106</v>
      </c>
      <c r="I24" s="10" t="s">
        <v>161</v>
      </c>
      <c r="J24" s="10" t="s">
        <v>201</v>
      </c>
      <c r="K24" s="12" t="s">
        <v>268</v>
      </c>
      <c r="L24" s="13" t="s">
        <v>320</v>
      </c>
    </row>
    <row r="25" spans="1:12" x14ac:dyDescent="0.25">
      <c r="A25" s="10"/>
      <c r="B25" s="11" t="s">
        <v>365</v>
      </c>
      <c r="C25" s="10" t="s">
        <v>28</v>
      </c>
      <c r="D25" s="12" t="s">
        <v>84</v>
      </c>
      <c r="E25" s="10">
        <v>0.16400000000000001</v>
      </c>
      <c r="F25" s="10">
        <v>0.875</v>
      </c>
      <c r="G25" s="10"/>
      <c r="H25" s="12" t="s">
        <v>107</v>
      </c>
      <c r="I25" s="10" t="s">
        <v>162</v>
      </c>
      <c r="J25" s="10" t="s">
        <v>202</v>
      </c>
      <c r="K25" s="12" t="s">
        <v>269</v>
      </c>
      <c r="L25" s="13" t="s">
        <v>321</v>
      </c>
    </row>
    <row r="26" spans="1:12" x14ac:dyDescent="0.25">
      <c r="A26" s="14"/>
      <c r="B26" s="15" t="s">
        <v>366</v>
      </c>
      <c r="C26" s="14" t="s">
        <v>29</v>
      </c>
      <c r="D26" s="16" t="s">
        <v>85</v>
      </c>
      <c r="E26" s="14">
        <v>0.16400000000000001</v>
      </c>
      <c r="F26" s="14">
        <v>1</v>
      </c>
      <c r="G26" s="14"/>
      <c r="H26" s="16" t="s">
        <v>108</v>
      </c>
      <c r="I26" s="14" t="s">
        <v>163</v>
      </c>
      <c r="J26" s="14" t="s">
        <v>203</v>
      </c>
      <c r="K26" s="16" t="s">
        <v>270</v>
      </c>
      <c r="L26" s="17" t="s">
        <v>322</v>
      </c>
    </row>
    <row r="27" spans="1:12" x14ac:dyDescent="0.25">
      <c r="A27" s="6"/>
      <c r="B27" s="7">
        <v>1021</v>
      </c>
      <c r="C27" s="6" t="s">
        <v>30</v>
      </c>
      <c r="D27" s="8" t="s">
        <v>341</v>
      </c>
      <c r="E27" s="6">
        <v>0.112</v>
      </c>
      <c r="F27" s="6">
        <v>0.125</v>
      </c>
      <c r="G27" s="6"/>
      <c r="H27" s="8" t="s">
        <v>228</v>
      </c>
      <c r="I27" s="6"/>
      <c r="J27" s="6" t="s">
        <v>205</v>
      </c>
      <c r="K27" s="8" t="s">
        <v>271</v>
      </c>
      <c r="L27" s="6"/>
    </row>
    <row r="28" spans="1:12" x14ac:dyDescent="0.25">
      <c r="A28" s="10"/>
      <c r="B28" s="11">
        <v>1022</v>
      </c>
      <c r="C28" s="10" t="s">
        <v>31</v>
      </c>
      <c r="D28" s="12" t="s">
        <v>109</v>
      </c>
      <c r="E28" s="10">
        <v>0.112</v>
      </c>
      <c r="F28" s="10">
        <v>0.188</v>
      </c>
      <c r="G28" s="10"/>
      <c r="H28" s="12" t="s">
        <v>229</v>
      </c>
      <c r="I28" s="10"/>
      <c r="J28" s="10" t="s">
        <v>206</v>
      </c>
      <c r="K28" s="12" t="s">
        <v>272</v>
      </c>
      <c r="L28" s="10"/>
    </row>
    <row r="29" spans="1:12" x14ac:dyDescent="0.25">
      <c r="A29" s="10"/>
      <c r="B29" s="11">
        <v>1023</v>
      </c>
      <c r="C29" s="10" t="s">
        <v>32</v>
      </c>
      <c r="D29" s="12" t="s">
        <v>227</v>
      </c>
      <c r="E29" s="10">
        <v>0.112</v>
      </c>
      <c r="F29" s="10">
        <v>0.25</v>
      </c>
      <c r="G29" s="10"/>
      <c r="H29" s="12" t="s">
        <v>230</v>
      </c>
      <c r="I29" s="10"/>
      <c r="J29" s="10" t="s">
        <v>207</v>
      </c>
      <c r="K29" s="12" t="s">
        <v>273</v>
      </c>
      <c r="L29" s="10"/>
    </row>
    <row r="30" spans="1:12" x14ac:dyDescent="0.25">
      <c r="A30" s="10"/>
      <c r="B30" s="11">
        <v>1024</v>
      </c>
      <c r="C30" s="10" t="s">
        <v>33</v>
      </c>
      <c r="D30" s="12" t="s">
        <v>110</v>
      </c>
      <c r="E30" s="10">
        <v>0.112</v>
      </c>
      <c r="F30" s="10">
        <v>0.312</v>
      </c>
      <c r="G30" s="10"/>
      <c r="H30" s="12" t="s">
        <v>231</v>
      </c>
      <c r="I30" s="10"/>
      <c r="J30" s="10" t="s">
        <v>208</v>
      </c>
      <c r="K30" s="12" t="s">
        <v>274</v>
      </c>
      <c r="L30" s="10"/>
    </row>
    <row r="31" spans="1:12" x14ac:dyDescent="0.25">
      <c r="A31" s="10"/>
      <c r="B31" s="11">
        <v>1025</v>
      </c>
      <c r="C31" s="10" t="s">
        <v>34</v>
      </c>
      <c r="D31" s="12" t="s">
        <v>111</v>
      </c>
      <c r="E31" s="10">
        <v>0.112</v>
      </c>
      <c r="F31" s="10">
        <v>0.375</v>
      </c>
      <c r="G31" s="10"/>
      <c r="H31" s="12" t="s">
        <v>232</v>
      </c>
      <c r="I31" s="10"/>
      <c r="J31" s="10" t="s">
        <v>209</v>
      </c>
      <c r="K31" s="12" t="s">
        <v>275</v>
      </c>
      <c r="L31" s="10"/>
    </row>
    <row r="32" spans="1:12" x14ac:dyDescent="0.25">
      <c r="A32" s="10"/>
      <c r="B32" s="11">
        <v>1026</v>
      </c>
      <c r="C32" s="10" t="s">
        <v>35</v>
      </c>
      <c r="D32" s="12" t="s">
        <v>112</v>
      </c>
      <c r="E32" s="10">
        <v>0.112</v>
      </c>
      <c r="F32" s="10">
        <v>0.438</v>
      </c>
      <c r="G32" s="10"/>
      <c r="H32" s="12" t="s">
        <v>233</v>
      </c>
      <c r="I32" s="10"/>
      <c r="J32" s="10" t="s">
        <v>210</v>
      </c>
      <c r="K32" s="12" t="s">
        <v>276</v>
      </c>
      <c r="L32" s="10"/>
    </row>
    <row r="33" spans="1:13" x14ac:dyDescent="0.25">
      <c r="A33" s="10"/>
      <c r="B33" s="11">
        <v>1027</v>
      </c>
      <c r="C33" s="10" t="s">
        <v>36</v>
      </c>
      <c r="D33" s="12" t="s">
        <v>113</v>
      </c>
      <c r="E33" s="10">
        <v>0.112</v>
      </c>
      <c r="F33" s="10">
        <v>0.5</v>
      </c>
      <c r="G33" s="10"/>
      <c r="H33" s="12" t="s">
        <v>234</v>
      </c>
      <c r="I33" s="10"/>
      <c r="J33" s="10" t="s">
        <v>211</v>
      </c>
      <c r="K33" s="12" t="s">
        <v>277</v>
      </c>
      <c r="L33" s="10"/>
      <c r="M33" s="1">
        <f>(0.0952+0.0937)/2</f>
        <v>9.4450000000000006E-2</v>
      </c>
    </row>
    <row r="34" spans="1:13" x14ac:dyDescent="0.25">
      <c r="A34" s="10"/>
      <c r="B34" s="11">
        <v>1041</v>
      </c>
      <c r="C34" s="10" t="s">
        <v>37</v>
      </c>
      <c r="D34" s="12" t="s">
        <v>114</v>
      </c>
      <c r="E34" s="10">
        <v>0.13800000000000001</v>
      </c>
      <c r="F34" s="10">
        <v>0.125</v>
      </c>
      <c r="G34" s="10"/>
      <c r="H34" s="12" t="s">
        <v>235</v>
      </c>
      <c r="I34" s="10"/>
      <c r="J34" s="10" t="s">
        <v>212</v>
      </c>
      <c r="K34" s="12" t="s">
        <v>278</v>
      </c>
      <c r="L34" s="10"/>
    </row>
    <row r="35" spans="1:13" x14ac:dyDescent="0.25">
      <c r="A35" s="10"/>
      <c r="B35" s="11">
        <v>1042</v>
      </c>
      <c r="C35" s="10" t="s">
        <v>38</v>
      </c>
      <c r="D35" s="12" t="s">
        <v>115</v>
      </c>
      <c r="E35" s="10">
        <v>0.13800000000000001</v>
      </c>
      <c r="F35" s="10">
        <v>0.188</v>
      </c>
      <c r="G35" s="10"/>
      <c r="H35" s="12" t="s">
        <v>236</v>
      </c>
      <c r="I35" s="10"/>
      <c r="J35" s="10" t="s">
        <v>213</v>
      </c>
      <c r="K35" s="12" t="s">
        <v>279</v>
      </c>
      <c r="L35" s="10"/>
    </row>
    <row r="36" spans="1:13" x14ac:dyDescent="0.25">
      <c r="A36" s="10"/>
      <c r="B36" s="11">
        <v>1043</v>
      </c>
      <c r="C36" s="10" t="s">
        <v>39</v>
      </c>
      <c r="D36" s="12" t="s">
        <v>116</v>
      </c>
      <c r="E36" s="10">
        <v>0.13800000000000001</v>
      </c>
      <c r="F36" s="10">
        <v>0.25</v>
      </c>
      <c r="G36" s="10"/>
      <c r="H36" s="12" t="s">
        <v>237</v>
      </c>
      <c r="I36" s="10"/>
      <c r="J36" s="10" t="s">
        <v>214</v>
      </c>
      <c r="K36" s="12" t="s">
        <v>280</v>
      </c>
      <c r="L36" s="10"/>
    </row>
    <row r="37" spans="1:13" x14ac:dyDescent="0.25">
      <c r="A37" s="10"/>
      <c r="B37" s="11">
        <v>1044</v>
      </c>
      <c r="C37" s="10" t="s">
        <v>40</v>
      </c>
      <c r="D37" s="12" t="s">
        <v>117</v>
      </c>
      <c r="E37" s="10">
        <v>0.13800000000000001</v>
      </c>
      <c r="F37" s="10">
        <v>0.312</v>
      </c>
      <c r="G37" s="10"/>
      <c r="H37" s="12" t="s">
        <v>238</v>
      </c>
      <c r="I37" s="10"/>
      <c r="J37" s="10" t="s">
        <v>215</v>
      </c>
      <c r="K37" s="12" t="s">
        <v>281</v>
      </c>
      <c r="L37" s="10"/>
    </row>
    <row r="38" spans="1:13" x14ac:dyDescent="0.25">
      <c r="A38" s="10"/>
      <c r="B38" s="11">
        <v>1045</v>
      </c>
      <c r="C38" s="10" t="s">
        <v>41</v>
      </c>
      <c r="D38" s="12" t="s">
        <v>118</v>
      </c>
      <c r="E38" s="10">
        <v>0.13800000000000001</v>
      </c>
      <c r="F38" s="10">
        <v>0.375</v>
      </c>
      <c r="G38" s="10"/>
      <c r="H38" s="12" t="s">
        <v>239</v>
      </c>
      <c r="I38" s="10"/>
      <c r="J38" s="10" t="s">
        <v>216</v>
      </c>
      <c r="K38" s="12" t="s">
        <v>282</v>
      </c>
      <c r="L38" s="10"/>
    </row>
    <row r="39" spans="1:13" x14ac:dyDescent="0.25">
      <c r="A39" s="10"/>
      <c r="B39" s="11">
        <v>1046</v>
      </c>
      <c r="C39" s="10" t="s">
        <v>42</v>
      </c>
      <c r="D39" s="12" t="s">
        <v>119</v>
      </c>
      <c r="E39" s="10">
        <v>0.13800000000000001</v>
      </c>
      <c r="F39" s="10">
        <v>0.438</v>
      </c>
      <c r="G39" s="10"/>
      <c r="H39" s="12" t="s">
        <v>240</v>
      </c>
      <c r="I39" s="10"/>
      <c r="J39" s="10" t="s">
        <v>226</v>
      </c>
      <c r="K39" s="12" t="s">
        <v>283</v>
      </c>
      <c r="L39" s="10"/>
    </row>
    <row r="40" spans="1:13" x14ac:dyDescent="0.25">
      <c r="A40" s="10"/>
      <c r="B40" s="11">
        <v>1062</v>
      </c>
      <c r="C40" s="10" t="s">
        <v>43</v>
      </c>
      <c r="D40" s="12" t="s">
        <v>120</v>
      </c>
      <c r="E40" s="10">
        <v>0.16400000000000001</v>
      </c>
      <c r="F40" s="10">
        <v>0.188</v>
      </c>
      <c r="G40" s="10"/>
      <c r="H40" s="12" t="s">
        <v>242</v>
      </c>
      <c r="I40" s="10"/>
      <c r="J40" s="10" t="s">
        <v>224</v>
      </c>
      <c r="K40" s="12" t="s">
        <v>284</v>
      </c>
      <c r="L40" s="10"/>
    </row>
    <row r="41" spans="1:13" x14ac:dyDescent="0.25">
      <c r="A41" s="10"/>
      <c r="B41" s="11">
        <v>1063</v>
      </c>
      <c r="C41" s="10" t="s">
        <v>44</v>
      </c>
      <c r="D41" s="12" t="s">
        <v>121</v>
      </c>
      <c r="E41" s="10">
        <v>0.16400000000000001</v>
      </c>
      <c r="F41" s="10">
        <v>0.25</v>
      </c>
      <c r="G41" s="10"/>
      <c r="H41" s="12" t="s">
        <v>241</v>
      </c>
      <c r="I41" s="10"/>
      <c r="J41" s="10" t="s">
        <v>225</v>
      </c>
      <c r="K41" s="12" t="s">
        <v>285</v>
      </c>
      <c r="L41" s="10"/>
    </row>
    <row r="42" spans="1:13" x14ac:dyDescent="0.25">
      <c r="A42" s="10"/>
      <c r="B42" s="11">
        <v>1064</v>
      </c>
      <c r="C42" s="10" t="s">
        <v>45</v>
      </c>
      <c r="D42" s="12" t="s">
        <v>122</v>
      </c>
      <c r="E42" s="10">
        <v>0.16400000000000001</v>
      </c>
      <c r="F42" s="10">
        <v>0.312</v>
      </c>
      <c r="G42" s="10"/>
      <c r="H42" s="12" t="s">
        <v>243</v>
      </c>
      <c r="I42" s="10"/>
      <c r="J42" s="10" t="s">
        <v>222</v>
      </c>
      <c r="K42" s="12" t="s">
        <v>286</v>
      </c>
      <c r="L42" s="10"/>
    </row>
    <row r="43" spans="1:13" x14ac:dyDescent="0.25">
      <c r="A43" s="10"/>
      <c r="B43" s="11">
        <v>1065</v>
      </c>
      <c r="C43" s="10" t="s">
        <v>46</v>
      </c>
      <c r="D43" s="12" t="s">
        <v>123</v>
      </c>
      <c r="E43" s="10">
        <v>0.16400000000000001</v>
      </c>
      <c r="F43" s="10">
        <v>0.375</v>
      </c>
      <c r="G43" s="10"/>
      <c r="H43" s="12" t="s">
        <v>244</v>
      </c>
      <c r="I43" s="10"/>
      <c r="J43" s="10" t="s">
        <v>221</v>
      </c>
      <c r="K43" s="12" t="s">
        <v>287</v>
      </c>
      <c r="L43" s="10"/>
    </row>
    <row r="44" spans="1:13" x14ac:dyDescent="0.25">
      <c r="A44" s="10"/>
      <c r="B44" s="11">
        <v>1066</v>
      </c>
      <c r="C44" s="10" t="s">
        <v>47</v>
      </c>
      <c r="D44" s="12" t="s">
        <v>124</v>
      </c>
      <c r="E44" s="10">
        <v>0.16400000000000001</v>
      </c>
      <c r="F44" s="10">
        <v>0.438</v>
      </c>
      <c r="G44" s="10"/>
      <c r="H44" s="12" t="s">
        <v>245</v>
      </c>
      <c r="I44" s="10"/>
      <c r="J44" s="10" t="s">
        <v>220</v>
      </c>
      <c r="K44" s="12" t="s">
        <v>288</v>
      </c>
      <c r="L44" s="10"/>
    </row>
    <row r="45" spans="1:13" x14ac:dyDescent="0.25">
      <c r="A45" s="10"/>
      <c r="B45" s="11">
        <v>1067</v>
      </c>
      <c r="C45" s="10" t="s">
        <v>48</v>
      </c>
      <c r="D45" s="12" t="s">
        <v>125</v>
      </c>
      <c r="E45" s="10">
        <v>0.16400000000000001</v>
      </c>
      <c r="F45" s="10">
        <v>0.5</v>
      </c>
      <c r="G45" s="10"/>
      <c r="H45" s="12" t="s">
        <v>246</v>
      </c>
      <c r="I45" s="10"/>
      <c r="J45" s="10" t="s">
        <v>219</v>
      </c>
      <c r="K45" s="12" t="s">
        <v>289</v>
      </c>
      <c r="L45" s="10"/>
    </row>
    <row r="46" spans="1:13" x14ac:dyDescent="0.25">
      <c r="A46" s="10"/>
      <c r="B46" s="11">
        <v>1068</v>
      </c>
      <c r="C46" s="10" t="s">
        <v>223</v>
      </c>
      <c r="D46" s="12" t="s">
        <v>126</v>
      </c>
      <c r="E46" s="10">
        <v>0.16400000000000001</v>
      </c>
      <c r="F46" s="10">
        <v>0.625</v>
      </c>
      <c r="G46" s="10"/>
      <c r="H46" s="12" t="s">
        <v>247</v>
      </c>
      <c r="I46" s="10"/>
      <c r="J46" s="10" t="s">
        <v>218</v>
      </c>
      <c r="K46" s="12" t="s">
        <v>290</v>
      </c>
      <c r="L46" s="10"/>
    </row>
    <row r="47" spans="1:13" x14ac:dyDescent="0.25">
      <c r="A47" s="14"/>
      <c r="B47" s="15">
        <v>1069</v>
      </c>
      <c r="C47" s="14" t="s">
        <v>49</v>
      </c>
      <c r="D47" s="16" t="s">
        <v>127</v>
      </c>
      <c r="E47" s="14">
        <v>0.16400000000000001</v>
      </c>
      <c r="F47" s="14">
        <v>0.75</v>
      </c>
      <c r="G47" s="14"/>
      <c r="H47" s="16" t="s">
        <v>248</v>
      </c>
      <c r="I47" s="14"/>
      <c r="J47" s="14" t="s">
        <v>217</v>
      </c>
      <c r="K47" s="16" t="s">
        <v>291</v>
      </c>
      <c r="L47" s="14"/>
    </row>
    <row r="48" spans="1:13" x14ac:dyDescent="0.25">
      <c r="A48" s="6"/>
      <c r="B48" s="7">
        <v>2000</v>
      </c>
      <c r="C48" s="6" t="s">
        <v>50</v>
      </c>
      <c r="D48" s="8" t="s">
        <v>129</v>
      </c>
      <c r="E48" s="6">
        <v>0.112</v>
      </c>
      <c r="F48" s="6">
        <v>0.125</v>
      </c>
      <c r="G48" s="6"/>
      <c r="H48" s="8" t="s">
        <v>172</v>
      </c>
      <c r="I48" s="6" t="s">
        <v>164</v>
      </c>
      <c r="J48" s="6" t="s">
        <v>334</v>
      </c>
      <c r="K48" s="8" t="s">
        <v>292</v>
      </c>
      <c r="L48" s="6"/>
    </row>
    <row r="49" spans="1:12" x14ac:dyDescent="0.25">
      <c r="A49" s="10"/>
      <c r="B49" s="11">
        <v>2001</v>
      </c>
      <c r="C49" s="10" t="s">
        <v>51</v>
      </c>
      <c r="D49" s="12" t="s">
        <v>128</v>
      </c>
      <c r="E49" s="10">
        <v>0.112</v>
      </c>
      <c r="F49" s="10">
        <v>0.188</v>
      </c>
      <c r="G49" s="10"/>
      <c r="H49" s="12" t="s">
        <v>173</v>
      </c>
      <c r="I49" s="10" t="s">
        <v>169</v>
      </c>
      <c r="J49" s="10" t="s">
        <v>335</v>
      </c>
      <c r="K49" s="12" t="s">
        <v>293</v>
      </c>
      <c r="L49" s="10"/>
    </row>
    <row r="50" spans="1:12" x14ac:dyDescent="0.25">
      <c r="A50" s="10"/>
      <c r="B50" s="11">
        <v>2002</v>
      </c>
      <c r="C50" s="10" t="s">
        <v>52</v>
      </c>
      <c r="D50" s="12" t="s">
        <v>132</v>
      </c>
      <c r="E50" s="10">
        <v>0.112</v>
      </c>
      <c r="F50" s="10">
        <v>0.25</v>
      </c>
      <c r="G50" s="10"/>
      <c r="H50" s="12" t="s">
        <v>174</v>
      </c>
      <c r="I50" s="10" t="s">
        <v>165</v>
      </c>
      <c r="J50" s="10" t="s">
        <v>328</v>
      </c>
      <c r="K50" s="12" t="s">
        <v>294</v>
      </c>
      <c r="L50" s="10"/>
    </row>
    <row r="51" spans="1:12" x14ac:dyDescent="0.25">
      <c r="A51" s="10"/>
      <c r="B51" s="11">
        <v>2003</v>
      </c>
      <c r="C51" s="10" t="s">
        <v>53</v>
      </c>
      <c r="D51" s="12" t="s">
        <v>130</v>
      </c>
      <c r="E51" s="10">
        <v>0.112</v>
      </c>
      <c r="F51" s="10">
        <v>0.312</v>
      </c>
      <c r="G51" s="10"/>
      <c r="H51" s="12" t="s">
        <v>175</v>
      </c>
      <c r="I51" s="10" t="s">
        <v>170</v>
      </c>
      <c r="J51" s="10" t="s">
        <v>329</v>
      </c>
      <c r="K51" s="12" t="s">
        <v>295</v>
      </c>
      <c r="L51" s="10"/>
    </row>
    <row r="52" spans="1:12" x14ac:dyDescent="0.25">
      <c r="A52" s="10"/>
      <c r="B52" s="11">
        <v>2004</v>
      </c>
      <c r="C52" s="10" t="s">
        <v>54</v>
      </c>
      <c r="D52" s="12" t="s">
        <v>131</v>
      </c>
      <c r="E52" s="10">
        <v>0.112</v>
      </c>
      <c r="F52" s="10">
        <v>0.375</v>
      </c>
      <c r="G52" s="10"/>
      <c r="H52" s="12" t="s">
        <v>176</v>
      </c>
      <c r="I52" s="10" t="s">
        <v>166</v>
      </c>
      <c r="J52" s="10" t="s">
        <v>330</v>
      </c>
      <c r="K52" s="12" t="s">
        <v>296</v>
      </c>
      <c r="L52" s="10"/>
    </row>
    <row r="53" spans="1:12" x14ac:dyDescent="0.25">
      <c r="A53" s="10"/>
      <c r="B53" s="11">
        <v>2005</v>
      </c>
      <c r="C53" s="10" t="s">
        <v>55</v>
      </c>
      <c r="D53" s="12" t="s">
        <v>133</v>
      </c>
      <c r="E53" s="10">
        <v>0.112</v>
      </c>
      <c r="F53" s="10">
        <v>0.5</v>
      </c>
      <c r="G53" s="10"/>
      <c r="H53" s="12" t="s">
        <v>177</v>
      </c>
      <c r="I53" s="10" t="s">
        <v>167</v>
      </c>
      <c r="J53" s="10" t="s">
        <v>336</v>
      </c>
      <c r="K53" s="12" t="s">
        <v>297</v>
      </c>
      <c r="L53" s="10"/>
    </row>
    <row r="54" spans="1:12" x14ac:dyDescent="0.25">
      <c r="A54" s="10"/>
      <c r="B54" s="11">
        <v>2006</v>
      </c>
      <c r="C54" s="10" t="s">
        <v>56</v>
      </c>
      <c r="D54" s="12" t="s">
        <v>134</v>
      </c>
      <c r="E54" s="10">
        <v>0.112</v>
      </c>
      <c r="F54" s="10">
        <v>0.625</v>
      </c>
      <c r="G54" s="10"/>
      <c r="H54" s="12" t="s">
        <v>178</v>
      </c>
      <c r="I54" s="10" t="s">
        <v>168</v>
      </c>
      <c r="J54" s="10" t="s">
        <v>331</v>
      </c>
      <c r="K54" s="12" t="s">
        <v>298</v>
      </c>
      <c r="L54" s="10"/>
    </row>
    <row r="55" spans="1:12" x14ac:dyDescent="0.25">
      <c r="A55" s="14"/>
      <c r="B55" s="15">
        <v>2007</v>
      </c>
      <c r="C55" s="14" t="s">
        <v>57</v>
      </c>
      <c r="D55" s="16" t="s">
        <v>327</v>
      </c>
      <c r="E55" s="14">
        <v>0.112</v>
      </c>
      <c r="F55" s="14">
        <v>0.438</v>
      </c>
      <c r="G55" s="14"/>
      <c r="H55" s="16" t="s">
        <v>179</v>
      </c>
      <c r="I55" s="14" t="s">
        <v>171</v>
      </c>
      <c r="J55" s="14" t="s">
        <v>337</v>
      </c>
      <c r="K55" s="16" t="s">
        <v>299</v>
      </c>
      <c r="L55" s="14"/>
    </row>
    <row r="56" spans="1:12" x14ac:dyDescent="0.25">
      <c r="A56" s="10"/>
      <c r="B56" s="11">
        <v>3013</v>
      </c>
      <c r="C56" s="10" t="s">
        <v>60</v>
      </c>
      <c r="D56" s="12" t="s">
        <v>338</v>
      </c>
      <c r="E56" s="10">
        <v>8.5999999999999993E-2</v>
      </c>
      <c r="F56" s="10">
        <v>0.188</v>
      </c>
      <c r="G56" s="10"/>
      <c r="H56" s="12" t="s">
        <v>136</v>
      </c>
      <c r="I56" s="10"/>
      <c r="J56" s="10" t="s">
        <v>139</v>
      </c>
      <c r="K56" s="12"/>
      <c r="L56" s="10"/>
    </row>
    <row r="57" spans="1:12" x14ac:dyDescent="0.25">
      <c r="A57" s="10"/>
      <c r="B57" s="11">
        <v>3002</v>
      </c>
      <c r="C57" s="10" t="s">
        <v>58</v>
      </c>
      <c r="D57" s="12" t="s">
        <v>339</v>
      </c>
      <c r="E57" s="10">
        <v>0.06</v>
      </c>
      <c r="F57" s="10">
        <v>0.125</v>
      </c>
      <c r="G57" s="10"/>
      <c r="H57" s="12" t="s">
        <v>137</v>
      </c>
      <c r="I57" s="10"/>
      <c r="J57" s="10" t="s">
        <v>140</v>
      </c>
      <c r="K57" s="12"/>
      <c r="L57" s="10"/>
    </row>
    <row r="58" spans="1:12" x14ac:dyDescent="0.25">
      <c r="A58" s="10"/>
      <c r="B58" s="11">
        <v>3003</v>
      </c>
      <c r="C58" s="10" t="s">
        <v>59</v>
      </c>
      <c r="D58" s="12" t="s">
        <v>135</v>
      </c>
      <c r="E58" s="10">
        <v>0.06</v>
      </c>
      <c r="F58" s="10">
        <v>0.125</v>
      </c>
      <c r="G58" s="10"/>
      <c r="H58" s="12" t="s">
        <v>138</v>
      </c>
      <c r="I58" s="10"/>
      <c r="J58" s="10" t="s">
        <v>141</v>
      </c>
      <c r="K58" s="12"/>
      <c r="L58" s="10"/>
    </row>
    <row r="59" spans="1:12" x14ac:dyDescent="0.25">
      <c r="J59" s="19"/>
      <c r="L59" s="19"/>
    </row>
    <row r="60" spans="1:12" x14ac:dyDescent="0.25">
      <c r="J60" s="19"/>
      <c r="L60" s="19"/>
    </row>
    <row r="61" spans="1:12" x14ac:dyDescent="0.25">
      <c r="J61" s="19"/>
      <c r="L61" s="19"/>
    </row>
    <row r="62" spans="1:12" x14ac:dyDescent="0.25">
      <c r="J62" s="19"/>
      <c r="L62" s="19"/>
    </row>
    <row r="63" spans="1:12" x14ac:dyDescent="0.25">
      <c r="J63" s="19"/>
      <c r="L63" s="19"/>
    </row>
    <row r="64" spans="1:12" x14ac:dyDescent="0.25">
      <c r="J64" s="19"/>
      <c r="L64" s="19"/>
    </row>
    <row r="65" spans="5:12" x14ac:dyDescent="0.25">
      <c r="E65" s="1">
        <v>5.9499999999999997E-2</v>
      </c>
      <c r="F65" s="1">
        <v>4.4600000000000001E-2</v>
      </c>
      <c r="G65" s="1">
        <f>F65/E65</f>
        <v>0.74957983193277311</v>
      </c>
      <c r="J65" s="19"/>
      <c r="L65" s="19"/>
    </row>
    <row r="66" spans="5:12" x14ac:dyDescent="0.25">
      <c r="E66" s="1">
        <v>8.5400000000000004E-2</v>
      </c>
      <c r="F66" s="1">
        <v>6.4199999999999993E-2</v>
      </c>
      <c r="G66" s="1">
        <f t="shared" ref="G66:G71" si="0">F66/E66</f>
        <v>0.75175644028103028</v>
      </c>
      <c r="J66" s="19"/>
      <c r="L66" s="19"/>
    </row>
    <row r="67" spans="5:12" x14ac:dyDescent="0.25">
      <c r="E67" s="1">
        <v>0.11119999999999999</v>
      </c>
      <c r="F67" s="1">
        <v>8.14E-2</v>
      </c>
      <c r="G67" s="1">
        <f t="shared" si="0"/>
        <v>0.73201438848920863</v>
      </c>
      <c r="J67" s="19"/>
      <c r="L67" s="19"/>
    </row>
    <row r="68" spans="5:12" x14ac:dyDescent="0.25">
      <c r="E68" s="1">
        <v>0.13719999999999999</v>
      </c>
      <c r="F68" s="1">
        <v>0.1</v>
      </c>
      <c r="G68" s="1">
        <f t="shared" si="0"/>
        <v>0.72886297376093301</v>
      </c>
      <c r="J68" s="19"/>
      <c r="L68" s="19"/>
    </row>
    <row r="69" spans="5:12" x14ac:dyDescent="0.25">
      <c r="E69" s="1">
        <v>0.16309999999999999</v>
      </c>
      <c r="F69" s="1">
        <v>0.12590000000000001</v>
      </c>
      <c r="G69" s="1">
        <f t="shared" si="0"/>
        <v>0.7719190680564072</v>
      </c>
      <c r="J69" s="19"/>
      <c r="L69" s="19"/>
    </row>
    <row r="70" spans="5:12" x14ac:dyDescent="0.25">
      <c r="E70" s="1">
        <v>0.18909999999999999</v>
      </c>
      <c r="F70" s="1">
        <v>0.15190000000000001</v>
      </c>
      <c r="G70" s="1">
        <f t="shared" si="0"/>
        <v>0.80327868852459028</v>
      </c>
      <c r="J70" s="19"/>
      <c r="L70" s="19"/>
    </row>
    <row r="71" spans="5:12" x14ac:dyDescent="0.25">
      <c r="E71" s="1">
        <v>0.24890000000000001</v>
      </c>
      <c r="F71" s="1">
        <v>0.18940000000000001</v>
      </c>
      <c r="G71" s="1">
        <f t="shared" si="0"/>
        <v>0.76094817195660913</v>
      </c>
      <c r="J71" s="19"/>
      <c r="L71" s="19"/>
    </row>
    <row r="72" spans="5:12" x14ac:dyDescent="0.25">
      <c r="J72" s="19"/>
      <c r="L72" s="19"/>
    </row>
    <row r="73" spans="5:12" x14ac:dyDescent="0.25">
      <c r="J73" s="19"/>
      <c r="L73" s="19"/>
    </row>
    <row r="74" spans="5:12" x14ac:dyDescent="0.25">
      <c r="J74" s="19"/>
      <c r="L74" s="19"/>
    </row>
    <row r="75" spans="5:12" x14ac:dyDescent="0.25">
      <c r="J75" s="19"/>
      <c r="L75" s="19"/>
    </row>
    <row r="76" spans="5:12" x14ac:dyDescent="0.25">
      <c r="J76" s="19"/>
      <c r="L76" s="19"/>
    </row>
    <row r="77" spans="5:12" x14ac:dyDescent="0.25">
      <c r="J77" s="19"/>
      <c r="L77" s="19"/>
    </row>
    <row r="78" spans="5:12" x14ac:dyDescent="0.25">
      <c r="J78" s="19"/>
      <c r="L78" s="19"/>
    </row>
    <row r="79" spans="5:12" x14ac:dyDescent="0.25">
      <c r="J79" s="19"/>
      <c r="L79" s="19"/>
    </row>
    <row r="80" spans="5:12" x14ac:dyDescent="0.25">
      <c r="J80" s="19"/>
      <c r="L80" s="19"/>
    </row>
    <row r="81" spans="1:12" x14ac:dyDescent="0.25">
      <c r="J81" s="19"/>
      <c r="L81" s="19"/>
    </row>
    <row r="82" spans="1:12" x14ac:dyDescent="0.25">
      <c r="J82" s="19"/>
      <c r="L82" s="19"/>
    </row>
    <row r="83" spans="1:12" x14ac:dyDescent="0.25">
      <c r="J83" s="19"/>
      <c r="L83" s="19"/>
    </row>
    <row r="84" spans="1:12" x14ac:dyDescent="0.25">
      <c r="J84" s="19"/>
      <c r="L84" s="19"/>
    </row>
    <row r="85" spans="1:12" x14ac:dyDescent="0.25">
      <c r="J85" s="19"/>
      <c r="L85" s="19"/>
    </row>
    <row r="86" spans="1:12" x14ac:dyDescent="0.25">
      <c r="J86" s="19"/>
      <c r="L86" s="19"/>
    </row>
    <row r="87" spans="1:12" x14ac:dyDescent="0.25">
      <c r="A87" s="19"/>
      <c r="B87" s="19"/>
      <c r="C87" s="19"/>
      <c r="E87" s="19"/>
      <c r="F87" s="19"/>
      <c r="G87" s="19"/>
      <c r="I87" s="19"/>
      <c r="J87" s="19"/>
      <c r="L87" s="19"/>
    </row>
    <row r="88" spans="1:12" x14ac:dyDescent="0.25">
      <c r="A88" s="19"/>
      <c r="B88" s="19"/>
      <c r="C88" s="19"/>
      <c r="E88" s="19"/>
      <c r="F88" s="19"/>
      <c r="G88" s="19"/>
      <c r="I88" s="19"/>
      <c r="J88" s="19"/>
      <c r="L88" s="19"/>
    </row>
    <row r="89" spans="1:12" x14ac:dyDescent="0.25">
      <c r="A89" s="19"/>
      <c r="B89" s="19"/>
      <c r="C89" s="19"/>
      <c r="E89" s="19"/>
      <c r="F89" s="19"/>
      <c r="G89" s="19"/>
      <c r="I89" s="19"/>
      <c r="J89" s="19"/>
      <c r="L89" s="19"/>
    </row>
    <row r="90" spans="1:12" x14ac:dyDescent="0.25">
      <c r="A90" s="19"/>
      <c r="B90" s="19"/>
      <c r="C90" s="19"/>
      <c r="E90" s="19"/>
      <c r="F90" s="19"/>
      <c r="G90" s="19"/>
      <c r="I90" s="19"/>
      <c r="J90" s="19"/>
      <c r="L90" s="19"/>
    </row>
    <row r="91" spans="1:12" x14ac:dyDescent="0.25">
      <c r="A91" s="19"/>
      <c r="B91" s="19"/>
      <c r="C91" s="19"/>
      <c r="E91" s="19"/>
      <c r="F91" s="19"/>
      <c r="G91" s="19"/>
      <c r="I91" s="19"/>
      <c r="J91" s="19"/>
      <c r="L91" s="19"/>
    </row>
    <row r="92" spans="1:12" x14ac:dyDescent="0.25">
      <c r="A92" s="19"/>
      <c r="B92" s="19"/>
      <c r="C92" s="19"/>
      <c r="E92" s="19"/>
      <c r="F92" s="19"/>
      <c r="G92" s="19"/>
      <c r="I92" s="19"/>
      <c r="J92" s="19"/>
      <c r="L92" s="19"/>
    </row>
    <row r="93" spans="1:12" x14ac:dyDescent="0.25">
      <c r="A93" s="19"/>
      <c r="B93" s="19"/>
      <c r="C93" s="19"/>
      <c r="E93" s="19"/>
      <c r="F93" s="19"/>
      <c r="G93" s="19"/>
      <c r="I93" s="19"/>
      <c r="J93" s="19"/>
      <c r="L93" s="19"/>
    </row>
    <row r="94" spans="1:12" x14ac:dyDescent="0.25">
      <c r="A94" s="19"/>
      <c r="B94" s="19"/>
      <c r="C94" s="19"/>
      <c r="E94" s="19"/>
      <c r="F94" s="19"/>
      <c r="G94" s="19"/>
      <c r="I94" s="19"/>
      <c r="J94" s="19"/>
      <c r="L94" s="19"/>
    </row>
    <row r="95" spans="1:12" x14ac:dyDescent="0.25">
      <c r="A95" s="19"/>
      <c r="B95" s="19"/>
      <c r="C95" s="19"/>
      <c r="E95" s="19"/>
      <c r="F95" s="19"/>
      <c r="G95" s="19"/>
      <c r="I95" s="19"/>
      <c r="J95" s="19"/>
      <c r="L95" s="19"/>
    </row>
    <row r="96" spans="1:12" x14ac:dyDescent="0.25">
      <c r="A96" s="19"/>
      <c r="B96" s="19"/>
      <c r="C96" s="19"/>
      <c r="E96" s="19"/>
      <c r="F96" s="19"/>
      <c r="G96" s="19"/>
      <c r="I96" s="19"/>
      <c r="J96" s="19"/>
      <c r="L96" s="19"/>
    </row>
    <row r="97" spans="1:12" x14ac:dyDescent="0.25">
      <c r="A97" s="19"/>
      <c r="B97" s="19"/>
      <c r="C97" s="19"/>
      <c r="E97" s="19"/>
      <c r="F97" s="19"/>
      <c r="G97" s="19"/>
      <c r="I97" s="19"/>
      <c r="J97" s="19"/>
      <c r="L97" s="19"/>
    </row>
    <row r="98" spans="1:12" x14ac:dyDescent="0.25">
      <c r="A98" s="19"/>
      <c r="B98" s="19"/>
      <c r="C98" s="19"/>
      <c r="E98" s="19"/>
      <c r="F98" s="19"/>
      <c r="G98" s="19"/>
      <c r="I98" s="19"/>
      <c r="J98" s="19"/>
      <c r="L98" s="19"/>
    </row>
    <row r="99" spans="1:12" x14ac:dyDescent="0.25">
      <c r="A99" s="19"/>
      <c r="B99" s="19"/>
      <c r="C99" s="19"/>
      <c r="E99" s="19"/>
      <c r="F99" s="19"/>
      <c r="G99" s="19"/>
      <c r="I99" s="19"/>
      <c r="J99" s="19"/>
      <c r="L99" s="19"/>
    </row>
    <row r="100" spans="1:12" x14ac:dyDescent="0.25">
      <c r="A100" s="19"/>
      <c r="B100" s="19"/>
      <c r="C100" s="19"/>
      <c r="E100" s="19"/>
      <c r="F100" s="19"/>
      <c r="G100" s="19"/>
      <c r="I100" s="19"/>
      <c r="J100" s="19"/>
      <c r="L100" s="19"/>
    </row>
    <row r="101" spans="1:12" x14ac:dyDescent="0.25">
      <c r="A101" s="19"/>
      <c r="B101" s="19"/>
      <c r="C101" s="19"/>
      <c r="E101" s="19"/>
      <c r="F101" s="19"/>
      <c r="G101" s="19"/>
      <c r="I101" s="19"/>
      <c r="J101" s="19"/>
      <c r="L101" s="19"/>
    </row>
    <row r="102" spans="1:12" x14ac:dyDescent="0.25">
      <c r="A102" s="19"/>
      <c r="B102" s="19"/>
      <c r="C102" s="19"/>
      <c r="E102" s="19"/>
      <c r="F102" s="19"/>
      <c r="G102" s="19"/>
      <c r="I102" s="19"/>
      <c r="J102" s="19"/>
      <c r="L102" s="19"/>
    </row>
    <row r="103" spans="1:12" x14ac:dyDescent="0.25">
      <c r="A103" s="19"/>
      <c r="B103" s="19"/>
      <c r="C103" s="19"/>
      <c r="E103" s="19"/>
      <c r="F103" s="19"/>
      <c r="G103" s="19"/>
      <c r="I103" s="19"/>
      <c r="J103" s="19"/>
      <c r="L103" s="19"/>
    </row>
    <row r="104" spans="1:12" x14ac:dyDescent="0.25">
      <c r="A104" s="19"/>
      <c r="B104" s="19"/>
      <c r="C104" s="19"/>
      <c r="E104" s="19"/>
      <c r="F104" s="19"/>
      <c r="G104" s="19"/>
      <c r="I104" s="19"/>
      <c r="J104" s="19"/>
      <c r="L104" s="19"/>
    </row>
    <row r="105" spans="1:12" x14ac:dyDescent="0.25">
      <c r="A105" s="19"/>
      <c r="B105" s="19"/>
      <c r="C105" s="19"/>
      <c r="E105" s="19"/>
      <c r="F105" s="19"/>
      <c r="G105" s="19"/>
      <c r="I105" s="19"/>
      <c r="J105" s="19"/>
      <c r="L105" s="19"/>
    </row>
    <row r="106" spans="1:12" x14ac:dyDescent="0.25">
      <c r="A106" s="19"/>
      <c r="B106" s="19"/>
      <c r="C106" s="19"/>
      <c r="E106" s="19"/>
      <c r="F106" s="19"/>
      <c r="G106" s="19"/>
      <c r="I106" s="19"/>
      <c r="J106" s="19"/>
      <c r="L106" s="19"/>
    </row>
    <row r="107" spans="1:12" x14ac:dyDescent="0.25">
      <c r="A107" s="19"/>
      <c r="B107" s="19"/>
      <c r="C107" s="19"/>
      <c r="E107" s="19"/>
      <c r="F107" s="19"/>
      <c r="G107" s="19"/>
      <c r="I107" s="19"/>
      <c r="J107" s="19"/>
      <c r="L107" s="19"/>
    </row>
    <row r="108" spans="1:12" x14ac:dyDescent="0.25">
      <c r="A108" s="19"/>
      <c r="B108" s="19"/>
      <c r="C108" s="19"/>
      <c r="E108" s="19"/>
      <c r="F108" s="19"/>
      <c r="G108" s="19"/>
      <c r="I108" s="19"/>
      <c r="J108" s="19"/>
      <c r="L108" s="19"/>
    </row>
    <row r="109" spans="1:12" x14ac:dyDescent="0.25">
      <c r="A109" s="19"/>
      <c r="B109" s="19"/>
      <c r="C109" s="19"/>
      <c r="E109" s="19"/>
      <c r="F109" s="19"/>
      <c r="G109" s="19"/>
      <c r="I109" s="19"/>
      <c r="J109" s="19"/>
      <c r="L109" s="19"/>
    </row>
    <row r="110" spans="1:12" x14ac:dyDescent="0.25">
      <c r="A110" s="19"/>
      <c r="B110" s="19"/>
      <c r="C110" s="19"/>
      <c r="E110" s="19"/>
      <c r="F110" s="19"/>
      <c r="G110" s="19"/>
      <c r="I110" s="19"/>
      <c r="J110" s="19"/>
      <c r="L110" s="19"/>
    </row>
    <row r="111" spans="1:12" x14ac:dyDescent="0.25">
      <c r="A111" s="19"/>
      <c r="B111" s="19"/>
      <c r="C111" s="19"/>
      <c r="E111" s="19"/>
      <c r="F111" s="19"/>
      <c r="G111" s="19"/>
      <c r="I111" s="19"/>
      <c r="J111" s="19"/>
      <c r="L111" s="19"/>
    </row>
    <row r="112" spans="1:12" x14ac:dyDescent="0.25">
      <c r="A112" s="19"/>
      <c r="B112" s="19"/>
      <c r="C112" s="19"/>
      <c r="E112" s="19"/>
      <c r="F112" s="19"/>
      <c r="G112" s="19"/>
      <c r="I112" s="19"/>
      <c r="J112" s="19"/>
      <c r="L112" s="19"/>
    </row>
    <row r="113" spans="1:12" x14ac:dyDescent="0.25">
      <c r="A113" s="19"/>
      <c r="B113" s="19"/>
      <c r="C113" s="19"/>
      <c r="E113" s="19"/>
      <c r="F113" s="19"/>
      <c r="G113" s="19"/>
      <c r="I113" s="19"/>
      <c r="J113" s="19"/>
      <c r="L113" s="19"/>
    </row>
    <row r="114" spans="1:12" x14ac:dyDescent="0.25">
      <c r="A114" s="19"/>
      <c r="B114" s="19"/>
      <c r="C114" s="19"/>
      <c r="E114" s="19"/>
      <c r="F114" s="19"/>
      <c r="G114" s="19"/>
      <c r="I114" s="19"/>
      <c r="J114" s="19"/>
      <c r="L114" s="19"/>
    </row>
    <row r="115" spans="1:12" x14ac:dyDescent="0.25">
      <c r="A115" s="19"/>
      <c r="B115" s="19"/>
      <c r="C115" s="19"/>
      <c r="E115" s="19"/>
      <c r="F115" s="19"/>
      <c r="G115" s="19"/>
      <c r="I115" s="19"/>
      <c r="J115" s="19"/>
      <c r="L115" s="19"/>
    </row>
    <row r="116" spans="1:12" x14ac:dyDescent="0.25">
      <c r="A116" s="19"/>
      <c r="B116" s="19"/>
      <c r="C116" s="19"/>
      <c r="E116" s="19"/>
      <c r="F116" s="19"/>
      <c r="G116" s="19"/>
      <c r="I116" s="19"/>
      <c r="J116" s="19"/>
      <c r="L116" s="19"/>
    </row>
    <row r="117" spans="1:12" x14ac:dyDescent="0.25">
      <c r="A117" s="19"/>
      <c r="B117" s="19"/>
      <c r="C117" s="19"/>
      <c r="E117" s="19"/>
      <c r="F117" s="19"/>
      <c r="G117" s="19"/>
      <c r="I117" s="19"/>
      <c r="J117" s="19"/>
      <c r="L117" s="19"/>
    </row>
    <row r="118" spans="1:12" x14ac:dyDescent="0.25">
      <c r="A118" s="19"/>
      <c r="B118" s="19"/>
      <c r="C118" s="19"/>
      <c r="E118" s="19"/>
      <c r="F118" s="19"/>
      <c r="G118" s="19"/>
      <c r="I118" s="19"/>
      <c r="J118" s="19"/>
      <c r="L118" s="19"/>
    </row>
    <row r="119" spans="1:12" x14ac:dyDescent="0.25">
      <c r="A119" s="19"/>
      <c r="B119" s="19"/>
      <c r="C119" s="19"/>
      <c r="E119" s="19"/>
      <c r="F119" s="19"/>
      <c r="G119" s="19"/>
      <c r="I119" s="19"/>
      <c r="J119" s="19"/>
      <c r="L119" s="19"/>
    </row>
    <row r="120" spans="1:12" x14ac:dyDescent="0.25">
      <c r="A120" s="19"/>
      <c r="B120" s="19"/>
      <c r="C120" s="19"/>
      <c r="E120" s="19"/>
      <c r="F120" s="19"/>
      <c r="G120" s="19"/>
      <c r="I120" s="19"/>
      <c r="J120" s="19"/>
      <c r="L120" s="19"/>
    </row>
  </sheetData>
  <printOptions horizontalCentered="1"/>
  <pageMargins left="0.18" right="0.26" top="0.47" bottom="0.16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>
    <row r="1" spans="1:1" x14ac:dyDescent="0.25">
      <c r="A1" t="s">
        <v>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zoomScale="70" zoomScaleNormal="70" workbookViewId="0">
      <pane ySplit="2" topLeftCell="A9" activePane="bottomLeft" state="frozen"/>
      <selection activeCell="C1" sqref="C1"/>
      <selection pane="bottomLeft" activeCell="C28" sqref="C28"/>
    </sheetView>
  </sheetViews>
  <sheetFormatPr defaultRowHeight="15" x14ac:dyDescent="0.25"/>
  <cols>
    <col min="1" max="2" width="15.28515625" style="1" customWidth="1"/>
    <col min="3" max="3" width="39" style="18" bestFit="1" customWidth="1"/>
    <col min="4" max="4" width="10.140625" style="19" bestFit="1" customWidth="1"/>
    <col min="5" max="5" width="10.140625" style="19" customWidth="1"/>
    <col min="6" max="7" width="10.140625" style="19" bestFit="1" customWidth="1"/>
    <col min="8" max="8" width="10.140625" style="19" customWidth="1"/>
    <col min="9" max="10" width="10.140625" style="19" bestFit="1" customWidth="1"/>
    <col min="11" max="11" width="10.140625" style="19" customWidth="1"/>
    <col min="12" max="13" width="10.140625" style="19" bestFit="1" customWidth="1"/>
    <col min="14" max="14" width="10.28515625" style="19" customWidth="1"/>
    <col min="15" max="15" width="10.140625" style="18" bestFit="1" customWidth="1"/>
    <col min="16" max="16" width="20.28515625" style="18" bestFit="1" customWidth="1"/>
    <col min="17" max="17" width="15" style="1" bestFit="1" customWidth="1"/>
    <col min="18" max="18" width="21" style="1" bestFit="1" customWidth="1"/>
    <col min="19" max="19" width="20.5703125" style="18" customWidth="1"/>
    <col min="20" max="20" width="20.5703125" style="1" customWidth="1"/>
    <col min="21" max="22" width="10.28515625" style="1" customWidth="1"/>
    <col min="23" max="16384" width="9.140625" style="1"/>
  </cols>
  <sheetData>
    <row r="1" spans="1:22" x14ac:dyDescent="0.25">
      <c r="D1" s="21" t="s">
        <v>396</v>
      </c>
      <c r="F1" s="19" t="s">
        <v>396</v>
      </c>
      <c r="G1" s="19" t="s">
        <v>399</v>
      </c>
      <c r="I1" s="19" t="s">
        <v>399</v>
      </c>
      <c r="J1" s="21" t="s">
        <v>400</v>
      </c>
      <c r="K1" s="21"/>
      <c r="L1" s="21" t="s">
        <v>400</v>
      </c>
      <c r="M1" s="21" t="s">
        <v>401</v>
      </c>
      <c r="O1" s="25" t="s">
        <v>401</v>
      </c>
      <c r="Q1" s="1" t="s">
        <v>403</v>
      </c>
    </row>
    <row r="2" spans="1:22" ht="33.75" x14ac:dyDescent="0.25">
      <c r="A2" s="2" t="s">
        <v>368</v>
      </c>
      <c r="B2" s="2" t="s">
        <v>323</v>
      </c>
      <c r="C2" s="3" t="s">
        <v>1</v>
      </c>
      <c r="D2" s="5" t="s">
        <v>397</v>
      </c>
      <c r="E2" s="5" t="s">
        <v>404</v>
      </c>
      <c r="F2" s="5" t="s">
        <v>398</v>
      </c>
      <c r="G2" s="5" t="s">
        <v>397</v>
      </c>
      <c r="H2" s="5" t="s">
        <v>404</v>
      </c>
      <c r="I2" s="5" t="s">
        <v>398</v>
      </c>
      <c r="J2" s="2" t="s">
        <v>397</v>
      </c>
      <c r="K2" s="2" t="s">
        <v>404</v>
      </c>
      <c r="L2" s="2" t="s">
        <v>398</v>
      </c>
      <c r="M2" s="2" t="s">
        <v>397</v>
      </c>
      <c r="N2" s="2" t="s">
        <v>404</v>
      </c>
      <c r="O2" s="3" t="s">
        <v>398</v>
      </c>
      <c r="P2" s="4" t="s">
        <v>324</v>
      </c>
      <c r="Q2" s="5" t="s">
        <v>402</v>
      </c>
      <c r="R2" s="5" t="s">
        <v>2</v>
      </c>
      <c r="S2" s="4" t="s">
        <v>3</v>
      </c>
      <c r="T2" s="5" t="s">
        <v>326</v>
      </c>
      <c r="U2" s="2" t="s">
        <v>342</v>
      </c>
      <c r="V2" s="2" t="s">
        <v>340</v>
      </c>
    </row>
    <row r="3" spans="1:22" x14ac:dyDescent="0.25">
      <c r="A3" s="7" t="s">
        <v>367</v>
      </c>
      <c r="B3" s="6" t="s">
        <v>4</v>
      </c>
      <c r="C3" s="8" t="s">
        <v>61</v>
      </c>
      <c r="D3" s="10" t="str">
        <f t="shared" ref="D3:D34" si="0">IF(LEFT($P3,7)=D$1,"U","S")</f>
        <v>S</v>
      </c>
      <c r="E3" s="10" t="str">
        <f t="shared" ref="E3:E34" si="1">D3</f>
        <v>S</v>
      </c>
      <c r="F3" s="10" t="str">
        <f t="shared" ref="F3:F34" si="2">IF(D3="U",RIGHT($P3,LEN($P3)-7),"")</f>
        <v/>
      </c>
      <c r="G3" s="10" t="str">
        <f t="shared" ref="G3:G34" si="3">IF(LEFT($P3,7)=G$1,"U","S")</f>
        <v>U</v>
      </c>
      <c r="H3" s="10" t="str">
        <f t="shared" ref="H3:H34" si="4">G3</f>
        <v>U</v>
      </c>
      <c r="I3" s="10" t="str">
        <f t="shared" ref="I3:I34" si="5">IF(G3="U",RIGHT($P3,LEN($P3)-7),"")</f>
        <v>-1</v>
      </c>
      <c r="J3" s="10" t="str">
        <f t="shared" ref="J3:J34" si="6">IF(LEFT($P3,7)=J$1,"U","S")</f>
        <v>S</v>
      </c>
      <c r="K3" s="10" t="str">
        <f t="shared" ref="K3:K34" si="7">J3</f>
        <v>S</v>
      </c>
      <c r="L3" s="10" t="str">
        <f t="shared" ref="L3:L34" si="8">IF(J3="U",RIGHT($P3,LEN($P3)-7),"")</f>
        <v/>
      </c>
      <c r="M3" s="10" t="str">
        <f t="shared" ref="M3:M34" si="9">IF(LEFT($P3,7)=M$1,"U","S")</f>
        <v>S</v>
      </c>
      <c r="N3" s="10" t="str">
        <f t="shared" ref="N3:N34" si="10">M3</f>
        <v>S</v>
      </c>
      <c r="O3" s="12" t="str">
        <f t="shared" ref="O3:O34" si="11">IF(M3="U",RIGHT($P3,LEN($P3)-7),"")</f>
        <v/>
      </c>
      <c r="P3" s="8" t="s">
        <v>0</v>
      </c>
      <c r="Q3" s="6" t="s">
        <v>5</v>
      </c>
      <c r="R3" s="6" t="s">
        <v>180</v>
      </c>
      <c r="S3" s="8" t="s">
        <v>249</v>
      </c>
      <c r="T3" s="9" t="s">
        <v>300</v>
      </c>
      <c r="U3" s="6">
        <v>0.06</v>
      </c>
      <c r="V3" s="6">
        <v>0.125</v>
      </c>
    </row>
    <row r="4" spans="1:22" x14ac:dyDescent="0.25">
      <c r="A4" s="11" t="s">
        <v>343</v>
      </c>
      <c r="B4" s="10" t="s">
        <v>6</v>
      </c>
      <c r="C4" s="12" t="s">
        <v>62</v>
      </c>
      <c r="D4" s="10" t="str">
        <f t="shared" si="0"/>
        <v>S</v>
      </c>
      <c r="E4" s="10" t="str">
        <f t="shared" si="1"/>
        <v>S</v>
      </c>
      <c r="F4" s="10" t="str">
        <f t="shared" si="2"/>
        <v/>
      </c>
      <c r="G4" s="10" t="str">
        <f t="shared" si="3"/>
        <v>U</v>
      </c>
      <c r="H4" s="10" t="str">
        <f t="shared" si="4"/>
        <v>U</v>
      </c>
      <c r="I4" s="10" t="str">
        <f t="shared" si="5"/>
        <v>-2</v>
      </c>
      <c r="J4" s="10" t="str">
        <f t="shared" si="6"/>
        <v>S</v>
      </c>
      <c r="K4" s="10" t="str">
        <f t="shared" si="7"/>
        <v>S</v>
      </c>
      <c r="L4" s="10" t="str">
        <f t="shared" si="8"/>
        <v/>
      </c>
      <c r="M4" s="10" t="str">
        <f t="shared" si="9"/>
        <v>S</v>
      </c>
      <c r="N4" s="10" t="str">
        <f t="shared" si="10"/>
        <v>S</v>
      </c>
      <c r="O4" s="12" t="str">
        <f t="shared" si="11"/>
        <v/>
      </c>
      <c r="P4" s="12" t="s">
        <v>86</v>
      </c>
      <c r="Q4" s="10" t="s">
        <v>142</v>
      </c>
      <c r="R4" s="10" t="s">
        <v>181</v>
      </c>
      <c r="S4" s="12" t="s">
        <v>250</v>
      </c>
      <c r="T4" s="13" t="s">
        <v>301</v>
      </c>
      <c r="U4" s="10">
        <v>0.06</v>
      </c>
      <c r="V4" s="10">
        <v>0.188</v>
      </c>
    </row>
    <row r="5" spans="1:22" x14ac:dyDescent="0.25">
      <c r="A5" s="11" t="s">
        <v>344</v>
      </c>
      <c r="B5" s="10" t="s">
        <v>7</v>
      </c>
      <c r="C5" s="12" t="s">
        <v>63</v>
      </c>
      <c r="D5" s="10" t="str">
        <f t="shared" si="0"/>
        <v>S</v>
      </c>
      <c r="E5" s="10" t="str">
        <f t="shared" si="1"/>
        <v>S</v>
      </c>
      <c r="F5" s="10" t="str">
        <f t="shared" si="2"/>
        <v/>
      </c>
      <c r="G5" s="10" t="str">
        <f t="shared" si="3"/>
        <v>U</v>
      </c>
      <c r="H5" s="10" t="str">
        <f t="shared" si="4"/>
        <v>U</v>
      </c>
      <c r="I5" s="10" t="str">
        <f t="shared" si="5"/>
        <v>-3</v>
      </c>
      <c r="J5" s="10" t="str">
        <f t="shared" si="6"/>
        <v>S</v>
      </c>
      <c r="K5" s="10" t="str">
        <f t="shared" si="7"/>
        <v>S</v>
      </c>
      <c r="L5" s="10" t="str">
        <f t="shared" si="8"/>
        <v/>
      </c>
      <c r="M5" s="10" t="str">
        <f t="shared" si="9"/>
        <v>S</v>
      </c>
      <c r="N5" s="10" t="str">
        <f t="shared" si="10"/>
        <v>S</v>
      </c>
      <c r="O5" s="12" t="str">
        <f t="shared" si="11"/>
        <v/>
      </c>
      <c r="P5" s="12" t="s">
        <v>87</v>
      </c>
      <c r="Q5" s="10" t="s">
        <v>143</v>
      </c>
      <c r="R5" s="10" t="s">
        <v>182</v>
      </c>
      <c r="S5" s="12" t="s">
        <v>251</v>
      </c>
      <c r="T5" s="13" t="s">
        <v>302</v>
      </c>
      <c r="U5" s="10">
        <v>0.06</v>
      </c>
      <c r="V5" s="10">
        <v>0.25</v>
      </c>
    </row>
    <row r="6" spans="1:22" x14ac:dyDescent="0.25">
      <c r="A6" s="11" t="s">
        <v>345</v>
      </c>
      <c r="B6" s="10" t="s">
        <v>8</v>
      </c>
      <c r="C6" s="12" t="s">
        <v>64</v>
      </c>
      <c r="D6" s="10" t="str">
        <f t="shared" si="0"/>
        <v>S</v>
      </c>
      <c r="E6" s="10" t="str">
        <f t="shared" si="1"/>
        <v>S</v>
      </c>
      <c r="F6" s="10" t="str">
        <f t="shared" si="2"/>
        <v/>
      </c>
      <c r="G6" s="10" t="str">
        <f t="shared" si="3"/>
        <v>U</v>
      </c>
      <c r="H6" s="10" t="str">
        <f t="shared" si="4"/>
        <v>U</v>
      </c>
      <c r="I6" s="10" t="str">
        <f t="shared" si="5"/>
        <v>-4</v>
      </c>
      <c r="J6" s="10" t="str">
        <f t="shared" si="6"/>
        <v>S</v>
      </c>
      <c r="K6" s="10" t="str">
        <f t="shared" si="7"/>
        <v>S</v>
      </c>
      <c r="L6" s="10" t="str">
        <f t="shared" si="8"/>
        <v/>
      </c>
      <c r="M6" s="10" t="str">
        <f t="shared" si="9"/>
        <v>S</v>
      </c>
      <c r="N6" s="10" t="str">
        <f t="shared" si="10"/>
        <v>S</v>
      </c>
      <c r="O6" s="12" t="str">
        <f t="shared" si="11"/>
        <v/>
      </c>
      <c r="P6" s="12" t="s">
        <v>88</v>
      </c>
      <c r="Q6" s="10" t="s">
        <v>144</v>
      </c>
      <c r="R6" s="10" t="s">
        <v>183</v>
      </c>
      <c r="S6" s="12" t="s">
        <v>252</v>
      </c>
      <c r="T6" s="13" t="s">
        <v>303</v>
      </c>
      <c r="U6" s="10">
        <v>0.06</v>
      </c>
      <c r="V6" s="10">
        <v>0.375</v>
      </c>
    </row>
    <row r="7" spans="1:22" x14ac:dyDescent="0.25">
      <c r="A7" s="11" t="s">
        <v>346</v>
      </c>
      <c r="B7" s="10" t="s">
        <v>9</v>
      </c>
      <c r="C7" s="12" t="s">
        <v>65</v>
      </c>
      <c r="D7" s="10" t="str">
        <f t="shared" si="0"/>
        <v>U</v>
      </c>
      <c r="E7" s="10" t="str">
        <f t="shared" si="1"/>
        <v>U</v>
      </c>
      <c r="F7" s="10" t="str">
        <f t="shared" si="2"/>
        <v>-1</v>
      </c>
      <c r="G7" s="10" t="str">
        <f t="shared" si="3"/>
        <v>S</v>
      </c>
      <c r="H7" s="10" t="str">
        <f t="shared" si="4"/>
        <v>S</v>
      </c>
      <c r="I7" s="10" t="str">
        <f t="shared" si="5"/>
        <v/>
      </c>
      <c r="J7" s="10" t="str">
        <f t="shared" si="6"/>
        <v>S</v>
      </c>
      <c r="K7" s="10" t="str">
        <f t="shared" si="7"/>
        <v>S</v>
      </c>
      <c r="L7" s="10" t="str">
        <f t="shared" si="8"/>
        <v/>
      </c>
      <c r="M7" s="10" t="str">
        <f t="shared" si="9"/>
        <v>S</v>
      </c>
      <c r="N7" s="10" t="str">
        <f t="shared" si="10"/>
        <v>S</v>
      </c>
      <c r="O7" s="12" t="str">
        <f t="shared" si="11"/>
        <v/>
      </c>
      <c r="P7" s="12" t="s">
        <v>89</v>
      </c>
      <c r="Q7" s="10" t="s">
        <v>145</v>
      </c>
      <c r="R7" s="10" t="s">
        <v>184</v>
      </c>
      <c r="S7" s="12" t="s">
        <v>253</v>
      </c>
      <c r="T7" s="13" t="s">
        <v>304</v>
      </c>
      <c r="U7" s="10">
        <v>8.5999999999999993E-2</v>
      </c>
      <c r="V7" s="10">
        <v>0.188</v>
      </c>
    </row>
    <row r="8" spans="1:22" x14ac:dyDescent="0.25">
      <c r="A8" s="11" t="s">
        <v>347</v>
      </c>
      <c r="B8" s="10" t="s">
        <v>10</v>
      </c>
      <c r="C8" s="12" t="s">
        <v>66</v>
      </c>
      <c r="D8" s="10" t="str">
        <f t="shared" si="0"/>
        <v>U</v>
      </c>
      <c r="E8" s="10" t="str">
        <f t="shared" si="1"/>
        <v>U</v>
      </c>
      <c r="F8" s="10" t="str">
        <f t="shared" si="2"/>
        <v>-2</v>
      </c>
      <c r="G8" s="10" t="str">
        <f t="shared" si="3"/>
        <v>S</v>
      </c>
      <c r="H8" s="10" t="str">
        <f t="shared" si="4"/>
        <v>S</v>
      </c>
      <c r="I8" s="10" t="str">
        <f t="shared" si="5"/>
        <v/>
      </c>
      <c r="J8" s="10" t="str">
        <f t="shared" si="6"/>
        <v>S</v>
      </c>
      <c r="K8" s="10" t="str">
        <f t="shared" si="7"/>
        <v>S</v>
      </c>
      <c r="L8" s="10" t="str">
        <f t="shared" si="8"/>
        <v/>
      </c>
      <c r="M8" s="10" t="str">
        <f t="shared" si="9"/>
        <v>S</v>
      </c>
      <c r="N8" s="10" t="str">
        <f t="shared" si="10"/>
        <v>S</v>
      </c>
      <c r="O8" s="12" t="str">
        <f t="shared" si="11"/>
        <v/>
      </c>
      <c r="P8" s="12" t="s">
        <v>90</v>
      </c>
      <c r="Q8" s="10" t="s">
        <v>146</v>
      </c>
      <c r="R8" s="10" t="s">
        <v>185</v>
      </c>
      <c r="S8" s="12" t="s">
        <v>254</v>
      </c>
      <c r="T8" s="13" t="s">
        <v>305</v>
      </c>
      <c r="U8" s="10">
        <v>8.5999999999999993E-2</v>
      </c>
      <c r="V8" s="10">
        <v>0.25</v>
      </c>
    </row>
    <row r="9" spans="1:22" s="29" customFormat="1" x14ac:dyDescent="0.25">
      <c r="A9" s="26" t="s">
        <v>348</v>
      </c>
      <c r="B9" s="27" t="s">
        <v>11</v>
      </c>
      <c r="C9" s="28" t="s">
        <v>67</v>
      </c>
      <c r="D9" s="27" t="str">
        <f t="shared" si="0"/>
        <v>S</v>
      </c>
      <c r="E9" s="27" t="str">
        <f t="shared" si="1"/>
        <v>S</v>
      </c>
      <c r="F9" s="27" t="str">
        <f t="shared" si="2"/>
        <v/>
      </c>
      <c r="G9" s="27" t="str">
        <f t="shared" si="3"/>
        <v>S</v>
      </c>
      <c r="H9" s="27" t="str">
        <f t="shared" si="4"/>
        <v>S</v>
      </c>
      <c r="I9" s="27" t="str">
        <f t="shared" si="5"/>
        <v/>
      </c>
      <c r="J9" s="27" t="str">
        <f t="shared" si="6"/>
        <v>S</v>
      </c>
      <c r="K9" s="27" t="str">
        <f t="shared" si="7"/>
        <v>S</v>
      </c>
      <c r="L9" s="27" t="str">
        <f t="shared" si="8"/>
        <v/>
      </c>
      <c r="M9" s="27" t="str">
        <f t="shared" si="9"/>
        <v>S</v>
      </c>
      <c r="N9" s="27" t="str">
        <f t="shared" si="10"/>
        <v>S</v>
      </c>
      <c r="O9" s="28" t="str">
        <f t="shared" si="11"/>
        <v/>
      </c>
      <c r="P9" s="28" t="s">
        <v>147</v>
      </c>
      <c r="Q9" s="28"/>
      <c r="R9" s="27" t="s">
        <v>186</v>
      </c>
      <c r="S9" s="28"/>
      <c r="T9" s="30" t="s">
        <v>306</v>
      </c>
      <c r="U9" s="27">
        <v>8.5999999999999993E-2</v>
      </c>
      <c r="V9" s="27">
        <v>0.312</v>
      </c>
    </row>
    <row r="10" spans="1:22" x14ac:dyDescent="0.25">
      <c r="A10" s="11" t="s">
        <v>349</v>
      </c>
      <c r="B10" s="10" t="s">
        <v>12</v>
      </c>
      <c r="C10" s="12" t="s">
        <v>68</v>
      </c>
      <c r="D10" s="10" t="str">
        <f t="shared" si="0"/>
        <v>U</v>
      </c>
      <c r="E10" s="10" t="str">
        <f t="shared" si="1"/>
        <v>U</v>
      </c>
      <c r="F10" s="10" t="str">
        <f t="shared" si="2"/>
        <v>-3</v>
      </c>
      <c r="G10" s="10" t="str">
        <f t="shared" si="3"/>
        <v>S</v>
      </c>
      <c r="H10" s="10" t="str">
        <f t="shared" si="4"/>
        <v>S</v>
      </c>
      <c r="I10" s="10" t="str">
        <f t="shared" si="5"/>
        <v/>
      </c>
      <c r="J10" s="10" t="str">
        <f t="shared" si="6"/>
        <v>S</v>
      </c>
      <c r="K10" s="10" t="str">
        <f t="shared" si="7"/>
        <v>S</v>
      </c>
      <c r="L10" s="10" t="str">
        <f t="shared" si="8"/>
        <v/>
      </c>
      <c r="M10" s="10" t="str">
        <f t="shared" si="9"/>
        <v>S</v>
      </c>
      <c r="N10" s="10" t="str">
        <f t="shared" si="10"/>
        <v>S</v>
      </c>
      <c r="O10" s="12" t="str">
        <f t="shared" si="11"/>
        <v/>
      </c>
      <c r="P10" s="12" t="s">
        <v>91</v>
      </c>
      <c r="Q10" s="10" t="s">
        <v>148</v>
      </c>
      <c r="R10" s="10" t="s">
        <v>187</v>
      </c>
      <c r="S10" s="12" t="s">
        <v>255</v>
      </c>
      <c r="T10" s="13" t="s">
        <v>307</v>
      </c>
      <c r="U10" s="10">
        <v>8.5999999999999993E-2</v>
      </c>
      <c r="V10" s="10">
        <v>0.375</v>
      </c>
    </row>
    <row r="11" spans="1:22" x14ac:dyDescent="0.25">
      <c r="A11" s="11" t="s">
        <v>350</v>
      </c>
      <c r="B11" s="10" t="s">
        <v>13</v>
      </c>
      <c r="C11" s="12" t="s">
        <v>69</v>
      </c>
      <c r="D11" s="10" t="str">
        <f t="shared" si="0"/>
        <v>U</v>
      </c>
      <c r="E11" s="10" t="str">
        <f t="shared" si="1"/>
        <v>U</v>
      </c>
      <c r="F11" s="10" t="str">
        <f t="shared" si="2"/>
        <v>-4</v>
      </c>
      <c r="G11" s="10" t="str">
        <f t="shared" si="3"/>
        <v>S</v>
      </c>
      <c r="H11" s="10" t="str">
        <f t="shared" si="4"/>
        <v>S</v>
      </c>
      <c r="I11" s="10" t="str">
        <f t="shared" si="5"/>
        <v/>
      </c>
      <c r="J11" s="10" t="str">
        <f t="shared" si="6"/>
        <v>S</v>
      </c>
      <c r="K11" s="10" t="str">
        <f t="shared" si="7"/>
        <v>S</v>
      </c>
      <c r="L11" s="10" t="str">
        <f t="shared" si="8"/>
        <v/>
      </c>
      <c r="M11" s="10" t="str">
        <f t="shared" si="9"/>
        <v>S</v>
      </c>
      <c r="N11" s="10" t="str">
        <f t="shared" si="10"/>
        <v>S</v>
      </c>
      <c r="O11" s="12" t="str">
        <f t="shared" si="11"/>
        <v/>
      </c>
      <c r="P11" s="12" t="s">
        <v>92</v>
      </c>
      <c r="Q11" s="10" t="s">
        <v>149</v>
      </c>
      <c r="R11" s="10" t="s">
        <v>188</v>
      </c>
      <c r="S11" s="12" t="s">
        <v>256</v>
      </c>
      <c r="T11" s="13" t="s">
        <v>308</v>
      </c>
      <c r="U11" s="10">
        <v>8.5999999999999993E-2</v>
      </c>
      <c r="V11" s="10">
        <v>0.5</v>
      </c>
    </row>
    <row r="12" spans="1:22" s="29" customFormat="1" x14ac:dyDescent="0.25">
      <c r="A12" s="26" t="s">
        <v>351</v>
      </c>
      <c r="B12" s="27" t="s">
        <v>14</v>
      </c>
      <c r="C12" s="28" t="s">
        <v>70</v>
      </c>
      <c r="D12" s="27" t="str">
        <f t="shared" si="0"/>
        <v>S</v>
      </c>
      <c r="E12" s="27" t="str">
        <f t="shared" si="1"/>
        <v>S</v>
      </c>
      <c r="F12" s="27" t="str">
        <f t="shared" si="2"/>
        <v/>
      </c>
      <c r="G12" s="27" t="str">
        <f t="shared" si="3"/>
        <v>S</v>
      </c>
      <c r="H12" s="27" t="str">
        <f t="shared" si="4"/>
        <v>S</v>
      </c>
      <c r="I12" s="27" t="str">
        <f t="shared" si="5"/>
        <v/>
      </c>
      <c r="J12" s="27" t="str">
        <f t="shared" si="6"/>
        <v>S</v>
      </c>
      <c r="K12" s="27" t="str">
        <f t="shared" si="7"/>
        <v>S</v>
      </c>
      <c r="L12" s="27" t="str">
        <f t="shared" si="8"/>
        <v/>
      </c>
      <c r="M12" s="27" t="str">
        <f t="shared" si="9"/>
        <v>S</v>
      </c>
      <c r="N12" s="27" t="str">
        <f t="shared" si="10"/>
        <v>S</v>
      </c>
      <c r="O12" s="28" t="str">
        <f t="shared" si="11"/>
        <v/>
      </c>
      <c r="P12" s="28" t="s">
        <v>93</v>
      </c>
      <c r="Q12" s="27"/>
      <c r="R12" s="27" t="s">
        <v>189</v>
      </c>
      <c r="S12" s="28" t="s">
        <v>333</v>
      </c>
      <c r="T12" s="27"/>
      <c r="U12" s="27">
        <v>8.5999999999999993E-2</v>
      </c>
      <c r="V12" s="27">
        <v>0.625</v>
      </c>
    </row>
    <row r="13" spans="1:22" x14ac:dyDescent="0.25">
      <c r="A13" s="11" t="s">
        <v>352</v>
      </c>
      <c r="B13" s="10" t="s">
        <v>15</v>
      </c>
      <c r="C13" s="12" t="s">
        <v>71</v>
      </c>
      <c r="D13" s="10" t="str">
        <f t="shared" si="0"/>
        <v>U</v>
      </c>
      <c r="E13" s="10" t="str">
        <f t="shared" si="1"/>
        <v>U</v>
      </c>
      <c r="F13" s="10" t="str">
        <f t="shared" si="2"/>
        <v>-9</v>
      </c>
      <c r="G13" s="10" t="str">
        <f t="shared" si="3"/>
        <v>S</v>
      </c>
      <c r="H13" s="10" t="str">
        <f t="shared" si="4"/>
        <v>S</v>
      </c>
      <c r="I13" s="10" t="str">
        <f t="shared" si="5"/>
        <v/>
      </c>
      <c r="J13" s="10" t="str">
        <f t="shared" si="6"/>
        <v>S</v>
      </c>
      <c r="K13" s="10" t="str">
        <f t="shared" si="7"/>
        <v>S</v>
      </c>
      <c r="L13" s="10" t="str">
        <f t="shared" si="8"/>
        <v/>
      </c>
      <c r="M13" s="10" t="str">
        <f t="shared" si="9"/>
        <v>S</v>
      </c>
      <c r="N13" s="10" t="str">
        <f t="shared" si="10"/>
        <v>S</v>
      </c>
      <c r="O13" s="12" t="str">
        <f t="shared" si="11"/>
        <v/>
      </c>
      <c r="P13" s="12" t="s">
        <v>94</v>
      </c>
      <c r="Q13" s="10" t="s">
        <v>150</v>
      </c>
      <c r="R13" s="10" t="s">
        <v>190</v>
      </c>
      <c r="S13" s="12" t="s">
        <v>257</v>
      </c>
      <c r="T13" s="13" t="s">
        <v>310</v>
      </c>
      <c r="U13" s="10">
        <v>0.112</v>
      </c>
      <c r="V13" s="10">
        <v>0.25</v>
      </c>
    </row>
    <row r="14" spans="1:22" x14ac:dyDescent="0.25">
      <c r="A14" s="11" t="s">
        <v>353</v>
      </c>
      <c r="B14" s="10" t="s">
        <v>16</v>
      </c>
      <c r="C14" s="12" t="s">
        <v>72</v>
      </c>
      <c r="D14" s="10" t="str">
        <f t="shared" si="0"/>
        <v>U</v>
      </c>
      <c r="E14" s="10" t="str">
        <f t="shared" si="1"/>
        <v>U</v>
      </c>
      <c r="F14" s="10" t="str">
        <f t="shared" si="2"/>
        <v>-10</v>
      </c>
      <c r="G14" s="10" t="str">
        <f t="shared" si="3"/>
        <v>S</v>
      </c>
      <c r="H14" s="10" t="str">
        <f t="shared" si="4"/>
        <v>S</v>
      </c>
      <c r="I14" s="10" t="str">
        <f t="shared" si="5"/>
        <v/>
      </c>
      <c r="J14" s="10" t="str">
        <f t="shared" si="6"/>
        <v>S</v>
      </c>
      <c r="K14" s="10" t="str">
        <f t="shared" si="7"/>
        <v>S</v>
      </c>
      <c r="L14" s="10" t="str">
        <f t="shared" si="8"/>
        <v/>
      </c>
      <c r="M14" s="10" t="str">
        <f t="shared" si="9"/>
        <v>S</v>
      </c>
      <c r="N14" s="10" t="str">
        <f t="shared" si="10"/>
        <v>S</v>
      </c>
      <c r="O14" s="12" t="str">
        <f t="shared" si="11"/>
        <v/>
      </c>
      <c r="P14" s="12" t="s">
        <v>95</v>
      </c>
      <c r="Q14" s="10" t="s">
        <v>151</v>
      </c>
      <c r="R14" s="10" t="s">
        <v>191</v>
      </c>
      <c r="S14" s="12" t="s">
        <v>258</v>
      </c>
      <c r="T14" s="13" t="s">
        <v>309</v>
      </c>
      <c r="U14" s="10">
        <v>0.112</v>
      </c>
      <c r="V14" s="10">
        <v>0.375</v>
      </c>
    </row>
    <row r="15" spans="1:22" x14ac:dyDescent="0.25">
      <c r="A15" s="11" t="s">
        <v>354</v>
      </c>
      <c r="B15" s="10" t="s">
        <v>17</v>
      </c>
      <c r="C15" s="12" t="s">
        <v>73</v>
      </c>
      <c r="D15" s="10" t="str">
        <f t="shared" si="0"/>
        <v>U</v>
      </c>
      <c r="E15" s="10" t="str">
        <f t="shared" si="1"/>
        <v>U</v>
      </c>
      <c r="F15" s="10" t="str">
        <f t="shared" si="2"/>
        <v>-11</v>
      </c>
      <c r="G15" s="10" t="str">
        <f t="shared" si="3"/>
        <v>S</v>
      </c>
      <c r="H15" s="10" t="str">
        <f t="shared" si="4"/>
        <v>S</v>
      </c>
      <c r="I15" s="10" t="str">
        <f t="shared" si="5"/>
        <v/>
      </c>
      <c r="J15" s="10" t="str">
        <f t="shared" si="6"/>
        <v>S</v>
      </c>
      <c r="K15" s="10" t="str">
        <f t="shared" si="7"/>
        <v>S</v>
      </c>
      <c r="L15" s="10" t="str">
        <f t="shared" si="8"/>
        <v/>
      </c>
      <c r="M15" s="10" t="str">
        <f t="shared" si="9"/>
        <v>S</v>
      </c>
      <c r="N15" s="10" t="str">
        <f t="shared" si="10"/>
        <v>S</v>
      </c>
      <c r="O15" s="12" t="str">
        <f t="shared" si="11"/>
        <v/>
      </c>
      <c r="P15" s="12" t="s">
        <v>96</v>
      </c>
      <c r="Q15" s="10" t="s">
        <v>152</v>
      </c>
      <c r="R15" s="10" t="s">
        <v>192</v>
      </c>
      <c r="S15" s="12" t="s">
        <v>259</v>
      </c>
      <c r="T15" s="13" t="s">
        <v>311</v>
      </c>
      <c r="U15" s="10">
        <v>0.112</v>
      </c>
      <c r="V15" s="10">
        <v>0.5</v>
      </c>
    </row>
    <row r="16" spans="1:22" s="29" customFormat="1" x14ac:dyDescent="0.25">
      <c r="A16" s="26" t="s">
        <v>355</v>
      </c>
      <c r="B16" s="27" t="s">
        <v>18</v>
      </c>
      <c r="C16" s="28" t="s">
        <v>74</v>
      </c>
      <c r="D16" s="27" t="str">
        <f t="shared" si="0"/>
        <v>S</v>
      </c>
      <c r="E16" s="27" t="str">
        <f t="shared" si="1"/>
        <v>S</v>
      </c>
      <c r="F16" s="27" t="str">
        <f t="shared" si="2"/>
        <v/>
      </c>
      <c r="G16" s="27" t="str">
        <f t="shared" si="3"/>
        <v>S</v>
      </c>
      <c r="H16" s="27" t="str">
        <f t="shared" si="4"/>
        <v>S</v>
      </c>
      <c r="I16" s="27" t="str">
        <f t="shared" si="5"/>
        <v/>
      </c>
      <c r="J16" s="27" t="str">
        <f t="shared" si="6"/>
        <v>S</v>
      </c>
      <c r="K16" s="27" t="str">
        <f t="shared" si="7"/>
        <v>S</v>
      </c>
      <c r="L16" s="27" t="str">
        <f t="shared" si="8"/>
        <v/>
      </c>
      <c r="M16" s="27" t="str">
        <f t="shared" si="9"/>
        <v>S</v>
      </c>
      <c r="N16" s="27" t="str">
        <f t="shared" si="10"/>
        <v>S</v>
      </c>
      <c r="O16" s="28" t="str">
        <f t="shared" si="11"/>
        <v/>
      </c>
      <c r="P16" s="28" t="s">
        <v>100</v>
      </c>
      <c r="Q16" s="27"/>
      <c r="R16" s="27" t="s">
        <v>193</v>
      </c>
      <c r="S16" s="28" t="s">
        <v>332</v>
      </c>
      <c r="T16" s="27"/>
      <c r="U16" s="27">
        <v>0.112</v>
      </c>
      <c r="V16" s="27">
        <v>0.625</v>
      </c>
    </row>
    <row r="17" spans="1:22" x14ac:dyDescent="0.25">
      <c r="A17" s="11" t="s">
        <v>356</v>
      </c>
      <c r="B17" s="10" t="s">
        <v>19</v>
      </c>
      <c r="C17" s="12" t="s">
        <v>75</v>
      </c>
      <c r="D17" s="10" t="str">
        <f t="shared" si="0"/>
        <v>U</v>
      </c>
      <c r="E17" s="10" t="str">
        <f t="shared" si="1"/>
        <v>U</v>
      </c>
      <c r="F17" s="10" t="str">
        <f t="shared" si="2"/>
        <v>-16</v>
      </c>
      <c r="G17" s="10" t="str">
        <f t="shared" si="3"/>
        <v>S</v>
      </c>
      <c r="H17" s="10" t="str">
        <f t="shared" si="4"/>
        <v>S</v>
      </c>
      <c r="I17" s="10" t="str">
        <f t="shared" si="5"/>
        <v/>
      </c>
      <c r="J17" s="10" t="str">
        <f t="shared" si="6"/>
        <v>S</v>
      </c>
      <c r="K17" s="10" t="str">
        <f t="shared" si="7"/>
        <v>S</v>
      </c>
      <c r="L17" s="10" t="str">
        <f t="shared" si="8"/>
        <v/>
      </c>
      <c r="M17" s="10" t="str">
        <f t="shared" si="9"/>
        <v>S</v>
      </c>
      <c r="N17" s="10" t="str">
        <f t="shared" si="10"/>
        <v>S</v>
      </c>
      <c r="O17" s="12" t="str">
        <f t="shared" si="11"/>
        <v/>
      </c>
      <c r="P17" s="12" t="s">
        <v>97</v>
      </c>
      <c r="Q17" s="10" t="s">
        <v>153</v>
      </c>
      <c r="R17" s="10" t="s">
        <v>194</v>
      </c>
      <c r="S17" s="12" t="s">
        <v>260</v>
      </c>
      <c r="T17" s="13" t="s">
        <v>312</v>
      </c>
      <c r="U17" s="10">
        <v>0.13800000000000001</v>
      </c>
      <c r="V17" s="10">
        <v>0.25</v>
      </c>
    </row>
    <row r="18" spans="1:22" x14ac:dyDescent="0.25">
      <c r="A18" s="11" t="s">
        <v>357</v>
      </c>
      <c r="B18" s="10" t="s">
        <v>20</v>
      </c>
      <c r="C18" s="12" t="s">
        <v>77</v>
      </c>
      <c r="D18" s="10" t="str">
        <f t="shared" si="0"/>
        <v>U</v>
      </c>
      <c r="E18" s="10" t="str">
        <f t="shared" si="1"/>
        <v>U</v>
      </c>
      <c r="F18" s="10" t="str">
        <f t="shared" si="2"/>
        <v>-17</v>
      </c>
      <c r="G18" s="10" t="str">
        <f t="shared" si="3"/>
        <v>S</v>
      </c>
      <c r="H18" s="10" t="str">
        <f t="shared" si="4"/>
        <v>S</v>
      </c>
      <c r="I18" s="10" t="str">
        <f t="shared" si="5"/>
        <v/>
      </c>
      <c r="J18" s="10" t="str">
        <f t="shared" si="6"/>
        <v>S</v>
      </c>
      <c r="K18" s="10" t="str">
        <f t="shared" si="7"/>
        <v>S</v>
      </c>
      <c r="L18" s="10" t="str">
        <f t="shared" si="8"/>
        <v/>
      </c>
      <c r="M18" s="10" t="str">
        <f t="shared" si="9"/>
        <v>S</v>
      </c>
      <c r="N18" s="10" t="str">
        <f t="shared" si="10"/>
        <v>S</v>
      </c>
      <c r="O18" s="12" t="str">
        <f t="shared" si="11"/>
        <v/>
      </c>
      <c r="P18" s="12" t="s">
        <v>98</v>
      </c>
      <c r="Q18" s="10" t="s">
        <v>154</v>
      </c>
      <c r="R18" s="10" t="s">
        <v>195</v>
      </c>
      <c r="S18" s="12" t="s">
        <v>261</v>
      </c>
      <c r="T18" s="13" t="s">
        <v>313</v>
      </c>
      <c r="U18" s="10">
        <v>0.13800000000000001</v>
      </c>
      <c r="V18" s="10">
        <v>0.375</v>
      </c>
    </row>
    <row r="19" spans="1:22" x14ac:dyDescent="0.25">
      <c r="A19" s="11" t="s">
        <v>358</v>
      </c>
      <c r="B19" s="10" t="s">
        <v>21</v>
      </c>
      <c r="C19" s="12" t="s">
        <v>76</v>
      </c>
      <c r="D19" s="10" t="str">
        <f t="shared" si="0"/>
        <v>U</v>
      </c>
      <c r="E19" s="10" t="str">
        <f t="shared" si="1"/>
        <v>U</v>
      </c>
      <c r="F19" s="10" t="str">
        <f t="shared" si="2"/>
        <v>-18</v>
      </c>
      <c r="G19" s="10" t="str">
        <f t="shared" si="3"/>
        <v>S</v>
      </c>
      <c r="H19" s="10" t="str">
        <f t="shared" si="4"/>
        <v>S</v>
      </c>
      <c r="I19" s="10" t="str">
        <f t="shared" si="5"/>
        <v/>
      </c>
      <c r="J19" s="10" t="str">
        <f t="shared" si="6"/>
        <v>S</v>
      </c>
      <c r="K19" s="10" t="str">
        <f t="shared" si="7"/>
        <v>S</v>
      </c>
      <c r="L19" s="10" t="str">
        <f t="shared" si="8"/>
        <v/>
      </c>
      <c r="M19" s="10" t="str">
        <f t="shared" si="9"/>
        <v>S</v>
      </c>
      <c r="N19" s="10" t="str">
        <f t="shared" si="10"/>
        <v>S</v>
      </c>
      <c r="O19" s="12" t="str">
        <f t="shared" si="11"/>
        <v/>
      </c>
      <c r="P19" s="12" t="s">
        <v>99</v>
      </c>
      <c r="Q19" s="10" t="s">
        <v>155</v>
      </c>
      <c r="R19" s="10" t="s">
        <v>196</v>
      </c>
      <c r="S19" s="12" t="s">
        <v>262</v>
      </c>
      <c r="T19" s="13" t="s">
        <v>314</v>
      </c>
      <c r="U19" s="10">
        <v>0.13800000000000001</v>
      </c>
      <c r="V19" s="10">
        <v>0.5</v>
      </c>
    </row>
    <row r="20" spans="1:22" x14ac:dyDescent="0.25">
      <c r="A20" s="11" t="s">
        <v>359</v>
      </c>
      <c r="B20" s="10" t="s">
        <v>22</v>
      </c>
      <c r="C20" s="12" t="s">
        <v>78</v>
      </c>
      <c r="D20" s="10" t="str">
        <f t="shared" si="0"/>
        <v>U</v>
      </c>
      <c r="E20" s="10" t="str">
        <f t="shared" si="1"/>
        <v>U</v>
      </c>
      <c r="F20" s="10" t="str">
        <f t="shared" si="2"/>
        <v>-19</v>
      </c>
      <c r="G20" s="10" t="str">
        <f t="shared" si="3"/>
        <v>S</v>
      </c>
      <c r="H20" s="10" t="str">
        <f t="shared" si="4"/>
        <v>S</v>
      </c>
      <c r="I20" s="10" t="str">
        <f t="shared" si="5"/>
        <v/>
      </c>
      <c r="J20" s="10" t="str">
        <f t="shared" si="6"/>
        <v>S</v>
      </c>
      <c r="K20" s="10" t="str">
        <f t="shared" si="7"/>
        <v>S</v>
      </c>
      <c r="L20" s="10" t="str">
        <f t="shared" si="8"/>
        <v/>
      </c>
      <c r="M20" s="10" t="str">
        <f t="shared" si="9"/>
        <v>S</v>
      </c>
      <c r="N20" s="10" t="str">
        <f t="shared" si="10"/>
        <v>S</v>
      </c>
      <c r="O20" s="12" t="str">
        <f t="shared" si="11"/>
        <v/>
      </c>
      <c r="P20" s="12" t="s">
        <v>101</v>
      </c>
      <c r="Q20" s="10" t="s">
        <v>156</v>
      </c>
      <c r="R20" s="10" t="s">
        <v>197</v>
      </c>
      <c r="S20" s="12" t="s">
        <v>263</v>
      </c>
      <c r="T20" s="13" t="s">
        <v>315</v>
      </c>
      <c r="U20" s="10">
        <v>0.13800000000000001</v>
      </c>
      <c r="V20" s="10">
        <v>0.625</v>
      </c>
    </row>
    <row r="21" spans="1:22" x14ac:dyDescent="0.25">
      <c r="A21" s="11" t="s">
        <v>360</v>
      </c>
      <c r="B21" s="10" t="s">
        <v>23</v>
      </c>
      <c r="C21" s="12" t="s">
        <v>79</v>
      </c>
      <c r="D21" s="10" t="str">
        <f t="shared" si="0"/>
        <v>U</v>
      </c>
      <c r="E21" s="10" t="str">
        <f t="shared" si="1"/>
        <v>U</v>
      </c>
      <c r="F21" s="10" t="str">
        <f t="shared" si="2"/>
        <v>-20</v>
      </c>
      <c r="G21" s="10" t="str">
        <f t="shared" si="3"/>
        <v>S</v>
      </c>
      <c r="H21" s="10" t="str">
        <f t="shared" si="4"/>
        <v>S</v>
      </c>
      <c r="I21" s="10" t="str">
        <f t="shared" si="5"/>
        <v/>
      </c>
      <c r="J21" s="10" t="str">
        <f t="shared" si="6"/>
        <v>S</v>
      </c>
      <c r="K21" s="10" t="str">
        <f t="shared" si="7"/>
        <v>S</v>
      </c>
      <c r="L21" s="10" t="str">
        <f t="shared" si="8"/>
        <v/>
      </c>
      <c r="M21" s="10" t="str">
        <f t="shared" si="9"/>
        <v>S</v>
      </c>
      <c r="N21" s="10" t="str">
        <f t="shared" si="10"/>
        <v>S</v>
      </c>
      <c r="O21" s="12" t="str">
        <f t="shared" si="11"/>
        <v/>
      </c>
      <c r="P21" s="12" t="s">
        <v>102</v>
      </c>
      <c r="Q21" s="10" t="s">
        <v>157</v>
      </c>
      <c r="R21" s="10" t="s">
        <v>204</v>
      </c>
      <c r="S21" s="12" t="s">
        <v>264</v>
      </c>
      <c r="T21" s="13" t="s">
        <v>316</v>
      </c>
      <c r="U21" s="10">
        <v>0.13800000000000001</v>
      </c>
      <c r="V21" s="10">
        <v>0.75</v>
      </c>
    </row>
    <row r="22" spans="1:22" x14ac:dyDescent="0.25">
      <c r="A22" s="11" t="s">
        <v>361</v>
      </c>
      <c r="B22" s="10" t="s">
        <v>24</v>
      </c>
      <c r="C22" s="12" t="s">
        <v>80</v>
      </c>
      <c r="D22" s="10" t="str">
        <f t="shared" si="0"/>
        <v>U</v>
      </c>
      <c r="E22" s="10" t="str">
        <f t="shared" si="1"/>
        <v>U</v>
      </c>
      <c r="F22" s="10" t="str">
        <f t="shared" si="2"/>
        <v>-25</v>
      </c>
      <c r="G22" s="10" t="str">
        <f t="shared" si="3"/>
        <v>S</v>
      </c>
      <c r="H22" s="10" t="str">
        <f t="shared" si="4"/>
        <v>S</v>
      </c>
      <c r="I22" s="10" t="str">
        <f t="shared" si="5"/>
        <v/>
      </c>
      <c r="J22" s="10" t="str">
        <f t="shared" si="6"/>
        <v>S</v>
      </c>
      <c r="K22" s="10" t="str">
        <f t="shared" si="7"/>
        <v>S</v>
      </c>
      <c r="L22" s="10" t="str">
        <f t="shared" si="8"/>
        <v/>
      </c>
      <c r="M22" s="10" t="str">
        <f t="shared" si="9"/>
        <v>S</v>
      </c>
      <c r="N22" s="10" t="str">
        <f t="shared" si="10"/>
        <v>S</v>
      </c>
      <c r="O22" s="12" t="str">
        <f t="shared" si="11"/>
        <v/>
      </c>
      <c r="P22" s="12" t="s">
        <v>103</v>
      </c>
      <c r="Q22" s="10" t="s">
        <v>158</v>
      </c>
      <c r="R22" s="10" t="s">
        <v>198</v>
      </c>
      <c r="S22" s="12" t="s">
        <v>265</v>
      </c>
      <c r="T22" s="13" t="s">
        <v>317</v>
      </c>
      <c r="U22" s="10">
        <v>0.16400000000000001</v>
      </c>
      <c r="V22" s="10">
        <v>0.375</v>
      </c>
    </row>
    <row r="23" spans="1:22" x14ac:dyDescent="0.25">
      <c r="A23" s="11" t="s">
        <v>362</v>
      </c>
      <c r="B23" s="10" t="s">
        <v>25</v>
      </c>
      <c r="C23" s="12" t="s">
        <v>81</v>
      </c>
      <c r="D23" s="10" t="str">
        <f t="shared" si="0"/>
        <v>U</v>
      </c>
      <c r="E23" s="10" t="str">
        <f t="shared" si="1"/>
        <v>U</v>
      </c>
      <c r="F23" s="10" t="str">
        <f t="shared" si="2"/>
        <v>-26</v>
      </c>
      <c r="G23" s="10" t="str">
        <f t="shared" si="3"/>
        <v>S</v>
      </c>
      <c r="H23" s="10" t="str">
        <f t="shared" si="4"/>
        <v>S</v>
      </c>
      <c r="I23" s="10" t="str">
        <f t="shared" si="5"/>
        <v/>
      </c>
      <c r="J23" s="10" t="str">
        <f t="shared" si="6"/>
        <v>S</v>
      </c>
      <c r="K23" s="10" t="str">
        <f t="shared" si="7"/>
        <v>S</v>
      </c>
      <c r="L23" s="10" t="str">
        <f t="shared" si="8"/>
        <v/>
      </c>
      <c r="M23" s="10" t="str">
        <f t="shared" si="9"/>
        <v>S</v>
      </c>
      <c r="N23" s="10" t="str">
        <f t="shared" si="10"/>
        <v>S</v>
      </c>
      <c r="O23" s="12" t="str">
        <f t="shared" si="11"/>
        <v/>
      </c>
      <c r="P23" s="12" t="s">
        <v>104</v>
      </c>
      <c r="Q23" s="10" t="s">
        <v>159</v>
      </c>
      <c r="R23" s="10" t="s">
        <v>199</v>
      </c>
      <c r="S23" s="12" t="s">
        <v>266</v>
      </c>
      <c r="T23" s="13" t="s">
        <v>318</v>
      </c>
      <c r="U23" s="10">
        <v>0.16400000000000001</v>
      </c>
      <c r="V23" s="10">
        <v>0.5</v>
      </c>
    </row>
    <row r="24" spans="1:22" s="35" customFormat="1" x14ac:dyDescent="0.25">
      <c r="A24" s="31" t="s">
        <v>363</v>
      </c>
      <c r="B24" s="32" t="s">
        <v>26</v>
      </c>
      <c r="C24" s="33" t="s">
        <v>82</v>
      </c>
      <c r="D24" s="32" t="str">
        <f t="shared" si="0"/>
        <v>U</v>
      </c>
      <c r="E24" s="32" t="str">
        <f t="shared" si="1"/>
        <v>U</v>
      </c>
      <c r="F24" s="32" t="str">
        <f t="shared" si="2"/>
        <v>-27</v>
      </c>
      <c r="G24" s="32" t="str">
        <f t="shared" si="3"/>
        <v>S</v>
      </c>
      <c r="H24" s="32" t="str">
        <f t="shared" si="4"/>
        <v>S</v>
      </c>
      <c r="I24" s="32" t="str">
        <f t="shared" si="5"/>
        <v/>
      </c>
      <c r="J24" s="32" t="str">
        <f t="shared" si="6"/>
        <v>S</v>
      </c>
      <c r="K24" s="32" t="str">
        <f t="shared" si="7"/>
        <v>S</v>
      </c>
      <c r="L24" s="32" t="str">
        <f t="shared" si="8"/>
        <v/>
      </c>
      <c r="M24" s="32" t="str">
        <f t="shared" si="9"/>
        <v>S</v>
      </c>
      <c r="N24" s="32" t="str">
        <f t="shared" si="10"/>
        <v>S</v>
      </c>
      <c r="O24" s="33" t="str">
        <f t="shared" si="11"/>
        <v/>
      </c>
      <c r="P24" s="33" t="s">
        <v>105</v>
      </c>
      <c r="Q24" s="32" t="s">
        <v>160</v>
      </c>
      <c r="R24" s="32" t="s">
        <v>200</v>
      </c>
      <c r="S24" s="33" t="s">
        <v>267</v>
      </c>
      <c r="T24" s="34" t="s">
        <v>319</v>
      </c>
      <c r="U24" s="32">
        <v>0.16400000000000001</v>
      </c>
      <c r="V24" s="32">
        <v>0.625</v>
      </c>
    </row>
    <row r="25" spans="1:22" x14ac:dyDescent="0.25">
      <c r="A25" s="11" t="s">
        <v>364</v>
      </c>
      <c r="B25" s="10" t="s">
        <v>27</v>
      </c>
      <c r="C25" s="12" t="s">
        <v>83</v>
      </c>
      <c r="D25" s="10" t="str">
        <f t="shared" si="0"/>
        <v>U</v>
      </c>
      <c r="E25" s="10" t="str">
        <f t="shared" si="1"/>
        <v>U</v>
      </c>
      <c r="F25" s="10" t="str">
        <f t="shared" si="2"/>
        <v>-28</v>
      </c>
      <c r="G25" s="10" t="str">
        <f t="shared" si="3"/>
        <v>S</v>
      </c>
      <c r="H25" s="10" t="str">
        <f t="shared" si="4"/>
        <v>S</v>
      </c>
      <c r="I25" s="10" t="str">
        <f t="shared" si="5"/>
        <v/>
      </c>
      <c r="J25" s="10" t="str">
        <f t="shared" si="6"/>
        <v>S</v>
      </c>
      <c r="K25" s="10" t="str">
        <f t="shared" si="7"/>
        <v>S</v>
      </c>
      <c r="L25" s="10" t="str">
        <f t="shared" si="8"/>
        <v/>
      </c>
      <c r="M25" s="10" t="str">
        <f t="shared" si="9"/>
        <v>S</v>
      </c>
      <c r="N25" s="10" t="str">
        <f t="shared" si="10"/>
        <v>S</v>
      </c>
      <c r="O25" s="12" t="str">
        <f t="shared" si="11"/>
        <v/>
      </c>
      <c r="P25" s="12" t="s">
        <v>106</v>
      </c>
      <c r="Q25" s="10" t="s">
        <v>161</v>
      </c>
      <c r="R25" s="10" t="s">
        <v>201</v>
      </c>
      <c r="S25" s="12" t="s">
        <v>268</v>
      </c>
      <c r="T25" s="13" t="s">
        <v>320</v>
      </c>
      <c r="U25" s="10">
        <v>0.16400000000000001</v>
      </c>
      <c r="V25" s="10">
        <v>0.75</v>
      </c>
    </row>
    <row r="26" spans="1:22" x14ac:dyDescent="0.25">
      <c r="A26" s="11" t="s">
        <v>365</v>
      </c>
      <c r="B26" s="10" t="s">
        <v>28</v>
      </c>
      <c r="C26" s="12" t="s">
        <v>84</v>
      </c>
      <c r="D26" s="10" t="str">
        <f t="shared" si="0"/>
        <v>U</v>
      </c>
      <c r="E26" s="10" t="str">
        <f t="shared" si="1"/>
        <v>U</v>
      </c>
      <c r="F26" s="10" t="str">
        <f t="shared" si="2"/>
        <v>-29</v>
      </c>
      <c r="G26" s="10" t="str">
        <f t="shared" si="3"/>
        <v>S</v>
      </c>
      <c r="H26" s="10" t="str">
        <f t="shared" si="4"/>
        <v>S</v>
      </c>
      <c r="I26" s="10" t="str">
        <f t="shared" si="5"/>
        <v/>
      </c>
      <c r="J26" s="10" t="str">
        <f t="shared" si="6"/>
        <v>S</v>
      </c>
      <c r="K26" s="10" t="str">
        <f t="shared" si="7"/>
        <v>S</v>
      </c>
      <c r="L26" s="10" t="str">
        <f t="shared" si="8"/>
        <v/>
      </c>
      <c r="M26" s="10" t="str">
        <f t="shared" si="9"/>
        <v>S</v>
      </c>
      <c r="N26" s="10" t="str">
        <f t="shared" si="10"/>
        <v>S</v>
      </c>
      <c r="O26" s="12" t="str">
        <f t="shared" si="11"/>
        <v/>
      </c>
      <c r="P26" s="12" t="s">
        <v>107</v>
      </c>
      <c r="Q26" s="10" t="s">
        <v>162</v>
      </c>
      <c r="R26" s="10" t="s">
        <v>202</v>
      </c>
      <c r="S26" s="12" t="s">
        <v>269</v>
      </c>
      <c r="T26" s="13" t="s">
        <v>321</v>
      </c>
      <c r="U26" s="10">
        <v>0.16400000000000001</v>
      </c>
      <c r="V26" s="10">
        <v>0.875</v>
      </c>
    </row>
    <row r="27" spans="1:22" x14ac:dyDescent="0.25">
      <c r="A27" s="11" t="s">
        <v>366</v>
      </c>
      <c r="B27" s="10" t="s">
        <v>29</v>
      </c>
      <c r="C27" s="12" t="s">
        <v>85</v>
      </c>
      <c r="D27" s="10" t="str">
        <f t="shared" si="0"/>
        <v>U</v>
      </c>
      <c r="E27" s="10" t="str">
        <f t="shared" si="1"/>
        <v>U</v>
      </c>
      <c r="F27" s="10" t="str">
        <f t="shared" si="2"/>
        <v>-30</v>
      </c>
      <c r="G27" s="10" t="str">
        <f t="shared" si="3"/>
        <v>S</v>
      </c>
      <c r="H27" s="10" t="str">
        <f t="shared" si="4"/>
        <v>S</v>
      </c>
      <c r="I27" s="10" t="str">
        <f t="shared" si="5"/>
        <v/>
      </c>
      <c r="J27" s="10" t="str">
        <f t="shared" si="6"/>
        <v>S</v>
      </c>
      <c r="K27" s="10" t="str">
        <f t="shared" si="7"/>
        <v>S</v>
      </c>
      <c r="L27" s="10" t="str">
        <f t="shared" si="8"/>
        <v/>
      </c>
      <c r="M27" s="10" t="str">
        <f t="shared" si="9"/>
        <v>S</v>
      </c>
      <c r="N27" s="10" t="str">
        <f t="shared" si="10"/>
        <v>S</v>
      </c>
      <c r="O27" s="12" t="str">
        <f t="shared" si="11"/>
        <v/>
      </c>
      <c r="P27" s="12" t="s">
        <v>108</v>
      </c>
      <c r="Q27" s="10" t="s">
        <v>163</v>
      </c>
      <c r="R27" s="10" t="s">
        <v>203</v>
      </c>
      <c r="S27" s="12" t="s">
        <v>270</v>
      </c>
      <c r="T27" s="13" t="s">
        <v>322</v>
      </c>
      <c r="U27" s="10">
        <v>0.16400000000000001</v>
      </c>
      <c r="V27" s="10">
        <v>1</v>
      </c>
    </row>
    <row r="28" spans="1:22" x14ac:dyDescent="0.25">
      <c r="A28" s="7">
        <v>1021</v>
      </c>
      <c r="B28" s="6" t="s">
        <v>30</v>
      </c>
      <c r="C28" s="8" t="s">
        <v>341</v>
      </c>
      <c r="D28" s="6" t="str">
        <f t="shared" si="0"/>
        <v>S</v>
      </c>
      <c r="E28" s="6" t="str">
        <f t="shared" si="1"/>
        <v>S</v>
      </c>
      <c r="F28" s="6" t="str">
        <f t="shared" si="2"/>
        <v/>
      </c>
      <c r="G28" s="6" t="str">
        <f t="shared" si="3"/>
        <v>S</v>
      </c>
      <c r="H28" s="6" t="str">
        <f t="shared" si="4"/>
        <v>S</v>
      </c>
      <c r="I28" s="6" t="str">
        <f t="shared" si="5"/>
        <v/>
      </c>
      <c r="J28" s="6" t="str">
        <f t="shared" si="6"/>
        <v>S</v>
      </c>
      <c r="K28" s="6" t="str">
        <f t="shared" si="7"/>
        <v>S</v>
      </c>
      <c r="L28" s="6" t="str">
        <f t="shared" si="8"/>
        <v/>
      </c>
      <c r="M28" s="6" t="str">
        <f t="shared" si="9"/>
        <v>U</v>
      </c>
      <c r="N28" s="6" t="str">
        <f t="shared" si="10"/>
        <v>U</v>
      </c>
      <c r="O28" s="8" t="str">
        <f t="shared" si="11"/>
        <v>-11</v>
      </c>
      <c r="P28" s="8" t="s">
        <v>228</v>
      </c>
      <c r="Q28" s="6"/>
      <c r="R28" s="6" t="s">
        <v>205</v>
      </c>
      <c r="S28" s="8" t="s">
        <v>271</v>
      </c>
      <c r="T28" s="6"/>
      <c r="U28" s="6">
        <v>0.112</v>
      </c>
      <c r="V28" s="6">
        <v>0.125</v>
      </c>
    </row>
    <row r="29" spans="1:22" x14ac:dyDescent="0.25">
      <c r="A29" s="11">
        <v>1022</v>
      </c>
      <c r="B29" s="10" t="s">
        <v>31</v>
      </c>
      <c r="C29" s="12" t="s">
        <v>109</v>
      </c>
      <c r="D29" s="10" t="str">
        <f t="shared" si="0"/>
        <v>S</v>
      </c>
      <c r="E29" s="10" t="str">
        <f t="shared" si="1"/>
        <v>S</v>
      </c>
      <c r="F29" s="10" t="str">
        <f t="shared" si="2"/>
        <v/>
      </c>
      <c r="G29" s="10" t="str">
        <f t="shared" si="3"/>
        <v>S</v>
      </c>
      <c r="H29" s="10" t="str">
        <f t="shared" si="4"/>
        <v>S</v>
      </c>
      <c r="I29" s="10" t="str">
        <f t="shared" si="5"/>
        <v/>
      </c>
      <c r="J29" s="10" t="str">
        <f t="shared" si="6"/>
        <v>S</v>
      </c>
      <c r="K29" s="10" t="str">
        <f t="shared" si="7"/>
        <v>S</v>
      </c>
      <c r="L29" s="10" t="str">
        <f t="shared" si="8"/>
        <v/>
      </c>
      <c r="M29" s="10" t="str">
        <f t="shared" si="9"/>
        <v>U</v>
      </c>
      <c r="N29" s="10" t="str">
        <f t="shared" si="10"/>
        <v>U</v>
      </c>
      <c r="O29" s="12" t="str">
        <f t="shared" si="11"/>
        <v>-12</v>
      </c>
      <c r="P29" s="12" t="s">
        <v>229</v>
      </c>
      <c r="Q29" s="10"/>
      <c r="R29" s="10" t="s">
        <v>206</v>
      </c>
      <c r="S29" s="12" t="s">
        <v>272</v>
      </c>
      <c r="T29" s="10"/>
      <c r="U29" s="10">
        <v>0.112</v>
      </c>
      <c r="V29" s="10">
        <v>0.188</v>
      </c>
    </row>
    <row r="30" spans="1:22" x14ac:dyDescent="0.25">
      <c r="A30" s="11">
        <v>1023</v>
      </c>
      <c r="B30" s="10" t="s">
        <v>32</v>
      </c>
      <c r="C30" s="12" t="s">
        <v>227</v>
      </c>
      <c r="D30" s="10" t="str">
        <f t="shared" si="0"/>
        <v>S</v>
      </c>
      <c r="E30" s="10" t="str">
        <f t="shared" si="1"/>
        <v>S</v>
      </c>
      <c r="F30" s="10" t="str">
        <f t="shared" si="2"/>
        <v/>
      </c>
      <c r="G30" s="10" t="str">
        <f t="shared" si="3"/>
        <v>S</v>
      </c>
      <c r="H30" s="10" t="str">
        <f t="shared" si="4"/>
        <v>S</v>
      </c>
      <c r="I30" s="10" t="str">
        <f t="shared" si="5"/>
        <v/>
      </c>
      <c r="J30" s="10" t="str">
        <f t="shared" si="6"/>
        <v>S</v>
      </c>
      <c r="K30" s="10" t="str">
        <f t="shared" si="7"/>
        <v>S</v>
      </c>
      <c r="L30" s="10" t="str">
        <f t="shared" si="8"/>
        <v/>
      </c>
      <c r="M30" s="10" t="str">
        <f t="shared" si="9"/>
        <v>U</v>
      </c>
      <c r="N30" s="10" t="str">
        <f t="shared" si="10"/>
        <v>U</v>
      </c>
      <c r="O30" s="12" t="str">
        <f t="shared" si="11"/>
        <v>-13</v>
      </c>
      <c r="P30" s="12" t="s">
        <v>230</v>
      </c>
      <c r="Q30" s="10"/>
      <c r="R30" s="10" t="s">
        <v>207</v>
      </c>
      <c r="S30" s="12" t="s">
        <v>273</v>
      </c>
      <c r="T30" s="10"/>
      <c r="U30" s="10">
        <v>0.112</v>
      </c>
      <c r="V30" s="10">
        <v>0.25</v>
      </c>
    </row>
    <row r="31" spans="1:22" x14ac:dyDescent="0.25">
      <c r="A31" s="11">
        <v>1024</v>
      </c>
      <c r="B31" s="10" t="s">
        <v>33</v>
      </c>
      <c r="C31" s="12" t="s">
        <v>110</v>
      </c>
      <c r="D31" s="10" t="str">
        <f t="shared" si="0"/>
        <v>S</v>
      </c>
      <c r="E31" s="10" t="str">
        <f t="shared" si="1"/>
        <v>S</v>
      </c>
      <c r="F31" s="10" t="str">
        <f t="shared" si="2"/>
        <v/>
      </c>
      <c r="G31" s="10" t="str">
        <f t="shared" si="3"/>
        <v>S</v>
      </c>
      <c r="H31" s="10" t="str">
        <f t="shared" si="4"/>
        <v>S</v>
      </c>
      <c r="I31" s="10" t="str">
        <f t="shared" si="5"/>
        <v/>
      </c>
      <c r="J31" s="10" t="str">
        <f t="shared" si="6"/>
        <v>S</v>
      </c>
      <c r="K31" s="10" t="str">
        <f t="shared" si="7"/>
        <v>S</v>
      </c>
      <c r="L31" s="10" t="str">
        <f t="shared" si="8"/>
        <v/>
      </c>
      <c r="M31" s="10" t="str">
        <f t="shared" si="9"/>
        <v>U</v>
      </c>
      <c r="N31" s="10" t="str">
        <f t="shared" si="10"/>
        <v>U</v>
      </c>
      <c r="O31" s="12" t="str">
        <f t="shared" si="11"/>
        <v>-14</v>
      </c>
      <c r="P31" s="12" t="s">
        <v>231</v>
      </c>
      <c r="Q31" s="10"/>
      <c r="R31" s="10" t="s">
        <v>208</v>
      </c>
      <c r="S31" s="12" t="s">
        <v>274</v>
      </c>
      <c r="T31" s="10"/>
      <c r="U31" s="10">
        <v>0.112</v>
      </c>
      <c r="V31" s="10">
        <v>0.312</v>
      </c>
    </row>
    <row r="32" spans="1:22" x14ac:dyDescent="0.25">
      <c r="A32" s="11">
        <v>1025</v>
      </c>
      <c r="B32" s="10" t="s">
        <v>34</v>
      </c>
      <c r="C32" s="12" t="s">
        <v>111</v>
      </c>
      <c r="D32" s="10" t="str">
        <f t="shared" si="0"/>
        <v>S</v>
      </c>
      <c r="E32" s="10" t="str">
        <f t="shared" si="1"/>
        <v>S</v>
      </c>
      <c r="F32" s="10" t="str">
        <f t="shared" si="2"/>
        <v/>
      </c>
      <c r="G32" s="10" t="str">
        <f t="shared" si="3"/>
        <v>S</v>
      </c>
      <c r="H32" s="10" t="str">
        <f t="shared" si="4"/>
        <v>S</v>
      </c>
      <c r="I32" s="10" t="str">
        <f t="shared" si="5"/>
        <v/>
      </c>
      <c r="J32" s="10" t="str">
        <f t="shared" si="6"/>
        <v>S</v>
      </c>
      <c r="K32" s="10" t="str">
        <f t="shared" si="7"/>
        <v>S</v>
      </c>
      <c r="L32" s="10" t="str">
        <f t="shared" si="8"/>
        <v/>
      </c>
      <c r="M32" s="10" t="str">
        <f t="shared" si="9"/>
        <v>U</v>
      </c>
      <c r="N32" s="10" t="str">
        <f t="shared" si="10"/>
        <v>U</v>
      </c>
      <c r="O32" s="12" t="str">
        <f t="shared" si="11"/>
        <v>-15</v>
      </c>
      <c r="P32" s="12" t="s">
        <v>232</v>
      </c>
      <c r="Q32" s="10"/>
      <c r="R32" s="10" t="s">
        <v>209</v>
      </c>
      <c r="S32" s="12" t="s">
        <v>275</v>
      </c>
      <c r="T32" s="10"/>
      <c r="U32" s="10">
        <v>0.112</v>
      </c>
      <c r="V32" s="10">
        <v>0.375</v>
      </c>
    </row>
    <row r="33" spans="1:23" x14ac:dyDescent="0.25">
      <c r="A33" s="11">
        <v>1026</v>
      </c>
      <c r="B33" s="10" t="s">
        <v>35</v>
      </c>
      <c r="C33" s="12" t="s">
        <v>112</v>
      </c>
      <c r="D33" s="10" t="str">
        <f t="shared" si="0"/>
        <v>S</v>
      </c>
      <c r="E33" s="10" t="str">
        <f t="shared" si="1"/>
        <v>S</v>
      </c>
      <c r="F33" s="10" t="str">
        <f t="shared" si="2"/>
        <v/>
      </c>
      <c r="G33" s="10" t="str">
        <f t="shared" si="3"/>
        <v>S</v>
      </c>
      <c r="H33" s="10" t="str">
        <f t="shared" si="4"/>
        <v>S</v>
      </c>
      <c r="I33" s="10" t="str">
        <f t="shared" si="5"/>
        <v/>
      </c>
      <c r="J33" s="10" t="str">
        <f t="shared" si="6"/>
        <v>S</v>
      </c>
      <c r="K33" s="10" t="str">
        <f t="shared" si="7"/>
        <v>S</v>
      </c>
      <c r="L33" s="10" t="str">
        <f t="shared" si="8"/>
        <v/>
      </c>
      <c r="M33" s="10" t="str">
        <f t="shared" si="9"/>
        <v>U</v>
      </c>
      <c r="N33" s="10" t="str">
        <f t="shared" si="10"/>
        <v>U</v>
      </c>
      <c r="O33" s="12" t="str">
        <f t="shared" si="11"/>
        <v>-16</v>
      </c>
      <c r="P33" s="12" t="s">
        <v>233</v>
      </c>
      <c r="Q33" s="10"/>
      <c r="R33" s="10" t="s">
        <v>210</v>
      </c>
      <c r="S33" s="12" t="s">
        <v>276</v>
      </c>
      <c r="T33" s="10"/>
      <c r="U33" s="10">
        <v>0.112</v>
      </c>
      <c r="V33" s="10">
        <v>0.438</v>
      </c>
    </row>
    <row r="34" spans="1:23" x14ac:dyDescent="0.25">
      <c r="A34" s="11">
        <v>1027</v>
      </c>
      <c r="B34" s="10" t="s">
        <v>36</v>
      </c>
      <c r="C34" s="12" t="s">
        <v>113</v>
      </c>
      <c r="D34" s="10" t="str">
        <f t="shared" si="0"/>
        <v>S</v>
      </c>
      <c r="E34" s="10" t="str">
        <f t="shared" si="1"/>
        <v>S</v>
      </c>
      <c r="F34" s="10" t="str">
        <f t="shared" si="2"/>
        <v/>
      </c>
      <c r="G34" s="10" t="str">
        <f t="shared" si="3"/>
        <v>S</v>
      </c>
      <c r="H34" s="10" t="str">
        <f t="shared" si="4"/>
        <v>S</v>
      </c>
      <c r="I34" s="10" t="str">
        <f t="shared" si="5"/>
        <v/>
      </c>
      <c r="J34" s="10" t="str">
        <f t="shared" si="6"/>
        <v>S</v>
      </c>
      <c r="K34" s="10" t="str">
        <f t="shared" si="7"/>
        <v>S</v>
      </c>
      <c r="L34" s="10" t="str">
        <f t="shared" si="8"/>
        <v/>
      </c>
      <c r="M34" s="10" t="str">
        <f t="shared" si="9"/>
        <v>U</v>
      </c>
      <c r="N34" s="10" t="str">
        <f t="shared" si="10"/>
        <v>U</v>
      </c>
      <c r="O34" s="12" t="str">
        <f t="shared" si="11"/>
        <v>-17</v>
      </c>
      <c r="P34" s="12" t="s">
        <v>234</v>
      </c>
      <c r="Q34" s="10"/>
      <c r="R34" s="10" t="s">
        <v>211</v>
      </c>
      <c r="S34" s="12" t="s">
        <v>277</v>
      </c>
      <c r="T34" s="10"/>
      <c r="U34" s="10">
        <v>0.112</v>
      </c>
      <c r="V34" s="10">
        <v>0.5</v>
      </c>
      <c r="W34" s="1">
        <f>(0.0952+0.0937)/2</f>
        <v>9.4450000000000006E-2</v>
      </c>
    </row>
    <row r="35" spans="1:23" x14ac:dyDescent="0.25">
      <c r="A35" s="11">
        <v>1041</v>
      </c>
      <c r="B35" s="10" t="s">
        <v>37</v>
      </c>
      <c r="C35" s="12" t="s">
        <v>114</v>
      </c>
      <c r="D35" s="10" t="str">
        <f t="shared" ref="D35:D59" si="12">IF(LEFT($P35,7)=D$1,"U","S")</f>
        <v>S</v>
      </c>
      <c r="E35" s="10" t="str">
        <f t="shared" ref="E35:E59" si="13">D35</f>
        <v>S</v>
      </c>
      <c r="F35" s="10" t="str">
        <f t="shared" ref="F35:F59" si="14">IF(D35="U",RIGHT($P35,LEN($P35)-7),"")</f>
        <v/>
      </c>
      <c r="G35" s="10" t="str">
        <f t="shared" ref="G35:G59" si="15">IF(LEFT($P35,7)=G$1,"U","S")</f>
        <v>S</v>
      </c>
      <c r="H35" s="10" t="str">
        <f t="shared" ref="H35:H59" si="16">G35</f>
        <v>S</v>
      </c>
      <c r="I35" s="10" t="str">
        <f t="shared" ref="I35:I59" si="17">IF(G35="U",RIGHT($P35,LEN($P35)-7),"")</f>
        <v/>
      </c>
      <c r="J35" s="10" t="str">
        <f t="shared" ref="J35:J59" si="18">IF(LEFT($P35,7)=J$1,"U","S")</f>
        <v>S</v>
      </c>
      <c r="K35" s="10" t="str">
        <f t="shared" ref="K35:K59" si="19">J35</f>
        <v>S</v>
      </c>
      <c r="L35" s="10" t="str">
        <f t="shared" ref="L35:L59" si="20">IF(J35="U",RIGHT($P35,LEN($P35)-7),"")</f>
        <v/>
      </c>
      <c r="M35" s="10" t="str">
        <f t="shared" ref="M35:M59" si="21">IF(LEFT($P35,7)=M$1,"U","S")</f>
        <v>U</v>
      </c>
      <c r="N35" s="10" t="str">
        <f t="shared" ref="N35:N59" si="22">M35</f>
        <v>U</v>
      </c>
      <c r="O35" s="12" t="str">
        <f t="shared" ref="O35:O59" si="23">IF(M35="U",RIGHT($P35,LEN($P35)-7),"")</f>
        <v>-24</v>
      </c>
      <c r="P35" s="12" t="s">
        <v>235</v>
      </c>
      <c r="Q35" s="10"/>
      <c r="R35" s="10" t="s">
        <v>212</v>
      </c>
      <c r="S35" s="12" t="s">
        <v>278</v>
      </c>
      <c r="T35" s="10"/>
      <c r="U35" s="10">
        <v>0.13800000000000001</v>
      </c>
      <c r="V35" s="10">
        <v>0.125</v>
      </c>
    </row>
    <row r="36" spans="1:23" x14ac:dyDescent="0.25">
      <c r="A36" s="11">
        <v>1042</v>
      </c>
      <c r="B36" s="10" t="s">
        <v>38</v>
      </c>
      <c r="C36" s="12" t="s">
        <v>115</v>
      </c>
      <c r="D36" s="10" t="str">
        <f t="shared" si="12"/>
        <v>S</v>
      </c>
      <c r="E36" s="10" t="str">
        <f t="shared" si="13"/>
        <v>S</v>
      </c>
      <c r="F36" s="10" t="str">
        <f t="shared" si="14"/>
        <v/>
      </c>
      <c r="G36" s="10" t="str">
        <f t="shared" si="15"/>
        <v>S</v>
      </c>
      <c r="H36" s="10" t="str">
        <f t="shared" si="16"/>
        <v>S</v>
      </c>
      <c r="I36" s="10" t="str">
        <f t="shared" si="17"/>
        <v/>
      </c>
      <c r="J36" s="10" t="str">
        <f t="shared" si="18"/>
        <v>S</v>
      </c>
      <c r="K36" s="10" t="str">
        <f t="shared" si="19"/>
        <v>S</v>
      </c>
      <c r="L36" s="10" t="str">
        <f t="shared" si="20"/>
        <v/>
      </c>
      <c r="M36" s="10" t="str">
        <f t="shared" si="21"/>
        <v>U</v>
      </c>
      <c r="N36" s="10" t="str">
        <f t="shared" si="22"/>
        <v>U</v>
      </c>
      <c r="O36" s="12" t="str">
        <f t="shared" si="23"/>
        <v>-25</v>
      </c>
      <c r="P36" s="12" t="s">
        <v>236</v>
      </c>
      <c r="Q36" s="10"/>
      <c r="R36" s="10" t="s">
        <v>213</v>
      </c>
      <c r="S36" s="12" t="s">
        <v>279</v>
      </c>
      <c r="T36" s="10"/>
      <c r="U36" s="10">
        <v>0.13800000000000001</v>
      </c>
      <c r="V36" s="10">
        <v>0.188</v>
      </c>
    </row>
    <row r="37" spans="1:23" x14ac:dyDescent="0.25">
      <c r="A37" s="11">
        <v>1043</v>
      </c>
      <c r="B37" s="10" t="s">
        <v>39</v>
      </c>
      <c r="C37" s="12" t="s">
        <v>116</v>
      </c>
      <c r="D37" s="10" t="str">
        <f t="shared" si="12"/>
        <v>S</v>
      </c>
      <c r="E37" s="10" t="str">
        <f t="shared" si="13"/>
        <v>S</v>
      </c>
      <c r="F37" s="10" t="str">
        <f t="shared" si="14"/>
        <v/>
      </c>
      <c r="G37" s="10" t="str">
        <f t="shared" si="15"/>
        <v>S</v>
      </c>
      <c r="H37" s="10" t="str">
        <f t="shared" si="16"/>
        <v>S</v>
      </c>
      <c r="I37" s="10" t="str">
        <f t="shared" si="17"/>
        <v/>
      </c>
      <c r="J37" s="10" t="str">
        <f t="shared" si="18"/>
        <v>S</v>
      </c>
      <c r="K37" s="10" t="str">
        <f t="shared" si="19"/>
        <v>S</v>
      </c>
      <c r="L37" s="10" t="str">
        <f t="shared" si="20"/>
        <v/>
      </c>
      <c r="M37" s="10" t="str">
        <f t="shared" si="21"/>
        <v>U</v>
      </c>
      <c r="N37" s="10" t="str">
        <f t="shared" si="22"/>
        <v>U</v>
      </c>
      <c r="O37" s="12" t="str">
        <f t="shared" si="23"/>
        <v>-26</v>
      </c>
      <c r="P37" s="12" t="s">
        <v>237</v>
      </c>
      <c r="Q37" s="10"/>
      <c r="R37" s="10" t="s">
        <v>214</v>
      </c>
      <c r="S37" s="12" t="s">
        <v>280</v>
      </c>
      <c r="T37" s="10"/>
      <c r="U37" s="10">
        <v>0.13800000000000001</v>
      </c>
      <c r="V37" s="10">
        <v>0.25</v>
      </c>
    </row>
    <row r="38" spans="1:23" x14ac:dyDescent="0.25">
      <c r="A38" s="11">
        <v>1044</v>
      </c>
      <c r="B38" s="10" t="s">
        <v>40</v>
      </c>
      <c r="C38" s="12" t="s">
        <v>117</v>
      </c>
      <c r="D38" s="10" t="str">
        <f t="shared" si="12"/>
        <v>S</v>
      </c>
      <c r="E38" s="10" t="str">
        <f t="shared" si="13"/>
        <v>S</v>
      </c>
      <c r="F38" s="10" t="str">
        <f t="shared" si="14"/>
        <v/>
      </c>
      <c r="G38" s="10" t="str">
        <f t="shared" si="15"/>
        <v>S</v>
      </c>
      <c r="H38" s="10" t="str">
        <f t="shared" si="16"/>
        <v>S</v>
      </c>
      <c r="I38" s="10" t="str">
        <f t="shared" si="17"/>
        <v/>
      </c>
      <c r="J38" s="10" t="str">
        <f t="shared" si="18"/>
        <v>S</v>
      </c>
      <c r="K38" s="10" t="str">
        <f t="shared" si="19"/>
        <v>S</v>
      </c>
      <c r="L38" s="10" t="str">
        <f t="shared" si="20"/>
        <v/>
      </c>
      <c r="M38" s="10" t="str">
        <f t="shared" si="21"/>
        <v>U</v>
      </c>
      <c r="N38" s="10" t="str">
        <f t="shared" si="22"/>
        <v>U</v>
      </c>
      <c r="O38" s="12" t="str">
        <f t="shared" si="23"/>
        <v>-27</v>
      </c>
      <c r="P38" s="12" t="s">
        <v>238</v>
      </c>
      <c r="Q38" s="10"/>
      <c r="R38" s="10" t="s">
        <v>215</v>
      </c>
      <c r="S38" s="12" t="s">
        <v>281</v>
      </c>
      <c r="T38" s="10"/>
      <c r="U38" s="10">
        <v>0.13800000000000001</v>
      </c>
      <c r="V38" s="10">
        <v>0.312</v>
      </c>
    </row>
    <row r="39" spans="1:23" x14ac:dyDescent="0.25">
      <c r="A39" s="11">
        <v>1045</v>
      </c>
      <c r="B39" s="10" t="s">
        <v>41</v>
      </c>
      <c r="C39" s="12" t="s">
        <v>118</v>
      </c>
      <c r="D39" s="10" t="str">
        <f t="shared" si="12"/>
        <v>S</v>
      </c>
      <c r="E39" s="10" t="str">
        <f t="shared" si="13"/>
        <v>S</v>
      </c>
      <c r="F39" s="10" t="str">
        <f t="shared" si="14"/>
        <v/>
      </c>
      <c r="G39" s="10" t="str">
        <f t="shared" si="15"/>
        <v>S</v>
      </c>
      <c r="H39" s="10" t="str">
        <f t="shared" si="16"/>
        <v>S</v>
      </c>
      <c r="I39" s="10" t="str">
        <f t="shared" si="17"/>
        <v/>
      </c>
      <c r="J39" s="10" t="str">
        <f t="shared" si="18"/>
        <v>S</v>
      </c>
      <c r="K39" s="10" t="str">
        <f t="shared" si="19"/>
        <v>S</v>
      </c>
      <c r="L39" s="10" t="str">
        <f t="shared" si="20"/>
        <v/>
      </c>
      <c r="M39" s="10" t="str">
        <f t="shared" si="21"/>
        <v>U</v>
      </c>
      <c r="N39" s="10" t="str">
        <f t="shared" si="22"/>
        <v>U</v>
      </c>
      <c r="O39" s="12" t="str">
        <f t="shared" si="23"/>
        <v>-28</v>
      </c>
      <c r="P39" s="12" t="s">
        <v>239</v>
      </c>
      <c r="Q39" s="10"/>
      <c r="R39" s="10" t="s">
        <v>216</v>
      </c>
      <c r="S39" s="12" t="s">
        <v>282</v>
      </c>
      <c r="T39" s="10"/>
      <c r="U39" s="10">
        <v>0.13800000000000001</v>
      </c>
      <c r="V39" s="10">
        <v>0.375</v>
      </c>
    </row>
    <row r="40" spans="1:23" x14ac:dyDescent="0.25">
      <c r="A40" s="11">
        <v>1046</v>
      </c>
      <c r="B40" s="10" t="s">
        <v>42</v>
      </c>
      <c r="C40" s="12" t="s">
        <v>119</v>
      </c>
      <c r="D40" s="10" t="str">
        <f t="shared" si="12"/>
        <v>S</v>
      </c>
      <c r="E40" s="10" t="str">
        <f t="shared" si="13"/>
        <v>S</v>
      </c>
      <c r="F40" s="10" t="str">
        <f t="shared" si="14"/>
        <v/>
      </c>
      <c r="G40" s="10" t="str">
        <f t="shared" si="15"/>
        <v>S</v>
      </c>
      <c r="H40" s="10" t="str">
        <f t="shared" si="16"/>
        <v>S</v>
      </c>
      <c r="I40" s="10" t="str">
        <f t="shared" si="17"/>
        <v/>
      </c>
      <c r="J40" s="10" t="str">
        <f t="shared" si="18"/>
        <v>S</v>
      </c>
      <c r="K40" s="10" t="str">
        <f t="shared" si="19"/>
        <v>S</v>
      </c>
      <c r="L40" s="10" t="str">
        <f t="shared" si="20"/>
        <v/>
      </c>
      <c r="M40" s="10" t="str">
        <f t="shared" si="21"/>
        <v>U</v>
      </c>
      <c r="N40" s="10" t="str">
        <f t="shared" si="22"/>
        <v>U</v>
      </c>
      <c r="O40" s="12" t="str">
        <f t="shared" si="23"/>
        <v>-29</v>
      </c>
      <c r="P40" s="12" t="s">
        <v>240</v>
      </c>
      <c r="Q40" s="10"/>
      <c r="R40" s="10" t="s">
        <v>226</v>
      </c>
      <c r="S40" s="12" t="s">
        <v>283</v>
      </c>
      <c r="T40" s="10"/>
      <c r="U40" s="10">
        <v>0.13800000000000001</v>
      </c>
      <c r="V40" s="10">
        <v>0.438</v>
      </c>
    </row>
    <row r="41" spans="1:23" x14ac:dyDescent="0.25">
      <c r="A41" s="11">
        <v>1062</v>
      </c>
      <c r="B41" s="10" t="s">
        <v>43</v>
      </c>
      <c r="C41" s="12" t="s">
        <v>120</v>
      </c>
      <c r="D41" s="10" t="str">
        <f t="shared" si="12"/>
        <v>S</v>
      </c>
      <c r="E41" s="10" t="str">
        <f t="shared" si="13"/>
        <v>S</v>
      </c>
      <c r="F41" s="10" t="str">
        <f t="shared" si="14"/>
        <v/>
      </c>
      <c r="G41" s="10" t="str">
        <f t="shared" si="15"/>
        <v>S</v>
      </c>
      <c r="H41" s="10" t="str">
        <f t="shared" si="16"/>
        <v>S</v>
      </c>
      <c r="I41" s="10" t="str">
        <f t="shared" si="17"/>
        <v/>
      </c>
      <c r="J41" s="10" t="str">
        <f t="shared" si="18"/>
        <v>S</v>
      </c>
      <c r="K41" s="10" t="str">
        <f t="shared" si="19"/>
        <v>S</v>
      </c>
      <c r="L41" s="10" t="str">
        <f t="shared" si="20"/>
        <v/>
      </c>
      <c r="M41" s="10" t="str">
        <f t="shared" si="21"/>
        <v>U</v>
      </c>
      <c r="N41" s="10" t="str">
        <f t="shared" si="22"/>
        <v>U</v>
      </c>
      <c r="O41" s="12" t="str">
        <f t="shared" si="23"/>
        <v>-39</v>
      </c>
      <c r="P41" s="12" t="s">
        <v>242</v>
      </c>
      <c r="Q41" s="10"/>
      <c r="R41" s="10" t="s">
        <v>224</v>
      </c>
      <c r="S41" s="12" t="s">
        <v>284</v>
      </c>
      <c r="T41" s="10"/>
      <c r="U41" s="10">
        <v>0.16400000000000001</v>
      </c>
      <c r="V41" s="10">
        <v>0.188</v>
      </c>
    </row>
    <row r="42" spans="1:23" x14ac:dyDescent="0.25">
      <c r="A42" s="11">
        <v>1063</v>
      </c>
      <c r="B42" s="10" t="s">
        <v>44</v>
      </c>
      <c r="C42" s="12" t="s">
        <v>121</v>
      </c>
      <c r="D42" s="10" t="str">
        <f t="shared" si="12"/>
        <v>S</v>
      </c>
      <c r="E42" s="10" t="str">
        <f t="shared" si="13"/>
        <v>S</v>
      </c>
      <c r="F42" s="10" t="str">
        <f t="shared" si="14"/>
        <v/>
      </c>
      <c r="G42" s="10" t="str">
        <f t="shared" si="15"/>
        <v>S</v>
      </c>
      <c r="H42" s="10" t="str">
        <f t="shared" si="16"/>
        <v>S</v>
      </c>
      <c r="I42" s="10" t="str">
        <f t="shared" si="17"/>
        <v/>
      </c>
      <c r="J42" s="10" t="str">
        <f t="shared" si="18"/>
        <v>S</v>
      </c>
      <c r="K42" s="10" t="str">
        <f t="shared" si="19"/>
        <v>S</v>
      </c>
      <c r="L42" s="10" t="str">
        <f t="shared" si="20"/>
        <v/>
      </c>
      <c r="M42" s="10" t="str">
        <f t="shared" si="21"/>
        <v>U</v>
      </c>
      <c r="N42" s="10" t="str">
        <f t="shared" si="22"/>
        <v>U</v>
      </c>
      <c r="O42" s="12" t="str">
        <f t="shared" si="23"/>
        <v>-40</v>
      </c>
      <c r="P42" s="12" t="s">
        <v>241</v>
      </c>
      <c r="Q42" s="10"/>
      <c r="R42" s="10" t="s">
        <v>225</v>
      </c>
      <c r="S42" s="12" t="s">
        <v>285</v>
      </c>
      <c r="T42" s="10"/>
      <c r="U42" s="10">
        <v>0.16400000000000001</v>
      </c>
      <c r="V42" s="10">
        <v>0.25</v>
      </c>
    </row>
    <row r="43" spans="1:23" x14ac:dyDescent="0.25">
      <c r="A43" s="11">
        <v>1064</v>
      </c>
      <c r="B43" s="10" t="s">
        <v>45</v>
      </c>
      <c r="C43" s="12" t="s">
        <v>122</v>
      </c>
      <c r="D43" s="10" t="str">
        <f t="shared" si="12"/>
        <v>S</v>
      </c>
      <c r="E43" s="10" t="str">
        <f t="shared" si="13"/>
        <v>S</v>
      </c>
      <c r="F43" s="10" t="str">
        <f t="shared" si="14"/>
        <v/>
      </c>
      <c r="G43" s="10" t="str">
        <f t="shared" si="15"/>
        <v>S</v>
      </c>
      <c r="H43" s="10" t="str">
        <f t="shared" si="16"/>
        <v>S</v>
      </c>
      <c r="I43" s="10" t="str">
        <f t="shared" si="17"/>
        <v/>
      </c>
      <c r="J43" s="10" t="str">
        <f t="shared" si="18"/>
        <v>S</v>
      </c>
      <c r="K43" s="10" t="str">
        <f t="shared" si="19"/>
        <v>S</v>
      </c>
      <c r="L43" s="10" t="str">
        <f t="shared" si="20"/>
        <v/>
      </c>
      <c r="M43" s="10" t="str">
        <f t="shared" si="21"/>
        <v>U</v>
      </c>
      <c r="N43" s="10" t="str">
        <f t="shared" si="22"/>
        <v>U</v>
      </c>
      <c r="O43" s="12" t="str">
        <f t="shared" si="23"/>
        <v>-41</v>
      </c>
      <c r="P43" s="12" t="s">
        <v>243</v>
      </c>
      <c r="Q43" s="10"/>
      <c r="R43" s="10" t="s">
        <v>222</v>
      </c>
      <c r="S43" s="12" t="s">
        <v>286</v>
      </c>
      <c r="T43" s="10"/>
      <c r="U43" s="10">
        <v>0.16400000000000001</v>
      </c>
      <c r="V43" s="10">
        <v>0.312</v>
      </c>
    </row>
    <row r="44" spans="1:23" x14ac:dyDescent="0.25">
      <c r="A44" s="11">
        <v>1065</v>
      </c>
      <c r="B44" s="10" t="s">
        <v>46</v>
      </c>
      <c r="C44" s="12" t="s">
        <v>123</v>
      </c>
      <c r="D44" s="10" t="str">
        <f t="shared" si="12"/>
        <v>S</v>
      </c>
      <c r="E44" s="10" t="str">
        <f t="shared" si="13"/>
        <v>S</v>
      </c>
      <c r="F44" s="10" t="str">
        <f t="shared" si="14"/>
        <v/>
      </c>
      <c r="G44" s="10" t="str">
        <f t="shared" si="15"/>
        <v>S</v>
      </c>
      <c r="H44" s="10" t="str">
        <f t="shared" si="16"/>
        <v>S</v>
      </c>
      <c r="I44" s="10" t="str">
        <f t="shared" si="17"/>
        <v/>
      </c>
      <c r="J44" s="10" t="str">
        <f t="shared" si="18"/>
        <v>S</v>
      </c>
      <c r="K44" s="10" t="str">
        <f t="shared" si="19"/>
        <v>S</v>
      </c>
      <c r="L44" s="10" t="str">
        <f t="shared" si="20"/>
        <v/>
      </c>
      <c r="M44" s="10" t="str">
        <f t="shared" si="21"/>
        <v>U</v>
      </c>
      <c r="N44" s="10" t="str">
        <f t="shared" si="22"/>
        <v>U</v>
      </c>
      <c r="O44" s="12" t="str">
        <f t="shared" si="23"/>
        <v>-42</v>
      </c>
      <c r="P44" s="12" t="s">
        <v>244</v>
      </c>
      <c r="Q44" s="10"/>
      <c r="R44" s="10" t="s">
        <v>221</v>
      </c>
      <c r="S44" s="12" t="s">
        <v>287</v>
      </c>
      <c r="T44" s="10"/>
      <c r="U44" s="10">
        <v>0.16400000000000001</v>
      </c>
      <c r="V44" s="10">
        <v>0.375</v>
      </c>
    </row>
    <row r="45" spans="1:23" x14ac:dyDescent="0.25">
      <c r="A45" s="11">
        <v>1066</v>
      </c>
      <c r="B45" s="10" t="s">
        <v>47</v>
      </c>
      <c r="C45" s="12" t="s">
        <v>124</v>
      </c>
      <c r="D45" s="10" t="str">
        <f t="shared" si="12"/>
        <v>S</v>
      </c>
      <c r="E45" s="10" t="str">
        <f t="shared" si="13"/>
        <v>S</v>
      </c>
      <c r="F45" s="10" t="str">
        <f t="shared" si="14"/>
        <v/>
      </c>
      <c r="G45" s="10" t="str">
        <f t="shared" si="15"/>
        <v>S</v>
      </c>
      <c r="H45" s="10" t="str">
        <f t="shared" si="16"/>
        <v>S</v>
      </c>
      <c r="I45" s="10" t="str">
        <f t="shared" si="17"/>
        <v/>
      </c>
      <c r="J45" s="10" t="str">
        <f t="shared" si="18"/>
        <v>S</v>
      </c>
      <c r="K45" s="10" t="str">
        <f t="shared" si="19"/>
        <v>S</v>
      </c>
      <c r="L45" s="10" t="str">
        <f t="shared" si="20"/>
        <v/>
      </c>
      <c r="M45" s="10" t="str">
        <f t="shared" si="21"/>
        <v>U</v>
      </c>
      <c r="N45" s="10" t="str">
        <f t="shared" si="22"/>
        <v>U</v>
      </c>
      <c r="O45" s="12" t="str">
        <f t="shared" si="23"/>
        <v>-43</v>
      </c>
      <c r="P45" s="12" t="s">
        <v>245</v>
      </c>
      <c r="Q45" s="10"/>
      <c r="R45" s="10" t="s">
        <v>220</v>
      </c>
      <c r="S45" s="12" t="s">
        <v>288</v>
      </c>
      <c r="T45" s="10"/>
      <c r="U45" s="10">
        <v>0.16400000000000001</v>
      </c>
      <c r="V45" s="10">
        <v>0.438</v>
      </c>
    </row>
    <row r="46" spans="1:23" x14ac:dyDescent="0.25">
      <c r="A46" s="11">
        <v>1067</v>
      </c>
      <c r="B46" s="10" t="s">
        <v>48</v>
      </c>
      <c r="C46" s="12" t="s">
        <v>125</v>
      </c>
      <c r="D46" s="10" t="str">
        <f t="shared" si="12"/>
        <v>S</v>
      </c>
      <c r="E46" s="10" t="str">
        <f t="shared" si="13"/>
        <v>S</v>
      </c>
      <c r="F46" s="10" t="str">
        <f t="shared" si="14"/>
        <v/>
      </c>
      <c r="G46" s="10" t="str">
        <f t="shared" si="15"/>
        <v>S</v>
      </c>
      <c r="H46" s="10" t="str">
        <f t="shared" si="16"/>
        <v>S</v>
      </c>
      <c r="I46" s="10" t="str">
        <f t="shared" si="17"/>
        <v/>
      </c>
      <c r="J46" s="10" t="str">
        <f t="shared" si="18"/>
        <v>S</v>
      </c>
      <c r="K46" s="10" t="str">
        <f t="shared" si="19"/>
        <v>S</v>
      </c>
      <c r="L46" s="10" t="str">
        <f t="shared" si="20"/>
        <v/>
      </c>
      <c r="M46" s="10" t="str">
        <f t="shared" si="21"/>
        <v>U</v>
      </c>
      <c r="N46" s="10" t="str">
        <f t="shared" si="22"/>
        <v>U</v>
      </c>
      <c r="O46" s="12" t="str">
        <f t="shared" si="23"/>
        <v>-44</v>
      </c>
      <c r="P46" s="12" t="s">
        <v>246</v>
      </c>
      <c r="Q46" s="10"/>
      <c r="R46" s="10" t="s">
        <v>219</v>
      </c>
      <c r="S46" s="12" t="s">
        <v>289</v>
      </c>
      <c r="T46" s="10"/>
      <c r="U46" s="10">
        <v>0.16400000000000001</v>
      </c>
      <c r="V46" s="10">
        <v>0.5</v>
      </c>
    </row>
    <row r="47" spans="1:23" x14ac:dyDescent="0.25">
      <c r="A47" s="11">
        <v>1068</v>
      </c>
      <c r="B47" s="10" t="s">
        <v>223</v>
      </c>
      <c r="C47" s="12" t="s">
        <v>126</v>
      </c>
      <c r="D47" s="10" t="str">
        <f t="shared" si="12"/>
        <v>S</v>
      </c>
      <c r="E47" s="10" t="str">
        <f t="shared" si="13"/>
        <v>S</v>
      </c>
      <c r="F47" s="10" t="str">
        <f t="shared" si="14"/>
        <v/>
      </c>
      <c r="G47" s="10" t="str">
        <f t="shared" si="15"/>
        <v>S</v>
      </c>
      <c r="H47" s="10" t="str">
        <f t="shared" si="16"/>
        <v>S</v>
      </c>
      <c r="I47" s="10" t="str">
        <f t="shared" si="17"/>
        <v/>
      </c>
      <c r="J47" s="10" t="str">
        <f t="shared" si="18"/>
        <v>S</v>
      </c>
      <c r="K47" s="10" t="str">
        <f t="shared" si="19"/>
        <v>S</v>
      </c>
      <c r="L47" s="10" t="str">
        <f t="shared" si="20"/>
        <v/>
      </c>
      <c r="M47" s="10" t="str">
        <f t="shared" si="21"/>
        <v>U</v>
      </c>
      <c r="N47" s="10" t="str">
        <f t="shared" si="22"/>
        <v>U</v>
      </c>
      <c r="O47" s="12" t="str">
        <f t="shared" si="23"/>
        <v>-45</v>
      </c>
      <c r="P47" s="12" t="s">
        <v>247</v>
      </c>
      <c r="Q47" s="10"/>
      <c r="R47" s="10" t="s">
        <v>218</v>
      </c>
      <c r="S47" s="12" t="s">
        <v>290</v>
      </c>
      <c r="T47" s="10"/>
      <c r="U47" s="10">
        <v>0.16400000000000001</v>
      </c>
      <c r="V47" s="10">
        <v>0.625</v>
      </c>
    </row>
    <row r="48" spans="1:23" x14ac:dyDescent="0.25">
      <c r="A48" s="15">
        <v>1069</v>
      </c>
      <c r="B48" s="14" t="s">
        <v>49</v>
      </c>
      <c r="C48" s="16" t="s">
        <v>127</v>
      </c>
      <c r="D48" s="14" t="str">
        <f t="shared" si="12"/>
        <v>S</v>
      </c>
      <c r="E48" s="14" t="str">
        <f t="shared" si="13"/>
        <v>S</v>
      </c>
      <c r="F48" s="14" t="str">
        <f t="shared" si="14"/>
        <v/>
      </c>
      <c r="G48" s="14" t="str">
        <f t="shared" si="15"/>
        <v>S</v>
      </c>
      <c r="H48" s="14" t="str">
        <f t="shared" si="16"/>
        <v>S</v>
      </c>
      <c r="I48" s="14" t="str">
        <f t="shared" si="17"/>
        <v/>
      </c>
      <c r="J48" s="14" t="str">
        <f t="shared" si="18"/>
        <v>S</v>
      </c>
      <c r="K48" s="14" t="str">
        <f t="shared" si="19"/>
        <v>S</v>
      </c>
      <c r="L48" s="14" t="str">
        <f t="shared" si="20"/>
        <v/>
      </c>
      <c r="M48" s="14" t="str">
        <f t="shared" si="21"/>
        <v>U</v>
      </c>
      <c r="N48" s="14" t="str">
        <f t="shared" si="22"/>
        <v>U</v>
      </c>
      <c r="O48" s="16" t="str">
        <f t="shared" si="23"/>
        <v>-46</v>
      </c>
      <c r="P48" s="16" t="s">
        <v>248</v>
      </c>
      <c r="Q48" s="14"/>
      <c r="R48" s="14" t="s">
        <v>217</v>
      </c>
      <c r="S48" s="16" t="s">
        <v>291</v>
      </c>
      <c r="T48" s="14"/>
      <c r="U48" s="14">
        <v>0.16400000000000001</v>
      </c>
      <c r="V48" s="14">
        <v>0.75</v>
      </c>
    </row>
    <row r="49" spans="1:22" x14ac:dyDescent="0.25">
      <c r="A49" s="7">
        <v>2000</v>
      </c>
      <c r="B49" s="6" t="s">
        <v>50</v>
      </c>
      <c r="C49" s="8" t="s">
        <v>129</v>
      </c>
      <c r="D49" s="6" t="str">
        <f t="shared" si="12"/>
        <v>S</v>
      </c>
      <c r="E49" s="6" t="str">
        <f t="shared" si="13"/>
        <v>S</v>
      </c>
      <c r="F49" s="6" t="str">
        <f t="shared" si="14"/>
        <v/>
      </c>
      <c r="G49" s="6" t="str">
        <f t="shared" si="15"/>
        <v>S</v>
      </c>
      <c r="H49" s="6" t="str">
        <f t="shared" si="16"/>
        <v>S</v>
      </c>
      <c r="I49" s="6" t="str">
        <f t="shared" si="17"/>
        <v/>
      </c>
      <c r="J49" s="6" t="str">
        <f t="shared" si="18"/>
        <v>U</v>
      </c>
      <c r="K49" s="6" t="str">
        <f t="shared" si="19"/>
        <v>U</v>
      </c>
      <c r="L49" s="6" t="str">
        <f t="shared" si="20"/>
        <v>-11</v>
      </c>
      <c r="M49" s="6" t="str">
        <f t="shared" si="21"/>
        <v>S</v>
      </c>
      <c r="N49" s="6" t="str">
        <f t="shared" si="22"/>
        <v>S</v>
      </c>
      <c r="O49" s="8" t="str">
        <f t="shared" si="23"/>
        <v/>
      </c>
      <c r="P49" s="8" t="s">
        <v>172</v>
      </c>
      <c r="Q49" s="6" t="s">
        <v>164</v>
      </c>
      <c r="R49" s="6" t="s">
        <v>334</v>
      </c>
      <c r="S49" s="8" t="s">
        <v>292</v>
      </c>
      <c r="T49" s="6"/>
      <c r="U49" s="6">
        <v>0.112</v>
      </c>
      <c r="V49" s="6">
        <v>0.125</v>
      </c>
    </row>
    <row r="50" spans="1:22" x14ac:dyDescent="0.25">
      <c r="A50" s="11">
        <v>2001</v>
      </c>
      <c r="B50" s="10" t="s">
        <v>51</v>
      </c>
      <c r="C50" s="12" t="s">
        <v>128</v>
      </c>
      <c r="D50" s="10" t="str">
        <f t="shared" si="12"/>
        <v>S</v>
      </c>
      <c r="E50" s="10" t="str">
        <f t="shared" si="13"/>
        <v>S</v>
      </c>
      <c r="F50" s="10" t="str">
        <f t="shared" si="14"/>
        <v/>
      </c>
      <c r="G50" s="10" t="str">
        <f t="shared" si="15"/>
        <v>S</v>
      </c>
      <c r="H50" s="10" t="str">
        <f t="shared" si="16"/>
        <v>S</v>
      </c>
      <c r="I50" s="10" t="str">
        <f t="shared" si="17"/>
        <v/>
      </c>
      <c r="J50" s="10" t="str">
        <f t="shared" si="18"/>
        <v>U</v>
      </c>
      <c r="K50" s="10" t="str">
        <f t="shared" si="19"/>
        <v>U</v>
      </c>
      <c r="L50" s="10" t="str">
        <f t="shared" si="20"/>
        <v>-12</v>
      </c>
      <c r="M50" s="10" t="str">
        <f t="shared" si="21"/>
        <v>S</v>
      </c>
      <c r="N50" s="10" t="str">
        <f t="shared" si="22"/>
        <v>S</v>
      </c>
      <c r="O50" s="12" t="str">
        <f t="shared" si="23"/>
        <v/>
      </c>
      <c r="P50" s="12" t="s">
        <v>173</v>
      </c>
      <c r="Q50" s="10" t="s">
        <v>169</v>
      </c>
      <c r="R50" s="10" t="s">
        <v>335</v>
      </c>
      <c r="S50" s="12" t="s">
        <v>293</v>
      </c>
      <c r="T50" s="10"/>
      <c r="U50" s="10">
        <v>0.112</v>
      </c>
      <c r="V50" s="10">
        <v>0.188</v>
      </c>
    </row>
    <row r="51" spans="1:22" x14ac:dyDescent="0.25">
      <c r="A51" s="11">
        <v>2002</v>
      </c>
      <c r="B51" s="10" t="s">
        <v>52</v>
      </c>
      <c r="C51" s="12" t="s">
        <v>132</v>
      </c>
      <c r="D51" s="10" t="str">
        <f t="shared" si="12"/>
        <v>S</v>
      </c>
      <c r="E51" s="10" t="str">
        <f t="shared" si="13"/>
        <v>S</v>
      </c>
      <c r="F51" s="10" t="str">
        <f t="shared" si="14"/>
        <v/>
      </c>
      <c r="G51" s="10" t="str">
        <f t="shared" si="15"/>
        <v>S</v>
      </c>
      <c r="H51" s="10" t="str">
        <f t="shared" si="16"/>
        <v>S</v>
      </c>
      <c r="I51" s="10" t="str">
        <f t="shared" si="17"/>
        <v/>
      </c>
      <c r="J51" s="10" t="str">
        <f t="shared" si="18"/>
        <v>U</v>
      </c>
      <c r="K51" s="10" t="str">
        <f t="shared" si="19"/>
        <v>U</v>
      </c>
      <c r="L51" s="10" t="str">
        <f t="shared" si="20"/>
        <v>-13</v>
      </c>
      <c r="M51" s="10" t="str">
        <f t="shared" si="21"/>
        <v>S</v>
      </c>
      <c r="N51" s="10" t="str">
        <f t="shared" si="22"/>
        <v>S</v>
      </c>
      <c r="O51" s="12" t="str">
        <f t="shared" si="23"/>
        <v/>
      </c>
      <c r="P51" s="12" t="s">
        <v>174</v>
      </c>
      <c r="Q51" s="10" t="s">
        <v>165</v>
      </c>
      <c r="R51" s="10" t="s">
        <v>328</v>
      </c>
      <c r="S51" s="12" t="s">
        <v>294</v>
      </c>
      <c r="T51" s="10"/>
      <c r="U51" s="10">
        <v>0.112</v>
      </c>
      <c r="V51" s="10">
        <v>0.25</v>
      </c>
    </row>
    <row r="52" spans="1:22" x14ac:dyDescent="0.25">
      <c r="A52" s="11">
        <v>2003</v>
      </c>
      <c r="B52" s="10" t="s">
        <v>53</v>
      </c>
      <c r="C52" s="12" t="s">
        <v>130</v>
      </c>
      <c r="D52" s="10" t="str">
        <f t="shared" si="12"/>
        <v>S</v>
      </c>
      <c r="E52" s="10" t="str">
        <f t="shared" si="13"/>
        <v>S</v>
      </c>
      <c r="F52" s="10" t="str">
        <f t="shared" si="14"/>
        <v/>
      </c>
      <c r="G52" s="10" t="str">
        <f t="shared" si="15"/>
        <v>S</v>
      </c>
      <c r="H52" s="10" t="str">
        <f t="shared" si="16"/>
        <v>S</v>
      </c>
      <c r="I52" s="10" t="str">
        <f t="shared" si="17"/>
        <v/>
      </c>
      <c r="J52" s="10" t="str">
        <f t="shared" si="18"/>
        <v>U</v>
      </c>
      <c r="K52" s="10" t="str">
        <f t="shared" si="19"/>
        <v>U</v>
      </c>
      <c r="L52" s="10" t="str">
        <f t="shared" si="20"/>
        <v>-14</v>
      </c>
      <c r="M52" s="10" t="str">
        <f t="shared" si="21"/>
        <v>S</v>
      </c>
      <c r="N52" s="10" t="str">
        <f t="shared" si="22"/>
        <v>S</v>
      </c>
      <c r="O52" s="12" t="str">
        <f t="shared" si="23"/>
        <v/>
      </c>
      <c r="P52" s="12" t="s">
        <v>175</v>
      </c>
      <c r="Q52" s="10" t="s">
        <v>170</v>
      </c>
      <c r="R52" s="10" t="s">
        <v>329</v>
      </c>
      <c r="S52" s="12" t="s">
        <v>295</v>
      </c>
      <c r="T52" s="10"/>
      <c r="U52" s="10">
        <v>0.112</v>
      </c>
      <c r="V52" s="10">
        <v>0.312</v>
      </c>
    </row>
    <row r="53" spans="1:22" x14ac:dyDescent="0.25">
      <c r="A53" s="11">
        <v>2004</v>
      </c>
      <c r="B53" s="10" t="s">
        <v>54</v>
      </c>
      <c r="C53" s="12" t="s">
        <v>131</v>
      </c>
      <c r="D53" s="10" t="str">
        <f t="shared" si="12"/>
        <v>S</v>
      </c>
      <c r="E53" s="10" t="str">
        <f t="shared" si="13"/>
        <v>S</v>
      </c>
      <c r="F53" s="10" t="str">
        <f t="shared" si="14"/>
        <v/>
      </c>
      <c r="G53" s="10" t="str">
        <f t="shared" si="15"/>
        <v>S</v>
      </c>
      <c r="H53" s="10" t="str">
        <f t="shared" si="16"/>
        <v>S</v>
      </c>
      <c r="I53" s="10" t="str">
        <f t="shared" si="17"/>
        <v/>
      </c>
      <c r="J53" s="10" t="str">
        <f t="shared" si="18"/>
        <v>U</v>
      </c>
      <c r="K53" s="10" t="str">
        <f t="shared" si="19"/>
        <v>U</v>
      </c>
      <c r="L53" s="10" t="str">
        <f t="shared" si="20"/>
        <v>-15</v>
      </c>
      <c r="M53" s="10" t="str">
        <f t="shared" si="21"/>
        <v>S</v>
      </c>
      <c r="N53" s="10" t="str">
        <f t="shared" si="22"/>
        <v>S</v>
      </c>
      <c r="O53" s="12" t="str">
        <f t="shared" si="23"/>
        <v/>
      </c>
      <c r="P53" s="12" t="s">
        <v>176</v>
      </c>
      <c r="Q53" s="10" t="s">
        <v>166</v>
      </c>
      <c r="R53" s="10" t="s">
        <v>330</v>
      </c>
      <c r="S53" s="12" t="s">
        <v>296</v>
      </c>
      <c r="T53" s="10"/>
      <c r="U53" s="10">
        <v>0.112</v>
      </c>
      <c r="V53" s="10">
        <v>0.375</v>
      </c>
    </row>
    <row r="54" spans="1:22" x14ac:dyDescent="0.25">
      <c r="A54" s="11">
        <v>2005</v>
      </c>
      <c r="B54" s="10" t="s">
        <v>55</v>
      </c>
      <c r="C54" s="12" t="s">
        <v>133</v>
      </c>
      <c r="D54" s="10" t="str">
        <f t="shared" si="12"/>
        <v>S</v>
      </c>
      <c r="E54" s="10" t="str">
        <f t="shared" si="13"/>
        <v>S</v>
      </c>
      <c r="F54" s="10" t="str">
        <f t="shared" si="14"/>
        <v/>
      </c>
      <c r="G54" s="10" t="str">
        <f t="shared" si="15"/>
        <v>S</v>
      </c>
      <c r="H54" s="10" t="str">
        <f t="shared" si="16"/>
        <v>S</v>
      </c>
      <c r="I54" s="10" t="str">
        <f t="shared" si="17"/>
        <v/>
      </c>
      <c r="J54" s="10" t="str">
        <f t="shared" si="18"/>
        <v>U</v>
      </c>
      <c r="K54" s="10" t="str">
        <f t="shared" si="19"/>
        <v>U</v>
      </c>
      <c r="L54" s="10" t="str">
        <f t="shared" si="20"/>
        <v>-17</v>
      </c>
      <c r="M54" s="10" t="str">
        <f t="shared" si="21"/>
        <v>S</v>
      </c>
      <c r="N54" s="10" t="str">
        <f t="shared" si="22"/>
        <v>S</v>
      </c>
      <c r="O54" s="12" t="str">
        <f t="shared" si="23"/>
        <v/>
      </c>
      <c r="P54" s="12" t="s">
        <v>177</v>
      </c>
      <c r="Q54" s="10" t="s">
        <v>167</v>
      </c>
      <c r="R54" s="10" t="s">
        <v>336</v>
      </c>
      <c r="S54" s="12" t="s">
        <v>297</v>
      </c>
      <c r="T54" s="10"/>
      <c r="U54" s="10">
        <v>0.112</v>
      </c>
      <c r="V54" s="10">
        <v>0.5</v>
      </c>
    </row>
    <row r="55" spans="1:22" x14ac:dyDescent="0.25">
      <c r="A55" s="11">
        <v>2006</v>
      </c>
      <c r="B55" s="10" t="s">
        <v>56</v>
      </c>
      <c r="C55" s="12" t="s">
        <v>134</v>
      </c>
      <c r="D55" s="10" t="str">
        <f t="shared" si="12"/>
        <v>S</v>
      </c>
      <c r="E55" s="10" t="str">
        <f t="shared" si="13"/>
        <v>S</v>
      </c>
      <c r="F55" s="10" t="str">
        <f t="shared" si="14"/>
        <v/>
      </c>
      <c r="G55" s="10" t="str">
        <f t="shared" si="15"/>
        <v>S</v>
      </c>
      <c r="H55" s="10" t="str">
        <f t="shared" si="16"/>
        <v>S</v>
      </c>
      <c r="I55" s="10" t="str">
        <f t="shared" si="17"/>
        <v/>
      </c>
      <c r="J55" s="10" t="str">
        <f t="shared" si="18"/>
        <v>U</v>
      </c>
      <c r="K55" s="10" t="str">
        <f t="shared" si="19"/>
        <v>U</v>
      </c>
      <c r="L55" s="10" t="str">
        <f t="shared" si="20"/>
        <v>-18</v>
      </c>
      <c r="M55" s="10" t="str">
        <f t="shared" si="21"/>
        <v>S</v>
      </c>
      <c r="N55" s="10" t="str">
        <f t="shared" si="22"/>
        <v>S</v>
      </c>
      <c r="O55" s="12" t="str">
        <f t="shared" si="23"/>
        <v/>
      </c>
      <c r="P55" s="12" t="s">
        <v>178</v>
      </c>
      <c r="Q55" s="10" t="s">
        <v>168</v>
      </c>
      <c r="R55" s="10" t="s">
        <v>331</v>
      </c>
      <c r="S55" s="12" t="s">
        <v>298</v>
      </c>
      <c r="T55" s="10"/>
      <c r="U55" s="10">
        <v>0.112</v>
      </c>
      <c r="V55" s="10">
        <v>0.625</v>
      </c>
    </row>
    <row r="56" spans="1:22" x14ac:dyDescent="0.25">
      <c r="A56" s="15">
        <v>2007</v>
      </c>
      <c r="B56" s="14" t="s">
        <v>57</v>
      </c>
      <c r="C56" s="16" t="s">
        <v>327</v>
      </c>
      <c r="D56" s="14" t="str">
        <f t="shared" si="12"/>
        <v>S</v>
      </c>
      <c r="E56" s="14" t="str">
        <f t="shared" si="13"/>
        <v>S</v>
      </c>
      <c r="F56" s="14" t="str">
        <f t="shared" si="14"/>
        <v/>
      </c>
      <c r="G56" s="14" t="str">
        <f t="shared" si="15"/>
        <v>S</v>
      </c>
      <c r="H56" s="14" t="str">
        <f t="shared" si="16"/>
        <v>S</v>
      </c>
      <c r="I56" s="14" t="str">
        <f t="shared" si="17"/>
        <v/>
      </c>
      <c r="J56" s="14" t="str">
        <f t="shared" si="18"/>
        <v>U</v>
      </c>
      <c r="K56" s="14" t="str">
        <f t="shared" si="19"/>
        <v>U</v>
      </c>
      <c r="L56" s="14" t="str">
        <f t="shared" si="20"/>
        <v>-16</v>
      </c>
      <c r="M56" s="14" t="str">
        <f t="shared" si="21"/>
        <v>S</v>
      </c>
      <c r="N56" s="14" t="str">
        <f t="shared" si="22"/>
        <v>S</v>
      </c>
      <c r="O56" s="16" t="str">
        <f t="shared" si="23"/>
        <v/>
      </c>
      <c r="P56" s="16" t="s">
        <v>179</v>
      </c>
      <c r="Q56" s="14" t="s">
        <v>171</v>
      </c>
      <c r="R56" s="14" t="s">
        <v>337</v>
      </c>
      <c r="S56" s="16" t="s">
        <v>299</v>
      </c>
      <c r="T56" s="14"/>
      <c r="U56" s="14">
        <v>0.112</v>
      </c>
      <c r="V56" s="14">
        <v>0.438</v>
      </c>
    </row>
    <row r="57" spans="1:22" s="29" customFormat="1" x14ac:dyDescent="0.25">
      <c r="A57" s="26">
        <v>3002</v>
      </c>
      <c r="B57" s="27" t="s">
        <v>58</v>
      </c>
      <c r="C57" s="28" t="s">
        <v>339</v>
      </c>
      <c r="D57" s="27" t="str">
        <f t="shared" si="12"/>
        <v>S</v>
      </c>
      <c r="E57" s="27" t="str">
        <f t="shared" si="13"/>
        <v>S</v>
      </c>
      <c r="F57" s="27" t="str">
        <f t="shared" si="14"/>
        <v/>
      </c>
      <c r="G57" s="27" t="str">
        <f t="shared" si="15"/>
        <v>S</v>
      </c>
      <c r="H57" s="27" t="str">
        <f t="shared" si="16"/>
        <v>S</v>
      </c>
      <c r="I57" s="27" t="str">
        <f t="shared" si="17"/>
        <v/>
      </c>
      <c r="J57" s="27" t="str">
        <f t="shared" si="18"/>
        <v>S</v>
      </c>
      <c r="K57" s="27" t="str">
        <f t="shared" si="19"/>
        <v>S</v>
      </c>
      <c r="L57" s="27" t="str">
        <f t="shared" si="20"/>
        <v/>
      </c>
      <c r="M57" s="27" t="str">
        <f t="shared" si="21"/>
        <v>S</v>
      </c>
      <c r="N57" s="27" t="str">
        <f t="shared" si="22"/>
        <v>S</v>
      </c>
      <c r="O57" s="28" t="str">
        <f t="shared" si="23"/>
        <v/>
      </c>
      <c r="P57" s="28" t="s">
        <v>137</v>
      </c>
      <c r="Q57" s="27"/>
      <c r="R57" s="27" t="s">
        <v>140</v>
      </c>
      <c r="S57" s="28"/>
      <c r="T57" s="27"/>
      <c r="U57" s="27">
        <v>0.06</v>
      </c>
      <c r="V57" s="27">
        <v>0.125</v>
      </c>
    </row>
    <row r="58" spans="1:22" s="29" customFormat="1" x14ac:dyDescent="0.25">
      <c r="A58" s="26">
        <v>3003</v>
      </c>
      <c r="B58" s="27" t="s">
        <v>59</v>
      </c>
      <c r="C58" s="28" t="s">
        <v>135</v>
      </c>
      <c r="D58" s="27" t="str">
        <f t="shared" si="12"/>
        <v>S</v>
      </c>
      <c r="E58" s="27" t="str">
        <f t="shared" si="13"/>
        <v>S</v>
      </c>
      <c r="F58" s="27" t="str">
        <f t="shared" si="14"/>
        <v/>
      </c>
      <c r="G58" s="27" t="str">
        <f t="shared" si="15"/>
        <v>S</v>
      </c>
      <c r="H58" s="27" t="str">
        <f t="shared" si="16"/>
        <v>S</v>
      </c>
      <c r="I58" s="27" t="str">
        <f t="shared" si="17"/>
        <v/>
      </c>
      <c r="J58" s="27" t="str">
        <f t="shared" si="18"/>
        <v>S</v>
      </c>
      <c r="K58" s="27" t="str">
        <f t="shared" si="19"/>
        <v>S</v>
      </c>
      <c r="L58" s="27" t="str">
        <f t="shared" si="20"/>
        <v/>
      </c>
      <c r="M58" s="27" t="str">
        <f t="shared" si="21"/>
        <v>S</v>
      </c>
      <c r="N58" s="27" t="str">
        <f t="shared" si="22"/>
        <v>S</v>
      </c>
      <c r="O58" s="28" t="str">
        <f t="shared" si="23"/>
        <v/>
      </c>
      <c r="P58" s="28" t="s">
        <v>138</v>
      </c>
      <c r="Q58" s="27"/>
      <c r="R58" s="27" t="s">
        <v>141</v>
      </c>
      <c r="S58" s="28"/>
      <c r="T58" s="27"/>
      <c r="U58" s="27">
        <v>0.06</v>
      </c>
      <c r="V58" s="27">
        <v>0.125</v>
      </c>
    </row>
    <row r="59" spans="1:22" s="29" customFormat="1" x14ac:dyDescent="0.25">
      <c r="A59" s="26">
        <v>3013</v>
      </c>
      <c r="B59" s="27" t="s">
        <v>60</v>
      </c>
      <c r="C59" s="28" t="s">
        <v>338</v>
      </c>
      <c r="D59" s="27" t="str">
        <f t="shared" si="12"/>
        <v>S</v>
      </c>
      <c r="E59" s="27" t="str">
        <f t="shared" si="13"/>
        <v>S</v>
      </c>
      <c r="F59" s="27" t="str">
        <f t="shared" si="14"/>
        <v/>
      </c>
      <c r="G59" s="27" t="str">
        <f t="shared" si="15"/>
        <v>S</v>
      </c>
      <c r="H59" s="27" t="str">
        <f t="shared" si="16"/>
        <v>S</v>
      </c>
      <c r="I59" s="27" t="str">
        <f t="shared" si="17"/>
        <v/>
      </c>
      <c r="J59" s="27" t="str">
        <f t="shared" si="18"/>
        <v>S</v>
      </c>
      <c r="K59" s="27" t="str">
        <f t="shared" si="19"/>
        <v>S</v>
      </c>
      <c r="L59" s="27" t="str">
        <f t="shared" si="20"/>
        <v/>
      </c>
      <c r="M59" s="27" t="str">
        <f t="shared" si="21"/>
        <v>S</v>
      </c>
      <c r="N59" s="27" t="str">
        <f t="shared" si="22"/>
        <v>S</v>
      </c>
      <c r="O59" s="28" t="str">
        <f t="shared" si="23"/>
        <v/>
      </c>
      <c r="P59" s="28" t="s">
        <v>136</v>
      </c>
      <c r="Q59" s="27"/>
      <c r="R59" s="27" t="s">
        <v>139</v>
      </c>
      <c r="S59" s="28"/>
      <c r="T59" s="27"/>
      <c r="U59" s="27">
        <v>8.5999999999999993E-2</v>
      </c>
      <c r="V59" s="27">
        <v>0.188</v>
      </c>
    </row>
    <row r="60" spans="1:22" x14ac:dyDescent="0.25">
      <c r="R60" s="19"/>
      <c r="T60" s="19"/>
    </row>
    <row r="61" spans="1:22" x14ac:dyDescent="0.25">
      <c r="R61" s="19"/>
      <c r="T61" s="19"/>
    </row>
    <row r="62" spans="1:22" x14ac:dyDescent="0.25">
      <c r="R62" s="19"/>
      <c r="T62" s="19"/>
    </row>
    <row r="63" spans="1:22" x14ac:dyDescent="0.25">
      <c r="R63" s="19"/>
      <c r="T63" s="19"/>
    </row>
    <row r="64" spans="1:22" x14ac:dyDescent="0.25">
      <c r="R64" s="19"/>
      <c r="T64" s="19"/>
    </row>
    <row r="65" spans="14:22" x14ac:dyDescent="0.25">
      <c r="R65" s="19"/>
      <c r="T65" s="19"/>
    </row>
    <row r="66" spans="14:22" x14ac:dyDescent="0.25">
      <c r="N66" s="19">
        <f t="shared" ref="N66:N72" si="24">V66/U66</f>
        <v>0.74957983193277311</v>
      </c>
      <c r="R66" s="19"/>
      <c r="T66" s="19"/>
      <c r="U66" s="1">
        <v>5.9499999999999997E-2</v>
      </c>
      <c r="V66" s="1">
        <v>4.4600000000000001E-2</v>
      </c>
    </row>
    <row r="67" spans="14:22" x14ac:dyDescent="0.25">
      <c r="N67" s="19">
        <f t="shared" si="24"/>
        <v>0.75175644028103028</v>
      </c>
      <c r="R67" s="19"/>
      <c r="T67" s="19"/>
      <c r="U67" s="1">
        <v>8.5400000000000004E-2</v>
      </c>
      <c r="V67" s="1">
        <v>6.4199999999999993E-2</v>
      </c>
    </row>
    <row r="68" spans="14:22" x14ac:dyDescent="0.25">
      <c r="N68" s="19">
        <f t="shared" si="24"/>
        <v>0.73201438848920863</v>
      </c>
      <c r="R68" s="19"/>
      <c r="T68" s="19"/>
      <c r="U68" s="1">
        <v>0.11119999999999999</v>
      </c>
      <c r="V68" s="1">
        <v>8.14E-2</v>
      </c>
    </row>
    <row r="69" spans="14:22" x14ac:dyDescent="0.25">
      <c r="N69" s="19">
        <f t="shared" si="24"/>
        <v>0.72886297376093301</v>
      </c>
      <c r="R69" s="19"/>
      <c r="T69" s="19"/>
      <c r="U69" s="1">
        <v>0.13719999999999999</v>
      </c>
      <c r="V69" s="1">
        <v>0.1</v>
      </c>
    </row>
    <row r="70" spans="14:22" x14ac:dyDescent="0.25">
      <c r="N70" s="19">
        <f t="shared" si="24"/>
        <v>0.7719190680564072</v>
      </c>
      <c r="R70" s="19"/>
      <c r="T70" s="19"/>
      <c r="U70" s="1">
        <v>0.16309999999999999</v>
      </c>
      <c r="V70" s="1">
        <v>0.12590000000000001</v>
      </c>
    </row>
    <row r="71" spans="14:22" x14ac:dyDescent="0.25">
      <c r="N71" s="19">
        <f t="shared" si="24"/>
        <v>0.80327868852459028</v>
      </c>
      <c r="R71" s="19"/>
      <c r="T71" s="19"/>
      <c r="U71" s="1">
        <v>0.18909999999999999</v>
      </c>
      <c r="V71" s="1">
        <v>0.15190000000000001</v>
      </c>
    </row>
    <row r="72" spans="14:22" x14ac:dyDescent="0.25">
      <c r="N72" s="19">
        <f t="shared" si="24"/>
        <v>0.76094817195660913</v>
      </c>
      <c r="R72" s="19"/>
      <c r="T72" s="19"/>
      <c r="U72" s="1">
        <v>0.24890000000000001</v>
      </c>
      <c r="V72" s="1">
        <v>0.18940000000000001</v>
      </c>
    </row>
    <row r="73" spans="14:22" x14ac:dyDescent="0.25">
      <c r="R73" s="19"/>
      <c r="T73" s="19"/>
    </row>
    <row r="74" spans="14:22" x14ac:dyDescent="0.25">
      <c r="R74" s="19"/>
      <c r="T74" s="19"/>
    </row>
    <row r="75" spans="14:22" x14ac:dyDescent="0.25">
      <c r="R75" s="19"/>
      <c r="T75" s="19"/>
    </row>
    <row r="76" spans="14:22" x14ac:dyDescent="0.25">
      <c r="R76" s="19"/>
      <c r="T76" s="19"/>
    </row>
    <row r="77" spans="14:22" x14ac:dyDescent="0.25">
      <c r="R77" s="19"/>
      <c r="T77" s="19"/>
    </row>
    <row r="78" spans="14:22" x14ac:dyDescent="0.25">
      <c r="R78" s="19"/>
      <c r="T78" s="19"/>
    </row>
    <row r="79" spans="14:22" x14ac:dyDescent="0.25">
      <c r="R79" s="19"/>
      <c r="T79" s="19"/>
    </row>
    <row r="80" spans="14:22" x14ac:dyDescent="0.25">
      <c r="R80" s="19"/>
      <c r="T80" s="19"/>
    </row>
    <row r="81" spans="1:22" x14ac:dyDescent="0.25">
      <c r="R81" s="19"/>
      <c r="T81" s="19"/>
    </row>
    <row r="82" spans="1:22" x14ac:dyDescent="0.25">
      <c r="R82" s="19"/>
      <c r="T82" s="19"/>
    </row>
    <row r="83" spans="1:22" x14ac:dyDescent="0.25">
      <c r="R83" s="19"/>
      <c r="T83" s="19"/>
    </row>
    <row r="84" spans="1:22" x14ac:dyDescent="0.25">
      <c r="R84" s="19"/>
      <c r="T84" s="19"/>
    </row>
    <row r="85" spans="1:22" x14ac:dyDescent="0.25">
      <c r="R85" s="19"/>
      <c r="T85" s="19"/>
    </row>
    <row r="86" spans="1:22" x14ac:dyDescent="0.25">
      <c r="R86" s="19"/>
      <c r="T86" s="19"/>
    </row>
    <row r="87" spans="1:22" x14ac:dyDescent="0.25">
      <c r="R87" s="19"/>
      <c r="T87" s="19"/>
    </row>
    <row r="88" spans="1:22" x14ac:dyDescent="0.25">
      <c r="A88" s="19"/>
      <c r="B88" s="19"/>
      <c r="Q88" s="19"/>
      <c r="R88" s="19"/>
      <c r="T88" s="19"/>
      <c r="U88" s="19"/>
      <c r="V88" s="19"/>
    </row>
    <row r="89" spans="1:22" x14ac:dyDescent="0.25">
      <c r="A89" s="19"/>
      <c r="B89" s="19"/>
      <c r="Q89" s="19"/>
      <c r="R89" s="19"/>
      <c r="T89" s="19"/>
      <c r="U89" s="19"/>
      <c r="V89" s="19"/>
    </row>
    <row r="90" spans="1:22" x14ac:dyDescent="0.25">
      <c r="A90" s="19"/>
      <c r="B90" s="19"/>
      <c r="Q90" s="19"/>
      <c r="R90" s="19"/>
      <c r="T90" s="19"/>
      <c r="U90" s="19"/>
      <c r="V90" s="19"/>
    </row>
    <row r="91" spans="1:22" x14ac:dyDescent="0.25">
      <c r="A91" s="19"/>
      <c r="B91" s="19"/>
      <c r="Q91" s="19"/>
      <c r="R91" s="19"/>
      <c r="T91" s="19"/>
      <c r="U91" s="19"/>
      <c r="V91" s="19"/>
    </row>
    <row r="92" spans="1:22" x14ac:dyDescent="0.25">
      <c r="A92" s="19"/>
      <c r="B92" s="19"/>
      <c r="Q92" s="19"/>
      <c r="R92" s="19"/>
      <c r="T92" s="19"/>
      <c r="U92" s="19"/>
      <c r="V92" s="19"/>
    </row>
    <row r="93" spans="1:22" x14ac:dyDescent="0.25">
      <c r="A93" s="19"/>
      <c r="B93" s="19"/>
      <c r="Q93" s="19"/>
      <c r="R93" s="19"/>
      <c r="T93" s="19"/>
      <c r="U93" s="19"/>
      <c r="V93" s="19"/>
    </row>
    <row r="94" spans="1:22" x14ac:dyDescent="0.25">
      <c r="A94" s="19"/>
      <c r="B94" s="19"/>
      <c r="Q94" s="19"/>
      <c r="R94" s="19"/>
      <c r="T94" s="19"/>
      <c r="U94" s="19"/>
      <c r="V94" s="19"/>
    </row>
    <row r="95" spans="1:22" x14ac:dyDescent="0.25">
      <c r="A95" s="19"/>
      <c r="B95" s="19"/>
      <c r="Q95" s="19"/>
      <c r="R95" s="19"/>
      <c r="T95" s="19"/>
      <c r="U95" s="19"/>
      <c r="V95" s="19"/>
    </row>
    <row r="96" spans="1:22" x14ac:dyDescent="0.25">
      <c r="A96" s="19"/>
      <c r="B96" s="19"/>
      <c r="Q96" s="19"/>
      <c r="R96" s="19"/>
      <c r="T96" s="19"/>
      <c r="U96" s="19"/>
      <c r="V96" s="19"/>
    </row>
    <row r="97" spans="1:22" x14ac:dyDescent="0.25">
      <c r="A97" s="19"/>
      <c r="B97" s="19"/>
      <c r="Q97" s="19"/>
      <c r="R97" s="19"/>
      <c r="T97" s="19"/>
      <c r="U97" s="19"/>
      <c r="V97" s="19"/>
    </row>
    <row r="98" spans="1:22" x14ac:dyDescent="0.25">
      <c r="A98" s="19"/>
      <c r="B98" s="19"/>
      <c r="Q98" s="19"/>
      <c r="R98" s="19"/>
      <c r="T98" s="19"/>
      <c r="U98" s="19"/>
      <c r="V98" s="19"/>
    </row>
    <row r="99" spans="1:22" x14ac:dyDescent="0.25">
      <c r="A99" s="19"/>
      <c r="B99" s="19"/>
      <c r="Q99" s="19"/>
      <c r="R99" s="19"/>
      <c r="T99" s="19"/>
      <c r="U99" s="19"/>
      <c r="V99" s="19"/>
    </row>
    <row r="100" spans="1:22" x14ac:dyDescent="0.25">
      <c r="A100" s="19"/>
      <c r="B100" s="19"/>
      <c r="Q100" s="19"/>
      <c r="R100" s="19"/>
      <c r="T100" s="19"/>
      <c r="U100" s="19"/>
      <c r="V100" s="19"/>
    </row>
    <row r="101" spans="1:22" x14ac:dyDescent="0.25">
      <c r="A101" s="19"/>
      <c r="B101" s="19"/>
      <c r="Q101" s="19"/>
      <c r="R101" s="19"/>
      <c r="T101" s="19"/>
      <c r="U101" s="19"/>
      <c r="V101" s="19"/>
    </row>
    <row r="102" spans="1:22" x14ac:dyDescent="0.25">
      <c r="A102" s="19"/>
      <c r="B102" s="19"/>
      <c r="Q102" s="19"/>
      <c r="R102" s="19"/>
      <c r="T102" s="19"/>
      <c r="U102" s="19"/>
      <c r="V102" s="19"/>
    </row>
    <row r="103" spans="1:22" x14ac:dyDescent="0.25">
      <c r="A103" s="19"/>
      <c r="B103" s="19"/>
      <c r="Q103" s="19"/>
      <c r="R103" s="19"/>
      <c r="T103" s="19"/>
      <c r="U103" s="19"/>
      <c r="V103" s="19"/>
    </row>
    <row r="104" spans="1:22" x14ac:dyDescent="0.25">
      <c r="A104" s="19"/>
      <c r="B104" s="19"/>
      <c r="Q104" s="19"/>
      <c r="R104" s="19"/>
      <c r="T104" s="19"/>
      <c r="U104" s="19"/>
      <c r="V104" s="19"/>
    </row>
    <row r="105" spans="1:22" x14ac:dyDescent="0.25">
      <c r="A105" s="19"/>
      <c r="B105" s="19"/>
      <c r="Q105" s="19"/>
      <c r="R105" s="19"/>
      <c r="T105" s="19"/>
      <c r="U105" s="19"/>
      <c r="V105" s="19"/>
    </row>
    <row r="106" spans="1:22" x14ac:dyDescent="0.25">
      <c r="A106" s="19"/>
      <c r="B106" s="19"/>
      <c r="Q106" s="19"/>
      <c r="R106" s="19"/>
      <c r="T106" s="19"/>
      <c r="U106" s="19"/>
      <c r="V106" s="19"/>
    </row>
    <row r="107" spans="1:22" x14ac:dyDescent="0.25">
      <c r="A107" s="19"/>
      <c r="B107" s="19"/>
      <c r="Q107" s="19"/>
      <c r="R107" s="19"/>
      <c r="T107" s="19"/>
      <c r="U107" s="19"/>
      <c r="V107" s="19"/>
    </row>
    <row r="108" spans="1:22" x14ac:dyDescent="0.25">
      <c r="A108" s="19"/>
      <c r="B108" s="19"/>
      <c r="Q108" s="19"/>
      <c r="R108" s="19"/>
      <c r="T108" s="19"/>
      <c r="U108" s="19"/>
      <c r="V108" s="19"/>
    </row>
    <row r="109" spans="1:22" x14ac:dyDescent="0.25">
      <c r="A109" s="19"/>
      <c r="B109" s="19"/>
      <c r="Q109" s="19"/>
      <c r="R109" s="19"/>
      <c r="T109" s="19"/>
      <c r="U109" s="19"/>
      <c r="V109" s="19"/>
    </row>
    <row r="110" spans="1:22" x14ac:dyDescent="0.25">
      <c r="A110" s="19"/>
      <c r="B110" s="19"/>
      <c r="Q110" s="19"/>
      <c r="R110" s="19"/>
      <c r="T110" s="19"/>
      <c r="U110" s="19"/>
      <c r="V110" s="19"/>
    </row>
    <row r="111" spans="1:22" x14ac:dyDescent="0.25">
      <c r="A111" s="19"/>
      <c r="B111" s="19"/>
      <c r="Q111" s="19"/>
      <c r="R111" s="19"/>
      <c r="T111" s="19"/>
      <c r="U111" s="19"/>
      <c r="V111" s="19"/>
    </row>
    <row r="112" spans="1:22" x14ac:dyDescent="0.25">
      <c r="A112" s="19"/>
      <c r="B112" s="19"/>
      <c r="Q112" s="19"/>
      <c r="R112" s="19"/>
      <c r="T112" s="19"/>
      <c r="U112" s="19"/>
      <c r="V112" s="19"/>
    </row>
    <row r="113" spans="1:22" x14ac:dyDescent="0.25">
      <c r="A113" s="19"/>
      <c r="B113" s="19"/>
      <c r="Q113" s="19"/>
      <c r="R113" s="19"/>
      <c r="T113" s="19"/>
      <c r="U113" s="19"/>
      <c r="V113" s="19"/>
    </row>
    <row r="114" spans="1:22" x14ac:dyDescent="0.25">
      <c r="A114" s="19"/>
      <c r="B114" s="19"/>
      <c r="Q114" s="19"/>
      <c r="R114" s="19"/>
      <c r="T114" s="19"/>
      <c r="U114" s="19"/>
      <c r="V114" s="19"/>
    </row>
    <row r="115" spans="1:22" x14ac:dyDescent="0.25">
      <c r="A115" s="19"/>
      <c r="B115" s="19"/>
      <c r="Q115" s="19"/>
      <c r="R115" s="19"/>
      <c r="T115" s="19"/>
      <c r="U115" s="19"/>
      <c r="V115" s="19"/>
    </row>
    <row r="116" spans="1:22" x14ac:dyDescent="0.25">
      <c r="A116" s="19"/>
      <c r="B116" s="19"/>
      <c r="Q116" s="19"/>
      <c r="R116" s="19"/>
      <c r="T116" s="19"/>
      <c r="U116" s="19"/>
      <c r="V116" s="19"/>
    </row>
    <row r="117" spans="1:22" x14ac:dyDescent="0.25">
      <c r="A117" s="19"/>
      <c r="B117" s="19"/>
      <c r="Q117" s="19"/>
      <c r="R117" s="19"/>
      <c r="T117" s="19"/>
      <c r="U117" s="19"/>
      <c r="V117" s="19"/>
    </row>
    <row r="118" spans="1:22" x14ac:dyDescent="0.25">
      <c r="A118" s="19"/>
      <c r="B118" s="19"/>
      <c r="Q118" s="19"/>
      <c r="R118" s="19"/>
      <c r="T118" s="19"/>
      <c r="U118" s="19"/>
      <c r="V118" s="19"/>
    </row>
    <row r="119" spans="1:22" x14ac:dyDescent="0.25">
      <c r="A119" s="19"/>
      <c r="B119" s="19"/>
      <c r="Q119" s="19"/>
      <c r="R119" s="19"/>
      <c r="T119" s="19"/>
      <c r="U119" s="19"/>
      <c r="V119" s="19"/>
    </row>
    <row r="120" spans="1:22" x14ac:dyDescent="0.25">
      <c r="A120" s="19"/>
      <c r="B120" s="19"/>
      <c r="Q120" s="19"/>
      <c r="R120" s="19"/>
      <c r="T120" s="19"/>
      <c r="U120" s="19"/>
      <c r="V120" s="19"/>
    </row>
    <row r="121" spans="1:22" x14ac:dyDescent="0.25">
      <c r="A121" s="19"/>
      <c r="B121" s="19"/>
      <c r="Q121" s="19"/>
      <c r="R121" s="19"/>
      <c r="T121" s="19"/>
      <c r="U121" s="19"/>
      <c r="V121" s="19"/>
    </row>
  </sheetData>
  <sortState ref="A3:V59">
    <sortCondition ref="A3"/>
  </sortState>
  <printOptions horizontalCentered="1"/>
  <pageMargins left="0.18" right="0.26" top="0.47" bottom="0.1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Units (2)</vt:lpstr>
      <vt:lpstr>MS16995</vt:lpstr>
      <vt:lpstr>MS16996</vt:lpstr>
      <vt:lpstr>MS51957</vt:lpstr>
      <vt:lpstr>MS51959</vt:lpstr>
      <vt:lpstr>MS51960</vt:lpstr>
      <vt:lpstr>700455 (2)</vt:lpstr>
      <vt:lpstr>NAS620</vt:lpstr>
      <vt:lpstr>700455</vt:lpstr>
      <vt:lpstr>Thread</vt:lpstr>
      <vt:lpstr>'Units (2)'!Print_Area</vt:lpstr>
    </vt:vector>
  </TitlesOfParts>
  <Company>REMEC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falk</dc:creator>
  <cp:lastModifiedBy>Windows User</cp:lastModifiedBy>
  <cp:lastPrinted>2012-01-16T16:38:53Z</cp:lastPrinted>
  <dcterms:created xsi:type="dcterms:W3CDTF">2012-01-12T16:55:30Z</dcterms:created>
  <dcterms:modified xsi:type="dcterms:W3CDTF">2017-12-11T07:15:04Z</dcterms:modified>
</cp:coreProperties>
</file>