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4115" tabRatio="433"/>
  </bookViews>
  <sheets>
    <sheet name="Units" sheetId="3" r:id="rId1"/>
  </sheets>
  <definedNames>
    <definedName name="_xlnm._FilterDatabase" localSheetId="0" hidden="1">Units!#REF!</definedName>
    <definedName name="_xlnm.Print_Area" localSheetId="0">tbu[#All]</definedName>
  </definedNames>
  <calcPr calcId="145621" iterate="1"/>
</workbook>
</file>

<file path=xl/calcChain.xml><?xml version="1.0" encoding="utf-8"?>
<calcChain xmlns="http://schemas.openxmlformats.org/spreadsheetml/2006/main">
  <c r="G193" i="3" l="1"/>
  <c r="G192" i="3"/>
  <c r="G349" i="3" l="1"/>
  <c r="G348" i="3"/>
  <c r="G347" i="3"/>
  <c r="G346" i="3"/>
  <c r="G345" i="3"/>
  <c r="G344" i="3"/>
  <c r="G343" i="3"/>
  <c r="G342" i="3"/>
  <c r="G341" i="3"/>
  <c r="G340" i="3"/>
  <c r="G338" i="3"/>
  <c r="G337" i="3"/>
  <c r="G336" i="3"/>
  <c r="G335" i="3"/>
  <c r="G334" i="3"/>
  <c r="G333" i="3"/>
  <c r="G332" i="3"/>
  <c r="G331" i="3"/>
  <c r="G330" i="3"/>
  <c r="G329" i="3"/>
  <c r="G410" i="3"/>
  <c r="G409" i="3"/>
  <c r="G408" i="3"/>
  <c r="G407" i="3"/>
  <c r="G406" i="3"/>
  <c r="G405" i="3"/>
  <c r="G404" i="3"/>
  <c r="G403" i="3"/>
  <c r="G402" i="3"/>
  <c r="G401" i="3"/>
  <c r="G399" i="3"/>
  <c r="G398" i="3"/>
  <c r="G397" i="3"/>
  <c r="G396" i="3"/>
  <c r="G395" i="3"/>
  <c r="G394" i="3"/>
  <c r="G393" i="3"/>
  <c r="G392" i="3"/>
  <c r="G391" i="3"/>
  <c r="G390" i="3"/>
  <c r="G327" i="3"/>
  <c r="G326" i="3"/>
  <c r="G325" i="3"/>
  <c r="G324" i="3"/>
  <c r="G323" i="3"/>
  <c r="G322" i="3"/>
  <c r="G321" i="3"/>
  <c r="G320" i="3"/>
  <c r="G319" i="3"/>
  <c r="G318" i="3"/>
  <c r="G316" i="3"/>
  <c r="G315" i="3"/>
  <c r="G314" i="3"/>
  <c r="G313" i="3"/>
  <c r="G312" i="3"/>
  <c r="G311" i="3"/>
  <c r="G310" i="3"/>
  <c r="G309" i="3"/>
  <c r="G308" i="3"/>
  <c r="G307" i="3"/>
  <c r="G284" i="3"/>
  <c r="G283" i="3"/>
  <c r="G282" i="3"/>
  <c r="G281" i="3"/>
  <c r="G280" i="3"/>
  <c r="G279" i="3"/>
  <c r="G278" i="3"/>
  <c r="G277" i="3"/>
  <c r="G276" i="3"/>
  <c r="G275" i="3"/>
  <c r="G273" i="3"/>
  <c r="G272" i="3"/>
  <c r="G271" i="3"/>
  <c r="G270" i="3"/>
  <c r="G269" i="3"/>
  <c r="G268" i="3"/>
  <c r="G267" i="3"/>
  <c r="G266" i="3"/>
  <c r="G265" i="3"/>
  <c r="G264" i="3"/>
  <c r="G224" i="3"/>
  <c r="G223" i="3"/>
  <c r="G222" i="3"/>
  <c r="G221" i="3"/>
  <c r="G220" i="3"/>
  <c r="G219" i="3"/>
  <c r="G218" i="3"/>
  <c r="G217" i="3"/>
  <c r="G216" i="3"/>
  <c r="G215" i="3"/>
  <c r="G213" i="3"/>
  <c r="G212" i="3"/>
  <c r="G211" i="3"/>
  <c r="G210" i="3"/>
  <c r="G209" i="3"/>
  <c r="G208" i="3"/>
  <c r="G207" i="3"/>
  <c r="G206" i="3"/>
  <c r="G205" i="3"/>
  <c r="G204" i="3"/>
  <c r="G159" i="3"/>
  <c r="G160" i="3"/>
  <c r="G161" i="3"/>
  <c r="G162" i="3"/>
  <c r="G163" i="3"/>
  <c r="G164" i="3"/>
  <c r="G165" i="3"/>
  <c r="G166" i="3"/>
  <c r="G167" i="3"/>
  <c r="G168" i="3"/>
  <c r="G170" i="3"/>
  <c r="G171" i="3"/>
  <c r="G172" i="3"/>
  <c r="G173" i="3"/>
  <c r="G174" i="3"/>
  <c r="G175" i="3"/>
  <c r="G176" i="3"/>
  <c r="G177" i="3"/>
  <c r="G178" i="3"/>
  <c r="G179" i="3"/>
  <c r="G112" i="3"/>
  <c r="G111" i="3"/>
  <c r="G110" i="3"/>
  <c r="G109" i="3"/>
  <c r="G108" i="3"/>
  <c r="G107" i="3"/>
  <c r="G106" i="3"/>
  <c r="G105" i="3"/>
  <c r="G104" i="3"/>
  <c r="G103" i="3"/>
  <c r="G101" i="3"/>
  <c r="G100" i="3"/>
  <c r="G99" i="3"/>
  <c r="G98" i="3"/>
  <c r="G97" i="3"/>
  <c r="G96" i="3"/>
  <c r="G95" i="3"/>
  <c r="G94" i="3"/>
  <c r="G93" i="3"/>
  <c r="G92" i="3"/>
  <c r="G37" i="3"/>
  <c r="G36" i="3"/>
  <c r="G35" i="3"/>
  <c r="G34" i="3"/>
  <c r="G33" i="3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8" i="3"/>
  <c r="G17" i="3"/>
  <c r="G115" i="3"/>
  <c r="G114" i="3" s="1"/>
  <c r="G412" i="3" l="1"/>
  <c r="G147" i="3"/>
  <c r="G133" i="3"/>
  <c r="G154" i="3"/>
  <c r="G157" i="3"/>
  <c r="G139" i="3"/>
  <c r="G132" i="3"/>
  <c r="G411" i="3" s="1"/>
  <c r="G413" i="3" l="1"/>
  <c r="G197" i="3" l="1"/>
  <c r="G7" i="3"/>
  <c r="G294" i="3"/>
  <c r="G240" i="3" l="1"/>
  <c r="G238" i="3"/>
  <c r="G328" i="3"/>
  <c r="G199" i="3"/>
  <c r="G291" i="3"/>
  <c r="G300" i="3"/>
  <c r="G234" i="3"/>
  <c r="G232" i="3"/>
  <c r="G230" i="3"/>
  <c r="G242" i="3"/>
  <c r="G235" i="3" l="1"/>
  <c r="G241" i="3"/>
  <c r="G4" i="3"/>
  <c r="G189" i="3"/>
  <c r="G183" i="3" l="1"/>
  <c r="G180" i="3"/>
  <c r="G62" i="3" l="1"/>
  <c r="G63" i="3" s="1"/>
  <c r="G39" i="3" l="1"/>
  <c r="G302" i="3" l="1"/>
  <c r="G48" i="3"/>
  <c r="G49" i="3" l="1"/>
  <c r="G150" i="3"/>
  <c r="G149" i="3"/>
  <c r="G198" i="3" s="1"/>
  <c r="G148" i="3"/>
  <c r="G134" i="3"/>
  <c r="G135" i="3" s="1"/>
  <c r="G136" i="3"/>
  <c r="G116" i="3"/>
  <c r="G190" i="3" l="1"/>
  <c r="G87" i="3" s="1"/>
  <c r="G50" i="3"/>
  <c r="G51" i="3"/>
  <c r="G151" i="3"/>
  <c r="G123" i="3"/>
  <c r="G84" i="3"/>
  <c r="G80" i="3"/>
  <c r="G79" i="3"/>
  <c r="G78" i="3"/>
  <c r="G77" i="3"/>
  <c r="G76" i="3"/>
  <c r="G75" i="3"/>
  <c r="G73" i="3"/>
  <c r="G72" i="3"/>
  <c r="G71" i="3"/>
  <c r="G70" i="3"/>
  <c r="G68" i="3"/>
  <c r="G89" i="3" l="1"/>
  <c r="G122" i="3"/>
  <c r="G186" i="3"/>
  <c r="G121" i="3"/>
  <c r="G11" i="3"/>
  <c r="G5" i="3"/>
  <c r="G8" i="3"/>
  <c r="G196" i="3" l="1"/>
  <c r="G69" i="3"/>
  <c r="G188" i="3"/>
  <c r="G191" i="3"/>
  <c r="G56" i="3"/>
  <c r="G59" i="3"/>
  <c r="G57" i="3"/>
  <c r="G54" i="3"/>
  <c r="G55" i="3"/>
  <c r="G53" i="3"/>
  <c r="G187" i="3" l="1"/>
  <c r="G301" i="3"/>
  <c r="G86" i="3" l="1"/>
  <c r="G144" i="3" l="1"/>
  <c r="G158" i="3"/>
  <c r="G124" i="3"/>
  <c r="G126" i="3"/>
  <c r="G292" i="3" s="1"/>
  <c r="G130" i="3"/>
  <c r="G127" i="3"/>
  <c r="G128" i="3"/>
  <c r="G129" i="3"/>
  <c r="G227" i="3"/>
  <c r="G228" i="3" s="1"/>
  <c r="G182" i="3"/>
  <c r="G181" i="3" s="1"/>
  <c r="G152" i="3" l="1"/>
  <c r="G293" i="3" s="1"/>
  <c r="G137" i="3" s="1"/>
  <c r="G153" i="3" s="1"/>
  <c r="G131" i="3" s="1"/>
  <c r="G146" i="3"/>
  <c r="G143" i="3"/>
  <c r="G140" i="3"/>
  <c r="G145" i="3"/>
  <c r="G141" i="3"/>
  <c r="G142" i="3"/>
  <c r="G239" i="3"/>
  <c r="G155" i="3"/>
  <c r="G156" i="3"/>
  <c r="G91" i="3"/>
  <c r="G45" i="3" l="1"/>
  <c r="G185" i="3" l="1"/>
  <c r="G184" i="3" s="1"/>
  <c r="G88" i="3" l="1"/>
  <c r="G85" i="3"/>
  <c r="G125" i="3"/>
  <c r="G90" i="3"/>
  <c r="G65" i="3"/>
  <c r="G64" i="3"/>
</calcChain>
</file>

<file path=xl/sharedStrings.xml><?xml version="1.0" encoding="utf-8"?>
<sst xmlns="http://schemas.openxmlformats.org/spreadsheetml/2006/main" count="2561" uniqueCount="988">
  <si>
    <t xml:space="preserve">abcoulomb </t>
  </si>
  <si>
    <t xml:space="preserve">abfarad </t>
  </si>
  <si>
    <t xml:space="preserve">abhenry </t>
  </si>
  <si>
    <t xml:space="preserve">abmho </t>
  </si>
  <si>
    <t xml:space="preserve">abohm </t>
  </si>
  <si>
    <t xml:space="preserve">abvolt </t>
  </si>
  <si>
    <t xml:space="preserve">statampere </t>
  </si>
  <si>
    <t xml:space="preserve">statcoulomb </t>
  </si>
  <si>
    <t xml:space="preserve">statfarad </t>
  </si>
  <si>
    <t xml:space="preserve">stathenry </t>
  </si>
  <si>
    <t xml:space="preserve">statmho </t>
  </si>
  <si>
    <t xml:space="preserve">statohm </t>
  </si>
  <si>
    <t xml:space="preserve">statvolt </t>
  </si>
  <si>
    <t>tablespoon</t>
  </si>
  <si>
    <t>acceleration</t>
  </si>
  <si>
    <t>angle</t>
  </si>
  <si>
    <t>area</t>
  </si>
  <si>
    <t>energy</t>
  </si>
  <si>
    <t>force</t>
  </si>
  <si>
    <t>time</t>
  </si>
  <si>
    <t>gal</t>
  </si>
  <si>
    <t>meter per second squared</t>
  </si>
  <si>
    <t>degree</t>
  </si>
  <si>
    <t>gon</t>
  </si>
  <si>
    <t>minute</t>
  </si>
  <si>
    <t>revolution</t>
  </si>
  <si>
    <t>second</t>
  </si>
  <si>
    <t>are</t>
  </si>
  <si>
    <t>barn</t>
  </si>
  <si>
    <t>hectare</t>
  </si>
  <si>
    <t>biot</t>
  </si>
  <si>
    <t>faraday</t>
  </si>
  <si>
    <t>franklin</t>
  </si>
  <si>
    <t>gamma</t>
  </si>
  <si>
    <t>gauss</t>
  </si>
  <si>
    <t>gilbert</t>
  </si>
  <si>
    <t>maxwell</t>
  </si>
  <si>
    <t>oersted</t>
  </si>
  <si>
    <t>erg</t>
  </si>
  <si>
    <t>quad</t>
  </si>
  <si>
    <t>therm</t>
  </si>
  <si>
    <t>dyne</t>
  </si>
  <si>
    <t>kilogram-force</t>
  </si>
  <si>
    <t>kip</t>
  </si>
  <si>
    <t>ångström</t>
  </si>
  <si>
    <t>foot</t>
  </si>
  <si>
    <t>inch</t>
  </si>
  <si>
    <t>micron</t>
  </si>
  <si>
    <t>mil</t>
  </si>
  <si>
    <t>mile</t>
  </si>
  <si>
    <t>parsec</t>
  </si>
  <si>
    <t>pica</t>
  </si>
  <si>
    <t>point</t>
  </si>
  <si>
    <t>rod</t>
  </si>
  <si>
    <t>yard</t>
  </si>
  <si>
    <t>phot</t>
  </si>
  <si>
    <t>grain</t>
  </si>
  <si>
    <t>pennyweight</t>
  </si>
  <si>
    <t>gram</t>
  </si>
  <si>
    <t>slug</t>
  </si>
  <si>
    <t>horsepower</t>
  </si>
  <si>
    <t>bar</t>
  </si>
  <si>
    <t>centimeter</t>
  </si>
  <si>
    <t>millimeter</t>
  </si>
  <si>
    <t>millibar</t>
  </si>
  <si>
    <t>psi</t>
  </si>
  <si>
    <t>torr</t>
  </si>
  <si>
    <t>kelvin</t>
  </si>
  <si>
    <t>day</t>
  </si>
  <si>
    <t>hour</t>
  </si>
  <si>
    <t>year</t>
  </si>
  <si>
    <t>knot</t>
  </si>
  <si>
    <t>rpm</t>
  </si>
  <si>
    <t>centipoise</t>
  </si>
  <si>
    <t>poise</t>
  </si>
  <si>
    <t>cord</t>
  </si>
  <si>
    <t>cup</t>
  </si>
  <si>
    <t>liter</t>
  </si>
  <si>
    <t>gn</t>
  </si>
  <si>
    <t>r</t>
  </si>
  <si>
    <t>a</t>
  </si>
  <si>
    <t>b</t>
  </si>
  <si>
    <t>ha</t>
  </si>
  <si>
    <t>Fr</t>
  </si>
  <si>
    <t>γ</t>
  </si>
  <si>
    <t>Gi</t>
  </si>
  <si>
    <t>Mx</t>
  </si>
  <si>
    <t>Oe</t>
  </si>
  <si>
    <t>eV</t>
  </si>
  <si>
    <t>dyn</t>
  </si>
  <si>
    <t>kgf</t>
  </si>
  <si>
    <t>Å</t>
  </si>
  <si>
    <t>ft</t>
  </si>
  <si>
    <t>in</t>
  </si>
  <si>
    <t>K</t>
  </si>
  <si>
    <t>mi</t>
  </si>
  <si>
    <t>pc</t>
  </si>
  <si>
    <t>yd</t>
  </si>
  <si>
    <t>ph</t>
  </si>
  <si>
    <t>gr</t>
  </si>
  <si>
    <t>dwt</t>
  </si>
  <si>
    <t>AT</t>
  </si>
  <si>
    <t>t</t>
  </si>
  <si>
    <t>atm</t>
  </si>
  <si>
    <t>mbar</t>
  </si>
  <si>
    <t>Torr</t>
  </si>
  <si>
    <t>R</t>
  </si>
  <si>
    <t>d</t>
  </si>
  <si>
    <t>h</t>
  </si>
  <si>
    <t>min</t>
  </si>
  <si>
    <t>cP</t>
  </si>
  <si>
    <t>P</t>
  </si>
  <si>
    <t>cSt</t>
  </si>
  <si>
    <t>St</t>
  </si>
  <si>
    <t>Gal</t>
  </si>
  <si>
    <t>ksi</t>
  </si>
  <si>
    <t>radian</t>
  </si>
  <si>
    <t>ampere</t>
  </si>
  <si>
    <t>coulomb</t>
  </si>
  <si>
    <t>farad</t>
  </si>
  <si>
    <t>henry</t>
  </si>
  <si>
    <t>siemens</t>
  </si>
  <si>
    <t>ohm</t>
  </si>
  <si>
    <t>volt</t>
  </si>
  <si>
    <t>weber</t>
  </si>
  <si>
    <t>newton</t>
  </si>
  <si>
    <t>meter</t>
  </si>
  <si>
    <t>femtometer</t>
  </si>
  <si>
    <t>micrometer</t>
  </si>
  <si>
    <t>cd/in2</t>
  </si>
  <si>
    <t>lux</t>
  </si>
  <si>
    <t>lm/ft2</t>
  </si>
  <si>
    <t>kilogram</t>
  </si>
  <si>
    <t>pascal</t>
  </si>
  <si>
    <t>mm</t>
  </si>
  <si>
    <t>kPa</t>
  </si>
  <si>
    <t>m3</t>
  </si>
  <si>
    <t>m/s2</t>
  </si>
  <si>
    <t>m2</t>
  </si>
  <si>
    <t>C</t>
  </si>
  <si>
    <t>A</t>
  </si>
  <si>
    <t>F</t>
  </si>
  <si>
    <t>V</t>
  </si>
  <si>
    <t>H</t>
  </si>
  <si>
    <t>Ω</t>
  </si>
  <si>
    <t>T</t>
  </si>
  <si>
    <t>Wb</t>
  </si>
  <si>
    <t>A/m</t>
  </si>
  <si>
    <t>J</t>
  </si>
  <si>
    <t>MJ</t>
  </si>
  <si>
    <t>N</t>
  </si>
  <si>
    <t>W</t>
  </si>
  <si>
    <t>m2/s</t>
  </si>
  <si>
    <t>m</t>
  </si>
  <si>
    <t>nm</t>
  </si>
  <si>
    <t>cm</t>
  </si>
  <si>
    <t>km</t>
  </si>
  <si>
    <t>kilometer</t>
  </si>
  <si>
    <t>lx</t>
  </si>
  <si>
    <t>cd/m2</t>
  </si>
  <si>
    <t>kg</t>
  </si>
  <si>
    <t>mg</t>
  </si>
  <si>
    <t>g</t>
  </si>
  <si>
    <t>Pa</t>
  </si>
  <si>
    <t>MPa</t>
  </si>
  <si>
    <t>kilopascal</t>
  </si>
  <si>
    <t>s</t>
  </si>
  <si>
    <t>m/s</t>
  </si>
  <si>
    <t>L</t>
  </si>
  <si>
    <t>m3/s</t>
  </si>
  <si>
    <t>cmil</t>
  </si>
  <si>
    <t>ac</t>
  </si>
  <si>
    <t>ch</t>
  </si>
  <si>
    <t>nanometer</t>
  </si>
  <si>
    <t>candela per square meter</t>
  </si>
  <si>
    <t>lambert</t>
  </si>
  <si>
    <t>megapascal</t>
  </si>
  <si>
    <t>pascal second</t>
  </si>
  <si>
    <t>reciprocal pascal second)</t>
  </si>
  <si>
    <t>meter squared per second</t>
  </si>
  <si>
    <t>cubic meter</t>
  </si>
  <si>
    <t>cubic meter per second</t>
  </si>
  <si>
    <t>square meter</t>
  </si>
  <si>
    <t>tesla</t>
  </si>
  <si>
    <t>ampere per meter</t>
  </si>
  <si>
    <t>milligram</t>
  </si>
  <si>
    <t>meter per second</t>
  </si>
  <si>
    <t>power</t>
  </si>
  <si>
    <t>pressure</t>
  </si>
  <si>
    <t>velocity</t>
  </si>
  <si>
    <t>volume</t>
  </si>
  <si>
    <t>volume rate</t>
  </si>
  <si>
    <t>S</t>
  </si>
  <si>
    <t>fm</t>
  </si>
  <si>
    <t>bbl</t>
  </si>
  <si>
    <t>Btu</t>
  </si>
  <si>
    <t>cal</t>
  </si>
  <si>
    <t>kcal</t>
  </si>
  <si>
    <t>kp</t>
  </si>
  <si>
    <t>ozf</t>
  </si>
  <si>
    <t>bu</t>
  </si>
  <si>
    <t>gi</t>
  </si>
  <si>
    <t>pk</t>
  </si>
  <si>
    <t>gpm</t>
  </si>
  <si>
    <t>kW h</t>
  </si>
  <si>
    <t>m2 K/W</t>
  </si>
  <si>
    <t>N m</t>
  </si>
  <si>
    <t>Pa s</t>
  </si>
  <si>
    <t>deg</t>
  </si>
  <si>
    <t>amp hr</t>
  </si>
  <si>
    <t>statfarad</t>
  </si>
  <si>
    <t>statampere</t>
  </si>
  <si>
    <t>statvolt</t>
  </si>
  <si>
    <t>stathenry</t>
  </si>
  <si>
    <t>statohm</t>
  </si>
  <si>
    <t>mho</t>
  </si>
  <si>
    <t>current</t>
  </si>
  <si>
    <t>mass</t>
  </si>
  <si>
    <t>length</t>
  </si>
  <si>
    <t>temperature</t>
  </si>
  <si>
    <t>M</t>
  </si>
  <si>
    <t>capacitance</t>
  </si>
  <si>
    <t>inductance</t>
  </si>
  <si>
    <t>conductance</t>
  </si>
  <si>
    <t>resistance</t>
  </si>
  <si>
    <t>potential</t>
  </si>
  <si>
    <t>charge</t>
  </si>
  <si>
    <t>joule</t>
  </si>
  <si>
    <t>megajoule</t>
  </si>
  <si>
    <t>watt</t>
  </si>
  <si>
    <t>pdl</t>
  </si>
  <si>
    <t>lbf</t>
  </si>
  <si>
    <t>tonf</t>
  </si>
  <si>
    <t>square meter kelvin per watt</t>
  </si>
  <si>
    <t>thermal insulance</t>
  </si>
  <si>
    <t>ftm</t>
  </si>
  <si>
    <t>ly</t>
  </si>
  <si>
    <t>uin</t>
  </si>
  <si>
    <t>cm_Hg</t>
  </si>
  <si>
    <t>cm_H20</t>
  </si>
  <si>
    <t>yr</t>
  </si>
  <si>
    <t>Conversion</t>
  </si>
  <si>
    <t>Type</t>
  </si>
  <si>
    <t>Dimension</t>
  </si>
  <si>
    <t>L/t^2</t>
  </si>
  <si>
    <t>L^2</t>
  </si>
  <si>
    <t>t^2/L</t>
  </si>
  <si>
    <t>M^(1/2) L^(3/2) / t^2</t>
  </si>
  <si>
    <t>M^(1/2) L^(3/2) / t</t>
  </si>
  <si>
    <t>M^(1/2) L^(1/2) / t</t>
  </si>
  <si>
    <t>t^2 / L</t>
  </si>
  <si>
    <t>t / L</t>
  </si>
  <si>
    <t>L / t</t>
  </si>
  <si>
    <t>M^(1/2) / L^(3/2)</t>
  </si>
  <si>
    <t>magnetic flux</t>
  </si>
  <si>
    <t>magnetic flux density</t>
  </si>
  <si>
    <t>M^(1/2) L^(1/2)</t>
  </si>
  <si>
    <t>M^(1/2) L^(1/2) / t^2</t>
  </si>
  <si>
    <t>magnetic field strength</t>
  </si>
  <si>
    <t>M L^2 / t^2</t>
  </si>
  <si>
    <t>M L / t^2</t>
  </si>
  <si>
    <t>M L^2 / t^3</t>
  </si>
  <si>
    <t>L^2 / t</t>
  </si>
  <si>
    <t>t^3 T / M</t>
  </si>
  <si>
    <t>luminance</t>
  </si>
  <si>
    <t>J / L^2</t>
  </si>
  <si>
    <t>ct</t>
  </si>
  <si>
    <t>M / L t^2</t>
  </si>
  <si>
    <t>fahrenheit</t>
  </si>
  <si>
    <t>rankine</t>
  </si>
  <si>
    <t>a / t</t>
  </si>
  <si>
    <t>M / L t</t>
  </si>
  <si>
    <t>1/Pa s</t>
  </si>
  <si>
    <t>L t / M</t>
  </si>
  <si>
    <t>dynamic viscosity</t>
  </si>
  <si>
    <t>reciprocal dynamic viscosity</t>
  </si>
  <si>
    <t>kinematic viscosity</t>
  </si>
  <si>
    <t>L^3</t>
  </si>
  <si>
    <t>L^3 / t</t>
  </si>
  <si>
    <t>clo</t>
  </si>
  <si>
    <t>pica_cpu</t>
  </si>
  <si>
    <t>point_cpu</t>
  </si>
  <si>
    <t>fc</t>
  </si>
  <si>
    <t>fl</t>
  </si>
  <si>
    <t>Lb</t>
  </si>
  <si>
    <t>ton_tnt</t>
  </si>
  <si>
    <t>shake</t>
  </si>
  <si>
    <t>yr_sid</t>
  </si>
  <si>
    <t>yr_trop</t>
  </si>
  <si>
    <t>rhe</t>
  </si>
  <si>
    <t>tblsp</t>
  </si>
  <si>
    <t>tsp</t>
  </si>
  <si>
    <t>ton_reg</t>
  </si>
  <si>
    <t>unit_pole</t>
  </si>
  <si>
    <t>rev</t>
  </si>
  <si>
    <t>abamp</t>
  </si>
  <si>
    <t>Gs</t>
  </si>
  <si>
    <t>G</t>
  </si>
  <si>
    <t>statamp</t>
  </si>
  <si>
    <t>Btu_th</t>
  </si>
  <si>
    <t>Btu_m</t>
  </si>
  <si>
    <t>Btu_39</t>
  </si>
  <si>
    <t>Btu_59</t>
  </si>
  <si>
    <t>cal_th</t>
  </si>
  <si>
    <t>cal_m</t>
  </si>
  <si>
    <t>kcal_th</t>
  </si>
  <si>
    <t>kcal_m</t>
  </si>
  <si>
    <t>au</t>
  </si>
  <si>
    <t>ft_uss</t>
  </si>
  <si>
    <t>mi_uss</t>
  </si>
  <si>
    <t>mi_naut</t>
  </si>
  <si>
    <t>cwt_l</t>
  </si>
  <si>
    <t>cwt</t>
  </si>
  <si>
    <t>ozm</t>
  </si>
  <si>
    <t>ozm_t</t>
  </si>
  <si>
    <t>lbm</t>
  </si>
  <si>
    <t>lbm_t</t>
  </si>
  <si>
    <t>ton_l</t>
  </si>
  <si>
    <t>ton_met</t>
  </si>
  <si>
    <t>ton</t>
  </si>
  <si>
    <t>hp</t>
  </si>
  <si>
    <t>atm_t</t>
  </si>
  <si>
    <t>cm_H20_c</t>
  </si>
  <si>
    <t>ac ft</t>
  </si>
  <si>
    <t>in_Hg_60</t>
  </si>
  <si>
    <t>in_H20_60</t>
  </si>
  <si>
    <t>in_H20</t>
  </si>
  <si>
    <t>mm_Hg</t>
  </si>
  <si>
    <t>mm_H20</t>
  </si>
  <si>
    <t>d_sid</t>
  </si>
  <si>
    <t>h_sid</t>
  </si>
  <si>
    <t>min_sid</t>
  </si>
  <si>
    <t>s_sid</t>
  </si>
  <si>
    <t>nmph</t>
  </si>
  <si>
    <t>gal_uk</t>
  </si>
  <si>
    <t>gal_can</t>
  </si>
  <si>
    <t>gi_uk</t>
  </si>
  <si>
    <t>gi_can</t>
  </si>
  <si>
    <t>pt_dry</t>
  </si>
  <si>
    <t>pt</t>
  </si>
  <si>
    <t>qt_dry</t>
  </si>
  <si>
    <t>qt</t>
  </si>
  <si>
    <t>Btu_60</t>
  </si>
  <si>
    <t>cal_20</t>
  </si>
  <si>
    <t>y</t>
  </si>
  <si>
    <t>Yg</t>
  </si>
  <si>
    <t>Zg</t>
  </si>
  <si>
    <t>Eg</t>
  </si>
  <si>
    <t>Pg</t>
  </si>
  <si>
    <t>Tg</t>
  </si>
  <si>
    <t>Gg</t>
  </si>
  <si>
    <t>Mg</t>
  </si>
  <si>
    <t>hg</t>
  </si>
  <si>
    <t>dag</t>
  </si>
  <si>
    <t>dg</t>
  </si>
  <si>
    <t>cg</t>
  </si>
  <si>
    <t>ng</t>
  </si>
  <si>
    <t>pg</t>
  </si>
  <si>
    <t>fg</t>
  </si>
  <si>
    <t>ag</t>
  </si>
  <si>
    <t>zg</t>
  </si>
  <si>
    <t>yg</t>
  </si>
  <si>
    <t>ug</t>
  </si>
  <si>
    <t>yottagram</t>
  </si>
  <si>
    <t>zettagram</t>
  </si>
  <si>
    <t>exagram</t>
  </si>
  <si>
    <t>petagram</t>
  </si>
  <si>
    <t>teragram</t>
  </si>
  <si>
    <t>gigagram</t>
  </si>
  <si>
    <t>megagram</t>
  </si>
  <si>
    <t>hectogram</t>
  </si>
  <si>
    <t>decagram</t>
  </si>
  <si>
    <t>decigram</t>
  </si>
  <si>
    <t>centigram</t>
  </si>
  <si>
    <t>microgram</t>
  </si>
  <si>
    <t>nanogram</t>
  </si>
  <si>
    <t>picogram</t>
  </si>
  <si>
    <t>femtogram</t>
  </si>
  <si>
    <t>attogram</t>
  </si>
  <si>
    <t>zeptogram</t>
  </si>
  <si>
    <t>yoctogram</t>
  </si>
  <si>
    <t>yottameter</t>
  </si>
  <si>
    <t>zettameter</t>
  </si>
  <si>
    <t>exameter</t>
  </si>
  <si>
    <t>petameter</t>
  </si>
  <si>
    <t>terameter</t>
  </si>
  <si>
    <t>gigameter</t>
  </si>
  <si>
    <t>megameter</t>
  </si>
  <si>
    <t>hectometer</t>
  </si>
  <si>
    <t>decameter</t>
  </si>
  <si>
    <t>decimeter</t>
  </si>
  <si>
    <t>picometer</t>
  </si>
  <si>
    <t>attometer</t>
  </si>
  <si>
    <t>zeptometer</t>
  </si>
  <si>
    <t>yoctometer</t>
  </si>
  <si>
    <t>Ym</t>
  </si>
  <si>
    <t>Zm</t>
  </si>
  <si>
    <t>Em</t>
  </si>
  <si>
    <t>Pm</t>
  </si>
  <si>
    <t>Tm</t>
  </si>
  <si>
    <t>Mm</t>
  </si>
  <si>
    <t>hm</t>
  </si>
  <si>
    <t>dam</t>
  </si>
  <si>
    <t>dm</t>
  </si>
  <si>
    <t>pm</t>
  </si>
  <si>
    <t>am</t>
  </si>
  <si>
    <t>zm</t>
  </si>
  <si>
    <t>ym</t>
  </si>
  <si>
    <t>yottajoule</t>
  </si>
  <si>
    <t>zettajoule</t>
  </si>
  <si>
    <t>exajoule</t>
  </si>
  <si>
    <t>petajoule</t>
  </si>
  <si>
    <t>terajoule</t>
  </si>
  <si>
    <t>gigajoule</t>
  </si>
  <si>
    <t>kilojoule</t>
  </si>
  <si>
    <t>hectojoule</t>
  </si>
  <si>
    <t>decajoule</t>
  </si>
  <si>
    <t>decijoule</t>
  </si>
  <si>
    <t>centijoule</t>
  </si>
  <si>
    <t>millijoule</t>
  </si>
  <si>
    <t>microjoule</t>
  </si>
  <si>
    <t>nanojoule</t>
  </si>
  <si>
    <t>picojoule</t>
  </si>
  <si>
    <t>femtojoule</t>
  </si>
  <si>
    <t>attojoule</t>
  </si>
  <si>
    <t>zeptojoule</t>
  </si>
  <si>
    <t>yoctojoule</t>
  </si>
  <si>
    <t>YJ</t>
  </si>
  <si>
    <t>ZJ</t>
  </si>
  <si>
    <t>EJ</t>
  </si>
  <si>
    <t>PJ</t>
  </si>
  <si>
    <t>TJ</t>
  </si>
  <si>
    <t>kJ</t>
  </si>
  <si>
    <t>hJ</t>
  </si>
  <si>
    <t>daJ</t>
  </si>
  <si>
    <t>dJ</t>
  </si>
  <si>
    <t>cJ</t>
  </si>
  <si>
    <t>nJ</t>
  </si>
  <si>
    <t>pJ</t>
  </si>
  <si>
    <t>fJ</t>
  </si>
  <si>
    <t>aJ</t>
  </si>
  <si>
    <t>zJ</t>
  </si>
  <si>
    <t>yJ</t>
  </si>
  <si>
    <t>Gm</t>
  </si>
  <si>
    <t>um</t>
  </si>
  <si>
    <t>GJ</t>
  </si>
  <si>
    <t>mJ</t>
  </si>
  <si>
    <t>uJ</t>
  </si>
  <si>
    <t>YPa</t>
  </si>
  <si>
    <t>ZPa</t>
  </si>
  <si>
    <t>EPa</t>
  </si>
  <si>
    <t>PPa</t>
  </si>
  <si>
    <t>TPa</t>
  </si>
  <si>
    <t>GPa</t>
  </si>
  <si>
    <t>hPa</t>
  </si>
  <si>
    <t>daPa</t>
  </si>
  <si>
    <t>dPa</t>
  </si>
  <si>
    <t>cPa</t>
  </si>
  <si>
    <t>mPa</t>
  </si>
  <si>
    <t>nPa</t>
  </si>
  <si>
    <t>pPa</t>
  </si>
  <si>
    <t>fPa</t>
  </si>
  <si>
    <t>aPa</t>
  </si>
  <si>
    <t>zPa</t>
  </si>
  <si>
    <t>yPa</t>
  </si>
  <si>
    <t>yottapascal</t>
  </si>
  <si>
    <t>zettapascal</t>
  </si>
  <si>
    <t>exapascal</t>
  </si>
  <si>
    <t>petapascal</t>
  </si>
  <si>
    <t>terapascal</t>
  </si>
  <si>
    <t>gigapascal</t>
  </si>
  <si>
    <t>hectopascal</t>
  </si>
  <si>
    <t>decapascal</t>
  </si>
  <si>
    <t>decipascal</t>
  </si>
  <si>
    <t>centipascal</t>
  </si>
  <si>
    <t>millipascal</t>
  </si>
  <si>
    <t>micropascal</t>
  </si>
  <si>
    <t>nanopascal</t>
  </si>
  <si>
    <t>picopascal</t>
  </si>
  <si>
    <t>femtopascal</t>
  </si>
  <si>
    <t>attopascal</t>
  </si>
  <si>
    <t>zeptopascal</t>
  </si>
  <si>
    <t>yoctopascal</t>
  </si>
  <si>
    <t>uPa</t>
  </si>
  <si>
    <t>grade</t>
  </si>
  <si>
    <t>celsius</t>
  </si>
  <si>
    <t>angular velocity</t>
  </si>
  <si>
    <t>Base symbol</t>
  </si>
  <si>
    <t>Base unit</t>
  </si>
  <si>
    <t>ac_uss</t>
  </si>
  <si>
    <t>ch_uss</t>
  </si>
  <si>
    <t>ftm_uss</t>
  </si>
  <si>
    <t>fathom</t>
  </si>
  <si>
    <t>furlong</t>
  </si>
  <si>
    <t>perch</t>
  </si>
  <si>
    <t>pole</t>
  </si>
  <si>
    <t>chain</t>
  </si>
  <si>
    <t>yd_uss</t>
  </si>
  <si>
    <t>rod_uss</t>
  </si>
  <si>
    <t>fl_uss</t>
  </si>
  <si>
    <t>fermi</t>
  </si>
  <si>
    <t>AU</t>
  </si>
  <si>
    <t>pica_fr</t>
  </si>
  <si>
    <t>cicero</t>
  </si>
  <si>
    <t>twip</t>
  </si>
  <si>
    <t>point_fr</t>
  </si>
  <si>
    <t>dd</t>
  </si>
  <si>
    <t>rood</t>
  </si>
  <si>
    <t>ca</t>
  </si>
  <si>
    <t>centare</t>
  </si>
  <si>
    <t>oz</t>
  </si>
  <si>
    <t>oz_uk</t>
  </si>
  <si>
    <t>ac ft_uss</t>
  </si>
  <si>
    <t>acre-foot</t>
  </si>
  <si>
    <t>dram</t>
  </si>
  <si>
    <t>gal_dry</t>
  </si>
  <si>
    <t>peck</t>
  </si>
  <si>
    <t>bushel</t>
  </si>
  <si>
    <t>oz_can</t>
  </si>
  <si>
    <t>oz_imp</t>
  </si>
  <si>
    <t>gi_imp</t>
  </si>
  <si>
    <t>gal_imp</t>
  </si>
  <si>
    <t>l</t>
  </si>
  <si>
    <t>qt_uk</t>
  </si>
  <si>
    <t>qt_cam</t>
  </si>
  <si>
    <t>qt_imp</t>
  </si>
  <si>
    <t>pt_uk</t>
  </si>
  <si>
    <t>pt_can</t>
  </si>
  <si>
    <t>pt_imp</t>
  </si>
  <si>
    <t>RT</t>
  </si>
  <si>
    <t>GRT</t>
  </si>
  <si>
    <t>rundlet</t>
  </si>
  <si>
    <t>barrel_uk_wine</t>
  </si>
  <si>
    <t>tierce</t>
  </si>
  <si>
    <t>puncheon</t>
  </si>
  <si>
    <t>tertian</t>
  </si>
  <si>
    <t>pipe</t>
  </si>
  <si>
    <t>butt</t>
  </si>
  <si>
    <t>tun</t>
  </si>
  <si>
    <t>gal_uk_wine</t>
  </si>
  <si>
    <t>gal_uk_ale</t>
  </si>
  <si>
    <t>firkin</t>
  </si>
  <si>
    <t>kilderkin</t>
  </si>
  <si>
    <t>barrel_uk_ale</t>
  </si>
  <si>
    <t>hogshead_ale</t>
  </si>
  <si>
    <t>hogshead_wine</t>
  </si>
  <si>
    <t>fph</t>
  </si>
  <si>
    <t>fps</t>
  </si>
  <si>
    <t>fpm</t>
  </si>
  <si>
    <t>y_sid</t>
  </si>
  <si>
    <t>y_trop</t>
  </si>
  <si>
    <t>wk</t>
  </si>
  <si>
    <t>week</t>
  </si>
  <si>
    <t>fortnight</t>
  </si>
  <si>
    <t>jiffy</t>
  </si>
  <si>
    <t>arcmil</t>
  </si>
  <si>
    <t>arcsec</t>
  </si>
  <si>
    <t>arcmin</t>
  </si>
  <si>
    <t>arcrad</t>
  </si>
  <si>
    <t>iph</t>
  </si>
  <si>
    <t>in/hr</t>
  </si>
  <si>
    <t>ft/hr</t>
  </si>
  <si>
    <t>hr</t>
  </si>
  <si>
    <t>sec</t>
  </si>
  <si>
    <t>ips</t>
  </si>
  <si>
    <t>ipm</t>
  </si>
  <si>
    <t>kmh</t>
  </si>
  <si>
    <t>mpm</t>
  </si>
  <si>
    <t>mph</t>
  </si>
  <si>
    <t>mps</t>
  </si>
  <si>
    <t>psf</t>
  </si>
  <si>
    <t>in_Hg</t>
  </si>
  <si>
    <t>Ybar</t>
  </si>
  <si>
    <t>Zbar</t>
  </si>
  <si>
    <t>Ebar</t>
  </si>
  <si>
    <t>Pbar</t>
  </si>
  <si>
    <t>Tbar</t>
  </si>
  <si>
    <t>Gbar</t>
  </si>
  <si>
    <t>Mbar</t>
  </si>
  <si>
    <t>kbar</t>
  </si>
  <si>
    <t>hbar</t>
  </si>
  <si>
    <t>dabar</t>
  </si>
  <si>
    <t>dbar</t>
  </si>
  <si>
    <t>cbar</t>
  </si>
  <si>
    <t>ubar</t>
  </si>
  <si>
    <t>nbar</t>
  </si>
  <si>
    <t>pbar</t>
  </si>
  <si>
    <t>fbar</t>
  </si>
  <si>
    <t>abar</t>
  </si>
  <si>
    <t>zbar</t>
  </si>
  <si>
    <t>ybar</t>
  </si>
  <si>
    <t>yottabar</t>
  </si>
  <si>
    <t>zettabar</t>
  </si>
  <si>
    <t>exabar</t>
  </si>
  <si>
    <t>petabar</t>
  </si>
  <si>
    <t>terabar</t>
  </si>
  <si>
    <t>gigabar</t>
  </si>
  <si>
    <t>megabar</t>
  </si>
  <si>
    <t>kilobar</t>
  </si>
  <si>
    <t>hectobar</t>
  </si>
  <si>
    <t>decabar</t>
  </si>
  <si>
    <t>decibar</t>
  </si>
  <si>
    <t>centibar</t>
  </si>
  <si>
    <t>microbar</t>
  </si>
  <si>
    <t>nanobar</t>
  </si>
  <si>
    <t>picobar</t>
  </si>
  <si>
    <t>femtobar</t>
  </si>
  <si>
    <t>attobar</t>
  </si>
  <si>
    <t>zeptobar</t>
  </si>
  <si>
    <t>yoctobar</t>
  </si>
  <si>
    <t>degF</t>
  </si>
  <si>
    <t>°F</t>
  </si>
  <si>
    <t>degR</t>
  </si>
  <si>
    <t>°R</t>
  </si>
  <si>
    <t>VALID</t>
  </si>
  <si>
    <t>gc</t>
  </si>
  <si>
    <t>galileo</t>
  </si>
  <si>
    <t>ft_Hg</t>
  </si>
  <si>
    <t>M/L t^2</t>
  </si>
  <si>
    <t>ft_H20</t>
  </si>
  <si>
    <t>mTorr</t>
  </si>
  <si>
    <t>therm_us</t>
  </si>
  <si>
    <t>quad_us</t>
  </si>
  <si>
    <t>YSt</t>
  </si>
  <si>
    <t>ZSt</t>
  </si>
  <si>
    <t>ESt</t>
  </si>
  <si>
    <t>PSt</t>
  </si>
  <si>
    <t>TSt</t>
  </si>
  <si>
    <t>GSt</t>
  </si>
  <si>
    <t>MSt</t>
  </si>
  <si>
    <t>kSt</t>
  </si>
  <si>
    <t>hSt</t>
  </si>
  <si>
    <t>daSt</t>
  </si>
  <si>
    <t>dSt</t>
  </si>
  <si>
    <t>mSt</t>
  </si>
  <si>
    <t>uSt</t>
  </si>
  <si>
    <t>nSt</t>
  </si>
  <si>
    <t>pSt</t>
  </si>
  <si>
    <t>fSt</t>
  </si>
  <si>
    <t>aSt</t>
  </si>
  <si>
    <t>zSt</t>
  </si>
  <si>
    <t>ySt</t>
  </si>
  <si>
    <t>yottastoke</t>
  </si>
  <si>
    <t>zettastoke</t>
  </si>
  <si>
    <t>exastoke</t>
  </si>
  <si>
    <t>petastoke</t>
  </si>
  <si>
    <t>terastoke</t>
  </si>
  <si>
    <t>gigastoke</t>
  </si>
  <si>
    <t>megastoke</t>
  </si>
  <si>
    <t>kilostoke</t>
  </si>
  <si>
    <t>hectostoke</t>
  </si>
  <si>
    <t>decastoke</t>
  </si>
  <si>
    <t>stoke</t>
  </si>
  <si>
    <t>decistoke</t>
  </si>
  <si>
    <t>centistoke</t>
  </si>
  <si>
    <t>millistoke</t>
  </si>
  <si>
    <t>microstoke</t>
  </si>
  <si>
    <t>nanostoke</t>
  </si>
  <si>
    <t>picostoke</t>
  </si>
  <si>
    <t>femtostoke</t>
  </si>
  <si>
    <t>attostoke</t>
  </si>
  <si>
    <t>zeptostoke</t>
  </si>
  <si>
    <t>yoctostoke</t>
  </si>
  <si>
    <t>lb</t>
  </si>
  <si>
    <t>tonm</t>
  </si>
  <si>
    <t>yottawatt</t>
  </si>
  <si>
    <t>zettawatt</t>
  </si>
  <si>
    <t>exawatt</t>
  </si>
  <si>
    <t>petawatt</t>
  </si>
  <si>
    <t>terawatt</t>
  </si>
  <si>
    <t>gigawatt</t>
  </si>
  <si>
    <t>megawatt</t>
  </si>
  <si>
    <t>kilowatt</t>
  </si>
  <si>
    <t>hectowatt</t>
  </si>
  <si>
    <t>decawatt</t>
  </si>
  <si>
    <t>deciwatt</t>
  </si>
  <si>
    <t>centiwatt</t>
  </si>
  <si>
    <t>milliwatt</t>
  </si>
  <si>
    <t>microwatt</t>
  </si>
  <si>
    <t>nanowatt</t>
  </si>
  <si>
    <t>picowatt</t>
  </si>
  <si>
    <t>femtowatt</t>
  </si>
  <si>
    <t>attowatt</t>
  </si>
  <si>
    <t>zeptowatt</t>
  </si>
  <si>
    <t>yoctowatt</t>
  </si>
  <si>
    <t>YW</t>
  </si>
  <si>
    <t>ZW</t>
  </si>
  <si>
    <t>EW</t>
  </si>
  <si>
    <t>PW</t>
  </si>
  <si>
    <t>TW</t>
  </si>
  <si>
    <t>GW</t>
  </si>
  <si>
    <t>MW</t>
  </si>
  <si>
    <t>kW</t>
  </si>
  <si>
    <t>hW</t>
  </si>
  <si>
    <t>daW</t>
  </si>
  <si>
    <t>dW</t>
  </si>
  <si>
    <t>cW</t>
  </si>
  <si>
    <t>mW</t>
  </si>
  <si>
    <t>uW</t>
  </si>
  <si>
    <t>nW</t>
  </si>
  <si>
    <t>pW</t>
  </si>
  <si>
    <t>fW</t>
  </si>
  <si>
    <t>aW</t>
  </si>
  <si>
    <t>zW</t>
  </si>
  <si>
    <t>yW</t>
  </si>
  <si>
    <t>klbf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</si>
  <si>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</si>
  <si>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</si>
  <si>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</si>
  <si>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</si>
  <si>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</si>
  <si>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</si>
  <si>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</si>
  <si>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</si>
  <si>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</si>
  <si>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</si>
  <si>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</si>
  <si>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</si>
  <si>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uL</t>
  </si>
  <si>
    <t>nL</t>
  </si>
  <si>
    <t>pL</t>
  </si>
  <si>
    <t>fL</t>
  </si>
  <si>
    <t>aL</t>
  </si>
  <si>
    <t>zL</t>
  </si>
  <si>
    <t>yL</t>
  </si>
  <si>
    <t>mL</t>
  </si>
  <si>
    <t>yottaliter</t>
  </si>
  <si>
    <t>zettaliter</t>
  </si>
  <si>
    <t>exaliter</t>
  </si>
  <si>
    <t>petaliter</t>
  </si>
  <si>
    <t>teraliter</t>
  </si>
  <si>
    <t>gigaliter</t>
  </si>
  <si>
    <t>megaliter</t>
  </si>
  <si>
    <t>kiloliter</t>
  </si>
  <si>
    <t>hectoliter</t>
  </si>
  <si>
    <t>decaliter</t>
  </si>
  <si>
    <t>deciliter</t>
  </si>
  <si>
    <t>centiliter</t>
  </si>
  <si>
    <t>milliliter</t>
  </si>
  <si>
    <t>microliter</t>
  </si>
  <si>
    <t>nanoliter</t>
  </si>
  <si>
    <t>picoliter</t>
  </si>
  <si>
    <t>femtoliter</t>
  </si>
  <si>
    <t>attoliter</t>
  </si>
  <si>
    <t>zeptoliter</t>
  </si>
  <si>
    <t>yoctoliter</t>
  </si>
  <si>
    <t>Yl</t>
  </si>
  <si>
    <t>Zl</t>
  </si>
  <si>
    <t>El</t>
  </si>
  <si>
    <t>Pl</t>
  </si>
  <si>
    <t>Tl</t>
  </si>
  <si>
    <t>Gl</t>
  </si>
  <si>
    <t>Ml</t>
  </si>
  <si>
    <t>kl</t>
  </si>
  <si>
    <t>hl</t>
  </si>
  <si>
    <t>dal</t>
  </si>
  <si>
    <t>dl</t>
  </si>
  <si>
    <t>cl</t>
  </si>
  <si>
    <t>ml</t>
  </si>
  <si>
    <t>ul</t>
  </si>
  <si>
    <t>nl</t>
  </si>
  <si>
    <t>pl</t>
  </si>
  <si>
    <t>al</t>
  </si>
  <si>
    <t>zl</t>
  </si>
  <si>
    <t>yl</t>
  </si>
  <si>
    <t>From_1</t>
  </si>
  <si>
    <t>From_2</t>
  </si>
  <si>
    <t>From_3</t>
  </si>
  <si>
    <t>From_4</t>
  </si>
  <si>
    <t>wine_gallon</t>
  </si>
  <si>
    <t>ale_gallon</t>
  </si>
  <si>
    <t>GPM</t>
  </si>
  <si>
    <t>cfm</t>
  </si>
  <si>
    <t>CFM</t>
  </si>
  <si>
    <t>lpm</t>
  </si>
  <si>
    <t>LPM</t>
  </si>
  <si>
    <t>BTU</t>
  </si>
  <si>
    <t>BTU_th</t>
  </si>
  <si>
    <t>BTU_m</t>
  </si>
  <si>
    <t>BTU_60</t>
  </si>
  <si>
    <t>ounce_mass_(avoirdupois)</t>
  </si>
  <si>
    <t>pound_mass_(avoirdupois)</t>
  </si>
  <si>
    <t>hundredweight_(short)</t>
  </si>
  <si>
    <t>hundredweight_(long)</t>
  </si>
  <si>
    <t>ton_(short)</t>
  </si>
  <si>
    <t>ton_(long)</t>
  </si>
  <si>
    <t>ton_(assay)</t>
  </si>
  <si>
    <t>ton_(metric)</t>
  </si>
  <si>
    <t>ounce_(troy_or_apothecary)</t>
  </si>
  <si>
    <t>pound_mass_(troy_or_apothecary)</t>
  </si>
  <si>
    <t>second_(sidereal)</t>
  </si>
  <si>
    <t>minute_(sidereal)</t>
  </si>
  <si>
    <t>hour_(sidereal)</t>
  </si>
  <si>
    <t>day_(sidereal)</t>
  </si>
  <si>
    <t>year_(sidereal)</t>
  </si>
  <si>
    <t>year_(tropical)</t>
  </si>
  <si>
    <t>gon_(grade)</t>
  </si>
  <si>
    <t>mil_of_arc</t>
  </si>
  <si>
    <t>second_of_arc</t>
  </si>
  <si>
    <t>minute_of_arc</t>
  </si>
  <si>
    <t>foot_(us_survey)</t>
  </si>
  <si>
    <t>yard_(us_survey)</t>
  </si>
  <si>
    <t>fathom_(us_survey)</t>
  </si>
  <si>
    <t>rod_(us_survey_foot)</t>
  </si>
  <si>
    <t>chain_(us_survey)</t>
  </si>
  <si>
    <t>furlong_(us_survey)</t>
  </si>
  <si>
    <t>mile_(us_survey)</t>
  </si>
  <si>
    <t>astronomical_unit</t>
  </si>
  <si>
    <t>light_year</t>
  </si>
  <si>
    <t>twip_(printer)</t>
  </si>
  <si>
    <t>point_(printer)</t>
  </si>
  <si>
    <t>pica_(printer)</t>
  </si>
  <si>
    <t>point_(computer)</t>
  </si>
  <si>
    <t>pica_(computer)</t>
  </si>
  <si>
    <t>point_(french)</t>
  </si>
  <si>
    <t>pica_(french)</t>
  </si>
  <si>
    <t>rood_(international)</t>
  </si>
  <si>
    <t>acre_(international)</t>
  </si>
  <si>
    <t>acre_(us_survey_foot)</t>
  </si>
  <si>
    <t>acre-foot_(us_survey_foot)</t>
  </si>
  <si>
    <t>fluid_ounce_(US)</t>
  </si>
  <si>
    <t>gill_(US)</t>
  </si>
  <si>
    <t>cup_(US)</t>
  </si>
  <si>
    <t>pint_(US_liquid)</t>
  </si>
  <si>
    <t>quart_(US_liquid)</t>
  </si>
  <si>
    <t>gallon_(US_liquid)</t>
  </si>
  <si>
    <t>register_ton</t>
  </si>
  <si>
    <t>fluid_ounce_(Canadian_and_UK_Imperial)</t>
  </si>
  <si>
    <t>gill_(Canadian_and_UK_Imperial)</t>
  </si>
  <si>
    <t>pint_(Canadian_and_UK_Imperial)</t>
  </si>
  <si>
    <t>quart_(Canadian_and_UK_Imperial)</t>
  </si>
  <si>
    <t>gallon_(Canadian_and_UK_Imperial)</t>
  </si>
  <si>
    <t>gallon_(UK_wine)</t>
  </si>
  <si>
    <t>barrel_(UK_wine)</t>
  </si>
  <si>
    <t>hogshead_(UK_wine)</t>
  </si>
  <si>
    <t>gallon_(UK_ale)</t>
  </si>
  <si>
    <t>barrel_(UK_ale)</t>
  </si>
  <si>
    <t>hogshead_(UK_ale)</t>
  </si>
  <si>
    <t>pint_(US_dry)</t>
  </si>
  <si>
    <t>quart_(US_dry)</t>
  </si>
  <si>
    <t>gallon_(US_dry)</t>
  </si>
  <si>
    <t>peck_(US)</t>
  </si>
  <si>
    <t>bushel_(US)</t>
  </si>
  <si>
    <t>inch_per_second</t>
  </si>
  <si>
    <t>inch_per_minute</t>
  </si>
  <si>
    <t>inch_per_hour</t>
  </si>
  <si>
    <t>foot_per_second</t>
  </si>
  <si>
    <t>foot_per_minute</t>
  </si>
  <si>
    <t>foot_per_hour</t>
  </si>
  <si>
    <t>mile_per_second</t>
  </si>
  <si>
    <t>mile_per_minute</t>
  </si>
  <si>
    <t>mile_per_hour</t>
  </si>
  <si>
    <t>kilometer_per_hour</t>
  </si>
  <si>
    <t>revolution_per_minute</t>
  </si>
  <si>
    <t>standard_gravity</t>
  </si>
  <si>
    <t>ounce_force_(avoirdupois)</t>
  </si>
  <si>
    <t>pound_force_(avoirdupois)</t>
  </si>
  <si>
    <t>kilopound_force</t>
  </si>
  <si>
    <t>ton_force</t>
  </si>
  <si>
    <t>kilopond_(kilogram-force)</t>
  </si>
  <si>
    <t>inch_of_mercury_(32F)</t>
  </si>
  <si>
    <t>foot_of_mercury_(32F)</t>
  </si>
  <si>
    <t>millimeter_of_mercury_(32F)</t>
  </si>
  <si>
    <t>centimeter_of_mercury_(32F)</t>
  </si>
  <si>
    <t>inch_of_mercury_(60F)</t>
  </si>
  <si>
    <t>centimeter_of_water_(4C)</t>
  </si>
  <si>
    <t>inch_of_water_(4C)</t>
  </si>
  <si>
    <t>inch_of_water_(60F)</t>
  </si>
  <si>
    <t>pound-force_per_square_inch</t>
  </si>
  <si>
    <t>kip_per_square_inch</t>
  </si>
  <si>
    <t>pound-force_per_square_foot</t>
  </si>
  <si>
    <t>British_thermal_unit_IT</t>
  </si>
  <si>
    <t>British_thermal_unit_thermochemical</t>
  </si>
  <si>
    <t>British_thermal_unit_(mean)</t>
  </si>
  <si>
    <t>British_thermal_unit_(39°F)</t>
  </si>
  <si>
    <t>British_thermal_unit_(59°F)</t>
  </si>
  <si>
    <t>British_thermal_unit_(60°F)</t>
  </si>
  <si>
    <t>therm_(EC)</t>
  </si>
  <si>
    <t>therm_(US)</t>
  </si>
  <si>
    <t>quad_(US)</t>
  </si>
  <si>
    <t>calorie_IT</t>
  </si>
  <si>
    <t>calorie_th</t>
  </si>
  <si>
    <t>calorie_(mean)</t>
  </si>
  <si>
    <t>calorie_(15°C)</t>
  </si>
  <si>
    <t>calorie_(20°C)</t>
  </si>
  <si>
    <t>kilocalorie_IT</t>
  </si>
  <si>
    <t>kilocalorie_th</t>
  </si>
  <si>
    <t>kilocalorie_(mean)</t>
  </si>
  <si>
    <t>electron_volt</t>
  </si>
  <si>
    <t>kilowatt_hour</t>
  </si>
  <si>
    <t>ton_of_TNT</t>
  </si>
  <si>
    <t>ESU_of_capacitance_(statfarad)</t>
  </si>
  <si>
    <t>ampere_hour</t>
  </si>
  <si>
    <t>faraday_(based_on_carbon_12)</t>
  </si>
  <si>
    <t>ESU_of_current_(statampere)</t>
  </si>
  <si>
    <t>ESU_of_inductance_(stathenry)</t>
  </si>
  <si>
    <t>ESU_of_electric_potential_(statvolt)</t>
  </si>
  <si>
    <t>statvolt_</t>
  </si>
  <si>
    <t>abohm_</t>
  </si>
  <si>
    <t>ESU_of_resistance_(statohm)</t>
  </si>
  <si>
    <t>clo_</t>
  </si>
  <si>
    <t>candela_per_square_inch</t>
  </si>
  <si>
    <t>lumen_per_square_foot</t>
  </si>
  <si>
    <t>rhe_</t>
  </si>
  <si>
    <t>gallon_(US)_per_minute</t>
  </si>
  <si>
    <t>cubic_feet_per_minute</t>
  </si>
  <si>
    <t>carat_metric</t>
  </si>
  <si>
    <t>microinch</t>
  </si>
  <si>
    <t>teaspoon</t>
  </si>
  <si>
    <t>foot_lambert</t>
  </si>
  <si>
    <t>foot_candle</t>
  </si>
  <si>
    <t>abvolt</t>
  </si>
  <si>
    <t>abhenry</t>
  </si>
  <si>
    <t>abampere</t>
  </si>
  <si>
    <t>statmho</t>
  </si>
  <si>
    <t>abmho</t>
  </si>
  <si>
    <t>statcoulomb</t>
  </si>
  <si>
    <t>abcoulomb</t>
  </si>
  <si>
    <t>abfarad</t>
  </si>
  <si>
    <t>poundal</t>
  </si>
  <si>
    <t>circular_mil</t>
  </si>
  <si>
    <t>mile_(nautical)</t>
  </si>
  <si>
    <t>arcrad/s</t>
  </si>
  <si>
    <t>N m/s</t>
  </si>
  <si>
    <t>YN</t>
  </si>
  <si>
    <t>ZN</t>
  </si>
  <si>
    <t>EN</t>
  </si>
  <si>
    <t>PN</t>
  </si>
  <si>
    <t>TN</t>
  </si>
  <si>
    <t>GN</t>
  </si>
  <si>
    <t>kN</t>
  </si>
  <si>
    <t>hN</t>
  </si>
  <si>
    <t>daN</t>
  </si>
  <si>
    <t>dN</t>
  </si>
  <si>
    <t>cN</t>
  </si>
  <si>
    <t>uN</t>
  </si>
  <si>
    <t>nN</t>
  </si>
  <si>
    <t>pN</t>
  </si>
  <si>
    <t>fN</t>
  </si>
  <si>
    <t>aN</t>
  </si>
  <si>
    <t>zN</t>
  </si>
  <si>
    <t>yN</t>
  </si>
  <si>
    <t>MN</t>
  </si>
  <si>
    <t>mN</t>
  </si>
  <si>
    <t>blank</t>
  </si>
  <si>
    <t>liters_per_minute</t>
  </si>
  <si>
    <t>barrel_(petroleum_42_gallons_US)</t>
  </si>
  <si>
    <t>atmosphere_standard</t>
  </si>
  <si>
    <t>atmosphere_technical</t>
  </si>
  <si>
    <t>centimeter_of_water_conventional</t>
  </si>
  <si>
    <t>millimeter_of_water_(4C)</t>
  </si>
  <si>
    <t>foot_of_water_(4C)</t>
  </si>
  <si>
    <t>millitorr</t>
  </si>
  <si>
    <t>BTU_39F</t>
  </si>
  <si>
    <t>BTU_59F</t>
  </si>
  <si>
    <t>cal_15C</t>
  </si>
  <si>
    <t>N/m2</t>
  </si>
  <si>
    <t>newton per square meter</t>
  </si>
  <si>
    <t>yottanewton</t>
  </si>
  <si>
    <t>zettanewton</t>
  </si>
  <si>
    <t>exanewton</t>
  </si>
  <si>
    <t>petanewton</t>
  </si>
  <si>
    <t>teranewton</t>
  </si>
  <si>
    <t>giganewton</t>
  </si>
  <si>
    <t>meganewton</t>
  </si>
  <si>
    <t>kilonewton</t>
  </si>
  <si>
    <t>hectonewton</t>
  </si>
  <si>
    <t>decanewton</t>
  </si>
  <si>
    <t>decinewton</t>
  </si>
  <si>
    <t>centinewton</t>
  </si>
  <si>
    <t>millinewton</t>
  </si>
  <si>
    <t>micronewton</t>
  </si>
  <si>
    <t>nanonewton</t>
  </si>
  <si>
    <t>piconewton</t>
  </si>
  <si>
    <t>femtonewton</t>
  </si>
  <si>
    <t>attonewton</t>
  </si>
  <si>
    <t>zeptonewton</t>
  </si>
  <si>
    <t>yoctonewton</t>
  </si>
  <si>
    <t>PSI</t>
  </si>
  <si>
    <t>KSI</t>
  </si>
  <si>
    <t>PSF</t>
  </si>
  <si>
    <t>Hz</t>
  </si>
  <si>
    <t>RPM</t>
  </si>
  <si>
    <t>rps</t>
  </si>
  <si>
    <t>RPS</t>
  </si>
  <si>
    <t>revolution_per_second</t>
  </si>
  <si>
    <t>arcrad per second</t>
  </si>
  <si>
    <t>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</si>
</sst>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vertical="top"/>
    </xf>
    <xf numFmtId="0" fontId="3" fillId="2" borderId="0" xfId="1" applyAlignment="1">
      <alignment horizontal="center"/>
    </xf>
    <xf numFmtId="0" fontId="3" fillId="2" borderId="0" xfId="1"/>
    <xf numFmtId="0" fontId="3" fillId="2" borderId="0" xfId="1" applyAlignment="1">
      <alignment horizontal="center" vertical="top"/>
    </xf>
  </cellXfs>
  <cellStyles count="2">
    <cellStyle name="Good" xfId="1" builtinId="26"/>
    <cellStyle name="Normal" xfId="0" builtinId="0"/>
  </cellStyles>
  <dxfs count="3">
    <dxf>
      <alignment horizontal="center" textRotation="0" wrapText="0" indent="0" justifyLastLine="0" shrinkToFit="0" readingOrder="0"/>
    </dxf>
    <dxf>
      <numFmt numFmtId="165" formatCode="0.0000000000000000E+0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u" displayName="tbu" ref="A1:J413" totalsRowShown="0" headerRowDxfId="2">
  <autoFilter ref="A1:J413"/>
  <tableColumns count="10">
    <tableColumn id="2" name="From_1"/>
    <tableColumn id="3" name="From_2"/>
    <tableColumn id="9" name="From_3"/>
    <tableColumn id="1" name="From_4"/>
    <tableColumn id="5" name="Base symbol"/>
    <tableColumn id="4" name="Base unit"/>
    <tableColumn id="6" name="Conversion" dataDxfId="1"/>
    <tableColumn id="7" name="Type"/>
    <tableColumn id="8" name="Dimension"/>
    <tableColumn id="10" name="VAL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13"/>
  <sheetViews>
    <sheetView tabSelected="1" topLeftCell="A181" zoomScale="145" zoomScaleNormal="145" zoomScaleSheetLayoutView="85" workbookViewId="0">
      <selection activeCell="J192" sqref="J192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10.28515625" bestFit="1" customWidth="1"/>
    <col min="4" max="4" width="41.140625" bestFit="1" customWidth="1"/>
    <col min="5" max="5" width="14.42578125" bestFit="1" customWidth="1"/>
    <col min="6" max="6" width="28.140625" bestFit="1" customWidth="1"/>
    <col min="7" max="7" width="24.28515625" bestFit="1" customWidth="1"/>
    <col min="8" max="8" width="27.140625" hidden="1" customWidth="1"/>
    <col min="9" max="9" width="19.42578125" bestFit="1" customWidth="1"/>
    <col min="10" max="10" width="11.5703125" bestFit="1" customWidth="1"/>
  </cols>
  <sheetData>
    <row r="1" spans="1:10" ht="28.5" customHeight="1" x14ac:dyDescent="0.25">
      <c r="A1" s="2" t="s">
        <v>765</v>
      </c>
      <c r="B1" s="2" t="s">
        <v>766</v>
      </c>
      <c r="C1" s="2" t="s">
        <v>767</v>
      </c>
      <c r="D1" s="2" t="s">
        <v>768</v>
      </c>
      <c r="E1" s="2" t="s">
        <v>487</v>
      </c>
      <c r="F1" s="2" t="s">
        <v>488</v>
      </c>
      <c r="G1" s="2" t="s">
        <v>241</v>
      </c>
      <c r="H1" s="2" t="s">
        <v>242</v>
      </c>
      <c r="I1" s="2" t="s">
        <v>243</v>
      </c>
      <c r="J1" s="6" t="s">
        <v>614</v>
      </c>
    </row>
    <row r="2" spans="1:10" x14ac:dyDescent="0.25">
      <c r="A2" s="2"/>
      <c r="B2" s="2"/>
      <c r="C2" s="2"/>
      <c r="D2" s="2"/>
      <c r="E2" s="2" t="s">
        <v>944</v>
      </c>
      <c r="F2" s="2" t="s">
        <v>944</v>
      </c>
      <c r="G2" s="10">
        <v>0</v>
      </c>
      <c r="H2" s="2" t="s">
        <v>944</v>
      </c>
      <c r="I2" s="2" t="s">
        <v>944</v>
      </c>
      <c r="J2" s="13" t="b">
        <v>1</v>
      </c>
    </row>
    <row r="3" spans="1:10" x14ac:dyDescent="0.25">
      <c r="A3" t="s">
        <v>266</v>
      </c>
      <c r="D3" t="s">
        <v>906</v>
      </c>
      <c r="E3" t="s">
        <v>160</v>
      </c>
      <c r="F3" t="s">
        <v>132</v>
      </c>
      <c r="G3" s="9">
        <v>2.0000000000000001E-4</v>
      </c>
      <c r="H3" t="s">
        <v>217</v>
      </c>
      <c r="I3" t="s">
        <v>220</v>
      </c>
      <c r="J3" s="11" t="b">
        <v>1</v>
      </c>
    </row>
    <row r="4" spans="1:10" x14ac:dyDescent="0.25">
      <c r="A4" t="s">
        <v>99</v>
      </c>
      <c r="D4" t="s">
        <v>56</v>
      </c>
      <c r="E4" t="s">
        <v>160</v>
      </c>
      <c r="F4" t="s">
        <v>132</v>
      </c>
      <c r="G4" s="9">
        <f>G6/7000</f>
        <v>6.4798910000000008E-5</v>
      </c>
      <c r="H4" t="s">
        <v>217</v>
      </c>
      <c r="I4" t="s">
        <v>220</v>
      </c>
      <c r="J4" s="11" t="b">
        <v>1</v>
      </c>
    </row>
    <row r="5" spans="1:10" x14ac:dyDescent="0.25">
      <c r="A5" t="s">
        <v>313</v>
      </c>
      <c r="D5" t="s">
        <v>780</v>
      </c>
      <c r="E5" t="s">
        <v>160</v>
      </c>
      <c r="F5" t="s">
        <v>132</v>
      </c>
      <c r="G5" s="9">
        <f>G6/16</f>
        <v>2.8349523125000001E-2</v>
      </c>
      <c r="H5" t="s">
        <v>217</v>
      </c>
      <c r="I5" t="s">
        <v>220</v>
      </c>
      <c r="J5" s="11" t="b">
        <v>1</v>
      </c>
    </row>
    <row r="6" spans="1:10" x14ac:dyDescent="0.25">
      <c r="A6" t="s">
        <v>315</v>
      </c>
      <c r="D6" t="s">
        <v>781</v>
      </c>
      <c r="E6" t="s">
        <v>160</v>
      </c>
      <c r="F6" t="s">
        <v>132</v>
      </c>
      <c r="G6" s="9">
        <v>0.45359237000000002</v>
      </c>
      <c r="H6" t="s">
        <v>217</v>
      </c>
      <c r="I6" t="s">
        <v>220</v>
      </c>
      <c r="J6" s="5" t="b">
        <v>1</v>
      </c>
    </row>
    <row r="7" spans="1:10" x14ac:dyDescent="0.25">
      <c r="A7" t="s">
        <v>312</v>
      </c>
      <c r="D7" t="s">
        <v>782</v>
      </c>
      <c r="E7" t="s">
        <v>160</v>
      </c>
      <c r="F7" t="s">
        <v>132</v>
      </c>
      <c r="G7" s="9">
        <f>G6*100</f>
        <v>45.359237</v>
      </c>
      <c r="H7" t="s">
        <v>217</v>
      </c>
      <c r="I7" t="s">
        <v>220</v>
      </c>
      <c r="J7" s="5" t="b">
        <v>1</v>
      </c>
    </row>
    <row r="8" spans="1:10" x14ac:dyDescent="0.25">
      <c r="A8" t="s">
        <v>311</v>
      </c>
      <c r="D8" t="s">
        <v>783</v>
      </c>
      <c r="E8" t="s">
        <v>160</v>
      </c>
      <c r="F8" t="s">
        <v>132</v>
      </c>
      <c r="G8" s="9">
        <f>G6*112</f>
        <v>50.802345440000003</v>
      </c>
      <c r="H8" t="s">
        <v>217</v>
      </c>
      <c r="I8" t="s">
        <v>220</v>
      </c>
      <c r="J8" s="5" t="b">
        <v>1</v>
      </c>
    </row>
    <row r="9" spans="1:10" x14ac:dyDescent="0.25">
      <c r="A9" t="s">
        <v>664</v>
      </c>
      <c r="D9" t="s">
        <v>784</v>
      </c>
      <c r="E9" t="s">
        <v>160</v>
      </c>
      <c r="F9" t="s">
        <v>132</v>
      </c>
      <c r="G9" s="9">
        <v>907.18474000000003</v>
      </c>
      <c r="H9" t="s">
        <v>217</v>
      </c>
      <c r="I9" t="s">
        <v>220</v>
      </c>
      <c r="J9" s="5" t="b">
        <v>1</v>
      </c>
    </row>
    <row r="10" spans="1:10" x14ac:dyDescent="0.25">
      <c r="A10" t="s">
        <v>317</v>
      </c>
      <c r="D10" t="s">
        <v>785</v>
      </c>
      <c r="E10" t="s">
        <v>160</v>
      </c>
      <c r="F10" t="s">
        <v>132</v>
      </c>
      <c r="G10" s="9">
        <v>1016.0469088000001</v>
      </c>
      <c r="H10" t="s">
        <v>217</v>
      </c>
      <c r="I10" t="s">
        <v>220</v>
      </c>
      <c r="J10" s="5" t="b">
        <v>1</v>
      </c>
    </row>
    <row r="11" spans="1:10" x14ac:dyDescent="0.25">
      <c r="A11" t="s">
        <v>101</v>
      </c>
      <c r="D11" t="s">
        <v>786</v>
      </c>
      <c r="E11" t="s">
        <v>160</v>
      </c>
      <c r="F11" t="s">
        <v>132</v>
      </c>
      <c r="G11" s="9">
        <f>(29+1/6)/1000</f>
        <v>2.9166666666666667E-2</v>
      </c>
      <c r="H11" t="s">
        <v>217</v>
      </c>
      <c r="I11" t="s">
        <v>220</v>
      </c>
      <c r="J11" s="5" t="b">
        <v>1</v>
      </c>
    </row>
    <row r="12" spans="1:10" x14ac:dyDescent="0.25">
      <c r="A12" t="s">
        <v>318</v>
      </c>
      <c r="D12" t="s">
        <v>787</v>
      </c>
      <c r="E12" t="s">
        <v>160</v>
      </c>
      <c r="F12" t="s">
        <v>132</v>
      </c>
      <c r="G12" s="9">
        <v>1000</v>
      </c>
      <c r="H12" t="s">
        <v>217</v>
      </c>
      <c r="I12" t="s">
        <v>220</v>
      </c>
      <c r="J12" s="5" t="b">
        <v>1</v>
      </c>
    </row>
    <row r="13" spans="1:10" x14ac:dyDescent="0.25">
      <c r="A13" t="s">
        <v>100</v>
      </c>
      <c r="D13" t="s">
        <v>57</v>
      </c>
      <c r="E13" t="s">
        <v>160</v>
      </c>
      <c r="F13" t="s">
        <v>132</v>
      </c>
      <c r="G13" s="9">
        <v>1.5551738399999999E-3</v>
      </c>
      <c r="H13" t="s">
        <v>217</v>
      </c>
      <c r="I13" t="s">
        <v>220</v>
      </c>
      <c r="J13" s="5" t="b">
        <v>1</v>
      </c>
    </row>
    <row r="14" spans="1:10" x14ac:dyDescent="0.25">
      <c r="A14" t="s">
        <v>314</v>
      </c>
      <c r="D14" t="s">
        <v>788</v>
      </c>
      <c r="E14" t="s">
        <v>160</v>
      </c>
      <c r="F14" t="s">
        <v>132</v>
      </c>
      <c r="G14" s="9">
        <v>3.1103476799999998E-2</v>
      </c>
      <c r="H14" t="s">
        <v>217</v>
      </c>
      <c r="I14" t="s">
        <v>220</v>
      </c>
      <c r="J14" s="5" t="b">
        <v>1</v>
      </c>
    </row>
    <row r="15" spans="1:10" x14ac:dyDescent="0.25">
      <c r="A15" t="s">
        <v>316</v>
      </c>
      <c r="D15" t="s">
        <v>789</v>
      </c>
      <c r="E15" t="s">
        <v>160</v>
      </c>
      <c r="F15" t="s">
        <v>132</v>
      </c>
      <c r="G15" s="9">
        <v>0.37324172160000002</v>
      </c>
      <c r="H15" t="s">
        <v>217</v>
      </c>
      <c r="I15" t="s">
        <v>220</v>
      </c>
      <c r="J15" s="5" t="b">
        <v>1</v>
      </c>
    </row>
    <row r="16" spans="1:10" x14ac:dyDescent="0.25">
      <c r="A16" t="s">
        <v>59</v>
      </c>
      <c r="D16" t="s">
        <v>59</v>
      </c>
      <c r="E16" t="s">
        <v>160</v>
      </c>
      <c r="F16" t="s">
        <v>132</v>
      </c>
      <c r="G16" s="9">
        <v>14.593902999999999</v>
      </c>
      <c r="H16" t="s">
        <v>217</v>
      </c>
      <c r="I16" t="s">
        <v>220</v>
      </c>
      <c r="J16" s="5" t="b">
        <v>1</v>
      </c>
    </row>
    <row r="17" spans="1:10" x14ac:dyDescent="0.25">
      <c r="A17" t="s">
        <v>345</v>
      </c>
      <c r="D17" t="s">
        <v>363</v>
      </c>
      <c r="E17" t="s">
        <v>160</v>
      </c>
      <c r="F17" t="s">
        <v>132</v>
      </c>
      <c r="G17" s="9">
        <f>G27*10^24</f>
        <v>1E+21</v>
      </c>
      <c r="H17" t="s">
        <v>217</v>
      </c>
      <c r="I17" t="s">
        <v>220</v>
      </c>
      <c r="J17" s="11" t="b">
        <v>1</v>
      </c>
    </row>
    <row r="18" spans="1:10" x14ac:dyDescent="0.25">
      <c r="A18" t="s">
        <v>346</v>
      </c>
      <c r="D18" t="s">
        <v>364</v>
      </c>
      <c r="E18" t="s">
        <v>160</v>
      </c>
      <c r="F18" t="s">
        <v>132</v>
      </c>
      <c r="G18" s="9">
        <f>G27*10^21</f>
        <v>1E+18</v>
      </c>
      <c r="H18" t="s">
        <v>217</v>
      </c>
      <c r="I18" t="s">
        <v>220</v>
      </c>
      <c r="J18" s="11" t="b">
        <v>1</v>
      </c>
    </row>
    <row r="19" spans="1:10" x14ac:dyDescent="0.25">
      <c r="A19" t="s">
        <v>347</v>
      </c>
      <c r="D19" t="s">
        <v>365</v>
      </c>
      <c r="E19" t="s">
        <v>160</v>
      </c>
      <c r="F19" t="s">
        <v>132</v>
      </c>
      <c r="G19" s="9">
        <f>G27*10^18</f>
        <v>1000000000000000</v>
      </c>
      <c r="H19" t="s">
        <v>217</v>
      </c>
      <c r="I19" t="s">
        <v>220</v>
      </c>
      <c r="J19" s="11" t="b">
        <v>1</v>
      </c>
    </row>
    <row r="20" spans="1:10" x14ac:dyDescent="0.25">
      <c r="A20" t="s">
        <v>348</v>
      </c>
      <c r="D20" t="s">
        <v>366</v>
      </c>
      <c r="E20" t="s">
        <v>160</v>
      </c>
      <c r="F20" t="s">
        <v>132</v>
      </c>
      <c r="G20" s="9">
        <f>G27*10^15</f>
        <v>1000000000000</v>
      </c>
      <c r="H20" t="s">
        <v>217</v>
      </c>
      <c r="I20" t="s">
        <v>220</v>
      </c>
      <c r="J20" s="11" t="b">
        <v>1</v>
      </c>
    </row>
    <row r="21" spans="1:10" x14ac:dyDescent="0.25">
      <c r="A21" t="s">
        <v>349</v>
      </c>
      <c r="D21" t="s">
        <v>367</v>
      </c>
      <c r="E21" t="s">
        <v>160</v>
      </c>
      <c r="F21" t="s">
        <v>132</v>
      </c>
      <c r="G21" s="9">
        <f>G27*10^12</f>
        <v>1000000000</v>
      </c>
      <c r="H21" t="s">
        <v>217</v>
      </c>
      <c r="I21" t="s">
        <v>220</v>
      </c>
      <c r="J21" s="11" t="b">
        <v>1</v>
      </c>
    </row>
    <row r="22" spans="1:10" x14ac:dyDescent="0.25">
      <c r="A22" t="s">
        <v>350</v>
      </c>
      <c r="D22" t="s">
        <v>368</v>
      </c>
      <c r="E22" t="s">
        <v>160</v>
      </c>
      <c r="F22" t="s">
        <v>132</v>
      </c>
      <c r="G22" s="9">
        <f>G27*10^9</f>
        <v>1000000</v>
      </c>
      <c r="H22" t="s">
        <v>217</v>
      </c>
      <c r="I22" t="s">
        <v>220</v>
      </c>
      <c r="J22" s="11" t="b">
        <v>1</v>
      </c>
    </row>
    <row r="23" spans="1:10" x14ac:dyDescent="0.25">
      <c r="A23" t="s">
        <v>351</v>
      </c>
      <c r="D23" t="s">
        <v>369</v>
      </c>
      <c r="E23" t="s">
        <v>160</v>
      </c>
      <c r="F23" t="s">
        <v>132</v>
      </c>
      <c r="G23" s="9">
        <f>G27*10^6</f>
        <v>1000</v>
      </c>
      <c r="H23" t="s">
        <v>217</v>
      </c>
      <c r="I23" t="s">
        <v>220</v>
      </c>
      <c r="J23" s="11" t="b">
        <v>1</v>
      </c>
    </row>
    <row r="24" spans="1:10" x14ac:dyDescent="0.25">
      <c r="A24" t="s">
        <v>160</v>
      </c>
      <c r="D24" t="s">
        <v>132</v>
      </c>
      <c r="E24" t="s">
        <v>160</v>
      </c>
      <c r="F24" t="s">
        <v>132</v>
      </c>
      <c r="G24" s="9">
        <f>G27*10^3</f>
        <v>1</v>
      </c>
      <c r="H24" t="s">
        <v>217</v>
      </c>
      <c r="I24" t="s">
        <v>220</v>
      </c>
      <c r="J24" s="11" t="b">
        <v>1</v>
      </c>
    </row>
    <row r="25" spans="1:10" x14ac:dyDescent="0.25">
      <c r="A25" t="s">
        <v>352</v>
      </c>
      <c r="D25" t="s">
        <v>370</v>
      </c>
      <c r="E25" t="s">
        <v>160</v>
      </c>
      <c r="F25" t="s">
        <v>132</v>
      </c>
      <c r="G25" s="9">
        <f>G27*10^2</f>
        <v>0.1</v>
      </c>
      <c r="H25" t="s">
        <v>217</v>
      </c>
      <c r="I25" t="s">
        <v>220</v>
      </c>
      <c r="J25" s="11" t="b">
        <v>1</v>
      </c>
    </row>
    <row r="26" spans="1:10" x14ac:dyDescent="0.25">
      <c r="A26" t="s">
        <v>353</v>
      </c>
      <c r="D26" t="s">
        <v>371</v>
      </c>
      <c r="E26" t="s">
        <v>160</v>
      </c>
      <c r="F26" t="s">
        <v>132</v>
      </c>
      <c r="G26" s="9">
        <f>G27*10</f>
        <v>0.01</v>
      </c>
      <c r="H26" t="s">
        <v>217</v>
      </c>
      <c r="I26" t="s">
        <v>220</v>
      </c>
      <c r="J26" s="11" t="b">
        <v>1</v>
      </c>
    </row>
    <row r="27" spans="1:10" x14ac:dyDescent="0.25">
      <c r="A27" t="s">
        <v>162</v>
      </c>
      <c r="D27" t="s">
        <v>58</v>
      </c>
      <c r="E27" t="s">
        <v>160</v>
      </c>
      <c r="F27" t="s">
        <v>132</v>
      </c>
      <c r="G27" s="9">
        <v>1E-3</v>
      </c>
      <c r="H27" t="s">
        <v>217</v>
      </c>
      <c r="I27" t="s">
        <v>220</v>
      </c>
      <c r="J27" s="11" t="b">
        <v>1</v>
      </c>
    </row>
    <row r="28" spans="1:10" x14ac:dyDescent="0.25">
      <c r="A28" t="s">
        <v>354</v>
      </c>
      <c r="D28" t="s">
        <v>372</v>
      </c>
      <c r="E28" t="s">
        <v>160</v>
      </c>
      <c r="F28" t="s">
        <v>132</v>
      </c>
      <c r="G28" s="9">
        <f>G27/10</f>
        <v>1E-4</v>
      </c>
      <c r="H28" t="s">
        <v>217</v>
      </c>
      <c r="I28" t="s">
        <v>220</v>
      </c>
      <c r="J28" s="11" t="b">
        <v>1</v>
      </c>
    </row>
    <row r="29" spans="1:10" x14ac:dyDescent="0.25">
      <c r="A29" t="s">
        <v>355</v>
      </c>
      <c r="D29" t="s">
        <v>373</v>
      </c>
      <c r="E29" t="s">
        <v>160</v>
      </c>
      <c r="F29" t="s">
        <v>132</v>
      </c>
      <c r="G29" s="9">
        <f>G27/10^2</f>
        <v>1.0000000000000001E-5</v>
      </c>
      <c r="H29" t="s">
        <v>217</v>
      </c>
      <c r="I29" t="s">
        <v>220</v>
      </c>
      <c r="J29" s="11" t="b">
        <v>1</v>
      </c>
    </row>
    <row r="30" spans="1:10" x14ac:dyDescent="0.25">
      <c r="A30" t="s">
        <v>161</v>
      </c>
      <c r="D30" t="s">
        <v>185</v>
      </c>
      <c r="E30" t="s">
        <v>160</v>
      </c>
      <c r="F30" t="s">
        <v>132</v>
      </c>
      <c r="G30" s="9">
        <f>G27/10^3</f>
        <v>9.9999999999999995E-7</v>
      </c>
      <c r="H30" t="s">
        <v>217</v>
      </c>
      <c r="I30" t="s">
        <v>220</v>
      </c>
      <c r="J30" s="11" t="b">
        <v>1</v>
      </c>
    </row>
    <row r="31" spans="1:10" x14ac:dyDescent="0.25">
      <c r="A31" t="s">
        <v>362</v>
      </c>
      <c r="D31" t="s">
        <v>374</v>
      </c>
      <c r="E31" t="s">
        <v>160</v>
      </c>
      <c r="F31" t="s">
        <v>132</v>
      </c>
      <c r="G31" s="9">
        <f>G27/10^6</f>
        <v>1.0000000000000001E-9</v>
      </c>
      <c r="H31" t="s">
        <v>217</v>
      </c>
      <c r="I31" t="s">
        <v>220</v>
      </c>
      <c r="J31" s="11" t="b">
        <v>1</v>
      </c>
    </row>
    <row r="32" spans="1:10" x14ac:dyDescent="0.25">
      <c r="A32" t="s">
        <v>356</v>
      </c>
      <c r="D32" t="s">
        <v>375</v>
      </c>
      <c r="E32" t="s">
        <v>160</v>
      </c>
      <c r="F32" t="s">
        <v>132</v>
      </c>
      <c r="G32" s="9">
        <f>G27/10^9</f>
        <v>9.9999999999999998E-13</v>
      </c>
      <c r="H32" t="s">
        <v>217</v>
      </c>
      <c r="I32" t="s">
        <v>220</v>
      </c>
      <c r="J32" s="11" t="b">
        <v>1</v>
      </c>
    </row>
    <row r="33" spans="1:10" x14ac:dyDescent="0.25">
      <c r="A33" t="s">
        <v>357</v>
      </c>
      <c r="D33" t="s">
        <v>376</v>
      </c>
      <c r="E33" t="s">
        <v>160</v>
      </c>
      <c r="F33" t="s">
        <v>132</v>
      </c>
      <c r="G33" s="9">
        <f>G27/10^12</f>
        <v>1.0000000000000001E-15</v>
      </c>
      <c r="H33" t="s">
        <v>217</v>
      </c>
      <c r="I33" t="s">
        <v>220</v>
      </c>
      <c r="J33" s="11" t="b">
        <v>1</v>
      </c>
    </row>
    <row r="34" spans="1:10" x14ac:dyDescent="0.25">
      <c r="A34" t="s">
        <v>358</v>
      </c>
      <c r="D34" t="s">
        <v>377</v>
      </c>
      <c r="E34" t="s">
        <v>160</v>
      </c>
      <c r="F34" t="s">
        <v>132</v>
      </c>
      <c r="G34" s="9">
        <f>G27/10^15</f>
        <v>1.0000000000000001E-18</v>
      </c>
      <c r="H34" t="s">
        <v>217</v>
      </c>
      <c r="I34" t="s">
        <v>220</v>
      </c>
      <c r="J34" s="11" t="b">
        <v>1</v>
      </c>
    </row>
    <row r="35" spans="1:10" x14ac:dyDescent="0.25">
      <c r="A35" t="s">
        <v>359</v>
      </c>
      <c r="D35" t="s">
        <v>378</v>
      </c>
      <c r="E35" t="s">
        <v>160</v>
      </c>
      <c r="F35" t="s">
        <v>132</v>
      </c>
      <c r="G35" s="9">
        <f>G27/10^18</f>
        <v>1.0000000000000001E-21</v>
      </c>
      <c r="H35" t="s">
        <v>217</v>
      </c>
      <c r="I35" t="s">
        <v>220</v>
      </c>
      <c r="J35" s="11" t="b">
        <v>1</v>
      </c>
    </row>
    <row r="36" spans="1:10" x14ac:dyDescent="0.25">
      <c r="A36" t="s">
        <v>360</v>
      </c>
      <c r="D36" t="s">
        <v>379</v>
      </c>
      <c r="E36" t="s">
        <v>160</v>
      </c>
      <c r="F36" t="s">
        <v>132</v>
      </c>
      <c r="G36" s="9">
        <f>G27/10^21</f>
        <v>1.0000000000000001E-24</v>
      </c>
      <c r="H36" t="s">
        <v>217</v>
      </c>
      <c r="I36" t="s">
        <v>220</v>
      </c>
      <c r="J36" s="11" t="b">
        <v>1</v>
      </c>
    </row>
    <row r="37" spans="1:10" x14ac:dyDescent="0.25">
      <c r="A37" t="s">
        <v>361</v>
      </c>
      <c r="D37" t="s">
        <v>380</v>
      </c>
      <c r="E37" t="s">
        <v>160</v>
      </c>
      <c r="F37" t="s">
        <v>132</v>
      </c>
      <c r="G37" s="9">
        <f>G27/10^24</f>
        <v>1E-27</v>
      </c>
      <c r="H37" t="s">
        <v>217</v>
      </c>
      <c r="I37" t="s">
        <v>220</v>
      </c>
      <c r="J37" s="11" t="b">
        <v>1</v>
      </c>
    </row>
    <row r="38" spans="1:10" x14ac:dyDescent="0.25">
      <c r="A38" t="s">
        <v>286</v>
      </c>
      <c r="D38" t="s">
        <v>286</v>
      </c>
      <c r="E38" t="s">
        <v>166</v>
      </c>
      <c r="F38" t="s">
        <v>26</v>
      </c>
      <c r="G38" s="9">
        <v>1E-8</v>
      </c>
      <c r="H38" t="s">
        <v>19</v>
      </c>
      <c r="I38" t="s">
        <v>102</v>
      </c>
      <c r="J38" s="5" t="b">
        <v>1</v>
      </c>
    </row>
    <row r="39" spans="1:10" x14ac:dyDescent="0.25">
      <c r="A39" t="s">
        <v>554</v>
      </c>
      <c r="D39" t="s">
        <v>554</v>
      </c>
      <c r="E39" t="s">
        <v>166</v>
      </c>
      <c r="F39" t="s">
        <v>26</v>
      </c>
      <c r="G39" s="9">
        <f>1/60</f>
        <v>1.6666666666666666E-2</v>
      </c>
      <c r="H39" t="s">
        <v>19</v>
      </c>
      <c r="I39" t="s">
        <v>102</v>
      </c>
      <c r="J39" s="5" t="b">
        <v>1</v>
      </c>
    </row>
    <row r="40" spans="1:10" x14ac:dyDescent="0.25">
      <c r="A40" t="s">
        <v>166</v>
      </c>
      <c r="B40" t="s">
        <v>563</v>
      </c>
      <c r="D40" t="s">
        <v>26</v>
      </c>
      <c r="E40" t="s">
        <v>166</v>
      </c>
      <c r="F40" t="s">
        <v>26</v>
      </c>
      <c r="G40" s="9">
        <v>1</v>
      </c>
      <c r="H40" t="s">
        <v>19</v>
      </c>
      <c r="I40" t="s">
        <v>102</v>
      </c>
      <c r="J40" s="5" t="b">
        <v>1</v>
      </c>
    </row>
    <row r="41" spans="1:10" x14ac:dyDescent="0.25">
      <c r="A41" t="s">
        <v>109</v>
      </c>
      <c r="D41" t="s">
        <v>24</v>
      </c>
      <c r="E41" t="s">
        <v>166</v>
      </c>
      <c r="F41" t="s">
        <v>26</v>
      </c>
      <c r="G41" s="9">
        <v>60</v>
      </c>
      <c r="H41" t="s">
        <v>19</v>
      </c>
      <c r="I41" t="s">
        <v>102</v>
      </c>
      <c r="J41" s="5" t="b">
        <v>1</v>
      </c>
    </row>
    <row r="42" spans="1:10" x14ac:dyDescent="0.25">
      <c r="A42" t="s">
        <v>108</v>
      </c>
      <c r="B42" t="s">
        <v>562</v>
      </c>
      <c r="D42" t="s">
        <v>69</v>
      </c>
      <c r="E42" t="s">
        <v>166</v>
      </c>
      <c r="F42" t="s">
        <v>26</v>
      </c>
      <c r="G42" s="9">
        <v>3600</v>
      </c>
      <c r="H42" t="s">
        <v>19</v>
      </c>
      <c r="I42" t="s">
        <v>102</v>
      </c>
      <c r="J42" s="5" t="b">
        <v>1</v>
      </c>
    </row>
    <row r="43" spans="1:10" x14ac:dyDescent="0.25">
      <c r="A43" t="s">
        <v>107</v>
      </c>
      <c r="D43" t="s">
        <v>68</v>
      </c>
      <c r="E43" t="s">
        <v>166</v>
      </c>
      <c r="F43" t="s">
        <v>26</v>
      </c>
      <c r="G43" s="9">
        <v>86400</v>
      </c>
      <c r="H43" t="s">
        <v>19</v>
      </c>
      <c r="I43" t="s">
        <v>102</v>
      </c>
      <c r="J43" s="5" t="b">
        <v>1</v>
      </c>
    </row>
    <row r="44" spans="1:10" x14ac:dyDescent="0.25">
      <c r="A44" t="s">
        <v>551</v>
      </c>
      <c r="D44" t="s">
        <v>552</v>
      </c>
      <c r="E44" t="s">
        <v>166</v>
      </c>
      <c r="F44" t="s">
        <v>26</v>
      </c>
      <c r="G44" s="9">
        <v>604800</v>
      </c>
      <c r="H44" t="s">
        <v>19</v>
      </c>
      <c r="I44" t="s">
        <v>102</v>
      </c>
      <c r="J44" s="5" t="b">
        <v>1</v>
      </c>
    </row>
    <row r="45" spans="1:10" x14ac:dyDescent="0.25">
      <c r="A45" t="s">
        <v>553</v>
      </c>
      <c r="D45" t="s">
        <v>553</v>
      </c>
      <c r="E45" t="s">
        <v>166</v>
      </c>
      <c r="F45" t="s">
        <v>26</v>
      </c>
      <c r="G45" s="9">
        <f>G43*14</f>
        <v>1209600</v>
      </c>
      <c r="H45" t="s">
        <v>19</v>
      </c>
      <c r="I45" t="s">
        <v>102</v>
      </c>
      <c r="J45" s="5" t="b">
        <v>1</v>
      </c>
    </row>
    <row r="46" spans="1:10" x14ac:dyDescent="0.25">
      <c r="A46" t="s">
        <v>240</v>
      </c>
      <c r="B46" t="s">
        <v>344</v>
      </c>
      <c r="D46" t="s">
        <v>70</v>
      </c>
      <c r="E46" t="s">
        <v>166</v>
      </c>
      <c r="F46" t="s">
        <v>26</v>
      </c>
      <c r="G46" s="9">
        <v>31536000</v>
      </c>
      <c r="H46" t="s">
        <v>19</v>
      </c>
      <c r="I46" t="s">
        <v>102</v>
      </c>
      <c r="J46" s="5" t="b">
        <v>1</v>
      </c>
    </row>
    <row r="47" spans="1:10" x14ac:dyDescent="0.25">
      <c r="A47" t="s">
        <v>332</v>
      </c>
      <c r="D47" t="s">
        <v>790</v>
      </c>
      <c r="E47" t="s">
        <v>166</v>
      </c>
      <c r="F47" t="s">
        <v>26</v>
      </c>
      <c r="G47" s="9">
        <v>0.99726959999999998</v>
      </c>
      <c r="H47" t="s">
        <v>19</v>
      </c>
      <c r="I47" t="s">
        <v>102</v>
      </c>
      <c r="J47" s="7" t="b">
        <v>0</v>
      </c>
    </row>
    <row r="48" spans="1:10" x14ac:dyDescent="0.25">
      <c r="A48" t="s">
        <v>331</v>
      </c>
      <c r="D48" t="s">
        <v>791</v>
      </c>
      <c r="E48" t="s">
        <v>166</v>
      </c>
      <c r="F48" t="s">
        <v>26</v>
      </c>
      <c r="G48" s="9">
        <f>G47*60</f>
        <v>59.836176000000002</v>
      </c>
      <c r="H48" t="s">
        <v>19</v>
      </c>
      <c r="I48" t="s">
        <v>102</v>
      </c>
      <c r="J48" s="5" t="b">
        <v>1</v>
      </c>
    </row>
    <row r="49" spans="1:10" x14ac:dyDescent="0.25">
      <c r="A49" t="s">
        <v>330</v>
      </c>
      <c r="D49" t="s">
        <v>792</v>
      </c>
      <c r="E49" t="s">
        <v>166</v>
      </c>
      <c r="F49" t="s">
        <v>26</v>
      </c>
      <c r="G49" s="9">
        <f>G48*60</f>
        <v>3590.17056</v>
      </c>
      <c r="H49" t="s">
        <v>19</v>
      </c>
      <c r="I49" t="s">
        <v>102</v>
      </c>
      <c r="J49" s="5" t="b">
        <v>1</v>
      </c>
    </row>
    <row r="50" spans="1:10" x14ac:dyDescent="0.25">
      <c r="A50" t="s">
        <v>329</v>
      </c>
      <c r="D50" t="s">
        <v>793</v>
      </c>
      <c r="E50" t="s">
        <v>166</v>
      </c>
      <c r="F50" t="s">
        <v>26</v>
      </c>
      <c r="G50" s="9">
        <f>G49*24</f>
        <v>86164.093439999997</v>
      </c>
      <c r="H50" t="s">
        <v>19</v>
      </c>
      <c r="I50" t="s">
        <v>102</v>
      </c>
      <c r="J50" s="5" t="b">
        <v>1</v>
      </c>
    </row>
    <row r="51" spans="1:10" x14ac:dyDescent="0.25">
      <c r="A51" t="s">
        <v>287</v>
      </c>
      <c r="B51" t="s">
        <v>549</v>
      </c>
      <c r="D51" t="s">
        <v>794</v>
      </c>
      <c r="E51" t="s">
        <v>166</v>
      </c>
      <c r="F51" t="s">
        <v>26</v>
      </c>
      <c r="G51" s="9">
        <f>G49*365</f>
        <v>1310412.2544</v>
      </c>
      <c r="H51" t="s">
        <v>19</v>
      </c>
      <c r="I51" t="s">
        <v>102</v>
      </c>
      <c r="J51" s="5" t="b">
        <v>1</v>
      </c>
    </row>
    <row r="52" spans="1:10" x14ac:dyDescent="0.25">
      <c r="A52" t="s">
        <v>288</v>
      </c>
      <c r="B52" t="s">
        <v>550</v>
      </c>
      <c r="D52" t="s">
        <v>795</v>
      </c>
      <c r="E52" t="s">
        <v>166</v>
      </c>
      <c r="F52" t="s">
        <v>26</v>
      </c>
      <c r="G52" s="9">
        <v>31556930</v>
      </c>
      <c r="H52" t="s">
        <v>19</v>
      </c>
      <c r="I52" t="s">
        <v>102</v>
      </c>
      <c r="J52" s="5" t="b">
        <v>0</v>
      </c>
    </row>
    <row r="53" spans="1:10" x14ac:dyDescent="0.25">
      <c r="A53" t="s">
        <v>208</v>
      </c>
      <c r="D53" t="s">
        <v>22</v>
      </c>
      <c r="E53" t="s">
        <v>558</v>
      </c>
      <c r="F53" t="s">
        <v>116</v>
      </c>
      <c r="G53" s="9">
        <f>PI()/180</f>
        <v>1.7453292519943295E-2</v>
      </c>
      <c r="H53" t="s">
        <v>15</v>
      </c>
      <c r="I53" t="s">
        <v>80</v>
      </c>
      <c r="J53" s="5" t="b">
        <v>1</v>
      </c>
    </row>
    <row r="54" spans="1:10" x14ac:dyDescent="0.25">
      <c r="A54" t="s">
        <v>23</v>
      </c>
      <c r="B54" t="s">
        <v>484</v>
      </c>
      <c r="D54" t="s">
        <v>796</v>
      </c>
      <c r="E54" t="s">
        <v>558</v>
      </c>
      <c r="F54" t="s">
        <v>116</v>
      </c>
      <c r="G54" s="9">
        <f>PI()/200</f>
        <v>1.5707963267948967E-2</v>
      </c>
      <c r="H54" t="s">
        <v>15</v>
      </c>
      <c r="I54" t="s">
        <v>80</v>
      </c>
      <c r="J54" s="5" t="b">
        <v>1</v>
      </c>
    </row>
    <row r="55" spans="1:10" x14ac:dyDescent="0.25">
      <c r="A55" s="4" t="s">
        <v>555</v>
      </c>
      <c r="D55" t="s">
        <v>797</v>
      </c>
      <c r="E55" t="s">
        <v>558</v>
      </c>
      <c r="F55" t="s">
        <v>116</v>
      </c>
      <c r="G55" s="9">
        <f>PI()/3200</f>
        <v>9.8174770424681044E-4</v>
      </c>
      <c r="H55" t="s">
        <v>15</v>
      </c>
      <c r="I55" t="s">
        <v>80</v>
      </c>
      <c r="J55" s="5" t="b">
        <v>1</v>
      </c>
    </row>
    <row r="56" spans="1:10" x14ac:dyDescent="0.25">
      <c r="A56" s="4" t="s">
        <v>556</v>
      </c>
      <c r="D56" t="s">
        <v>798</v>
      </c>
      <c r="E56" t="s">
        <v>558</v>
      </c>
      <c r="F56" t="s">
        <v>116</v>
      </c>
      <c r="G56" s="9">
        <f>PI()/648000</f>
        <v>4.8481368110953598E-6</v>
      </c>
      <c r="H56" t="s">
        <v>15</v>
      </c>
      <c r="I56" t="s">
        <v>80</v>
      </c>
      <c r="J56" s="5" t="b">
        <v>1</v>
      </c>
    </row>
    <row r="57" spans="1:10" x14ac:dyDescent="0.25">
      <c r="A57" s="4" t="s">
        <v>557</v>
      </c>
      <c r="D57" t="s">
        <v>799</v>
      </c>
      <c r="E57" t="s">
        <v>558</v>
      </c>
      <c r="F57" t="s">
        <v>116</v>
      </c>
      <c r="G57" s="9">
        <f>PI()/10800</f>
        <v>2.9088820866572158E-4</v>
      </c>
      <c r="H57" t="s">
        <v>15</v>
      </c>
      <c r="I57" t="s">
        <v>80</v>
      </c>
      <c r="J57" s="5" t="b">
        <v>1</v>
      </c>
    </row>
    <row r="58" spans="1:10" x14ac:dyDescent="0.25">
      <c r="A58" t="s">
        <v>558</v>
      </c>
      <c r="D58" t="s">
        <v>116</v>
      </c>
      <c r="E58" t="s">
        <v>558</v>
      </c>
      <c r="F58" t="s">
        <v>116</v>
      </c>
      <c r="G58" s="9">
        <v>1</v>
      </c>
      <c r="H58" t="s">
        <v>15</v>
      </c>
      <c r="I58" t="s">
        <v>80</v>
      </c>
      <c r="J58" s="5" t="b">
        <v>1</v>
      </c>
    </row>
    <row r="59" spans="1:10" x14ac:dyDescent="0.25">
      <c r="A59" t="s">
        <v>294</v>
      </c>
      <c r="B59" t="s">
        <v>79</v>
      </c>
      <c r="D59" t="s">
        <v>25</v>
      </c>
      <c r="E59" t="s">
        <v>558</v>
      </c>
      <c r="F59" t="s">
        <v>116</v>
      </c>
      <c r="G59" s="9">
        <f>2*PI()</f>
        <v>6.2831853071795862</v>
      </c>
      <c r="H59" t="s">
        <v>15</v>
      </c>
      <c r="I59" t="s">
        <v>80</v>
      </c>
      <c r="J59" s="5" t="b">
        <v>1</v>
      </c>
    </row>
    <row r="60" spans="1:10" x14ac:dyDescent="0.25">
      <c r="A60" t="s">
        <v>94</v>
      </c>
      <c r="D60" t="s">
        <v>67</v>
      </c>
      <c r="E60" t="s">
        <v>94</v>
      </c>
      <c r="F60" t="s">
        <v>67</v>
      </c>
      <c r="G60" s="9">
        <v>1</v>
      </c>
      <c r="H60" t="s">
        <v>219</v>
      </c>
      <c r="I60" t="s">
        <v>145</v>
      </c>
      <c r="J60" s="5" t="b">
        <v>1</v>
      </c>
    </row>
    <row r="61" spans="1:10" x14ac:dyDescent="0.25">
      <c r="A61" t="s">
        <v>139</v>
      </c>
      <c r="D61" t="s">
        <v>485</v>
      </c>
      <c r="E61" t="s">
        <v>94</v>
      </c>
      <c r="F61" t="s">
        <v>67</v>
      </c>
      <c r="G61" s="9">
        <v>1</v>
      </c>
      <c r="H61" t="s">
        <v>219</v>
      </c>
      <c r="I61" t="s">
        <v>145</v>
      </c>
      <c r="J61" s="5" t="b">
        <v>1</v>
      </c>
    </row>
    <row r="62" spans="1:10" x14ac:dyDescent="0.25">
      <c r="A62" t="s">
        <v>141</v>
      </c>
      <c r="B62" t="s">
        <v>610</v>
      </c>
      <c r="C62" s="3" t="s">
        <v>611</v>
      </c>
      <c r="D62" t="s">
        <v>268</v>
      </c>
      <c r="E62" t="s">
        <v>94</v>
      </c>
      <c r="F62" t="s">
        <v>67</v>
      </c>
      <c r="G62" s="9">
        <f>5/9</f>
        <v>0.55555555555555558</v>
      </c>
      <c r="H62" t="s">
        <v>219</v>
      </c>
      <c r="I62" t="s">
        <v>145</v>
      </c>
      <c r="J62" s="5" t="b">
        <v>1</v>
      </c>
    </row>
    <row r="63" spans="1:10" x14ac:dyDescent="0.25">
      <c r="A63" t="s">
        <v>106</v>
      </c>
      <c r="B63" t="s">
        <v>612</v>
      </c>
      <c r="C63" s="3" t="s">
        <v>613</v>
      </c>
      <c r="D63" t="s">
        <v>269</v>
      </c>
      <c r="E63" t="s">
        <v>94</v>
      </c>
      <c r="F63" t="s">
        <v>67</v>
      </c>
      <c r="G63" s="9">
        <f>G62</f>
        <v>0.55555555555555558</v>
      </c>
      <c r="H63" t="s">
        <v>219</v>
      </c>
      <c r="I63" t="s">
        <v>145</v>
      </c>
      <c r="J63" s="5" t="b">
        <v>1</v>
      </c>
    </row>
    <row r="64" spans="1:10" x14ac:dyDescent="0.25">
      <c r="A64" t="s">
        <v>237</v>
      </c>
      <c r="D64" t="s">
        <v>907</v>
      </c>
      <c r="E64" t="s">
        <v>153</v>
      </c>
      <c r="F64" t="s">
        <v>126</v>
      </c>
      <c r="G64" s="9">
        <f>G66*10^-6</f>
        <v>2.5399999999999999E-8</v>
      </c>
      <c r="H64" t="s">
        <v>218</v>
      </c>
      <c r="I64" t="s">
        <v>168</v>
      </c>
      <c r="J64" s="5" t="b">
        <v>1</v>
      </c>
    </row>
    <row r="65" spans="1:10" x14ac:dyDescent="0.25">
      <c r="A65" t="s">
        <v>48</v>
      </c>
      <c r="D65" t="s">
        <v>48</v>
      </c>
      <c r="E65" t="s">
        <v>153</v>
      </c>
      <c r="F65" t="s">
        <v>126</v>
      </c>
      <c r="G65" s="9">
        <f>G66/1000</f>
        <v>2.5399999999999997E-5</v>
      </c>
      <c r="H65" t="s">
        <v>218</v>
      </c>
      <c r="I65" t="s">
        <v>168</v>
      </c>
      <c r="J65" s="5" t="b">
        <v>1</v>
      </c>
    </row>
    <row r="66" spans="1:10" x14ac:dyDescent="0.25">
      <c r="A66" t="s">
        <v>93</v>
      </c>
      <c r="D66" t="s">
        <v>46</v>
      </c>
      <c r="E66" t="s">
        <v>153</v>
      </c>
      <c r="F66" t="s">
        <v>126</v>
      </c>
      <c r="G66" s="9">
        <v>2.5399999999999999E-2</v>
      </c>
      <c r="H66" t="s">
        <v>218</v>
      </c>
      <c r="I66" t="s">
        <v>168</v>
      </c>
      <c r="J66" s="5" t="b">
        <v>1</v>
      </c>
    </row>
    <row r="67" spans="1:10" x14ac:dyDescent="0.25">
      <c r="A67" t="s">
        <v>92</v>
      </c>
      <c r="D67" t="s">
        <v>45</v>
      </c>
      <c r="E67" t="s">
        <v>153</v>
      </c>
      <c r="F67" t="s">
        <v>126</v>
      </c>
      <c r="G67" s="9">
        <v>0.30480000000000002</v>
      </c>
      <c r="H67" t="s">
        <v>218</v>
      </c>
      <c r="I67" t="s">
        <v>168</v>
      </c>
      <c r="J67" s="5" t="b">
        <v>1</v>
      </c>
    </row>
    <row r="68" spans="1:10" x14ac:dyDescent="0.25">
      <c r="A68" t="s">
        <v>97</v>
      </c>
      <c r="D68" t="s">
        <v>54</v>
      </c>
      <c r="E68" t="s">
        <v>153</v>
      </c>
      <c r="F68" t="s">
        <v>126</v>
      </c>
      <c r="G68" s="9">
        <f>G67*3</f>
        <v>0.9144000000000001</v>
      </c>
      <c r="H68" t="s">
        <v>218</v>
      </c>
      <c r="I68" t="s">
        <v>168</v>
      </c>
      <c r="J68" s="5" t="b">
        <v>1</v>
      </c>
    </row>
    <row r="69" spans="1:10" x14ac:dyDescent="0.25">
      <c r="A69" t="s">
        <v>235</v>
      </c>
      <c r="D69" t="s">
        <v>492</v>
      </c>
      <c r="E69" t="s">
        <v>153</v>
      </c>
      <c r="F69" t="s">
        <v>126</v>
      </c>
      <c r="G69" s="9">
        <f>G67*6</f>
        <v>1.8288000000000002</v>
      </c>
      <c r="H69" t="s">
        <v>218</v>
      </c>
      <c r="I69" t="s">
        <v>168</v>
      </c>
      <c r="J69" s="5" t="b">
        <v>1</v>
      </c>
    </row>
    <row r="70" spans="1:10" x14ac:dyDescent="0.25">
      <c r="A70" t="s">
        <v>53</v>
      </c>
      <c r="B70" t="s">
        <v>494</v>
      </c>
      <c r="C70" t="s">
        <v>495</v>
      </c>
      <c r="D70" t="s">
        <v>53</v>
      </c>
      <c r="E70" t="s">
        <v>153</v>
      </c>
      <c r="F70" t="s">
        <v>126</v>
      </c>
      <c r="G70" s="9">
        <f>G67*16.5</f>
        <v>5.0292000000000003</v>
      </c>
      <c r="H70" t="s">
        <v>218</v>
      </c>
      <c r="I70" t="s">
        <v>168</v>
      </c>
      <c r="J70" s="5" t="b">
        <v>1</v>
      </c>
    </row>
    <row r="71" spans="1:10" x14ac:dyDescent="0.25">
      <c r="A71" t="s">
        <v>172</v>
      </c>
      <c r="D71" t="s">
        <v>496</v>
      </c>
      <c r="E71" t="s">
        <v>153</v>
      </c>
      <c r="F71" t="s">
        <v>126</v>
      </c>
      <c r="G71" s="9">
        <f>G67*66</f>
        <v>20.116800000000001</v>
      </c>
      <c r="H71" t="s">
        <v>218</v>
      </c>
      <c r="I71" t="s">
        <v>168</v>
      </c>
      <c r="J71" s="5" t="b">
        <v>1</v>
      </c>
    </row>
    <row r="72" spans="1:10" x14ac:dyDescent="0.25">
      <c r="A72" t="s">
        <v>283</v>
      </c>
      <c r="D72" t="s">
        <v>493</v>
      </c>
      <c r="E72" t="s">
        <v>153</v>
      </c>
      <c r="F72" t="s">
        <v>126</v>
      </c>
      <c r="G72" s="9">
        <f>G67*660</f>
        <v>201.16800000000001</v>
      </c>
      <c r="H72" t="s">
        <v>218</v>
      </c>
      <c r="I72" t="s">
        <v>168</v>
      </c>
      <c r="J72" s="5" t="b">
        <v>1</v>
      </c>
    </row>
    <row r="73" spans="1:10" x14ac:dyDescent="0.25">
      <c r="A73" t="s">
        <v>95</v>
      </c>
      <c r="D73" t="s">
        <v>49</v>
      </c>
      <c r="E73" t="s">
        <v>153</v>
      </c>
      <c r="F73" t="s">
        <v>126</v>
      </c>
      <c r="G73" s="9">
        <f>G67*5280</f>
        <v>1609.3440000000001</v>
      </c>
      <c r="H73" t="s">
        <v>218</v>
      </c>
      <c r="I73" t="s">
        <v>168</v>
      </c>
      <c r="J73" s="5" t="b">
        <v>1</v>
      </c>
    </row>
    <row r="74" spans="1:10" x14ac:dyDescent="0.25">
      <c r="A74" t="s">
        <v>308</v>
      </c>
      <c r="D74" t="s">
        <v>800</v>
      </c>
      <c r="E74" t="s">
        <v>153</v>
      </c>
      <c r="F74" t="s">
        <v>126</v>
      </c>
      <c r="G74" s="9">
        <v>0.30480059999999998</v>
      </c>
      <c r="H74" t="s">
        <v>218</v>
      </c>
      <c r="I74" t="s">
        <v>168</v>
      </c>
      <c r="J74" s="5" t="b">
        <v>1</v>
      </c>
    </row>
    <row r="75" spans="1:10" x14ac:dyDescent="0.25">
      <c r="A75" t="s">
        <v>497</v>
      </c>
      <c r="D75" t="s">
        <v>801</v>
      </c>
      <c r="E75" t="s">
        <v>153</v>
      </c>
      <c r="F75" t="s">
        <v>126</v>
      </c>
      <c r="G75" s="9">
        <f>G74*3</f>
        <v>0.91440179999999993</v>
      </c>
      <c r="H75" t="s">
        <v>218</v>
      </c>
      <c r="I75" t="s">
        <v>168</v>
      </c>
      <c r="J75" s="5" t="b">
        <v>1</v>
      </c>
    </row>
    <row r="76" spans="1:10" x14ac:dyDescent="0.25">
      <c r="A76" t="s">
        <v>491</v>
      </c>
      <c r="D76" t="s">
        <v>802</v>
      </c>
      <c r="E76" t="s">
        <v>153</v>
      </c>
      <c r="F76" t="s">
        <v>126</v>
      </c>
      <c r="G76" s="9">
        <f>G74*6</f>
        <v>1.8288035999999999</v>
      </c>
      <c r="H76" t="s">
        <v>218</v>
      </c>
      <c r="I76" t="s">
        <v>168</v>
      </c>
      <c r="J76" s="5" t="b">
        <v>1</v>
      </c>
    </row>
    <row r="77" spans="1:10" x14ac:dyDescent="0.25">
      <c r="A77" t="s">
        <v>498</v>
      </c>
      <c r="D77" t="s">
        <v>803</v>
      </c>
      <c r="E77" t="s">
        <v>153</v>
      </c>
      <c r="F77" t="s">
        <v>126</v>
      </c>
      <c r="G77" s="9">
        <f>G74*16.5</f>
        <v>5.0292098999999997</v>
      </c>
      <c r="H77" t="s">
        <v>218</v>
      </c>
      <c r="I77" t="s">
        <v>168</v>
      </c>
      <c r="J77" s="5" t="b">
        <v>1</v>
      </c>
    </row>
    <row r="78" spans="1:10" x14ac:dyDescent="0.25">
      <c r="A78" t="s">
        <v>490</v>
      </c>
      <c r="D78" t="s">
        <v>804</v>
      </c>
      <c r="E78" t="s">
        <v>153</v>
      </c>
      <c r="F78" t="s">
        <v>126</v>
      </c>
      <c r="G78" s="9">
        <f>G74*66</f>
        <v>20.116839599999999</v>
      </c>
      <c r="H78" t="s">
        <v>218</v>
      </c>
      <c r="I78" t="s">
        <v>168</v>
      </c>
      <c r="J78" s="5" t="b">
        <v>1</v>
      </c>
    </row>
    <row r="79" spans="1:10" x14ac:dyDescent="0.25">
      <c r="A79" t="s">
        <v>499</v>
      </c>
      <c r="D79" t="s">
        <v>805</v>
      </c>
      <c r="E79" t="s">
        <v>153</v>
      </c>
      <c r="F79" t="s">
        <v>126</v>
      </c>
      <c r="G79" s="9">
        <f>G74*660</f>
        <v>201.16839599999997</v>
      </c>
      <c r="H79" t="s">
        <v>218</v>
      </c>
      <c r="I79" t="s">
        <v>168</v>
      </c>
      <c r="J79" s="5" t="b">
        <v>1</v>
      </c>
    </row>
    <row r="80" spans="1:10" x14ac:dyDescent="0.25">
      <c r="A80" t="s">
        <v>309</v>
      </c>
      <c r="D80" t="s">
        <v>806</v>
      </c>
      <c r="E80" t="s">
        <v>153</v>
      </c>
      <c r="F80" t="s">
        <v>126</v>
      </c>
      <c r="G80" s="9">
        <f>G74*5280</f>
        <v>1609.3471679999998</v>
      </c>
      <c r="H80" t="s">
        <v>218</v>
      </c>
      <c r="I80" t="s">
        <v>168</v>
      </c>
      <c r="J80" s="5" t="b">
        <v>1</v>
      </c>
    </row>
    <row r="81" spans="1:10" x14ac:dyDescent="0.25">
      <c r="A81" t="s">
        <v>310</v>
      </c>
      <c r="D81" t="s">
        <v>921</v>
      </c>
      <c r="E81" t="s">
        <v>153</v>
      </c>
      <c r="F81" t="s">
        <v>126</v>
      </c>
      <c r="G81" s="9">
        <v>1852</v>
      </c>
      <c r="H81" t="s">
        <v>218</v>
      </c>
      <c r="I81" t="s">
        <v>168</v>
      </c>
      <c r="J81" s="5" t="b">
        <v>1</v>
      </c>
    </row>
    <row r="82" spans="1:10" x14ac:dyDescent="0.25">
      <c r="A82" t="s">
        <v>501</v>
      </c>
      <c r="B82" t="s">
        <v>307</v>
      </c>
      <c r="D82" t="s">
        <v>807</v>
      </c>
      <c r="E82" t="s">
        <v>153</v>
      </c>
      <c r="F82" t="s">
        <v>126</v>
      </c>
      <c r="G82" s="9">
        <v>149597870700</v>
      </c>
      <c r="H82" t="s">
        <v>218</v>
      </c>
      <c r="I82" t="s">
        <v>168</v>
      </c>
      <c r="J82" s="5" t="b">
        <v>1</v>
      </c>
    </row>
    <row r="83" spans="1:10" x14ac:dyDescent="0.25">
      <c r="A83" t="s">
        <v>236</v>
      </c>
      <c r="D83" t="s">
        <v>808</v>
      </c>
      <c r="E83" t="s">
        <v>153</v>
      </c>
      <c r="F83" t="s">
        <v>126</v>
      </c>
      <c r="G83" s="9">
        <v>9460730472580800</v>
      </c>
      <c r="H83" t="s">
        <v>218</v>
      </c>
      <c r="I83" t="s">
        <v>168</v>
      </c>
      <c r="J83" s="5" t="b">
        <v>1</v>
      </c>
    </row>
    <row r="84" spans="1:10" x14ac:dyDescent="0.25">
      <c r="A84" t="s">
        <v>96</v>
      </c>
      <c r="D84" t="s">
        <v>50</v>
      </c>
      <c r="E84" t="s">
        <v>153</v>
      </c>
      <c r="F84" t="s">
        <v>126</v>
      </c>
      <c r="G84" s="9">
        <f>648000*G82/PI()</f>
        <v>3.0856775814913672E+16</v>
      </c>
      <c r="H84" t="s">
        <v>218</v>
      </c>
      <c r="I84" t="s">
        <v>168</v>
      </c>
      <c r="J84" s="5" t="b">
        <v>1</v>
      </c>
    </row>
    <row r="85" spans="1:10" x14ac:dyDescent="0.25">
      <c r="A85" t="s">
        <v>504</v>
      </c>
      <c r="D85" t="s">
        <v>809</v>
      </c>
      <c r="E85" t="s">
        <v>153</v>
      </c>
      <c r="F85" t="s">
        <v>126</v>
      </c>
      <c r="G85" s="9">
        <f>G86/20</f>
        <v>1.7568333333333333E-5</v>
      </c>
      <c r="H85" t="s">
        <v>218</v>
      </c>
      <c r="I85" t="s">
        <v>168</v>
      </c>
      <c r="J85" s="5" t="b">
        <v>1</v>
      </c>
    </row>
    <row r="86" spans="1:10" x14ac:dyDescent="0.25">
      <c r="A86" t="s">
        <v>52</v>
      </c>
      <c r="D86" t="s">
        <v>810</v>
      </c>
      <c r="E86" t="s">
        <v>153</v>
      </c>
      <c r="F86" t="s">
        <v>126</v>
      </c>
      <c r="G86" s="9">
        <f>G87/12</f>
        <v>3.5136666666666668E-4</v>
      </c>
      <c r="H86" t="s">
        <v>218</v>
      </c>
      <c r="I86" t="s">
        <v>168</v>
      </c>
      <c r="J86" s="5" t="b">
        <v>1</v>
      </c>
    </row>
    <row r="87" spans="1:10" x14ac:dyDescent="0.25">
      <c r="A87" t="s">
        <v>51</v>
      </c>
      <c r="D87" t="s">
        <v>811</v>
      </c>
      <c r="E87" t="s">
        <v>153</v>
      </c>
      <c r="F87" t="s">
        <v>126</v>
      </c>
      <c r="G87" s="9">
        <f>G66*0.166</f>
        <v>4.2164000000000004E-3</v>
      </c>
      <c r="H87" t="s">
        <v>218</v>
      </c>
      <c r="I87" t="s">
        <v>168</v>
      </c>
      <c r="J87" s="5" t="b">
        <v>1</v>
      </c>
    </row>
    <row r="88" spans="1:10" x14ac:dyDescent="0.25">
      <c r="A88" t="s">
        <v>281</v>
      </c>
      <c r="D88" t="s">
        <v>812</v>
      </c>
      <c r="E88" t="s">
        <v>153</v>
      </c>
      <c r="F88" t="s">
        <v>126</v>
      </c>
      <c r="G88" s="9">
        <f>G89/12</f>
        <v>3.5277777777777781E-4</v>
      </c>
      <c r="H88" t="s">
        <v>218</v>
      </c>
      <c r="I88" t="s">
        <v>168</v>
      </c>
      <c r="J88" s="5" t="b">
        <v>1</v>
      </c>
    </row>
    <row r="89" spans="1:10" x14ac:dyDescent="0.25">
      <c r="A89" t="s">
        <v>280</v>
      </c>
      <c r="D89" t="s">
        <v>813</v>
      </c>
      <c r="E89" t="s">
        <v>153</v>
      </c>
      <c r="F89" t="s">
        <v>126</v>
      </c>
      <c r="G89" s="9">
        <f>G67/72</f>
        <v>4.2333333333333337E-3</v>
      </c>
      <c r="H89" t="s">
        <v>218</v>
      </c>
      <c r="I89" t="s">
        <v>168</v>
      </c>
      <c r="J89" s="5" t="b">
        <v>1</v>
      </c>
    </row>
    <row r="90" spans="1:10" x14ac:dyDescent="0.25">
      <c r="A90" t="s">
        <v>505</v>
      </c>
      <c r="B90" t="s">
        <v>506</v>
      </c>
      <c r="D90" t="s">
        <v>814</v>
      </c>
      <c r="E90" t="s">
        <v>153</v>
      </c>
      <c r="F90" t="s">
        <v>126</v>
      </c>
      <c r="G90" s="9">
        <f>G91/12</f>
        <v>3.7600000000000003E-4</v>
      </c>
      <c r="H90" t="s">
        <v>218</v>
      </c>
      <c r="I90" t="s">
        <v>168</v>
      </c>
      <c r="J90" s="5" t="b">
        <v>1</v>
      </c>
    </row>
    <row r="91" spans="1:10" x14ac:dyDescent="0.25">
      <c r="A91" t="s">
        <v>502</v>
      </c>
      <c r="B91" t="s">
        <v>503</v>
      </c>
      <c r="D91" t="s">
        <v>815</v>
      </c>
      <c r="E91" t="s">
        <v>153</v>
      </c>
      <c r="F91" t="s">
        <v>126</v>
      </c>
      <c r="G91" s="9">
        <f>12*0.376*G105</f>
        <v>4.5120000000000004E-3</v>
      </c>
      <c r="H91" t="s">
        <v>218</v>
      </c>
      <c r="I91" t="s">
        <v>168</v>
      </c>
      <c r="J91" s="5" t="b">
        <v>1</v>
      </c>
    </row>
    <row r="92" spans="1:10" x14ac:dyDescent="0.25">
      <c r="A92" t="s">
        <v>395</v>
      </c>
      <c r="D92" t="s">
        <v>381</v>
      </c>
      <c r="E92" t="s">
        <v>153</v>
      </c>
      <c r="F92" t="s">
        <v>126</v>
      </c>
      <c r="G92" s="9">
        <f>G102*10^24</f>
        <v>9.9999999999999998E+23</v>
      </c>
      <c r="H92" t="s">
        <v>218</v>
      </c>
      <c r="I92" t="s">
        <v>168</v>
      </c>
      <c r="J92" s="11" t="b">
        <v>1</v>
      </c>
    </row>
    <row r="93" spans="1:10" x14ac:dyDescent="0.25">
      <c r="A93" t="s">
        <v>396</v>
      </c>
      <c r="D93" t="s">
        <v>382</v>
      </c>
      <c r="E93" t="s">
        <v>153</v>
      </c>
      <c r="F93" t="s">
        <v>126</v>
      </c>
      <c r="G93" s="9">
        <f>G102*10^21</f>
        <v>1E+21</v>
      </c>
      <c r="H93" t="s">
        <v>218</v>
      </c>
      <c r="I93" t="s">
        <v>168</v>
      </c>
      <c r="J93" s="11" t="b">
        <v>1</v>
      </c>
    </row>
    <row r="94" spans="1:10" x14ac:dyDescent="0.25">
      <c r="A94" t="s">
        <v>397</v>
      </c>
      <c r="D94" t="s">
        <v>383</v>
      </c>
      <c r="E94" t="s">
        <v>153</v>
      </c>
      <c r="F94" t="s">
        <v>126</v>
      </c>
      <c r="G94" s="9">
        <f>G102*10^18</f>
        <v>1E+18</v>
      </c>
      <c r="H94" t="s">
        <v>218</v>
      </c>
      <c r="I94" t="s">
        <v>168</v>
      </c>
      <c r="J94" s="11" t="b">
        <v>1</v>
      </c>
    </row>
    <row r="95" spans="1:10" x14ac:dyDescent="0.25">
      <c r="A95" t="s">
        <v>398</v>
      </c>
      <c r="D95" t="s">
        <v>384</v>
      </c>
      <c r="E95" t="s">
        <v>153</v>
      </c>
      <c r="F95" t="s">
        <v>126</v>
      </c>
      <c r="G95" s="9">
        <f>G102*10^15</f>
        <v>1000000000000000</v>
      </c>
      <c r="H95" t="s">
        <v>218</v>
      </c>
      <c r="I95" t="s">
        <v>168</v>
      </c>
      <c r="J95" s="11" t="b">
        <v>1</v>
      </c>
    </row>
    <row r="96" spans="1:10" x14ac:dyDescent="0.25">
      <c r="A96" t="s">
        <v>399</v>
      </c>
      <c r="D96" t="s">
        <v>385</v>
      </c>
      <c r="E96" t="s">
        <v>153</v>
      </c>
      <c r="F96" t="s">
        <v>126</v>
      </c>
      <c r="G96" s="9">
        <f>G102*10^12</f>
        <v>1000000000000</v>
      </c>
      <c r="H96" t="s">
        <v>218</v>
      </c>
      <c r="I96" t="s">
        <v>168</v>
      </c>
      <c r="J96" s="11" t="b">
        <v>1</v>
      </c>
    </row>
    <row r="97" spans="1:10" x14ac:dyDescent="0.25">
      <c r="A97" t="s">
        <v>443</v>
      </c>
      <c r="D97" t="s">
        <v>386</v>
      </c>
      <c r="E97" t="s">
        <v>153</v>
      </c>
      <c r="F97" t="s">
        <v>126</v>
      </c>
      <c r="G97" s="9">
        <f>G102*10^9</f>
        <v>1000000000</v>
      </c>
      <c r="H97" t="s">
        <v>218</v>
      </c>
      <c r="I97" t="s">
        <v>168</v>
      </c>
      <c r="J97" s="11" t="b">
        <v>1</v>
      </c>
    </row>
    <row r="98" spans="1:10" x14ac:dyDescent="0.25">
      <c r="A98" t="s">
        <v>400</v>
      </c>
      <c r="D98" t="s">
        <v>387</v>
      </c>
      <c r="E98" t="s">
        <v>153</v>
      </c>
      <c r="F98" t="s">
        <v>126</v>
      </c>
      <c r="G98" s="9">
        <f>G102*10^6</f>
        <v>1000000</v>
      </c>
      <c r="H98" t="s">
        <v>218</v>
      </c>
      <c r="I98" t="s">
        <v>168</v>
      </c>
      <c r="J98" s="11" t="b">
        <v>1</v>
      </c>
    </row>
    <row r="99" spans="1:10" x14ac:dyDescent="0.25">
      <c r="A99" t="s">
        <v>156</v>
      </c>
      <c r="D99" t="s">
        <v>157</v>
      </c>
      <c r="E99" t="s">
        <v>153</v>
      </c>
      <c r="F99" t="s">
        <v>126</v>
      </c>
      <c r="G99" s="9">
        <f>G102*10^3</f>
        <v>1000</v>
      </c>
      <c r="H99" t="s">
        <v>218</v>
      </c>
      <c r="I99" t="s">
        <v>168</v>
      </c>
      <c r="J99" s="11" t="b">
        <v>1</v>
      </c>
    </row>
    <row r="100" spans="1:10" x14ac:dyDescent="0.25">
      <c r="A100" t="s">
        <v>401</v>
      </c>
      <c r="D100" t="s">
        <v>388</v>
      </c>
      <c r="E100" t="s">
        <v>153</v>
      </c>
      <c r="F100" t="s">
        <v>126</v>
      </c>
      <c r="G100" s="9">
        <f>G102*10^2</f>
        <v>100</v>
      </c>
      <c r="H100" t="s">
        <v>218</v>
      </c>
      <c r="I100" t="s">
        <v>168</v>
      </c>
      <c r="J100" s="11" t="b">
        <v>1</v>
      </c>
    </row>
    <row r="101" spans="1:10" x14ac:dyDescent="0.25">
      <c r="A101" t="s">
        <v>402</v>
      </c>
      <c r="D101" t="s">
        <v>389</v>
      </c>
      <c r="E101" t="s">
        <v>153</v>
      </c>
      <c r="F101" t="s">
        <v>126</v>
      </c>
      <c r="G101" s="9">
        <f>G102*10</f>
        <v>10</v>
      </c>
      <c r="H101" t="s">
        <v>218</v>
      </c>
      <c r="I101" t="s">
        <v>168</v>
      </c>
      <c r="J101" s="11" t="b">
        <v>1</v>
      </c>
    </row>
    <row r="102" spans="1:10" x14ac:dyDescent="0.25">
      <c r="A102" t="s">
        <v>153</v>
      </c>
      <c r="D102" t="s">
        <v>126</v>
      </c>
      <c r="E102" t="s">
        <v>153</v>
      </c>
      <c r="F102" t="s">
        <v>126</v>
      </c>
      <c r="G102" s="9">
        <v>1</v>
      </c>
      <c r="H102" t="s">
        <v>218</v>
      </c>
      <c r="I102" t="s">
        <v>168</v>
      </c>
      <c r="J102" s="11" t="b">
        <v>1</v>
      </c>
    </row>
    <row r="103" spans="1:10" x14ac:dyDescent="0.25">
      <c r="A103" t="s">
        <v>403</v>
      </c>
      <c r="D103" t="s">
        <v>390</v>
      </c>
      <c r="E103" t="s">
        <v>153</v>
      </c>
      <c r="F103" t="s">
        <v>126</v>
      </c>
      <c r="G103" s="9">
        <f>G102/10</f>
        <v>0.1</v>
      </c>
      <c r="H103" t="s">
        <v>218</v>
      </c>
      <c r="I103" t="s">
        <v>168</v>
      </c>
      <c r="J103" s="11" t="b">
        <v>1</v>
      </c>
    </row>
    <row r="104" spans="1:10" x14ac:dyDescent="0.25">
      <c r="A104" t="s">
        <v>155</v>
      </c>
      <c r="D104" t="s">
        <v>62</v>
      </c>
      <c r="E104" t="s">
        <v>153</v>
      </c>
      <c r="F104" t="s">
        <v>126</v>
      </c>
      <c r="G104" s="9">
        <f>G102/10^2</f>
        <v>0.01</v>
      </c>
      <c r="H104" t="s">
        <v>218</v>
      </c>
      <c r="I104" t="s">
        <v>168</v>
      </c>
      <c r="J104" s="11" t="b">
        <v>1</v>
      </c>
    </row>
    <row r="105" spans="1:10" x14ac:dyDescent="0.25">
      <c r="A105" t="s">
        <v>134</v>
      </c>
      <c r="D105" t="s">
        <v>63</v>
      </c>
      <c r="E105" t="s">
        <v>153</v>
      </c>
      <c r="F105" t="s">
        <v>126</v>
      </c>
      <c r="G105" s="9">
        <f>G102/10^3</f>
        <v>1E-3</v>
      </c>
      <c r="H105" t="s">
        <v>218</v>
      </c>
      <c r="I105" t="s">
        <v>168</v>
      </c>
      <c r="J105" s="11" t="b">
        <v>1</v>
      </c>
    </row>
    <row r="106" spans="1:10" x14ac:dyDescent="0.25">
      <c r="A106" t="s">
        <v>444</v>
      </c>
      <c r="B106" t="s">
        <v>47</v>
      </c>
      <c r="D106" t="s">
        <v>128</v>
      </c>
      <c r="E106" t="s">
        <v>153</v>
      </c>
      <c r="F106" t="s">
        <v>126</v>
      </c>
      <c r="G106" s="9">
        <f>G102/10^6</f>
        <v>9.9999999999999995E-7</v>
      </c>
      <c r="H106" t="s">
        <v>218</v>
      </c>
      <c r="I106" t="s">
        <v>168</v>
      </c>
      <c r="J106" s="11" t="b">
        <v>1</v>
      </c>
    </row>
    <row r="107" spans="1:10" x14ac:dyDescent="0.25">
      <c r="A107" t="s">
        <v>154</v>
      </c>
      <c r="D107" t="s">
        <v>173</v>
      </c>
      <c r="E107" t="s">
        <v>153</v>
      </c>
      <c r="F107" t="s">
        <v>126</v>
      </c>
      <c r="G107" s="9">
        <f>G102/10^9</f>
        <v>1.0000000000000001E-9</v>
      </c>
      <c r="H107" t="s">
        <v>218</v>
      </c>
      <c r="I107" t="s">
        <v>168</v>
      </c>
      <c r="J107" s="11" t="b">
        <v>1</v>
      </c>
    </row>
    <row r="108" spans="1:10" x14ac:dyDescent="0.25">
      <c r="A108" t="s">
        <v>404</v>
      </c>
      <c r="B108" t="s">
        <v>500</v>
      </c>
      <c r="D108" t="s">
        <v>391</v>
      </c>
      <c r="E108" t="s">
        <v>153</v>
      </c>
      <c r="F108" t="s">
        <v>126</v>
      </c>
      <c r="G108" s="9">
        <f>G102/10^12</f>
        <v>9.9999999999999998E-13</v>
      </c>
      <c r="H108" t="s">
        <v>218</v>
      </c>
      <c r="I108" t="s">
        <v>168</v>
      </c>
      <c r="J108" s="11" t="b">
        <v>1</v>
      </c>
    </row>
    <row r="109" spans="1:10" x14ac:dyDescent="0.25">
      <c r="A109" t="s">
        <v>193</v>
      </c>
      <c r="D109" t="s">
        <v>127</v>
      </c>
      <c r="E109" t="s">
        <v>153</v>
      </c>
      <c r="F109" t="s">
        <v>126</v>
      </c>
      <c r="G109" s="9">
        <f>G102/10^15</f>
        <v>1.0000000000000001E-15</v>
      </c>
      <c r="H109" t="s">
        <v>218</v>
      </c>
      <c r="I109" t="s">
        <v>168</v>
      </c>
      <c r="J109" s="11" t="b">
        <v>1</v>
      </c>
    </row>
    <row r="110" spans="1:10" x14ac:dyDescent="0.25">
      <c r="A110" t="s">
        <v>405</v>
      </c>
      <c r="D110" t="s">
        <v>392</v>
      </c>
      <c r="E110" t="s">
        <v>153</v>
      </c>
      <c r="F110" t="s">
        <v>126</v>
      </c>
      <c r="G110" s="9">
        <f>G102/10^18</f>
        <v>1.0000000000000001E-18</v>
      </c>
      <c r="H110" t="s">
        <v>218</v>
      </c>
      <c r="I110" t="s">
        <v>168</v>
      </c>
      <c r="J110" s="11" t="b">
        <v>1</v>
      </c>
    </row>
    <row r="111" spans="1:10" x14ac:dyDescent="0.25">
      <c r="A111" t="s">
        <v>406</v>
      </c>
      <c r="D111" t="s">
        <v>393</v>
      </c>
      <c r="E111" t="s">
        <v>153</v>
      </c>
      <c r="F111" t="s">
        <v>126</v>
      </c>
      <c r="G111" s="9">
        <f>G102/10^21</f>
        <v>9.9999999999999991E-22</v>
      </c>
      <c r="H111" t="s">
        <v>218</v>
      </c>
      <c r="I111" t="s">
        <v>168</v>
      </c>
      <c r="J111" s="11" t="b">
        <v>1</v>
      </c>
    </row>
    <row r="112" spans="1:10" x14ac:dyDescent="0.25">
      <c r="A112" t="s">
        <v>407</v>
      </c>
      <c r="D112" t="s">
        <v>394</v>
      </c>
      <c r="E112" t="s">
        <v>153</v>
      </c>
      <c r="F112" t="s">
        <v>126</v>
      </c>
      <c r="G112" s="9">
        <f>G102/10^24</f>
        <v>1.0000000000000001E-24</v>
      </c>
      <c r="H112" t="s">
        <v>218</v>
      </c>
      <c r="I112" t="s">
        <v>168</v>
      </c>
      <c r="J112" s="11" t="b">
        <v>1</v>
      </c>
    </row>
    <row r="113" spans="1:10" x14ac:dyDescent="0.25">
      <c r="A113" t="s">
        <v>91</v>
      </c>
      <c r="D113" t="s">
        <v>44</v>
      </c>
      <c r="E113" t="s">
        <v>153</v>
      </c>
      <c r="F113" t="s">
        <v>126</v>
      </c>
      <c r="G113" s="9">
        <v>1E-10</v>
      </c>
      <c r="H113" t="s">
        <v>218</v>
      </c>
      <c r="I113" t="s">
        <v>168</v>
      </c>
      <c r="J113" s="5" t="b">
        <v>1</v>
      </c>
    </row>
    <row r="114" spans="1:10" x14ac:dyDescent="0.25">
      <c r="A114" t="s">
        <v>507</v>
      </c>
      <c r="D114" t="s">
        <v>816</v>
      </c>
      <c r="E114" t="s">
        <v>138</v>
      </c>
      <c r="F114" t="s">
        <v>182</v>
      </c>
      <c r="G114" s="9">
        <f>G115/4</f>
        <v>1011.7141056</v>
      </c>
      <c r="H114" t="s">
        <v>16</v>
      </c>
      <c r="I114" t="s">
        <v>245</v>
      </c>
      <c r="J114" s="5" t="b">
        <v>0</v>
      </c>
    </row>
    <row r="115" spans="1:10" x14ac:dyDescent="0.25">
      <c r="A115" t="s">
        <v>171</v>
      </c>
      <c r="D115" t="s">
        <v>817</v>
      </c>
      <c r="E115" t="s">
        <v>138</v>
      </c>
      <c r="F115" t="s">
        <v>182</v>
      </c>
      <c r="G115" s="9">
        <f>43560*G67^2</f>
        <v>4046.8564224000002</v>
      </c>
      <c r="H115" t="s">
        <v>16</v>
      </c>
      <c r="I115" t="s">
        <v>245</v>
      </c>
      <c r="J115" s="5" t="b">
        <v>1</v>
      </c>
    </row>
    <row r="116" spans="1:10" x14ac:dyDescent="0.25">
      <c r="A116" t="s">
        <v>489</v>
      </c>
      <c r="D116" t="s">
        <v>818</v>
      </c>
      <c r="E116" t="s">
        <v>138</v>
      </c>
      <c r="F116" t="s">
        <v>182</v>
      </c>
      <c r="G116" s="9">
        <f>4046+13525426/15499969</f>
        <v>4046.8726098742518</v>
      </c>
      <c r="H116" t="s">
        <v>16</v>
      </c>
      <c r="I116" t="s">
        <v>245</v>
      </c>
      <c r="J116" s="5" t="b">
        <v>1</v>
      </c>
    </row>
    <row r="117" spans="1:10" x14ac:dyDescent="0.25">
      <c r="A117" t="s">
        <v>508</v>
      </c>
      <c r="D117" t="s">
        <v>509</v>
      </c>
      <c r="E117" t="s">
        <v>138</v>
      </c>
      <c r="F117" t="s">
        <v>182</v>
      </c>
      <c r="G117" s="9">
        <v>1</v>
      </c>
      <c r="H117" t="s">
        <v>16</v>
      </c>
      <c r="I117" t="s">
        <v>245</v>
      </c>
      <c r="J117" s="5" t="b">
        <v>1</v>
      </c>
    </row>
    <row r="118" spans="1:10" x14ac:dyDescent="0.25">
      <c r="A118" t="s">
        <v>80</v>
      </c>
      <c r="D118" t="s">
        <v>27</v>
      </c>
      <c r="E118" t="s">
        <v>138</v>
      </c>
      <c r="F118" t="s">
        <v>182</v>
      </c>
      <c r="G118" s="9">
        <v>100</v>
      </c>
      <c r="H118" t="s">
        <v>16</v>
      </c>
      <c r="I118" t="s">
        <v>245</v>
      </c>
      <c r="J118" s="5" t="b">
        <v>1</v>
      </c>
    </row>
    <row r="119" spans="1:10" x14ac:dyDescent="0.25">
      <c r="A119" t="s">
        <v>82</v>
      </c>
      <c r="D119" t="s">
        <v>29</v>
      </c>
      <c r="E119" t="s">
        <v>138</v>
      </c>
      <c r="F119" t="s">
        <v>182</v>
      </c>
      <c r="G119" s="9">
        <v>10000</v>
      </c>
      <c r="H119" t="s">
        <v>16</v>
      </c>
      <c r="I119" t="s">
        <v>245</v>
      </c>
      <c r="J119" s="5" t="b">
        <v>1</v>
      </c>
    </row>
    <row r="120" spans="1:10" x14ac:dyDescent="0.25">
      <c r="A120" t="s">
        <v>81</v>
      </c>
      <c r="D120" t="s">
        <v>28</v>
      </c>
      <c r="E120" t="s">
        <v>138</v>
      </c>
      <c r="F120" t="s">
        <v>182</v>
      </c>
      <c r="G120" s="9">
        <v>9.9999999999999997E-29</v>
      </c>
      <c r="H120" t="s">
        <v>16</v>
      </c>
      <c r="I120" t="s">
        <v>245</v>
      </c>
      <c r="J120" s="5" t="b">
        <v>1</v>
      </c>
    </row>
    <row r="121" spans="1:10" x14ac:dyDescent="0.25">
      <c r="A121" t="s">
        <v>170</v>
      </c>
      <c r="D121" t="s">
        <v>920</v>
      </c>
      <c r="E121" t="s">
        <v>138</v>
      </c>
      <c r="F121" t="s">
        <v>182</v>
      </c>
      <c r="G121" s="9">
        <f>0.00016129*PI()</f>
        <v>5.0670747909749769E-4</v>
      </c>
      <c r="H121" t="s">
        <v>16</v>
      </c>
      <c r="I121" t="s">
        <v>245</v>
      </c>
      <c r="J121" s="5" t="b">
        <v>1</v>
      </c>
    </row>
    <row r="122" spans="1:10" x14ac:dyDescent="0.25">
      <c r="A122" t="s">
        <v>323</v>
      </c>
      <c r="D122" t="s">
        <v>513</v>
      </c>
      <c r="E122" t="s">
        <v>136</v>
      </c>
      <c r="F122" t="s">
        <v>180</v>
      </c>
      <c r="G122" s="9">
        <f>G115*G67</f>
        <v>1233.4818375475202</v>
      </c>
      <c r="H122" t="s">
        <v>190</v>
      </c>
      <c r="I122" t="s">
        <v>277</v>
      </c>
      <c r="J122" s="5" t="b">
        <v>1</v>
      </c>
    </row>
    <row r="123" spans="1:10" x14ac:dyDescent="0.25">
      <c r="A123" t="s">
        <v>512</v>
      </c>
      <c r="D123" t="s">
        <v>819</v>
      </c>
      <c r="E123" t="s">
        <v>136</v>
      </c>
      <c r="F123" t="s">
        <v>180</v>
      </c>
      <c r="G123" s="9">
        <f>G116*G74</f>
        <v>1233.4891996132378</v>
      </c>
      <c r="H123" t="s">
        <v>190</v>
      </c>
      <c r="I123" t="s">
        <v>277</v>
      </c>
      <c r="J123" s="5" t="b">
        <v>1</v>
      </c>
    </row>
    <row r="124" spans="1:10" x14ac:dyDescent="0.25">
      <c r="A124" t="s">
        <v>514</v>
      </c>
      <c r="D124" t="s">
        <v>514</v>
      </c>
      <c r="E124" t="s">
        <v>136</v>
      </c>
      <c r="F124" t="s">
        <v>180</v>
      </c>
      <c r="G124" s="9">
        <f>G132/1024</f>
        <v>3.6966911953124997E-6</v>
      </c>
      <c r="H124" t="s">
        <v>190</v>
      </c>
      <c r="I124" t="s">
        <v>277</v>
      </c>
      <c r="J124" s="5" t="b">
        <v>1</v>
      </c>
    </row>
    <row r="125" spans="1:10" x14ac:dyDescent="0.25">
      <c r="A125" t="s">
        <v>291</v>
      </c>
      <c r="D125" t="s">
        <v>908</v>
      </c>
      <c r="E125" t="s">
        <v>136</v>
      </c>
      <c r="F125" t="s">
        <v>180</v>
      </c>
      <c r="G125" s="9">
        <f>G132/768</f>
        <v>4.9289215937499996E-6</v>
      </c>
      <c r="H125" t="s">
        <v>190</v>
      </c>
      <c r="I125" t="s">
        <v>277</v>
      </c>
      <c r="J125" s="5" t="b">
        <v>1</v>
      </c>
    </row>
    <row r="126" spans="1:10" x14ac:dyDescent="0.25">
      <c r="A126" t="s">
        <v>290</v>
      </c>
      <c r="D126" t="s">
        <v>13</v>
      </c>
      <c r="E126" t="s">
        <v>136</v>
      </c>
      <c r="F126" t="s">
        <v>180</v>
      </c>
      <c r="G126" s="9">
        <f>G132/256</f>
        <v>1.4786764781249999E-5</v>
      </c>
      <c r="H126" t="s">
        <v>190</v>
      </c>
      <c r="I126" t="s">
        <v>277</v>
      </c>
      <c r="J126" s="5" t="b">
        <v>1</v>
      </c>
    </row>
    <row r="127" spans="1:10" x14ac:dyDescent="0.25">
      <c r="A127" t="s">
        <v>510</v>
      </c>
      <c r="D127" t="s">
        <v>820</v>
      </c>
      <c r="E127" t="s">
        <v>136</v>
      </c>
      <c r="F127" t="s">
        <v>180</v>
      </c>
      <c r="G127" s="9">
        <f>G132/128</f>
        <v>2.9573529562499998E-5</v>
      </c>
      <c r="H127" t="s">
        <v>190</v>
      </c>
      <c r="I127" t="s">
        <v>277</v>
      </c>
      <c r="J127" s="5" t="b">
        <v>1</v>
      </c>
    </row>
    <row r="128" spans="1:10" x14ac:dyDescent="0.25">
      <c r="A128" t="s">
        <v>201</v>
      </c>
      <c r="D128" t="s">
        <v>821</v>
      </c>
      <c r="E128" t="s">
        <v>136</v>
      </c>
      <c r="F128" t="s">
        <v>180</v>
      </c>
      <c r="G128" s="9">
        <f>G132/32</f>
        <v>1.1829411824999999E-4</v>
      </c>
      <c r="H128" t="s">
        <v>190</v>
      </c>
      <c r="I128" t="s">
        <v>277</v>
      </c>
      <c r="J128" s="5" t="b">
        <v>1</v>
      </c>
    </row>
    <row r="129" spans="1:10" x14ac:dyDescent="0.25">
      <c r="A129" t="s">
        <v>76</v>
      </c>
      <c r="D129" t="s">
        <v>822</v>
      </c>
      <c r="E129" t="s">
        <v>136</v>
      </c>
      <c r="F129" t="s">
        <v>180</v>
      </c>
      <c r="G129" s="9">
        <f>G132/16</f>
        <v>2.3658823649999998E-4</v>
      </c>
      <c r="H129" t="s">
        <v>190</v>
      </c>
      <c r="I129" t="s">
        <v>277</v>
      </c>
      <c r="J129" s="5" t="b">
        <v>1</v>
      </c>
    </row>
    <row r="130" spans="1:10" x14ac:dyDescent="0.25">
      <c r="A130" t="s">
        <v>339</v>
      </c>
      <c r="D130" t="s">
        <v>823</v>
      </c>
      <c r="E130" t="s">
        <v>136</v>
      </c>
      <c r="F130" t="s">
        <v>180</v>
      </c>
      <c r="G130" s="9">
        <f>G132/8</f>
        <v>4.7317647299999996E-4</v>
      </c>
      <c r="H130" t="s">
        <v>190</v>
      </c>
      <c r="I130" t="s">
        <v>277</v>
      </c>
      <c r="J130" s="5" t="b">
        <v>1</v>
      </c>
    </row>
    <row r="131" spans="1:10" x14ac:dyDescent="0.25">
      <c r="A131" t="s">
        <v>341</v>
      </c>
      <c r="D131" t="s">
        <v>824</v>
      </c>
      <c r="E131" t="s">
        <v>136</v>
      </c>
      <c r="F131" t="s">
        <v>180</v>
      </c>
      <c r="G131" s="9">
        <f>G132/4</f>
        <v>9.4635294599999993E-4</v>
      </c>
      <c r="H131" t="s">
        <v>190</v>
      </c>
      <c r="I131" t="s">
        <v>277</v>
      </c>
      <c r="J131" s="5" t="b">
        <v>1</v>
      </c>
    </row>
    <row r="132" spans="1:10" x14ac:dyDescent="0.25">
      <c r="A132" t="s">
        <v>20</v>
      </c>
      <c r="D132" t="s">
        <v>825</v>
      </c>
      <c r="E132" t="s">
        <v>136</v>
      </c>
      <c r="F132" t="s">
        <v>180</v>
      </c>
      <c r="G132" s="9">
        <f>231*G66^3</f>
        <v>3.7854117839999997E-3</v>
      </c>
      <c r="H132" t="s">
        <v>190</v>
      </c>
      <c r="I132" t="s">
        <v>277</v>
      </c>
      <c r="J132" s="5" t="b">
        <v>1</v>
      </c>
    </row>
    <row r="133" spans="1:10" x14ac:dyDescent="0.25">
      <c r="A133" t="s">
        <v>529</v>
      </c>
      <c r="B133" t="s">
        <v>530</v>
      </c>
      <c r="C133" t="s">
        <v>292</v>
      </c>
      <c r="D133" t="s">
        <v>826</v>
      </c>
      <c r="E133" t="s">
        <v>136</v>
      </c>
      <c r="F133" t="s">
        <v>180</v>
      </c>
      <c r="G133" s="9">
        <f>100*G67^3</f>
        <v>2.8316846592000005</v>
      </c>
      <c r="H133" t="s">
        <v>190</v>
      </c>
      <c r="I133" t="s">
        <v>277</v>
      </c>
      <c r="J133" s="5" t="b">
        <v>1</v>
      </c>
    </row>
    <row r="134" spans="1:10" x14ac:dyDescent="0.25">
      <c r="A134" t="s">
        <v>511</v>
      </c>
      <c r="B134" t="s">
        <v>518</v>
      </c>
      <c r="C134" t="s">
        <v>519</v>
      </c>
      <c r="D134" t="s">
        <v>827</v>
      </c>
      <c r="E134" t="s">
        <v>136</v>
      </c>
      <c r="F134" t="s">
        <v>180</v>
      </c>
      <c r="G134" s="9">
        <f>G138/160</f>
        <v>2.8413062500000005E-5</v>
      </c>
      <c r="H134" t="s">
        <v>190</v>
      </c>
      <c r="I134" t="s">
        <v>277</v>
      </c>
      <c r="J134" s="5" t="b">
        <v>1</v>
      </c>
    </row>
    <row r="135" spans="1:10" x14ac:dyDescent="0.25">
      <c r="A135" t="s">
        <v>336</v>
      </c>
      <c r="B135" t="s">
        <v>337</v>
      </c>
      <c r="C135" t="s">
        <v>520</v>
      </c>
      <c r="D135" t="s">
        <v>828</v>
      </c>
      <c r="E135" t="s">
        <v>136</v>
      </c>
      <c r="F135" t="s">
        <v>180</v>
      </c>
      <c r="G135" s="9">
        <f>5*G134</f>
        <v>1.4206531250000003E-4</v>
      </c>
      <c r="H135" t="s">
        <v>190</v>
      </c>
      <c r="I135" t="s">
        <v>277</v>
      </c>
      <c r="J135" s="5" t="b">
        <v>1</v>
      </c>
    </row>
    <row r="136" spans="1:10" x14ac:dyDescent="0.25">
      <c r="A136" t="s">
        <v>526</v>
      </c>
      <c r="B136" t="s">
        <v>527</v>
      </c>
      <c r="C136" t="s">
        <v>528</v>
      </c>
      <c r="D136" t="s">
        <v>829</v>
      </c>
      <c r="E136" t="s">
        <v>136</v>
      </c>
      <c r="F136" t="s">
        <v>180</v>
      </c>
      <c r="G136" s="9">
        <f>G138/8</f>
        <v>5.6826125000000011E-4</v>
      </c>
      <c r="H136" t="s">
        <v>190</v>
      </c>
      <c r="I136" t="s">
        <v>277</v>
      </c>
      <c r="J136" s="5" t="b">
        <v>1</v>
      </c>
    </row>
    <row r="137" spans="1:10" x14ac:dyDescent="0.25">
      <c r="A137" t="s">
        <v>523</v>
      </c>
      <c r="B137" t="s">
        <v>524</v>
      </c>
      <c r="C137" t="s">
        <v>525</v>
      </c>
      <c r="D137" t="s">
        <v>830</v>
      </c>
      <c r="E137" t="s">
        <v>136</v>
      </c>
      <c r="F137" t="s">
        <v>180</v>
      </c>
      <c r="G137" s="9">
        <f>G138/4</f>
        <v>1.1365225000000002E-3</v>
      </c>
      <c r="H137" t="s">
        <v>190</v>
      </c>
      <c r="I137" t="s">
        <v>277</v>
      </c>
      <c r="J137" s="5" t="b">
        <v>1</v>
      </c>
    </row>
    <row r="138" spans="1:10" x14ac:dyDescent="0.25">
      <c r="A138" t="s">
        <v>334</v>
      </c>
      <c r="B138" t="s">
        <v>335</v>
      </c>
      <c r="C138" t="s">
        <v>521</v>
      </c>
      <c r="D138" t="s">
        <v>831</v>
      </c>
      <c r="E138" t="s">
        <v>136</v>
      </c>
      <c r="F138" t="s">
        <v>180</v>
      </c>
      <c r="G138" s="9">
        <v>4.5460900000000009E-3</v>
      </c>
      <c r="H138" t="s">
        <v>190</v>
      </c>
      <c r="I138" t="s">
        <v>277</v>
      </c>
      <c r="J138" s="5" t="b">
        <v>1</v>
      </c>
    </row>
    <row r="139" spans="1:10" x14ac:dyDescent="0.25">
      <c r="A139" t="s">
        <v>539</v>
      </c>
      <c r="B139" t="s">
        <v>769</v>
      </c>
      <c r="D139" t="s">
        <v>832</v>
      </c>
      <c r="E139" t="s">
        <v>136</v>
      </c>
      <c r="F139" t="s">
        <v>180</v>
      </c>
      <c r="G139" s="9">
        <f>231*G66^3</f>
        <v>3.7854117839999997E-3</v>
      </c>
      <c r="H139" t="s">
        <v>190</v>
      </c>
      <c r="I139" t="s">
        <v>277</v>
      </c>
      <c r="J139" s="5" t="b">
        <v>1</v>
      </c>
    </row>
    <row r="140" spans="1:10" x14ac:dyDescent="0.25">
      <c r="A140" t="s">
        <v>531</v>
      </c>
      <c r="D140" t="s">
        <v>531</v>
      </c>
      <c r="E140" t="s">
        <v>136</v>
      </c>
      <c r="F140" t="s">
        <v>180</v>
      </c>
      <c r="G140" s="9">
        <f>18*G139</f>
        <v>6.8137412112000001E-2</v>
      </c>
      <c r="H140" t="s">
        <v>190</v>
      </c>
      <c r="I140" t="s">
        <v>277</v>
      </c>
      <c r="J140" s="5" t="b">
        <v>1</v>
      </c>
    </row>
    <row r="141" spans="1:10" x14ac:dyDescent="0.25">
      <c r="A141" t="s">
        <v>532</v>
      </c>
      <c r="D141" t="s">
        <v>833</v>
      </c>
      <c r="E141" t="s">
        <v>136</v>
      </c>
      <c r="F141" t="s">
        <v>180</v>
      </c>
      <c r="G141" s="9">
        <f>31.5*G139</f>
        <v>0.11924047119599999</v>
      </c>
      <c r="H141" t="s">
        <v>190</v>
      </c>
      <c r="I141" t="s">
        <v>277</v>
      </c>
      <c r="J141" s="5" t="b">
        <v>1</v>
      </c>
    </row>
    <row r="142" spans="1:10" x14ac:dyDescent="0.25">
      <c r="A142" t="s">
        <v>533</v>
      </c>
      <c r="D142" t="s">
        <v>533</v>
      </c>
      <c r="E142" t="s">
        <v>136</v>
      </c>
      <c r="F142" t="s">
        <v>180</v>
      </c>
      <c r="G142" s="9">
        <f>42*G139</f>
        <v>0.15898729492799998</v>
      </c>
      <c r="H142" t="s">
        <v>190</v>
      </c>
      <c r="I142" t="s">
        <v>277</v>
      </c>
      <c r="J142" s="5" t="b">
        <v>1</v>
      </c>
    </row>
    <row r="143" spans="1:10" x14ac:dyDescent="0.25">
      <c r="A143" t="s">
        <v>545</v>
      </c>
      <c r="D143" t="s">
        <v>834</v>
      </c>
      <c r="E143" t="s">
        <v>136</v>
      </c>
      <c r="F143" t="s">
        <v>180</v>
      </c>
      <c r="G143" s="9">
        <f>63*G139</f>
        <v>0.23848094239199999</v>
      </c>
      <c r="H143" t="s">
        <v>190</v>
      </c>
      <c r="I143" t="s">
        <v>277</v>
      </c>
      <c r="J143" s="5" t="b">
        <v>1</v>
      </c>
    </row>
    <row r="144" spans="1:10" x14ac:dyDescent="0.25">
      <c r="A144" t="s">
        <v>534</v>
      </c>
      <c r="B144" t="s">
        <v>535</v>
      </c>
      <c r="D144" t="s">
        <v>534</v>
      </c>
      <c r="E144" t="s">
        <v>136</v>
      </c>
      <c r="F144" t="s">
        <v>180</v>
      </c>
      <c r="G144" s="9">
        <f>84*G139</f>
        <v>0.31797458985599997</v>
      </c>
      <c r="H144" t="s">
        <v>190</v>
      </c>
      <c r="I144" t="s">
        <v>277</v>
      </c>
      <c r="J144" s="5" t="b">
        <v>1</v>
      </c>
    </row>
    <row r="145" spans="1:10" x14ac:dyDescent="0.25">
      <c r="A145" t="s">
        <v>536</v>
      </c>
      <c r="B145" t="s">
        <v>537</v>
      </c>
      <c r="D145" t="s">
        <v>536</v>
      </c>
      <c r="E145" t="s">
        <v>136</v>
      </c>
      <c r="F145" t="s">
        <v>180</v>
      </c>
      <c r="G145" s="9">
        <f>126*G139</f>
        <v>0.47696188478399998</v>
      </c>
      <c r="H145" t="s">
        <v>190</v>
      </c>
      <c r="I145" t="s">
        <v>277</v>
      </c>
      <c r="J145" s="5" t="b">
        <v>1</v>
      </c>
    </row>
    <row r="146" spans="1:10" x14ac:dyDescent="0.25">
      <c r="A146" t="s">
        <v>538</v>
      </c>
      <c r="D146" t="s">
        <v>538</v>
      </c>
      <c r="E146" t="s">
        <v>136</v>
      </c>
      <c r="F146" t="s">
        <v>180</v>
      </c>
      <c r="G146" s="9">
        <f>252*G139</f>
        <v>0.95392376956799996</v>
      </c>
      <c r="H146" t="s">
        <v>190</v>
      </c>
      <c r="I146" t="s">
        <v>277</v>
      </c>
      <c r="J146" s="5" t="b">
        <v>1</v>
      </c>
    </row>
    <row r="147" spans="1:10" x14ac:dyDescent="0.25">
      <c r="A147" t="s">
        <v>540</v>
      </c>
      <c r="B147" t="s">
        <v>770</v>
      </c>
      <c r="D147" t="s">
        <v>835</v>
      </c>
      <c r="E147" t="s">
        <v>136</v>
      </c>
      <c r="F147" t="s">
        <v>180</v>
      </c>
      <c r="G147" s="9">
        <f>282*G66^3</f>
        <v>4.6211520479999997E-3</v>
      </c>
      <c r="H147" t="s">
        <v>190</v>
      </c>
      <c r="I147" t="s">
        <v>277</v>
      </c>
      <c r="J147" s="5" t="b">
        <v>1</v>
      </c>
    </row>
    <row r="148" spans="1:10" x14ac:dyDescent="0.25">
      <c r="A148" t="s">
        <v>541</v>
      </c>
      <c r="D148" t="s">
        <v>541</v>
      </c>
      <c r="E148" t="s">
        <v>136</v>
      </c>
      <c r="F148" t="s">
        <v>180</v>
      </c>
      <c r="G148" s="9">
        <f>9*G138</f>
        <v>4.091481000000001E-2</v>
      </c>
      <c r="H148" t="s">
        <v>190</v>
      </c>
      <c r="I148" t="s">
        <v>277</v>
      </c>
      <c r="J148" s="5" t="b">
        <v>1</v>
      </c>
    </row>
    <row r="149" spans="1:10" x14ac:dyDescent="0.25">
      <c r="A149" t="s">
        <v>542</v>
      </c>
      <c r="D149" t="s">
        <v>542</v>
      </c>
      <c r="E149" t="s">
        <v>136</v>
      </c>
      <c r="F149" t="s">
        <v>180</v>
      </c>
      <c r="G149" s="9">
        <f>18*G138</f>
        <v>8.182962000000002E-2</v>
      </c>
      <c r="H149" t="s">
        <v>190</v>
      </c>
      <c r="I149" t="s">
        <v>277</v>
      </c>
      <c r="J149" s="5" t="b">
        <v>1</v>
      </c>
    </row>
    <row r="150" spans="1:10" x14ac:dyDescent="0.25">
      <c r="A150" t="s">
        <v>543</v>
      </c>
      <c r="D150" t="s">
        <v>836</v>
      </c>
      <c r="E150" t="s">
        <v>136</v>
      </c>
      <c r="F150" t="s">
        <v>180</v>
      </c>
      <c r="G150" s="9">
        <f>36*G138</f>
        <v>0.16365924000000004</v>
      </c>
      <c r="H150" t="s">
        <v>190</v>
      </c>
      <c r="I150" t="s">
        <v>277</v>
      </c>
      <c r="J150" s="5" t="b">
        <v>1</v>
      </c>
    </row>
    <row r="151" spans="1:10" x14ac:dyDescent="0.25">
      <c r="A151" t="s">
        <v>544</v>
      </c>
      <c r="D151" t="s">
        <v>837</v>
      </c>
      <c r="E151" t="s">
        <v>136</v>
      </c>
      <c r="F151" t="s">
        <v>180</v>
      </c>
      <c r="G151" s="9">
        <f>54*G138</f>
        <v>0.24548886000000006</v>
      </c>
      <c r="H151" t="s">
        <v>190</v>
      </c>
      <c r="I151" t="s">
        <v>277</v>
      </c>
      <c r="J151" s="5" t="b">
        <v>1</v>
      </c>
    </row>
    <row r="152" spans="1:10" x14ac:dyDescent="0.25">
      <c r="A152" t="s">
        <v>338</v>
      </c>
      <c r="D152" t="s">
        <v>838</v>
      </c>
      <c r="E152" t="s">
        <v>136</v>
      </c>
      <c r="F152" t="s">
        <v>180</v>
      </c>
      <c r="G152" s="9">
        <f>G154/8</f>
        <v>5.506104713575E-4</v>
      </c>
      <c r="H152" t="s">
        <v>190</v>
      </c>
      <c r="I152" t="s">
        <v>277</v>
      </c>
      <c r="J152" s="5" t="b">
        <v>1</v>
      </c>
    </row>
    <row r="153" spans="1:10" x14ac:dyDescent="0.25">
      <c r="A153" t="s">
        <v>340</v>
      </c>
      <c r="D153" t="s">
        <v>839</v>
      </c>
      <c r="E153" t="s">
        <v>136</v>
      </c>
      <c r="F153" t="s">
        <v>180</v>
      </c>
      <c r="G153" s="9">
        <f>G154/4</f>
        <v>1.101220942715E-3</v>
      </c>
      <c r="H153" t="s">
        <v>190</v>
      </c>
      <c r="I153" t="s">
        <v>277</v>
      </c>
      <c r="J153" s="5" t="b">
        <v>1</v>
      </c>
    </row>
    <row r="154" spans="1:10" x14ac:dyDescent="0.25">
      <c r="A154" t="s">
        <v>515</v>
      </c>
      <c r="D154" t="s">
        <v>840</v>
      </c>
      <c r="E154" t="s">
        <v>136</v>
      </c>
      <c r="F154" t="s">
        <v>180</v>
      </c>
      <c r="G154" s="9">
        <f>268.8025*G66^3</f>
        <v>4.40488377086E-3</v>
      </c>
      <c r="H154" t="s">
        <v>190</v>
      </c>
      <c r="I154" t="s">
        <v>277</v>
      </c>
      <c r="J154" s="5" t="b">
        <v>1</v>
      </c>
    </row>
    <row r="155" spans="1:10" x14ac:dyDescent="0.25">
      <c r="A155" t="s">
        <v>202</v>
      </c>
      <c r="B155" t="s">
        <v>516</v>
      </c>
      <c r="D155" t="s">
        <v>841</v>
      </c>
      <c r="E155" t="s">
        <v>136</v>
      </c>
      <c r="F155" t="s">
        <v>180</v>
      </c>
      <c r="G155" s="9">
        <f>G154*2</f>
        <v>8.8097675417200001E-3</v>
      </c>
      <c r="H155" t="s">
        <v>190</v>
      </c>
      <c r="I155" t="s">
        <v>277</v>
      </c>
      <c r="J155" s="5" t="b">
        <v>1</v>
      </c>
    </row>
    <row r="156" spans="1:10" x14ac:dyDescent="0.25">
      <c r="A156" t="s">
        <v>200</v>
      </c>
      <c r="B156" t="s">
        <v>517</v>
      </c>
      <c r="D156" t="s">
        <v>842</v>
      </c>
      <c r="E156" t="s">
        <v>136</v>
      </c>
      <c r="F156" t="s">
        <v>180</v>
      </c>
      <c r="G156" s="9">
        <f>8*G154</f>
        <v>3.523907016688E-2</v>
      </c>
      <c r="H156" t="s">
        <v>190</v>
      </c>
      <c r="I156" t="s">
        <v>277</v>
      </c>
      <c r="J156" s="5" t="b">
        <v>1</v>
      </c>
    </row>
    <row r="157" spans="1:10" x14ac:dyDescent="0.25">
      <c r="A157" t="s">
        <v>75</v>
      </c>
      <c r="D157" t="s">
        <v>75</v>
      </c>
      <c r="E157" t="s">
        <v>136</v>
      </c>
      <c r="F157" t="s">
        <v>180</v>
      </c>
      <c r="G157" s="9">
        <f>128*G67^3</f>
        <v>3.6245563637760005</v>
      </c>
      <c r="H157" t="s">
        <v>190</v>
      </c>
      <c r="I157" t="s">
        <v>277</v>
      </c>
      <c r="J157" s="5" t="b">
        <v>1</v>
      </c>
    </row>
    <row r="158" spans="1:10" x14ac:dyDescent="0.25">
      <c r="A158" t="s">
        <v>194</v>
      </c>
      <c r="D158" t="s">
        <v>946</v>
      </c>
      <c r="E158" t="s">
        <v>136</v>
      </c>
      <c r="F158" t="s">
        <v>180</v>
      </c>
      <c r="G158" s="9">
        <f>G132*42</f>
        <v>0.15898729492799998</v>
      </c>
      <c r="H158" t="s">
        <v>190</v>
      </c>
      <c r="I158" t="s">
        <v>277</v>
      </c>
      <c r="J158" s="5" t="b">
        <v>1</v>
      </c>
    </row>
    <row r="159" spans="1:10" x14ac:dyDescent="0.25">
      <c r="A159" t="s">
        <v>706</v>
      </c>
      <c r="B159" t="s">
        <v>746</v>
      </c>
      <c r="D159" t="s">
        <v>726</v>
      </c>
      <c r="E159" t="s">
        <v>136</v>
      </c>
      <c r="F159" t="s">
        <v>180</v>
      </c>
      <c r="G159" s="9">
        <f>G169*10^24</f>
        <v>1E+21</v>
      </c>
      <c r="H159" t="s">
        <v>190</v>
      </c>
      <c r="I159" t="s">
        <v>277</v>
      </c>
      <c r="J159" s="11" t="b">
        <v>1</v>
      </c>
    </row>
    <row r="160" spans="1:10" x14ac:dyDescent="0.25">
      <c r="A160" t="s">
        <v>707</v>
      </c>
      <c r="B160" t="s">
        <v>747</v>
      </c>
      <c r="D160" t="s">
        <v>727</v>
      </c>
      <c r="E160" t="s">
        <v>136</v>
      </c>
      <c r="F160" t="s">
        <v>180</v>
      </c>
      <c r="G160" s="9">
        <f>G169*10^21</f>
        <v>1E+18</v>
      </c>
      <c r="H160" t="s">
        <v>190</v>
      </c>
      <c r="I160" t="s">
        <v>277</v>
      </c>
      <c r="J160" s="11" t="b">
        <v>1</v>
      </c>
    </row>
    <row r="161" spans="1:10" x14ac:dyDescent="0.25">
      <c r="A161" t="s">
        <v>708</v>
      </c>
      <c r="B161" t="s">
        <v>748</v>
      </c>
      <c r="D161" t="s">
        <v>728</v>
      </c>
      <c r="E161" t="s">
        <v>136</v>
      </c>
      <c r="F161" t="s">
        <v>180</v>
      </c>
      <c r="G161" s="9">
        <f>G169*10^18</f>
        <v>1000000000000000</v>
      </c>
      <c r="H161" t="s">
        <v>190</v>
      </c>
      <c r="I161" t="s">
        <v>277</v>
      </c>
      <c r="J161" s="11" t="b">
        <v>1</v>
      </c>
    </row>
    <row r="162" spans="1:10" x14ac:dyDescent="0.25">
      <c r="A162" t="s">
        <v>709</v>
      </c>
      <c r="B162" t="s">
        <v>749</v>
      </c>
      <c r="D162" t="s">
        <v>729</v>
      </c>
      <c r="E162" t="s">
        <v>136</v>
      </c>
      <c r="F162" t="s">
        <v>180</v>
      </c>
      <c r="G162" s="9">
        <f>G169*10^15</f>
        <v>1000000000000</v>
      </c>
      <c r="H162" t="s">
        <v>190</v>
      </c>
      <c r="I162" t="s">
        <v>277</v>
      </c>
      <c r="J162" s="11" t="b">
        <v>1</v>
      </c>
    </row>
    <row r="163" spans="1:10" x14ac:dyDescent="0.25">
      <c r="A163" t="s">
        <v>710</v>
      </c>
      <c r="B163" t="s">
        <v>750</v>
      </c>
      <c r="D163" t="s">
        <v>730</v>
      </c>
      <c r="E163" t="s">
        <v>136</v>
      </c>
      <c r="F163" t="s">
        <v>180</v>
      </c>
      <c r="G163" s="9">
        <f>G169*10^12</f>
        <v>1000000000</v>
      </c>
      <c r="H163" t="s">
        <v>190</v>
      </c>
      <c r="I163" t="s">
        <v>277</v>
      </c>
      <c r="J163" s="11" t="b">
        <v>1</v>
      </c>
    </row>
    <row r="164" spans="1:10" x14ac:dyDescent="0.25">
      <c r="A164" t="s">
        <v>711</v>
      </c>
      <c r="B164" t="s">
        <v>751</v>
      </c>
      <c r="D164" t="s">
        <v>731</v>
      </c>
      <c r="E164" t="s">
        <v>136</v>
      </c>
      <c r="F164" t="s">
        <v>180</v>
      </c>
      <c r="G164" s="9">
        <f>G169*10^9</f>
        <v>1000000</v>
      </c>
      <c r="H164" t="s">
        <v>190</v>
      </c>
      <c r="I164" t="s">
        <v>277</v>
      </c>
      <c r="J164" s="11" t="b">
        <v>1</v>
      </c>
    </row>
    <row r="165" spans="1:10" x14ac:dyDescent="0.25">
      <c r="A165" t="s">
        <v>712</v>
      </c>
      <c r="B165" t="s">
        <v>752</v>
      </c>
      <c r="D165" t="s">
        <v>732</v>
      </c>
      <c r="E165" t="s">
        <v>136</v>
      </c>
      <c r="F165" t="s">
        <v>180</v>
      </c>
      <c r="G165" s="9">
        <f>G169*10^6</f>
        <v>1000</v>
      </c>
      <c r="H165" t="s">
        <v>190</v>
      </c>
      <c r="I165" t="s">
        <v>277</v>
      </c>
      <c r="J165" s="11" t="b">
        <v>1</v>
      </c>
    </row>
    <row r="166" spans="1:10" x14ac:dyDescent="0.25">
      <c r="A166" t="s">
        <v>713</v>
      </c>
      <c r="B166" t="s">
        <v>753</v>
      </c>
      <c r="D166" t="s">
        <v>733</v>
      </c>
      <c r="E166" t="s">
        <v>136</v>
      </c>
      <c r="F166" t="s">
        <v>180</v>
      </c>
      <c r="G166" s="9">
        <f>G169*10^3</f>
        <v>1</v>
      </c>
      <c r="H166" t="s">
        <v>190</v>
      </c>
      <c r="I166" t="s">
        <v>277</v>
      </c>
      <c r="J166" s="11" t="b">
        <v>1</v>
      </c>
    </row>
    <row r="167" spans="1:10" x14ac:dyDescent="0.25">
      <c r="A167" t="s">
        <v>714</v>
      </c>
      <c r="B167" t="s">
        <v>754</v>
      </c>
      <c r="D167" t="s">
        <v>734</v>
      </c>
      <c r="E167" t="s">
        <v>136</v>
      </c>
      <c r="F167" t="s">
        <v>180</v>
      </c>
      <c r="G167" s="9">
        <f>G169*10^2</f>
        <v>0.1</v>
      </c>
      <c r="H167" t="s">
        <v>190</v>
      </c>
      <c r="I167" t="s">
        <v>277</v>
      </c>
      <c r="J167" s="11" t="b">
        <v>1</v>
      </c>
    </row>
    <row r="168" spans="1:10" x14ac:dyDescent="0.25">
      <c r="A168" t="s">
        <v>715</v>
      </c>
      <c r="B168" t="s">
        <v>755</v>
      </c>
      <c r="D168" t="s">
        <v>735</v>
      </c>
      <c r="E168" t="s">
        <v>136</v>
      </c>
      <c r="F168" t="s">
        <v>180</v>
      </c>
      <c r="G168" s="9">
        <f>G169*10</f>
        <v>0.01</v>
      </c>
      <c r="H168" t="s">
        <v>190</v>
      </c>
      <c r="I168" t="s">
        <v>277</v>
      </c>
      <c r="J168" s="11" t="b">
        <v>1</v>
      </c>
    </row>
    <row r="169" spans="1:10" x14ac:dyDescent="0.25">
      <c r="A169" t="s">
        <v>168</v>
      </c>
      <c r="B169" t="s">
        <v>522</v>
      </c>
      <c r="D169" t="s">
        <v>77</v>
      </c>
      <c r="E169" t="s">
        <v>136</v>
      </c>
      <c r="F169" t="s">
        <v>180</v>
      </c>
      <c r="G169" s="9">
        <v>1E-3</v>
      </c>
      <c r="H169" t="s">
        <v>190</v>
      </c>
      <c r="I169" t="s">
        <v>277</v>
      </c>
      <c r="J169" s="11" t="b">
        <v>1</v>
      </c>
    </row>
    <row r="170" spans="1:10" x14ac:dyDescent="0.25">
      <c r="A170" t="s">
        <v>716</v>
      </c>
      <c r="B170" t="s">
        <v>756</v>
      </c>
      <c r="D170" t="s">
        <v>736</v>
      </c>
      <c r="E170" t="s">
        <v>136</v>
      </c>
      <c r="F170" t="s">
        <v>180</v>
      </c>
      <c r="G170" s="9">
        <f>G169/10</f>
        <v>1E-4</v>
      </c>
      <c r="H170" t="s">
        <v>190</v>
      </c>
      <c r="I170" t="s">
        <v>277</v>
      </c>
      <c r="J170" s="11" t="b">
        <v>1</v>
      </c>
    </row>
    <row r="171" spans="1:10" x14ac:dyDescent="0.25">
      <c r="A171" t="s">
        <v>717</v>
      </c>
      <c r="B171" t="s">
        <v>757</v>
      </c>
      <c r="D171" t="s">
        <v>737</v>
      </c>
      <c r="E171" t="s">
        <v>136</v>
      </c>
      <c r="F171" t="s">
        <v>180</v>
      </c>
      <c r="G171" s="9">
        <f>G169/10^2</f>
        <v>1.0000000000000001E-5</v>
      </c>
      <c r="H171" t="s">
        <v>190</v>
      </c>
      <c r="I171" t="s">
        <v>277</v>
      </c>
      <c r="J171" s="11" t="b">
        <v>1</v>
      </c>
    </row>
    <row r="172" spans="1:10" x14ac:dyDescent="0.25">
      <c r="A172" t="s">
        <v>725</v>
      </c>
      <c r="B172" t="s">
        <v>758</v>
      </c>
      <c r="D172" t="s">
        <v>738</v>
      </c>
      <c r="E172" t="s">
        <v>136</v>
      </c>
      <c r="F172" t="s">
        <v>180</v>
      </c>
      <c r="G172" s="9">
        <f>G169/10^3</f>
        <v>9.9999999999999995E-7</v>
      </c>
      <c r="H172" t="s">
        <v>190</v>
      </c>
      <c r="I172" t="s">
        <v>277</v>
      </c>
      <c r="J172" s="11" t="b">
        <v>1</v>
      </c>
    </row>
    <row r="173" spans="1:10" x14ac:dyDescent="0.25">
      <c r="A173" t="s">
        <v>718</v>
      </c>
      <c r="B173" t="s">
        <v>759</v>
      </c>
      <c r="D173" t="s">
        <v>739</v>
      </c>
      <c r="E173" t="s">
        <v>136</v>
      </c>
      <c r="F173" t="s">
        <v>180</v>
      </c>
      <c r="G173" s="9">
        <f>G169/10^6</f>
        <v>1.0000000000000001E-9</v>
      </c>
      <c r="H173" t="s">
        <v>190</v>
      </c>
      <c r="I173" t="s">
        <v>277</v>
      </c>
      <c r="J173" s="11" t="b">
        <v>1</v>
      </c>
    </row>
    <row r="174" spans="1:10" x14ac:dyDescent="0.25">
      <c r="A174" t="s">
        <v>719</v>
      </c>
      <c r="B174" t="s">
        <v>760</v>
      </c>
      <c r="D174" t="s">
        <v>740</v>
      </c>
      <c r="E174" t="s">
        <v>136</v>
      </c>
      <c r="F174" t="s">
        <v>180</v>
      </c>
      <c r="G174" s="9">
        <f>G169/10^9</f>
        <v>9.9999999999999998E-13</v>
      </c>
      <c r="H174" t="s">
        <v>190</v>
      </c>
      <c r="I174" t="s">
        <v>277</v>
      </c>
      <c r="J174" s="11" t="b">
        <v>1</v>
      </c>
    </row>
    <row r="175" spans="1:10" x14ac:dyDescent="0.25">
      <c r="A175" t="s">
        <v>720</v>
      </c>
      <c r="B175" t="s">
        <v>761</v>
      </c>
      <c r="D175" t="s">
        <v>741</v>
      </c>
      <c r="E175" t="s">
        <v>136</v>
      </c>
      <c r="F175" t="s">
        <v>180</v>
      </c>
      <c r="G175" s="9">
        <f>G169/10^12</f>
        <v>1.0000000000000001E-15</v>
      </c>
      <c r="H175" t="s">
        <v>190</v>
      </c>
      <c r="I175" t="s">
        <v>277</v>
      </c>
      <c r="J175" s="11" t="b">
        <v>1</v>
      </c>
    </row>
    <row r="176" spans="1:10" x14ac:dyDescent="0.25">
      <c r="A176" t="s">
        <v>721</v>
      </c>
      <c r="B176" t="s">
        <v>283</v>
      </c>
      <c r="D176" t="s">
        <v>742</v>
      </c>
      <c r="E176" t="s">
        <v>136</v>
      </c>
      <c r="F176" t="s">
        <v>180</v>
      </c>
      <c r="G176" s="9">
        <f>G169/10^15</f>
        <v>1.0000000000000001E-18</v>
      </c>
      <c r="H176" t="s">
        <v>190</v>
      </c>
      <c r="I176" t="s">
        <v>277</v>
      </c>
      <c r="J176" s="11" t="b">
        <v>1</v>
      </c>
    </row>
    <row r="177" spans="1:10" x14ac:dyDescent="0.25">
      <c r="A177" t="s">
        <v>722</v>
      </c>
      <c r="B177" t="s">
        <v>762</v>
      </c>
      <c r="D177" t="s">
        <v>743</v>
      </c>
      <c r="E177" t="s">
        <v>136</v>
      </c>
      <c r="F177" t="s">
        <v>180</v>
      </c>
      <c r="G177" s="9">
        <f>G169/10^18</f>
        <v>1.0000000000000001E-21</v>
      </c>
      <c r="H177" t="s">
        <v>190</v>
      </c>
      <c r="I177" t="s">
        <v>277</v>
      </c>
      <c r="J177" s="11" t="b">
        <v>1</v>
      </c>
    </row>
    <row r="178" spans="1:10" x14ac:dyDescent="0.25">
      <c r="A178" t="s">
        <v>723</v>
      </c>
      <c r="B178" t="s">
        <v>763</v>
      </c>
      <c r="D178" t="s">
        <v>744</v>
      </c>
      <c r="E178" t="s">
        <v>136</v>
      </c>
      <c r="F178" t="s">
        <v>180</v>
      </c>
      <c r="G178" s="9">
        <f>G169/10^21</f>
        <v>1.0000000000000001E-24</v>
      </c>
      <c r="H178" t="s">
        <v>190</v>
      </c>
      <c r="I178" t="s">
        <v>277</v>
      </c>
      <c r="J178" s="11" t="b">
        <v>1</v>
      </c>
    </row>
    <row r="179" spans="1:10" x14ac:dyDescent="0.25">
      <c r="A179" t="s">
        <v>724</v>
      </c>
      <c r="B179" t="s">
        <v>764</v>
      </c>
      <c r="D179" t="s">
        <v>745</v>
      </c>
      <c r="E179" t="s">
        <v>136</v>
      </c>
      <c r="F179" t="s">
        <v>180</v>
      </c>
      <c r="G179" s="9">
        <f>G169/10^24</f>
        <v>1E-27</v>
      </c>
      <c r="H179" t="s">
        <v>190</v>
      </c>
      <c r="I179" t="s">
        <v>277</v>
      </c>
      <c r="J179" s="11" t="b">
        <v>1</v>
      </c>
    </row>
    <row r="180" spans="1:10" x14ac:dyDescent="0.25">
      <c r="A180" t="s">
        <v>564</v>
      </c>
      <c r="D180" t="s">
        <v>843</v>
      </c>
      <c r="E180" t="s">
        <v>167</v>
      </c>
      <c r="F180" t="s">
        <v>186</v>
      </c>
      <c r="G180" s="9">
        <f>G66/G40</f>
        <v>2.5399999999999999E-2</v>
      </c>
      <c r="H180" t="s">
        <v>189</v>
      </c>
      <c r="I180" t="s">
        <v>252</v>
      </c>
      <c r="J180" s="5" t="b">
        <v>1</v>
      </c>
    </row>
    <row r="181" spans="1:10" x14ac:dyDescent="0.25">
      <c r="A181" t="s">
        <v>565</v>
      </c>
      <c r="D181" t="s">
        <v>844</v>
      </c>
      <c r="E181" t="s">
        <v>167</v>
      </c>
      <c r="F181" t="s">
        <v>186</v>
      </c>
      <c r="G181" s="9">
        <f>G180/60</f>
        <v>4.2333333333333334E-4</v>
      </c>
      <c r="H181" t="s">
        <v>189</v>
      </c>
      <c r="I181" t="s">
        <v>252</v>
      </c>
      <c r="J181" s="5" t="b">
        <v>1</v>
      </c>
    </row>
    <row r="182" spans="1:10" x14ac:dyDescent="0.25">
      <c r="A182" t="s">
        <v>559</v>
      </c>
      <c r="C182" t="s">
        <v>560</v>
      </c>
      <c r="D182" t="s">
        <v>845</v>
      </c>
      <c r="E182" t="s">
        <v>167</v>
      </c>
      <c r="F182" t="s">
        <v>186</v>
      </c>
      <c r="G182" s="9">
        <f>G180/3600</f>
        <v>7.055555555555555E-6</v>
      </c>
      <c r="H182" t="s">
        <v>189</v>
      </c>
      <c r="I182" t="s">
        <v>252</v>
      </c>
      <c r="J182" s="5" t="b">
        <v>1</v>
      </c>
    </row>
    <row r="183" spans="1:10" x14ac:dyDescent="0.25">
      <c r="A183" t="s">
        <v>547</v>
      </c>
      <c r="D183" t="s">
        <v>846</v>
      </c>
      <c r="E183" t="s">
        <v>167</v>
      </c>
      <c r="F183" t="s">
        <v>186</v>
      </c>
      <c r="G183" s="9">
        <f>G67/G40</f>
        <v>0.30480000000000002</v>
      </c>
      <c r="H183" t="s">
        <v>189</v>
      </c>
      <c r="I183" t="s">
        <v>252</v>
      </c>
      <c r="J183" s="5" t="b">
        <v>1</v>
      </c>
    </row>
    <row r="184" spans="1:10" x14ac:dyDescent="0.25">
      <c r="A184" t="s">
        <v>548</v>
      </c>
      <c r="D184" t="s">
        <v>847</v>
      </c>
      <c r="E184" t="s">
        <v>167</v>
      </c>
      <c r="F184" t="s">
        <v>186</v>
      </c>
      <c r="G184" s="9">
        <f>G183/60</f>
        <v>5.0800000000000003E-3</v>
      </c>
      <c r="H184" t="s">
        <v>189</v>
      </c>
      <c r="I184" t="s">
        <v>252</v>
      </c>
      <c r="J184" s="5" t="b">
        <v>1</v>
      </c>
    </row>
    <row r="185" spans="1:10" x14ac:dyDescent="0.25">
      <c r="A185" t="s">
        <v>546</v>
      </c>
      <c r="C185" t="s">
        <v>561</v>
      </c>
      <c r="D185" t="s">
        <v>848</v>
      </c>
      <c r="E185" t="s">
        <v>167</v>
      </c>
      <c r="F185" t="s">
        <v>186</v>
      </c>
      <c r="G185" s="9">
        <f>G183/3600</f>
        <v>8.4666666666666674E-5</v>
      </c>
      <c r="H185" t="s">
        <v>189</v>
      </c>
      <c r="I185" t="s">
        <v>252</v>
      </c>
      <c r="J185" s="5" t="b">
        <v>1</v>
      </c>
    </row>
    <row r="186" spans="1:10" x14ac:dyDescent="0.25">
      <c r="A186" t="s">
        <v>569</v>
      </c>
      <c r="D186" t="s">
        <v>849</v>
      </c>
      <c r="E186" t="s">
        <v>167</v>
      </c>
      <c r="F186" t="s">
        <v>186</v>
      </c>
      <c r="G186" s="9">
        <f>G73/G40</f>
        <v>1609.3440000000001</v>
      </c>
      <c r="H186" t="s">
        <v>189</v>
      </c>
      <c r="I186" t="s">
        <v>252</v>
      </c>
      <c r="J186" s="5" t="b">
        <v>1</v>
      </c>
    </row>
    <row r="187" spans="1:10" x14ac:dyDescent="0.25">
      <c r="A187" t="s">
        <v>567</v>
      </c>
      <c r="D187" t="s">
        <v>850</v>
      </c>
      <c r="E187" t="s">
        <v>167</v>
      </c>
      <c r="F187" t="s">
        <v>186</v>
      </c>
      <c r="G187" s="9">
        <f>G186/60</f>
        <v>26.822400000000002</v>
      </c>
      <c r="H187" t="s">
        <v>189</v>
      </c>
      <c r="I187" t="s">
        <v>252</v>
      </c>
      <c r="J187" s="5" t="b">
        <v>1</v>
      </c>
    </row>
    <row r="188" spans="1:10" x14ac:dyDescent="0.25">
      <c r="A188" t="s">
        <v>568</v>
      </c>
      <c r="D188" t="s">
        <v>851</v>
      </c>
      <c r="E188" t="s">
        <v>167</v>
      </c>
      <c r="F188" t="s">
        <v>186</v>
      </c>
      <c r="G188" s="9">
        <f>G186/3600</f>
        <v>0.44703999999999999</v>
      </c>
      <c r="H188" t="s">
        <v>189</v>
      </c>
      <c r="I188" t="s">
        <v>252</v>
      </c>
      <c r="J188" s="5" t="b">
        <v>1</v>
      </c>
    </row>
    <row r="189" spans="1:10" x14ac:dyDescent="0.25">
      <c r="A189" t="s">
        <v>566</v>
      </c>
      <c r="D189" t="s">
        <v>852</v>
      </c>
      <c r="E189" t="s">
        <v>167</v>
      </c>
      <c r="F189" t="s">
        <v>186</v>
      </c>
      <c r="G189" s="9">
        <f>5/18</f>
        <v>0.27777777777777779</v>
      </c>
      <c r="H189" t="s">
        <v>189</v>
      </c>
      <c r="I189" t="s">
        <v>252</v>
      </c>
      <c r="J189" s="5" t="b">
        <v>1</v>
      </c>
    </row>
    <row r="190" spans="1:10" x14ac:dyDescent="0.25">
      <c r="A190" t="s">
        <v>333</v>
      </c>
      <c r="D190" t="s">
        <v>71</v>
      </c>
      <c r="E190" t="s">
        <v>167</v>
      </c>
      <c r="F190" t="s">
        <v>186</v>
      </c>
      <c r="G190" s="9">
        <f>G81/G42</f>
        <v>0.51444444444444448</v>
      </c>
      <c r="H190" t="s">
        <v>189</v>
      </c>
      <c r="I190" t="s">
        <v>252</v>
      </c>
      <c r="J190" s="5" t="b">
        <v>1</v>
      </c>
    </row>
    <row r="191" spans="1:10" x14ac:dyDescent="0.25">
      <c r="A191" t="s">
        <v>72</v>
      </c>
      <c r="B191" t="s">
        <v>982</v>
      </c>
      <c r="D191" t="s">
        <v>853</v>
      </c>
      <c r="E191" t="s">
        <v>922</v>
      </c>
      <c r="F191" t="s">
        <v>986</v>
      </c>
      <c r="G191" s="9">
        <f>PI()/30</f>
        <v>0.10471975511965977</v>
      </c>
      <c r="H191" t="s">
        <v>486</v>
      </c>
      <c r="I191" t="s">
        <v>270</v>
      </c>
      <c r="J191" s="5" t="b">
        <v>1</v>
      </c>
    </row>
    <row r="192" spans="1:10" x14ac:dyDescent="0.25">
      <c r="A192" t="s">
        <v>983</v>
      </c>
      <c r="B192" t="s">
        <v>984</v>
      </c>
      <c r="D192" t="s">
        <v>985</v>
      </c>
      <c r="E192" t="s">
        <v>922</v>
      </c>
      <c r="F192" t="s">
        <v>986</v>
      </c>
      <c r="G192" s="9">
        <f>2*PI()</f>
        <v>6.2831853071795862</v>
      </c>
      <c r="I192" t="s">
        <v>270</v>
      </c>
      <c r="J192" s="11" t="b">
        <v>1</v>
      </c>
    </row>
    <row r="193" spans="1:10" x14ac:dyDescent="0.25">
      <c r="A193" t="s">
        <v>981</v>
      </c>
      <c r="B193" t="s">
        <v>981</v>
      </c>
      <c r="D193" t="s">
        <v>987</v>
      </c>
      <c r="E193" t="s">
        <v>922</v>
      </c>
      <c r="F193" t="s">
        <v>986</v>
      </c>
      <c r="G193" s="9">
        <f>2*PI()</f>
        <v>6.2831853071795862</v>
      </c>
      <c r="I193" t="s">
        <v>270</v>
      </c>
      <c r="J193" s="11" t="b">
        <v>1</v>
      </c>
    </row>
    <row r="194" spans="1:10" x14ac:dyDescent="0.25">
      <c r="A194" t="s">
        <v>78</v>
      </c>
      <c r="B194" t="s">
        <v>615</v>
      </c>
      <c r="D194" t="s">
        <v>854</v>
      </c>
      <c r="E194" t="s">
        <v>137</v>
      </c>
      <c r="F194" t="s">
        <v>21</v>
      </c>
      <c r="G194" s="9">
        <v>9.8066499999999994</v>
      </c>
      <c r="H194" t="s">
        <v>14</v>
      </c>
      <c r="I194" t="s">
        <v>244</v>
      </c>
      <c r="J194" s="5" t="b">
        <v>1</v>
      </c>
    </row>
    <row r="195" spans="1:10" x14ac:dyDescent="0.25">
      <c r="A195" t="s">
        <v>114</v>
      </c>
      <c r="B195" t="s">
        <v>616</v>
      </c>
      <c r="D195" t="s">
        <v>20</v>
      </c>
      <c r="E195" t="s">
        <v>137</v>
      </c>
      <c r="F195" t="s">
        <v>21</v>
      </c>
      <c r="G195" s="9">
        <v>0.01</v>
      </c>
      <c r="H195" t="s">
        <v>14</v>
      </c>
      <c r="I195" t="s">
        <v>244</v>
      </c>
      <c r="J195" s="5" t="b">
        <v>1</v>
      </c>
    </row>
    <row r="196" spans="1:10" x14ac:dyDescent="0.25">
      <c r="A196" t="s">
        <v>199</v>
      </c>
      <c r="B196" t="s">
        <v>510</v>
      </c>
      <c r="D196" t="s">
        <v>855</v>
      </c>
      <c r="E196" t="s">
        <v>150</v>
      </c>
      <c r="F196" t="s">
        <v>125</v>
      </c>
      <c r="G196" s="9">
        <f>G197/16</f>
        <v>0.27801385095378123</v>
      </c>
      <c r="H196" t="s">
        <v>18</v>
      </c>
      <c r="I196" t="s">
        <v>260</v>
      </c>
      <c r="J196" s="5" t="b">
        <v>1</v>
      </c>
    </row>
    <row r="197" spans="1:10" x14ac:dyDescent="0.25">
      <c r="A197" t="s">
        <v>231</v>
      </c>
      <c r="B197" t="s">
        <v>663</v>
      </c>
      <c r="D197" t="s">
        <v>856</v>
      </c>
      <c r="E197" t="s">
        <v>150</v>
      </c>
      <c r="F197" t="s">
        <v>125</v>
      </c>
      <c r="G197" s="9">
        <f>G194*G6</f>
        <v>4.4482216152604996</v>
      </c>
      <c r="H197" t="s">
        <v>18</v>
      </c>
      <c r="I197" t="s">
        <v>260</v>
      </c>
      <c r="J197" s="5" t="b">
        <v>1</v>
      </c>
    </row>
    <row r="198" spans="1:10" x14ac:dyDescent="0.25">
      <c r="A198" t="s">
        <v>43</v>
      </c>
      <c r="B198" t="s">
        <v>705</v>
      </c>
      <c r="D198" t="s">
        <v>857</v>
      </c>
      <c r="E198" t="s">
        <v>150</v>
      </c>
      <c r="F198" t="s">
        <v>125</v>
      </c>
      <c r="G198" s="9">
        <f>G197*1000</f>
        <v>4448.2216152604997</v>
      </c>
      <c r="H198" t="s">
        <v>18</v>
      </c>
      <c r="I198" t="s">
        <v>260</v>
      </c>
      <c r="J198" s="5" t="b">
        <v>1</v>
      </c>
    </row>
    <row r="199" spans="1:10" x14ac:dyDescent="0.25">
      <c r="A199" t="s">
        <v>232</v>
      </c>
      <c r="B199" t="s">
        <v>319</v>
      </c>
      <c r="D199" t="s">
        <v>858</v>
      </c>
      <c r="E199" t="s">
        <v>150</v>
      </c>
      <c r="F199" t="s">
        <v>125</v>
      </c>
      <c r="G199" s="9">
        <f>G197*2000</f>
        <v>8896.4432305209994</v>
      </c>
      <c r="H199" t="s">
        <v>18</v>
      </c>
      <c r="I199" t="s">
        <v>260</v>
      </c>
      <c r="J199" s="5" t="b">
        <v>1</v>
      </c>
    </row>
    <row r="200" spans="1:10" x14ac:dyDescent="0.25">
      <c r="A200" t="s">
        <v>89</v>
      </c>
      <c r="D200" t="s">
        <v>41</v>
      </c>
      <c r="E200" t="s">
        <v>150</v>
      </c>
      <c r="F200" t="s">
        <v>125</v>
      </c>
      <c r="G200" s="9">
        <v>1.0000000000000001E-5</v>
      </c>
      <c r="H200" t="s">
        <v>18</v>
      </c>
      <c r="I200" t="s">
        <v>260</v>
      </c>
      <c r="J200" s="5" t="b">
        <v>1</v>
      </c>
    </row>
    <row r="201" spans="1:10" x14ac:dyDescent="0.25">
      <c r="A201" t="s">
        <v>90</v>
      </c>
      <c r="D201" t="s">
        <v>42</v>
      </c>
      <c r="E201" t="s">
        <v>150</v>
      </c>
      <c r="F201" t="s">
        <v>125</v>
      </c>
      <c r="G201" s="9">
        <v>9.8066499999999994</v>
      </c>
      <c r="H201" t="s">
        <v>18</v>
      </c>
      <c r="I201" t="s">
        <v>260</v>
      </c>
      <c r="J201" s="5" t="b">
        <v>1</v>
      </c>
    </row>
    <row r="202" spans="1:10" x14ac:dyDescent="0.25">
      <c r="A202" t="s">
        <v>198</v>
      </c>
      <c r="D202" t="s">
        <v>859</v>
      </c>
      <c r="E202" t="s">
        <v>150</v>
      </c>
      <c r="F202" t="s">
        <v>125</v>
      </c>
      <c r="G202" s="9">
        <v>9.8066499999999994</v>
      </c>
      <c r="H202" t="s">
        <v>18</v>
      </c>
      <c r="I202" t="s">
        <v>260</v>
      </c>
      <c r="J202" s="5" t="b">
        <v>1</v>
      </c>
    </row>
    <row r="203" spans="1:10" x14ac:dyDescent="0.25">
      <c r="A203" t="s">
        <v>230</v>
      </c>
      <c r="D203" t="s">
        <v>919</v>
      </c>
      <c r="E203" t="s">
        <v>150</v>
      </c>
      <c r="F203" t="s">
        <v>125</v>
      </c>
      <c r="G203" s="9">
        <v>0.13825495437599999</v>
      </c>
      <c r="H203" t="s">
        <v>18</v>
      </c>
      <c r="I203" t="s">
        <v>260</v>
      </c>
      <c r="J203" s="5" t="b">
        <v>1</v>
      </c>
    </row>
    <row r="204" spans="1:10" x14ac:dyDescent="0.25">
      <c r="A204" t="s">
        <v>924</v>
      </c>
      <c r="D204" t="s">
        <v>958</v>
      </c>
      <c r="E204" t="s">
        <v>150</v>
      </c>
      <c r="F204" t="s">
        <v>125</v>
      </c>
      <c r="G204" s="9">
        <f>G214*10^24</f>
        <v>9.9999999999999998E+23</v>
      </c>
      <c r="H204" t="s">
        <v>18</v>
      </c>
      <c r="I204" t="s">
        <v>260</v>
      </c>
      <c r="J204" s="11" t="b">
        <v>1</v>
      </c>
    </row>
    <row r="205" spans="1:10" x14ac:dyDescent="0.25">
      <c r="A205" t="s">
        <v>925</v>
      </c>
      <c r="D205" t="s">
        <v>959</v>
      </c>
      <c r="E205" t="s">
        <v>150</v>
      </c>
      <c r="F205" t="s">
        <v>125</v>
      </c>
      <c r="G205" s="9">
        <f>G214*10^21</f>
        <v>1E+21</v>
      </c>
      <c r="H205" t="s">
        <v>18</v>
      </c>
      <c r="I205" t="s">
        <v>260</v>
      </c>
      <c r="J205" s="11" t="b">
        <v>1</v>
      </c>
    </row>
    <row r="206" spans="1:10" x14ac:dyDescent="0.25">
      <c r="A206" t="s">
        <v>926</v>
      </c>
      <c r="D206" t="s">
        <v>960</v>
      </c>
      <c r="E206" t="s">
        <v>150</v>
      </c>
      <c r="F206" t="s">
        <v>125</v>
      </c>
      <c r="G206" s="9">
        <f>G214*10^18</f>
        <v>1E+18</v>
      </c>
      <c r="H206" t="s">
        <v>18</v>
      </c>
      <c r="I206" t="s">
        <v>260</v>
      </c>
      <c r="J206" s="11" t="b">
        <v>1</v>
      </c>
    </row>
    <row r="207" spans="1:10" x14ac:dyDescent="0.25">
      <c r="A207" t="s">
        <v>927</v>
      </c>
      <c r="D207" t="s">
        <v>961</v>
      </c>
      <c r="E207" t="s">
        <v>150</v>
      </c>
      <c r="F207" t="s">
        <v>125</v>
      </c>
      <c r="G207" s="9">
        <f>G214*10^15</f>
        <v>1000000000000000</v>
      </c>
      <c r="H207" t="s">
        <v>18</v>
      </c>
      <c r="I207" t="s">
        <v>260</v>
      </c>
      <c r="J207" s="11" t="b">
        <v>1</v>
      </c>
    </row>
    <row r="208" spans="1:10" x14ac:dyDescent="0.25">
      <c r="A208" t="s">
        <v>928</v>
      </c>
      <c r="D208" t="s">
        <v>962</v>
      </c>
      <c r="E208" t="s">
        <v>150</v>
      </c>
      <c r="F208" t="s">
        <v>125</v>
      </c>
      <c r="G208" s="9">
        <f>G214*10^12</f>
        <v>1000000000000</v>
      </c>
      <c r="H208" t="s">
        <v>18</v>
      </c>
      <c r="I208" t="s">
        <v>260</v>
      </c>
      <c r="J208" s="11" t="b">
        <v>1</v>
      </c>
    </row>
    <row r="209" spans="1:10" x14ac:dyDescent="0.25">
      <c r="A209" t="s">
        <v>929</v>
      </c>
      <c r="D209" t="s">
        <v>963</v>
      </c>
      <c r="E209" t="s">
        <v>150</v>
      </c>
      <c r="F209" t="s">
        <v>125</v>
      </c>
      <c r="G209" s="9">
        <f>G214*10^9</f>
        <v>1000000000</v>
      </c>
      <c r="H209" t="s">
        <v>18</v>
      </c>
      <c r="I209" t="s">
        <v>260</v>
      </c>
      <c r="J209" s="11" t="b">
        <v>1</v>
      </c>
    </row>
    <row r="210" spans="1:10" x14ac:dyDescent="0.25">
      <c r="A210" t="s">
        <v>942</v>
      </c>
      <c r="D210" t="s">
        <v>964</v>
      </c>
      <c r="E210" t="s">
        <v>150</v>
      </c>
      <c r="F210" t="s">
        <v>125</v>
      </c>
      <c r="G210" s="9">
        <f>G214*10^6</f>
        <v>1000000</v>
      </c>
      <c r="H210" t="s">
        <v>18</v>
      </c>
      <c r="I210" t="s">
        <v>260</v>
      </c>
      <c r="J210" s="11" t="b">
        <v>1</v>
      </c>
    </row>
    <row r="211" spans="1:10" x14ac:dyDescent="0.25">
      <c r="A211" t="s">
        <v>930</v>
      </c>
      <c r="D211" t="s">
        <v>965</v>
      </c>
      <c r="E211" t="s">
        <v>150</v>
      </c>
      <c r="F211" t="s">
        <v>125</v>
      </c>
      <c r="G211" s="9">
        <f>G214*10^3</f>
        <v>1000</v>
      </c>
      <c r="H211" t="s">
        <v>18</v>
      </c>
      <c r="I211" t="s">
        <v>260</v>
      </c>
      <c r="J211" s="11" t="b">
        <v>1</v>
      </c>
    </row>
    <row r="212" spans="1:10" x14ac:dyDescent="0.25">
      <c r="A212" t="s">
        <v>931</v>
      </c>
      <c r="D212" t="s">
        <v>966</v>
      </c>
      <c r="E212" t="s">
        <v>150</v>
      </c>
      <c r="F212" t="s">
        <v>125</v>
      </c>
      <c r="G212" s="9">
        <f>G214*10^2</f>
        <v>100</v>
      </c>
      <c r="H212" t="s">
        <v>18</v>
      </c>
      <c r="I212" t="s">
        <v>260</v>
      </c>
      <c r="J212" s="11" t="b">
        <v>1</v>
      </c>
    </row>
    <row r="213" spans="1:10" x14ac:dyDescent="0.25">
      <c r="A213" t="s">
        <v>932</v>
      </c>
      <c r="D213" t="s">
        <v>967</v>
      </c>
      <c r="E213" t="s">
        <v>150</v>
      </c>
      <c r="F213" t="s">
        <v>125</v>
      </c>
      <c r="G213" s="9">
        <f>G214*10</f>
        <v>10</v>
      </c>
      <c r="H213" t="s">
        <v>18</v>
      </c>
      <c r="I213" t="s">
        <v>260</v>
      </c>
      <c r="J213" s="11" t="b">
        <v>1</v>
      </c>
    </row>
    <row r="214" spans="1:10" x14ac:dyDescent="0.25">
      <c r="A214" t="s">
        <v>150</v>
      </c>
      <c r="D214" t="s">
        <v>125</v>
      </c>
      <c r="E214" t="s">
        <v>150</v>
      </c>
      <c r="F214" t="s">
        <v>125</v>
      </c>
      <c r="G214" s="9">
        <v>1</v>
      </c>
      <c r="H214" t="s">
        <v>18</v>
      </c>
      <c r="I214" t="s">
        <v>260</v>
      </c>
      <c r="J214" s="11" t="b">
        <v>1</v>
      </c>
    </row>
    <row r="215" spans="1:10" x14ac:dyDescent="0.25">
      <c r="A215" t="s">
        <v>933</v>
      </c>
      <c r="D215" t="s">
        <v>968</v>
      </c>
      <c r="E215" t="s">
        <v>150</v>
      </c>
      <c r="F215" t="s">
        <v>125</v>
      </c>
      <c r="G215" s="9">
        <f>G214/10</f>
        <v>0.1</v>
      </c>
      <c r="H215" t="s">
        <v>18</v>
      </c>
      <c r="I215" t="s">
        <v>260</v>
      </c>
      <c r="J215" s="11" t="b">
        <v>1</v>
      </c>
    </row>
    <row r="216" spans="1:10" x14ac:dyDescent="0.25">
      <c r="A216" t="s">
        <v>934</v>
      </c>
      <c r="D216" t="s">
        <v>969</v>
      </c>
      <c r="E216" t="s">
        <v>150</v>
      </c>
      <c r="F216" t="s">
        <v>125</v>
      </c>
      <c r="G216" s="9">
        <f>G214/10^2</f>
        <v>0.01</v>
      </c>
      <c r="H216" t="s">
        <v>18</v>
      </c>
      <c r="I216" t="s">
        <v>260</v>
      </c>
      <c r="J216" s="11" t="b">
        <v>1</v>
      </c>
    </row>
    <row r="217" spans="1:10" x14ac:dyDescent="0.25">
      <c r="A217" t="s">
        <v>943</v>
      </c>
      <c r="D217" t="s">
        <v>970</v>
      </c>
      <c r="E217" t="s">
        <v>150</v>
      </c>
      <c r="F217" t="s">
        <v>125</v>
      </c>
      <c r="G217" s="9">
        <f>G214/10^3</f>
        <v>1E-3</v>
      </c>
      <c r="H217" t="s">
        <v>18</v>
      </c>
      <c r="I217" t="s">
        <v>260</v>
      </c>
      <c r="J217" s="11" t="b">
        <v>1</v>
      </c>
    </row>
    <row r="218" spans="1:10" x14ac:dyDescent="0.25">
      <c r="A218" t="s">
        <v>935</v>
      </c>
      <c r="B218" t="s">
        <v>47</v>
      </c>
      <c r="D218" t="s">
        <v>971</v>
      </c>
      <c r="E218" t="s">
        <v>150</v>
      </c>
      <c r="F218" t="s">
        <v>125</v>
      </c>
      <c r="G218" s="9">
        <f>G214/10^6</f>
        <v>9.9999999999999995E-7</v>
      </c>
      <c r="H218" t="s">
        <v>18</v>
      </c>
      <c r="I218" t="s">
        <v>260</v>
      </c>
      <c r="J218" s="11" t="b">
        <v>1</v>
      </c>
    </row>
    <row r="219" spans="1:10" x14ac:dyDescent="0.25">
      <c r="A219" t="s">
        <v>936</v>
      </c>
      <c r="D219" t="s">
        <v>972</v>
      </c>
      <c r="E219" t="s">
        <v>150</v>
      </c>
      <c r="F219" t="s">
        <v>125</v>
      </c>
      <c r="G219" s="9">
        <f>G214/10^9</f>
        <v>1.0000000000000001E-9</v>
      </c>
      <c r="H219" t="s">
        <v>18</v>
      </c>
      <c r="I219" t="s">
        <v>260</v>
      </c>
      <c r="J219" s="11" t="b">
        <v>1</v>
      </c>
    </row>
    <row r="220" spans="1:10" x14ac:dyDescent="0.25">
      <c r="A220" t="s">
        <v>937</v>
      </c>
      <c r="B220" t="s">
        <v>500</v>
      </c>
      <c r="D220" t="s">
        <v>973</v>
      </c>
      <c r="E220" t="s">
        <v>150</v>
      </c>
      <c r="F220" t="s">
        <v>125</v>
      </c>
      <c r="G220" s="9">
        <f>G214/10^12</f>
        <v>9.9999999999999998E-13</v>
      </c>
      <c r="H220" t="s">
        <v>18</v>
      </c>
      <c r="I220" t="s">
        <v>260</v>
      </c>
      <c r="J220" s="11" t="b">
        <v>1</v>
      </c>
    </row>
    <row r="221" spans="1:10" x14ac:dyDescent="0.25">
      <c r="A221" t="s">
        <v>938</v>
      </c>
      <c r="D221" t="s">
        <v>974</v>
      </c>
      <c r="E221" t="s">
        <v>150</v>
      </c>
      <c r="F221" t="s">
        <v>125</v>
      </c>
      <c r="G221" s="9">
        <f>G214/10^15</f>
        <v>1.0000000000000001E-15</v>
      </c>
      <c r="H221" t="s">
        <v>18</v>
      </c>
      <c r="I221" t="s">
        <v>260</v>
      </c>
      <c r="J221" s="11" t="b">
        <v>1</v>
      </c>
    </row>
    <row r="222" spans="1:10" x14ac:dyDescent="0.25">
      <c r="A222" t="s">
        <v>939</v>
      </c>
      <c r="D222" t="s">
        <v>975</v>
      </c>
      <c r="E222" t="s">
        <v>150</v>
      </c>
      <c r="F222" t="s">
        <v>125</v>
      </c>
      <c r="G222" s="9">
        <f>G214/10^18</f>
        <v>1.0000000000000001E-18</v>
      </c>
      <c r="H222" t="s">
        <v>18</v>
      </c>
      <c r="I222" t="s">
        <v>260</v>
      </c>
      <c r="J222" s="11" t="b">
        <v>1</v>
      </c>
    </row>
    <row r="223" spans="1:10" x14ac:dyDescent="0.25">
      <c r="A223" t="s">
        <v>940</v>
      </c>
      <c r="D223" t="s">
        <v>976</v>
      </c>
      <c r="E223" t="s">
        <v>150</v>
      </c>
      <c r="F223" t="s">
        <v>125</v>
      </c>
      <c r="G223" s="9">
        <f>G214/10^21</f>
        <v>9.9999999999999991E-22</v>
      </c>
      <c r="H223" t="s">
        <v>18</v>
      </c>
      <c r="I223" t="s">
        <v>260</v>
      </c>
      <c r="J223" s="11" t="b">
        <v>1</v>
      </c>
    </row>
    <row r="224" spans="1:10" ht="16.5" customHeight="1" x14ac:dyDescent="0.25">
      <c r="A224" t="s">
        <v>941</v>
      </c>
      <c r="D224" t="s">
        <v>977</v>
      </c>
      <c r="E224" t="s">
        <v>150</v>
      </c>
      <c r="F224" t="s">
        <v>125</v>
      </c>
      <c r="G224" s="9">
        <f>G214/10^24</f>
        <v>1.0000000000000001E-24</v>
      </c>
      <c r="H224" t="s">
        <v>18</v>
      </c>
      <c r="I224" t="s">
        <v>260</v>
      </c>
      <c r="J224" s="11" t="b">
        <v>1</v>
      </c>
    </row>
    <row r="225" spans="1:10" x14ac:dyDescent="0.25">
      <c r="A225" t="s">
        <v>103</v>
      </c>
      <c r="D225" t="s">
        <v>947</v>
      </c>
      <c r="E225" t="s">
        <v>956</v>
      </c>
      <c r="F225" t="s">
        <v>957</v>
      </c>
      <c r="G225" s="9">
        <v>101325</v>
      </c>
      <c r="H225" t="s">
        <v>188</v>
      </c>
      <c r="I225" t="s">
        <v>267</v>
      </c>
      <c r="J225" s="5" t="b">
        <v>1</v>
      </c>
    </row>
    <row r="226" spans="1:10" x14ac:dyDescent="0.25">
      <c r="A226" t="s">
        <v>321</v>
      </c>
      <c r="D226" t="s">
        <v>948</v>
      </c>
      <c r="E226" t="s">
        <v>956</v>
      </c>
      <c r="F226" t="s">
        <v>957</v>
      </c>
      <c r="G226" s="9">
        <v>98066.5</v>
      </c>
      <c r="H226" t="s">
        <v>188</v>
      </c>
      <c r="I226" t="s">
        <v>267</v>
      </c>
      <c r="J226" s="5" t="b">
        <v>1</v>
      </c>
    </row>
    <row r="227" spans="1:10" x14ac:dyDescent="0.25">
      <c r="A227" t="s">
        <v>571</v>
      </c>
      <c r="D227" t="s">
        <v>860</v>
      </c>
      <c r="E227" t="s">
        <v>956</v>
      </c>
      <c r="F227" t="s">
        <v>957</v>
      </c>
      <c r="G227" s="9">
        <f>G230*2.54</f>
        <v>3386.3886403410002</v>
      </c>
      <c r="H227" t="s">
        <v>188</v>
      </c>
      <c r="I227" t="s">
        <v>267</v>
      </c>
      <c r="J227" s="5" t="b">
        <v>1</v>
      </c>
    </row>
    <row r="228" spans="1:10" x14ac:dyDescent="0.25">
      <c r="A228" t="s">
        <v>617</v>
      </c>
      <c r="D228" t="s">
        <v>861</v>
      </c>
      <c r="E228" t="s">
        <v>956</v>
      </c>
      <c r="F228" t="s">
        <v>957</v>
      </c>
      <c r="G228" s="9">
        <f>G227*12</f>
        <v>40636.663684092004</v>
      </c>
      <c r="H228" t="s">
        <v>188</v>
      </c>
      <c r="I228" t="s">
        <v>267</v>
      </c>
      <c r="J228" s="5" t="b">
        <v>1</v>
      </c>
    </row>
    <row r="229" spans="1:10" x14ac:dyDescent="0.25">
      <c r="A229" t="s">
        <v>327</v>
      </c>
      <c r="D229" t="s">
        <v>862</v>
      </c>
      <c r="E229" t="s">
        <v>956</v>
      </c>
      <c r="F229" t="s">
        <v>957</v>
      </c>
      <c r="G229" s="9">
        <v>133.32238741500001</v>
      </c>
      <c r="H229" t="s">
        <v>188</v>
      </c>
      <c r="I229" t="s">
        <v>267</v>
      </c>
      <c r="J229" s="5" t="b">
        <v>1</v>
      </c>
    </row>
    <row r="230" spans="1:10" x14ac:dyDescent="0.25">
      <c r="A230" t="s">
        <v>238</v>
      </c>
      <c r="D230" t="s">
        <v>863</v>
      </c>
      <c r="E230" t="s">
        <v>956</v>
      </c>
      <c r="F230" t="s">
        <v>957</v>
      </c>
      <c r="G230" s="9">
        <f>G229*10</f>
        <v>1333.22387415</v>
      </c>
      <c r="H230" t="s">
        <v>188</v>
      </c>
      <c r="I230" t="s">
        <v>267</v>
      </c>
      <c r="J230" s="5" t="b">
        <v>1</v>
      </c>
    </row>
    <row r="231" spans="1:10" x14ac:dyDescent="0.25">
      <c r="A231" t="s">
        <v>324</v>
      </c>
      <c r="D231" t="s">
        <v>864</v>
      </c>
      <c r="E231" t="s">
        <v>956</v>
      </c>
      <c r="F231" t="s">
        <v>957</v>
      </c>
      <c r="G231" s="9">
        <v>3376.85</v>
      </c>
      <c r="H231" t="s">
        <v>188</v>
      </c>
      <c r="I231" t="s">
        <v>267</v>
      </c>
      <c r="J231" s="5" t="b">
        <v>1</v>
      </c>
    </row>
    <row r="232" spans="1:10" x14ac:dyDescent="0.25">
      <c r="A232" t="s">
        <v>328</v>
      </c>
      <c r="D232" t="s">
        <v>950</v>
      </c>
      <c r="E232" t="s">
        <v>956</v>
      </c>
      <c r="F232" t="s">
        <v>957</v>
      </c>
      <c r="G232" s="9">
        <f>G233/10</f>
        <v>9.8066500000000012</v>
      </c>
      <c r="H232" t="s">
        <v>188</v>
      </c>
      <c r="I232" t="s">
        <v>618</v>
      </c>
      <c r="J232" s="5" t="b">
        <v>0</v>
      </c>
    </row>
    <row r="233" spans="1:10" x14ac:dyDescent="0.25">
      <c r="A233" t="s">
        <v>239</v>
      </c>
      <c r="D233" t="s">
        <v>865</v>
      </c>
      <c r="E233" t="s">
        <v>956</v>
      </c>
      <c r="F233" t="s">
        <v>957</v>
      </c>
      <c r="G233" s="9">
        <v>98.066500000000005</v>
      </c>
      <c r="H233" t="s">
        <v>188</v>
      </c>
      <c r="I233" t="s">
        <v>267</v>
      </c>
      <c r="J233" s="5" t="b">
        <v>0</v>
      </c>
    </row>
    <row r="234" spans="1:10" x14ac:dyDescent="0.25">
      <c r="A234" t="s">
        <v>326</v>
      </c>
      <c r="D234" t="s">
        <v>866</v>
      </c>
      <c r="E234" t="s">
        <v>956</v>
      </c>
      <c r="F234" t="s">
        <v>957</v>
      </c>
      <c r="G234" s="9">
        <f>G233*2.54</f>
        <v>249.08891000000003</v>
      </c>
      <c r="H234" t="s">
        <v>188</v>
      </c>
      <c r="I234" t="s">
        <v>267</v>
      </c>
      <c r="J234" s="5" t="b">
        <v>0</v>
      </c>
    </row>
    <row r="235" spans="1:10" x14ac:dyDescent="0.25">
      <c r="A235" t="s">
        <v>619</v>
      </c>
      <c r="D235" t="s">
        <v>951</v>
      </c>
      <c r="E235" t="s">
        <v>956</v>
      </c>
      <c r="F235" t="s">
        <v>957</v>
      </c>
      <c r="G235" s="9">
        <f>G234*12</f>
        <v>2989.0669200000002</v>
      </c>
      <c r="H235" t="s">
        <v>188</v>
      </c>
      <c r="I235" t="s">
        <v>267</v>
      </c>
      <c r="J235" s="5" t="b">
        <v>0</v>
      </c>
    </row>
    <row r="236" spans="1:10" x14ac:dyDescent="0.25">
      <c r="A236" t="s">
        <v>322</v>
      </c>
      <c r="D236" t="s">
        <v>949</v>
      </c>
      <c r="E236" t="s">
        <v>956</v>
      </c>
      <c r="F236" t="s">
        <v>957</v>
      </c>
      <c r="G236" s="9">
        <v>98.066500000000005</v>
      </c>
      <c r="H236" t="s">
        <v>188</v>
      </c>
      <c r="I236" t="s">
        <v>267</v>
      </c>
      <c r="J236" s="5" t="b">
        <v>1</v>
      </c>
    </row>
    <row r="237" spans="1:10" x14ac:dyDescent="0.25">
      <c r="A237" t="s">
        <v>325</v>
      </c>
      <c r="D237" t="s">
        <v>867</v>
      </c>
      <c r="E237" t="s">
        <v>956</v>
      </c>
      <c r="F237" t="s">
        <v>957</v>
      </c>
      <c r="G237" s="9">
        <v>248.84</v>
      </c>
      <c r="H237" t="s">
        <v>188</v>
      </c>
      <c r="I237" t="s">
        <v>267</v>
      </c>
      <c r="J237" s="5" t="b">
        <v>0</v>
      </c>
    </row>
    <row r="238" spans="1:10" x14ac:dyDescent="0.25">
      <c r="A238" t="s">
        <v>65</v>
      </c>
      <c r="B238" t="s">
        <v>978</v>
      </c>
      <c r="D238" t="s">
        <v>868</v>
      </c>
      <c r="E238" t="s">
        <v>956</v>
      </c>
      <c r="F238" t="s">
        <v>957</v>
      </c>
      <c r="G238" s="9">
        <f>G197/G66^2</f>
        <v>6894.7572931683608</v>
      </c>
      <c r="H238" t="s">
        <v>188</v>
      </c>
      <c r="I238" t="s">
        <v>267</v>
      </c>
      <c r="J238" s="5" t="b">
        <v>1</v>
      </c>
    </row>
    <row r="239" spans="1:10" x14ac:dyDescent="0.25">
      <c r="A239" t="s">
        <v>115</v>
      </c>
      <c r="B239" t="s">
        <v>979</v>
      </c>
      <c r="D239" t="s">
        <v>869</v>
      </c>
      <c r="E239" t="s">
        <v>956</v>
      </c>
      <c r="F239" t="s">
        <v>957</v>
      </c>
      <c r="G239" s="9">
        <f>G238*1000</f>
        <v>6894757.2931683604</v>
      </c>
      <c r="H239" t="s">
        <v>188</v>
      </c>
      <c r="I239" t="s">
        <v>267</v>
      </c>
      <c r="J239" s="5" t="b">
        <v>0</v>
      </c>
    </row>
    <row r="240" spans="1:10" x14ac:dyDescent="0.25">
      <c r="A240" t="s">
        <v>570</v>
      </c>
      <c r="B240" t="s">
        <v>980</v>
      </c>
      <c r="D240" t="s">
        <v>870</v>
      </c>
      <c r="E240" t="s">
        <v>956</v>
      </c>
      <c r="F240" t="s">
        <v>957</v>
      </c>
      <c r="G240" s="9">
        <f>G197/G67^2</f>
        <v>47.880258980335839</v>
      </c>
      <c r="H240" t="s">
        <v>188</v>
      </c>
      <c r="I240" t="s">
        <v>267</v>
      </c>
      <c r="J240" s="5" t="b">
        <v>0</v>
      </c>
    </row>
    <row r="241" spans="1:10" x14ac:dyDescent="0.25">
      <c r="A241" t="s">
        <v>620</v>
      </c>
      <c r="D241" t="s">
        <v>952</v>
      </c>
      <c r="E241" t="s">
        <v>956</v>
      </c>
      <c r="F241" t="s">
        <v>957</v>
      </c>
      <c r="G241" s="9">
        <f>G242/1000</f>
        <v>0.13332236842105263</v>
      </c>
      <c r="H241" t="s">
        <v>188</v>
      </c>
      <c r="I241" t="s">
        <v>267</v>
      </c>
      <c r="J241" s="8" t="b">
        <v>1</v>
      </c>
    </row>
    <row r="242" spans="1:10" x14ac:dyDescent="0.25">
      <c r="A242" t="s">
        <v>105</v>
      </c>
      <c r="D242" t="s">
        <v>66</v>
      </c>
      <c r="E242" t="s">
        <v>956</v>
      </c>
      <c r="F242" t="s">
        <v>957</v>
      </c>
      <c r="G242" s="9">
        <f>G225/760</f>
        <v>133.32236842105263</v>
      </c>
      <c r="H242" t="s">
        <v>188</v>
      </c>
      <c r="I242" t="s">
        <v>267</v>
      </c>
      <c r="J242" s="8" t="b">
        <v>1</v>
      </c>
    </row>
    <row r="243" spans="1:10" x14ac:dyDescent="0.25">
      <c r="A243" t="s">
        <v>572</v>
      </c>
      <c r="D243" t="s">
        <v>591</v>
      </c>
      <c r="E243" t="s">
        <v>956</v>
      </c>
      <c r="F243" t="s">
        <v>957</v>
      </c>
      <c r="G243" s="9">
        <v>9.9999999999999991E+28</v>
      </c>
      <c r="H243" t="s">
        <v>188</v>
      </c>
      <c r="I243" t="s">
        <v>267</v>
      </c>
      <c r="J243" s="8" t="b">
        <v>1</v>
      </c>
    </row>
    <row r="244" spans="1:10" x14ac:dyDescent="0.25">
      <c r="A244" t="s">
        <v>573</v>
      </c>
      <c r="D244" t="s">
        <v>592</v>
      </c>
      <c r="E244" t="s">
        <v>956</v>
      </c>
      <c r="F244" t="s">
        <v>957</v>
      </c>
      <c r="G244" s="9">
        <v>1E+26</v>
      </c>
      <c r="H244" t="s">
        <v>188</v>
      </c>
      <c r="I244" t="s">
        <v>267</v>
      </c>
      <c r="J244" s="8" t="b">
        <v>1</v>
      </c>
    </row>
    <row r="245" spans="1:10" x14ac:dyDescent="0.25">
      <c r="A245" t="s">
        <v>574</v>
      </c>
      <c r="D245" t="s">
        <v>593</v>
      </c>
      <c r="E245" t="s">
        <v>956</v>
      </c>
      <c r="F245" t="s">
        <v>957</v>
      </c>
      <c r="G245" s="9">
        <v>9.9999999999999992E+22</v>
      </c>
      <c r="H245" t="s">
        <v>188</v>
      </c>
      <c r="I245" t="s">
        <v>267</v>
      </c>
      <c r="J245" s="8" t="b">
        <v>1</v>
      </c>
    </row>
    <row r="246" spans="1:10" x14ac:dyDescent="0.25">
      <c r="A246" t="s">
        <v>575</v>
      </c>
      <c r="D246" t="s">
        <v>594</v>
      </c>
      <c r="E246" t="s">
        <v>956</v>
      </c>
      <c r="F246" t="s">
        <v>957</v>
      </c>
      <c r="G246" s="9">
        <v>1E+20</v>
      </c>
      <c r="H246" t="s">
        <v>188</v>
      </c>
      <c r="I246" t="s">
        <v>267</v>
      </c>
      <c r="J246" s="8" t="b">
        <v>1</v>
      </c>
    </row>
    <row r="247" spans="1:10" x14ac:dyDescent="0.25">
      <c r="A247" t="s">
        <v>576</v>
      </c>
      <c r="D247" t="s">
        <v>595</v>
      </c>
      <c r="E247" t="s">
        <v>956</v>
      </c>
      <c r="F247" t="s">
        <v>957</v>
      </c>
      <c r="G247" s="9">
        <v>1E+17</v>
      </c>
      <c r="H247" t="s">
        <v>188</v>
      </c>
      <c r="I247" t="s">
        <v>267</v>
      </c>
      <c r="J247" s="8" t="b">
        <v>1</v>
      </c>
    </row>
    <row r="248" spans="1:10" x14ac:dyDescent="0.25">
      <c r="A248" t="s">
        <v>577</v>
      </c>
      <c r="D248" t="s">
        <v>596</v>
      </c>
      <c r="E248" t="s">
        <v>956</v>
      </c>
      <c r="F248" t="s">
        <v>957</v>
      </c>
      <c r="G248" s="9">
        <v>100000000000000</v>
      </c>
      <c r="H248" t="s">
        <v>188</v>
      </c>
      <c r="I248" t="s">
        <v>267</v>
      </c>
      <c r="J248" s="8" t="b">
        <v>1</v>
      </c>
    </row>
    <row r="249" spans="1:10" x14ac:dyDescent="0.25">
      <c r="A249" t="s">
        <v>578</v>
      </c>
      <c r="D249" t="s">
        <v>597</v>
      </c>
      <c r="E249" t="s">
        <v>956</v>
      </c>
      <c r="F249" t="s">
        <v>957</v>
      </c>
      <c r="G249" s="9">
        <v>100000000000</v>
      </c>
      <c r="H249" t="s">
        <v>188</v>
      </c>
      <c r="I249" t="s">
        <v>267</v>
      </c>
      <c r="J249" s="8" t="b">
        <v>1</v>
      </c>
    </row>
    <row r="250" spans="1:10" x14ac:dyDescent="0.25">
      <c r="A250" t="s">
        <v>579</v>
      </c>
      <c r="D250" t="s">
        <v>598</v>
      </c>
      <c r="E250" t="s">
        <v>956</v>
      </c>
      <c r="F250" t="s">
        <v>957</v>
      </c>
      <c r="G250" s="9">
        <v>100000000</v>
      </c>
      <c r="H250" t="s">
        <v>188</v>
      </c>
      <c r="I250" t="s">
        <v>267</v>
      </c>
      <c r="J250" s="8" t="b">
        <v>1</v>
      </c>
    </row>
    <row r="251" spans="1:10" x14ac:dyDescent="0.25">
      <c r="A251" t="s">
        <v>580</v>
      </c>
      <c r="D251" t="s">
        <v>599</v>
      </c>
      <c r="E251" t="s">
        <v>956</v>
      </c>
      <c r="F251" t="s">
        <v>957</v>
      </c>
      <c r="G251" s="9">
        <v>10000000</v>
      </c>
      <c r="H251" t="s">
        <v>188</v>
      </c>
      <c r="I251" t="s">
        <v>267</v>
      </c>
      <c r="J251" s="8" t="b">
        <v>1</v>
      </c>
    </row>
    <row r="252" spans="1:10" x14ac:dyDescent="0.25">
      <c r="A252" t="s">
        <v>581</v>
      </c>
      <c r="D252" t="s">
        <v>600</v>
      </c>
      <c r="E252" t="s">
        <v>956</v>
      </c>
      <c r="F252" t="s">
        <v>957</v>
      </c>
      <c r="G252" s="9">
        <v>1000000</v>
      </c>
      <c r="H252" t="s">
        <v>188</v>
      </c>
      <c r="I252" t="s">
        <v>267</v>
      </c>
      <c r="J252" s="8" t="b">
        <v>1</v>
      </c>
    </row>
    <row r="253" spans="1:10" x14ac:dyDescent="0.25">
      <c r="A253" t="s">
        <v>61</v>
      </c>
      <c r="D253" t="s">
        <v>61</v>
      </c>
      <c r="E253" t="s">
        <v>956</v>
      </c>
      <c r="F253" t="s">
        <v>957</v>
      </c>
      <c r="G253" s="9">
        <v>100000</v>
      </c>
      <c r="H253" t="s">
        <v>188</v>
      </c>
      <c r="I253" t="s">
        <v>267</v>
      </c>
      <c r="J253" s="8" t="b">
        <v>1</v>
      </c>
    </row>
    <row r="254" spans="1:10" x14ac:dyDescent="0.25">
      <c r="A254" t="s">
        <v>582</v>
      </c>
      <c r="D254" t="s">
        <v>601</v>
      </c>
      <c r="E254" t="s">
        <v>956</v>
      </c>
      <c r="F254" t="s">
        <v>957</v>
      </c>
      <c r="G254" s="9">
        <v>10000</v>
      </c>
      <c r="H254" t="s">
        <v>188</v>
      </c>
      <c r="I254" t="s">
        <v>267</v>
      </c>
      <c r="J254" s="8" t="b">
        <v>1</v>
      </c>
    </row>
    <row r="255" spans="1:10" x14ac:dyDescent="0.25">
      <c r="A255" t="s">
        <v>583</v>
      </c>
      <c r="D255" t="s">
        <v>602</v>
      </c>
      <c r="E255" t="s">
        <v>956</v>
      </c>
      <c r="F255" t="s">
        <v>957</v>
      </c>
      <c r="G255" s="9">
        <v>1000</v>
      </c>
      <c r="H255" t="s">
        <v>188</v>
      </c>
      <c r="I255" t="s">
        <v>267</v>
      </c>
      <c r="J255" s="8" t="b">
        <v>1</v>
      </c>
    </row>
    <row r="256" spans="1:10" x14ac:dyDescent="0.25">
      <c r="A256" t="s">
        <v>104</v>
      </c>
      <c r="D256" t="s">
        <v>64</v>
      </c>
      <c r="E256" t="s">
        <v>956</v>
      </c>
      <c r="F256" t="s">
        <v>957</v>
      </c>
      <c r="G256" s="9">
        <v>100</v>
      </c>
      <c r="H256" t="s">
        <v>188</v>
      </c>
      <c r="I256" t="s">
        <v>267</v>
      </c>
      <c r="J256" s="8" t="b">
        <v>1</v>
      </c>
    </row>
    <row r="257" spans="1:10" x14ac:dyDescent="0.25">
      <c r="A257" t="s">
        <v>584</v>
      </c>
      <c r="D257" t="s">
        <v>603</v>
      </c>
      <c r="E257" t="s">
        <v>956</v>
      </c>
      <c r="F257" t="s">
        <v>957</v>
      </c>
      <c r="G257" s="9">
        <v>9.9999999999999992E-2</v>
      </c>
      <c r="H257" t="s">
        <v>188</v>
      </c>
      <c r="I257" t="s">
        <v>267</v>
      </c>
      <c r="J257" s="8" t="b">
        <v>1</v>
      </c>
    </row>
    <row r="258" spans="1:10" x14ac:dyDescent="0.25">
      <c r="A258" t="s">
        <v>585</v>
      </c>
      <c r="D258" t="s">
        <v>604</v>
      </c>
      <c r="E258" t="s">
        <v>956</v>
      </c>
      <c r="F258" t="s">
        <v>957</v>
      </c>
      <c r="G258" s="9">
        <v>9.9999999999999991E-5</v>
      </c>
      <c r="H258" t="s">
        <v>188</v>
      </c>
      <c r="I258" t="s">
        <v>267</v>
      </c>
      <c r="J258" s="8" t="b">
        <v>1</v>
      </c>
    </row>
    <row r="259" spans="1:10" x14ac:dyDescent="0.25">
      <c r="A259" t="s">
        <v>586</v>
      </c>
      <c r="D259" t="s">
        <v>605</v>
      </c>
      <c r="E259" t="s">
        <v>956</v>
      </c>
      <c r="F259" t="s">
        <v>957</v>
      </c>
      <c r="G259" s="9">
        <v>9.9999999999999982E-8</v>
      </c>
      <c r="H259" t="s">
        <v>188</v>
      </c>
      <c r="I259" t="s">
        <v>267</v>
      </c>
      <c r="J259" s="8" t="b">
        <v>1</v>
      </c>
    </row>
    <row r="260" spans="1:10" x14ac:dyDescent="0.25">
      <c r="A260" t="s">
        <v>587</v>
      </c>
      <c r="D260" t="s">
        <v>606</v>
      </c>
      <c r="E260" t="s">
        <v>956</v>
      </c>
      <c r="F260" t="s">
        <v>957</v>
      </c>
      <c r="G260" s="9">
        <v>9.9999999999999965E-11</v>
      </c>
      <c r="H260" t="s">
        <v>188</v>
      </c>
      <c r="I260" t="s">
        <v>267</v>
      </c>
      <c r="J260" s="8" t="b">
        <v>1</v>
      </c>
    </row>
    <row r="261" spans="1:10" x14ac:dyDescent="0.25">
      <c r="A261" t="s">
        <v>588</v>
      </c>
      <c r="D261" t="s">
        <v>607</v>
      </c>
      <c r="E261" t="s">
        <v>956</v>
      </c>
      <c r="F261" t="s">
        <v>957</v>
      </c>
      <c r="G261" s="9">
        <v>9.9999999999999965E-14</v>
      </c>
      <c r="H261" t="s">
        <v>188</v>
      </c>
      <c r="I261" t="s">
        <v>267</v>
      </c>
      <c r="J261" s="8" t="b">
        <v>1</v>
      </c>
    </row>
    <row r="262" spans="1:10" x14ac:dyDescent="0.25">
      <c r="A262" t="s">
        <v>589</v>
      </c>
      <c r="D262" t="s">
        <v>608</v>
      </c>
      <c r="E262" t="s">
        <v>956</v>
      </c>
      <c r="F262" t="s">
        <v>957</v>
      </c>
      <c r="G262" s="9">
        <v>9.9999999999999973E-17</v>
      </c>
      <c r="H262" t="s">
        <v>188</v>
      </c>
      <c r="I262" t="s">
        <v>267</v>
      </c>
      <c r="J262" s="8" t="b">
        <v>1</v>
      </c>
    </row>
    <row r="263" spans="1:10" x14ac:dyDescent="0.25">
      <c r="A263" t="s">
        <v>590</v>
      </c>
      <c r="D263" t="s">
        <v>609</v>
      </c>
      <c r="E263" t="s">
        <v>956</v>
      </c>
      <c r="F263" t="s">
        <v>957</v>
      </c>
      <c r="G263" s="9">
        <v>9.9999999999999973E-20</v>
      </c>
      <c r="H263" t="s">
        <v>188</v>
      </c>
      <c r="I263" t="s">
        <v>267</v>
      </c>
      <c r="J263" s="8" t="b">
        <v>1</v>
      </c>
    </row>
    <row r="264" spans="1:10" x14ac:dyDescent="0.25">
      <c r="A264" t="s">
        <v>448</v>
      </c>
      <c r="D264" t="s">
        <v>465</v>
      </c>
      <c r="E264" t="s">
        <v>956</v>
      </c>
      <c r="F264" t="s">
        <v>957</v>
      </c>
      <c r="G264" s="9">
        <f>G274*10^24</f>
        <v>9.9999999999999998E+23</v>
      </c>
      <c r="H264" t="s">
        <v>188</v>
      </c>
      <c r="I264" t="s">
        <v>267</v>
      </c>
      <c r="J264" s="11" t="b">
        <v>1</v>
      </c>
    </row>
    <row r="265" spans="1:10" x14ac:dyDescent="0.25">
      <c r="A265" t="s">
        <v>449</v>
      </c>
      <c r="D265" t="s">
        <v>466</v>
      </c>
      <c r="E265" t="s">
        <v>956</v>
      </c>
      <c r="F265" t="s">
        <v>957</v>
      </c>
      <c r="G265" s="9">
        <f>G274*10^21</f>
        <v>1E+21</v>
      </c>
      <c r="H265" t="s">
        <v>188</v>
      </c>
      <c r="I265" t="s">
        <v>267</v>
      </c>
      <c r="J265" s="11" t="b">
        <v>1</v>
      </c>
    </row>
    <row r="266" spans="1:10" x14ac:dyDescent="0.25">
      <c r="A266" t="s">
        <v>450</v>
      </c>
      <c r="D266" t="s">
        <v>467</v>
      </c>
      <c r="E266" t="s">
        <v>956</v>
      </c>
      <c r="F266" t="s">
        <v>957</v>
      </c>
      <c r="G266" s="9">
        <f>G274*10^18</f>
        <v>1E+18</v>
      </c>
      <c r="H266" t="s">
        <v>188</v>
      </c>
      <c r="I266" t="s">
        <v>267</v>
      </c>
      <c r="J266" s="11" t="b">
        <v>1</v>
      </c>
    </row>
    <row r="267" spans="1:10" x14ac:dyDescent="0.25">
      <c r="A267" t="s">
        <v>451</v>
      </c>
      <c r="D267" t="s">
        <v>468</v>
      </c>
      <c r="E267" t="s">
        <v>956</v>
      </c>
      <c r="F267" t="s">
        <v>957</v>
      </c>
      <c r="G267" s="9">
        <f>G274*10^15</f>
        <v>1000000000000000</v>
      </c>
      <c r="H267" t="s">
        <v>188</v>
      </c>
      <c r="I267" t="s">
        <v>267</v>
      </c>
      <c r="J267" s="11" t="b">
        <v>1</v>
      </c>
    </row>
    <row r="268" spans="1:10" x14ac:dyDescent="0.25">
      <c r="A268" t="s">
        <v>452</v>
      </c>
      <c r="D268" t="s">
        <v>469</v>
      </c>
      <c r="E268" t="s">
        <v>956</v>
      </c>
      <c r="F268" t="s">
        <v>957</v>
      </c>
      <c r="G268" s="9">
        <f>G274*10^12</f>
        <v>1000000000000</v>
      </c>
      <c r="H268" t="s">
        <v>188</v>
      </c>
      <c r="I268" t="s">
        <v>267</v>
      </c>
      <c r="J268" s="11" t="b">
        <v>1</v>
      </c>
    </row>
    <row r="269" spans="1:10" x14ac:dyDescent="0.25">
      <c r="A269" t="s">
        <v>453</v>
      </c>
      <c r="D269" t="s">
        <v>470</v>
      </c>
      <c r="E269" t="s">
        <v>956</v>
      </c>
      <c r="F269" t="s">
        <v>957</v>
      </c>
      <c r="G269" s="9">
        <f>G274*10^9</f>
        <v>1000000000</v>
      </c>
      <c r="H269" t="s">
        <v>188</v>
      </c>
      <c r="I269" t="s">
        <v>267</v>
      </c>
      <c r="J269" s="11" t="b">
        <v>1</v>
      </c>
    </row>
    <row r="270" spans="1:10" x14ac:dyDescent="0.25">
      <c r="A270" t="s">
        <v>164</v>
      </c>
      <c r="D270" t="s">
        <v>176</v>
      </c>
      <c r="E270" t="s">
        <v>956</v>
      </c>
      <c r="F270" t="s">
        <v>957</v>
      </c>
      <c r="G270" s="9">
        <f>G274*10^6</f>
        <v>1000000</v>
      </c>
      <c r="H270" t="s">
        <v>188</v>
      </c>
      <c r="I270" t="s">
        <v>267</v>
      </c>
      <c r="J270" s="11" t="b">
        <v>1</v>
      </c>
    </row>
    <row r="271" spans="1:10" x14ac:dyDescent="0.25">
      <c r="A271" t="s">
        <v>135</v>
      </c>
      <c r="D271" t="s">
        <v>165</v>
      </c>
      <c r="E271" t="s">
        <v>956</v>
      </c>
      <c r="F271" t="s">
        <v>957</v>
      </c>
      <c r="G271" s="9">
        <f>G274*10^3</f>
        <v>1000</v>
      </c>
      <c r="H271" t="s">
        <v>188</v>
      </c>
      <c r="I271" t="s">
        <v>267</v>
      </c>
      <c r="J271" s="11" t="b">
        <v>1</v>
      </c>
    </row>
    <row r="272" spans="1:10" x14ac:dyDescent="0.25">
      <c r="A272" t="s">
        <v>454</v>
      </c>
      <c r="D272" t="s">
        <v>471</v>
      </c>
      <c r="E272" t="s">
        <v>956</v>
      </c>
      <c r="F272" t="s">
        <v>957</v>
      </c>
      <c r="G272" s="9">
        <f>G274*10^2</f>
        <v>100</v>
      </c>
      <c r="H272" t="s">
        <v>188</v>
      </c>
      <c r="I272" t="s">
        <v>267</v>
      </c>
      <c r="J272" s="11" t="b">
        <v>1</v>
      </c>
    </row>
    <row r="273" spans="1:10" x14ac:dyDescent="0.25">
      <c r="A273" t="s">
        <v>455</v>
      </c>
      <c r="D273" t="s">
        <v>472</v>
      </c>
      <c r="E273" t="s">
        <v>956</v>
      </c>
      <c r="F273" t="s">
        <v>957</v>
      </c>
      <c r="G273" s="9">
        <f>G274*10</f>
        <v>10</v>
      </c>
      <c r="H273" t="s">
        <v>188</v>
      </c>
      <c r="I273" t="s">
        <v>267</v>
      </c>
      <c r="J273" s="11" t="b">
        <v>1</v>
      </c>
    </row>
    <row r="274" spans="1:10" x14ac:dyDescent="0.25">
      <c r="A274" t="s">
        <v>163</v>
      </c>
      <c r="D274" t="s">
        <v>133</v>
      </c>
      <c r="E274" t="s">
        <v>956</v>
      </c>
      <c r="F274" t="s">
        <v>957</v>
      </c>
      <c r="G274" s="9">
        <v>1</v>
      </c>
      <c r="H274" t="s">
        <v>188</v>
      </c>
      <c r="I274" t="s">
        <v>267</v>
      </c>
      <c r="J274" s="11" t="b">
        <v>1</v>
      </c>
    </row>
    <row r="275" spans="1:10" x14ac:dyDescent="0.25">
      <c r="A275" t="s">
        <v>456</v>
      </c>
      <c r="D275" t="s">
        <v>473</v>
      </c>
      <c r="E275" t="s">
        <v>956</v>
      </c>
      <c r="F275" t="s">
        <v>957</v>
      </c>
      <c r="G275" s="9">
        <f>G274/10</f>
        <v>0.1</v>
      </c>
      <c r="H275" t="s">
        <v>188</v>
      </c>
      <c r="I275" t="s">
        <v>267</v>
      </c>
      <c r="J275" s="11" t="b">
        <v>1</v>
      </c>
    </row>
    <row r="276" spans="1:10" x14ac:dyDescent="0.25">
      <c r="A276" t="s">
        <v>457</v>
      </c>
      <c r="D276" t="s">
        <v>474</v>
      </c>
      <c r="E276" t="s">
        <v>956</v>
      </c>
      <c r="F276" t="s">
        <v>957</v>
      </c>
      <c r="G276" s="9">
        <f>G274/10^2</f>
        <v>0.01</v>
      </c>
      <c r="H276" t="s">
        <v>188</v>
      </c>
      <c r="I276" t="s">
        <v>267</v>
      </c>
      <c r="J276" s="11" t="b">
        <v>1</v>
      </c>
    </row>
    <row r="277" spans="1:10" x14ac:dyDescent="0.25">
      <c r="A277" t="s">
        <v>458</v>
      </c>
      <c r="D277" t="s">
        <v>475</v>
      </c>
      <c r="E277" t="s">
        <v>956</v>
      </c>
      <c r="F277" t="s">
        <v>957</v>
      </c>
      <c r="G277" s="9">
        <f>G274/10^3</f>
        <v>1E-3</v>
      </c>
      <c r="H277" t="s">
        <v>188</v>
      </c>
      <c r="I277" t="s">
        <v>267</v>
      </c>
      <c r="J277" s="11" t="b">
        <v>1</v>
      </c>
    </row>
    <row r="278" spans="1:10" x14ac:dyDescent="0.25">
      <c r="A278" t="s">
        <v>483</v>
      </c>
      <c r="D278" t="s">
        <v>476</v>
      </c>
      <c r="E278" t="s">
        <v>956</v>
      </c>
      <c r="F278" t="s">
        <v>957</v>
      </c>
      <c r="G278" s="9">
        <f>G274/10^6</f>
        <v>9.9999999999999995E-7</v>
      </c>
      <c r="H278" t="s">
        <v>188</v>
      </c>
      <c r="I278" t="s">
        <v>267</v>
      </c>
      <c r="J278" s="11" t="b">
        <v>1</v>
      </c>
    </row>
    <row r="279" spans="1:10" x14ac:dyDescent="0.25">
      <c r="A279" t="s">
        <v>459</v>
      </c>
      <c r="D279" t="s">
        <v>477</v>
      </c>
      <c r="E279" t="s">
        <v>956</v>
      </c>
      <c r="F279" t="s">
        <v>957</v>
      </c>
      <c r="G279" s="9">
        <f>G274/10^9</f>
        <v>1.0000000000000001E-9</v>
      </c>
      <c r="H279" t="s">
        <v>188</v>
      </c>
      <c r="I279" t="s">
        <v>267</v>
      </c>
      <c r="J279" s="11" t="b">
        <v>1</v>
      </c>
    </row>
    <row r="280" spans="1:10" x14ac:dyDescent="0.25">
      <c r="A280" t="s">
        <v>460</v>
      </c>
      <c r="D280" t="s">
        <v>478</v>
      </c>
      <c r="E280" t="s">
        <v>956</v>
      </c>
      <c r="F280" t="s">
        <v>957</v>
      </c>
      <c r="G280" s="9">
        <f>G274/10^12</f>
        <v>9.9999999999999998E-13</v>
      </c>
      <c r="H280" t="s">
        <v>188</v>
      </c>
      <c r="I280" t="s">
        <v>267</v>
      </c>
      <c r="J280" s="11" t="b">
        <v>1</v>
      </c>
    </row>
    <row r="281" spans="1:10" x14ac:dyDescent="0.25">
      <c r="A281" t="s">
        <v>461</v>
      </c>
      <c r="D281" t="s">
        <v>479</v>
      </c>
      <c r="E281" t="s">
        <v>956</v>
      </c>
      <c r="F281" t="s">
        <v>957</v>
      </c>
      <c r="G281" s="9">
        <f>G274/10^15</f>
        <v>1.0000000000000001E-15</v>
      </c>
      <c r="H281" t="s">
        <v>188</v>
      </c>
      <c r="I281" t="s">
        <v>267</v>
      </c>
      <c r="J281" s="11" t="b">
        <v>1</v>
      </c>
    </row>
    <row r="282" spans="1:10" x14ac:dyDescent="0.25">
      <c r="A282" t="s">
        <v>462</v>
      </c>
      <c r="D282" t="s">
        <v>480</v>
      </c>
      <c r="E282" t="s">
        <v>956</v>
      </c>
      <c r="F282" t="s">
        <v>957</v>
      </c>
      <c r="G282" s="9">
        <f>G274/10^18</f>
        <v>1.0000000000000001E-18</v>
      </c>
      <c r="H282" t="s">
        <v>188</v>
      </c>
      <c r="I282" t="s">
        <v>267</v>
      </c>
      <c r="J282" s="11" t="b">
        <v>1</v>
      </c>
    </row>
    <row r="283" spans="1:10" x14ac:dyDescent="0.25">
      <c r="A283" t="s">
        <v>463</v>
      </c>
      <c r="D283" t="s">
        <v>481</v>
      </c>
      <c r="E283" t="s">
        <v>956</v>
      </c>
      <c r="F283" t="s">
        <v>957</v>
      </c>
      <c r="G283" s="9">
        <f>G274/10^21</f>
        <v>9.9999999999999991E-22</v>
      </c>
      <c r="H283" t="s">
        <v>188</v>
      </c>
      <c r="I283" t="s">
        <v>267</v>
      </c>
      <c r="J283" s="11" t="b">
        <v>1</v>
      </c>
    </row>
    <row r="284" spans="1:10" x14ac:dyDescent="0.25">
      <c r="A284" t="s">
        <v>464</v>
      </c>
      <c r="D284" t="s">
        <v>482</v>
      </c>
      <c r="E284" t="s">
        <v>956</v>
      </c>
      <c r="F284" t="s">
        <v>957</v>
      </c>
      <c r="G284" s="9">
        <f>G274/10^24</f>
        <v>1.0000000000000001E-24</v>
      </c>
      <c r="H284" t="s">
        <v>188</v>
      </c>
      <c r="I284" t="s">
        <v>267</v>
      </c>
      <c r="J284" s="11" t="b">
        <v>1</v>
      </c>
    </row>
    <row r="285" spans="1:10" x14ac:dyDescent="0.25">
      <c r="A285" t="s">
        <v>776</v>
      </c>
      <c r="B285" t="s">
        <v>195</v>
      </c>
      <c r="D285" t="s">
        <v>871</v>
      </c>
      <c r="E285" t="s">
        <v>206</v>
      </c>
      <c r="F285" t="s">
        <v>227</v>
      </c>
      <c r="G285" s="9">
        <v>1055.05585262</v>
      </c>
      <c r="H285" t="s">
        <v>17</v>
      </c>
      <c r="I285" t="s">
        <v>259</v>
      </c>
      <c r="J285" s="5" t="b">
        <v>1</v>
      </c>
    </row>
    <row r="286" spans="1:10" x14ac:dyDescent="0.25">
      <c r="A286" t="s">
        <v>777</v>
      </c>
      <c r="B286" t="s">
        <v>299</v>
      </c>
      <c r="D286" t="s">
        <v>872</v>
      </c>
      <c r="E286" t="s">
        <v>206</v>
      </c>
      <c r="F286" t="s">
        <v>227</v>
      </c>
      <c r="G286" s="9">
        <v>1054.35026444</v>
      </c>
      <c r="H286" t="s">
        <v>17</v>
      </c>
      <c r="I286" t="s">
        <v>259</v>
      </c>
      <c r="J286" s="5" t="b">
        <v>1</v>
      </c>
    </row>
    <row r="287" spans="1:10" x14ac:dyDescent="0.25">
      <c r="A287" t="s">
        <v>778</v>
      </c>
      <c r="B287" t="s">
        <v>300</v>
      </c>
      <c r="D287" t="s">
        <v>873</v>
      </c>
      <c r="E287" t="s">
        <v>206</v>
      </c>
      <c r="F287" t="s">
        <v>227</v>
      </c>
      <c r="G287" s="9">
        <v>1055.8699999999999</v>
      </c>
      <c r="H287" t="s">
        <v>17</v>
      </c>
      <c r="I287" t="s">
        <v>259</v>
      </c>
      <c r="J287" s="5" t="b">
        <v>1</v>
      </c>
    </row>
    <row r="288" spans="1:10" x14ac:dyDescent="0.25">
      <c r="A288" t="s">
        <v>953</v>
      </c>
      <c r="B288" t="s">
        <v>301</v>
      </c>
      <c r="D288" t="s">
        <v>874</v>
      </c>
      <c r="E288" t="s">
        <v>206</v>
      </c>
      <c r="F288" t="s">
        <v>227</v>
      </c>
      <c r="G288" s="9">
        <v>1059.67</v>
      </c>
      <c r="H288" t="s">
        <v>17</v>
      </c>
      <c r="I288" t="s">
        <v>259</v>
      </c>
      <c r="J288" s="5" t="b">
        <v>1</v>
      </c>
    </row>
    <row r="289" spans="1:10" x14ac:dyDescent="0.25">
      <c r="A289" t="s">
        <v>954</v>
      </c>
      <c r="B289" t="s">
        <v>302</v>
      </c>
      <c r="D289" t="s">
        <v>875</v>
      </c>
      <c r="E289" t="s">
        <v>206</v>
      </c>
      <c r="F289" t="s">
        <v>227</v>
      </c>
      <c r="G289" s="9">
        <v>1054.8040000000001</v>
      </c>
      <c r="H289" t="s">
        <v>17</v>
      </c>
      <c r="I289" t="s">
        <v>259</v>
      </c>
      <c r="J289" s="5" t="b">
        <v>1</v>
      </c>
    </row>
    <row r="290" spans="1:10" x14ac:dyDescent="0.25">
      <c r="A290" t="s">
        <v>779</v>
      </c>
      <c r="B290" t="s">
        <v>342</v>
      </c>
      <c r="D290" t="s">
        <v>876</v>
      </c>
      <c r="E290" t="s">
        <v>206</v>
      </c>
      <c r="F290" t="s">
        <v>227</v>
      </c>
      <c r="G290" s="9">
        <v>1054.68</v>
      </c>
      <c r="H290" t="s">
        <v>17</v>
      </c>
      <c r="I290" t="s">
        <v>259</v>
      </c>
      <c r="J290" s="5" t="b">
        <v>1</v>
      </c>
    </row>
    <row r="291" spans="1:10" x14ac:dyDescent="0.25">
      <c r="A291" t="s">
        <v>40</v>
      </c>
      <c r="D291" t="s">
        <v>877</v>
      </c>
      <c r="E291" t="s">
        <v>206</v>
      </c>
      <c r="F291" t="s">
        <v>227</v>
      </c>
      <c r="G291" s="9">
        <f>100000*G285</f>
        <v>105505585.26199999</v>
      </c>
      <c r="H291" t="s">
        <v>17</v>
      </c>
      <c r="I291" t="s">
        <v>259</v>
      </c>
      <c r="J291" s="5" t="b">
        <v>1</v>
      </c>
    </row>
    <row r="292" spans="1:10" x14ac:dyDescent="0.25">
      <c r="A292" t="s">
        <v>621</v>
      </c>
      <c r="D292" t="s">
        <v>878</v>
      </c>
      <c r="E292" t="s">
        <v>206</v>
      </c>
      <c r="F292" t="s">
        <v>227</v>
      </c>
      <c r="G292" s="9">
        <f>100000*G289</f>
        <v>105480400.00000001</v>
      </c>
      <c r="H292" t="s">
        <v>17</v>
      </c>
      <c r="I292" t="s">
        <v>259</v>
      </c>
      <c r="J292" s="5" t="b">
        <v>1</v>
      </c>
    </row>
    <row r="293" spans="1:10" x14ac:dyDescent="0.25">
      <c r="A293" t="s">
        <v>39</v>
      </c>
      <c r="D293" t="s">
        <v>39</v>
      </c>
      <c r="E293" t="s">
        <v>206</v>
      </c>
      <c r="F293" t="s">
        <v>227</v>
      </c>
      <c r="G293" s="9">
        <f>G285*10^15</f>
        <v>1.05505585262E+18</v>
      </c>
      <c r="H293" t="s">
        <v>17</v>
      </c>
      <c r="I293" t="s">
        <v>259</v>
      </c>
      <c r="J293" s="5" t="b">
        <v>1</v>
      </c>
    </row>
    <row r="294" spans="1:10" x14ac:dyDescent="0.25">
      <c r="A294" t="s">
        <v>622</v>
      </c>
      <c r="D294" t="s">
        <v>879</v>
      </c>
      <c r="E294" t="s">
        <v>206</v>
      </c>
      <c r="F294" t="s">
        <v>227</v>
      </c>
      <c r="G294" s="9">
        <f>G288*10^15</f>
        <v>1.0596700000000001E+18</v>
      </c>
      <c r="H294" t="s">
        <v>17</v>
      </c>
      <c r="I294" t="s">
        <v>261</v>
      </c>
      <c r="J294" s="5" t="b">
        <v>1</v>
      </c>
    </row>
    <row r="295" spans="1:10" x14ac:dyDescent="0.25">
      <c r="A295" t="s">
        <v>196</v>
      </c>
      <c r="D295" t="s">
        <v>880</v>
      </c>
      <c r="E295" t="s">
        <v>206</v>
      </c>
      <c r="F295" t="s">
        <v>227</v>
      </c>
      <c r="G295" s="9">
        <v>4.1867999999999999</v>
      </c>
      <c r="H295" t="s">
        <v>17</v>
      </c>
      <c r="I295" t="s">
        <v>259</v>
      </c>
      <c r="J295" s="5" t="b">
        <v>1</v>
      </c>
    </row>
    <row r="296" spans="1:10" x14ac:dyDescent="0.25">
      <c r="A296" t="s">
        <v>303</v>
      </c>
      <c r="D296" t="s">
        <v>881</v>
      </c>
      <c r="E296" t="s">
        <v>206</v>
      </c>
      <c r="F296" t="s">
        <v>227</v>
      </c>
      <c r="G296" s="9">
        <v>4.1840000000000002</v>
      </c>
      <c r="H296" t="s">
        <v>17</v>
      </c>
      <c r="I296" t="s">
        <v>259</v>
      </c>
      <c r="J296" s="5" t="b">
        <v>1</v>
      </c>
    </row>
    <row r="297" spans="1:10" x14ac:dyDescent="0.25">
      <c r="A297" t="s">
        <v>304</v>
      </c>
      <c r="D297" t="s">
        <v>882</v>
      </c>
      <c r="E297" t="s">
        <v>206</v>
      </c>
      <c r="F297" t="s">
        <v>227</v>
      </c>
      <c r="G297" s="9">
        <v>4.1900199999999996</v>
      </c>
      <c r="H297" t="s">
        <v>17</v>
      </c>
      <c r="I297" t="s">
        <v>259</v>
      </c>
      <c r="J297" s="5" t="b">
        <v>0</v>
      </c>
    </row>
    <row r="298" spans="1:10" x14ac:dyDescent="0.25">
      <c r="A298" t="s">
        <v>955</v>
      </c>
      <c r="D298" t="s">
        <v>883</v>
      </c>
      <c r="E298" t="s">
        <v>206</v>
      </c>
      <c r="F298" t="s">
        <v>227</v>
      </c>
      <c r="G298" s="9">
        <v>4.1858000000000004</v>
      </c>
      <c r="H298" t="s">
        <v>17</v>
      </c>
      <c r="I298" t="s">
        <v>259</v>
      </c>
      <c r="J298" s="5" t="b">
        <v>0</v>
      </c>
    </row>
    <row r="299" spans="1:10" x14ac:dyDescent="0.25">
      <c r="A299" t="s">
        <v>343</v>
      </c>
      <c r="D299" t="s">
        <v>884</v>
      </c>
      <c r="E299" t="s">
        <v>206</v>
      </c>
      <c r="F299" t="s">
        <v>227</v>
      </c>
      <c r="G299" s="9">
        <v>4.1818999999999997</v>
      </c>
      <c r="H299" t="s">
        <v>17</v>
      </c>
      <c r="I299" t="s">
        <v>259</v>
      </c>
      <c r="J299" s="5" t="b">
        <v>0</v>
      </c>
    </row>
    <row r="300" spans="1:10" x14ac:dyDescent="0.25">
      <c r="A300" t="s">
        <v>197</v>
      </c>
      <c r="D300" t="s">
        <v>885</v>
      </c>
      <c r="E300" t="s">
        <v>206</v>
      </c>
      <c r="F300" t="s">
        <v>227</v>
      </c>
      <c r="G300" s="9">
        <f>G295*1000</f>
        <v>4186.8</v>
      </c>
      <c r="H300" t="s">
        <v>17</v>
      </c>
      <c r="I300" t="s">
        <v>259</v>
      </c>
      <c r="J300" s="5" t="b">
        <v>1</v>
      </c>
    </row>
    <row r="301" spans="1:10" x14ac:dyDescent="0.25">
      <c r="A301" t="s">
        <v>305</v>
      </c>
      <c r="D301" t="s">
        <v>886</v>
      </c>
      <c r="E301" t="s">
        <v>206</v>
      </c>
      <c r="F301" t="s">
        <v>227</v>
      </c>
      <c r="G301" s="9">
        <f>G296*1000</f>
        <v>4184</v>
      </c>
      <c r="H301" t="s">
        <v>17</v>
      </c>
      <c r="I301" t="s">
        <v>259</v>
      </c>
      <c r="J301" s="5" t="b">
        <v>1</v>
      </c>
    </row>
    <row r="302" spans="1:10" x14ac:dyDescent="0.25">
      <c r="A302" t="s">
        <v>306</v>
      </c>
      <c r="D302" t="s">
        <v>887</v>
      </c>
      <c r="E302" t="s">
        <v>206</v>
      </c>
      <c r="F302" t="s">
        <v>227</v>
      </c>
      <c r="G302" s="9">
        <f>G297*1000</f>
        <v>4190.0199999999995</v>
      </c>
      <c r="H302" t="s">
        <v>17</v>
      </c>
      <c r="I302" t="s">
        <v>259</v>
      </c>
      <c r="J302" s="5" t="b">
        <v>1</v>
      </c>
    </row>
    <row r="303" spans="1:10" x14ac:dyDescent="0.25">
      <c r="A303" t="s">
        <v>88</v>
      </c>
      <c r="D303" t="s">
        <v>888</v>
      </c>
      <c r="E303" t="s">
        <v>206</v>
      </c>
      <c r="F303" t="s">
        <v>227</v>
      </c>
      <c r="G303" s="9">
        <v>1.602176565E-19</v>
      </c>
      <c r="H303" t="s">
        <v>17</v>
      </c>
      <c r="I303" t="s">
        <v>259</v>
      </c>
      <c r="J303" s="5" t="b">
        <v>1</v>
      </c>
    </row>
    <row r="304" spans="1:10" x14ac:dyDescent="0.25">
      <c r="A304" t="s">
        <v>38</v>
      </c>
      <c r="D304" t="s">
        <v>38</v>
      </c>
      <c r="E304" t="s">
        <v>206</v>
      </c>
      <c r="F304" t="s">
        <v>227</v>
      </c>
      <c r="G304" s="9">
        <v>9.9999999999999995E-8</v>
      </c>
      <c r="H304" t="s">
        <v>17</v>
      </c>
      <c r="I304" t="s">
        <v>259</v>
      </c>
      <c r="J304" s="5" t="b">
        <v>1</v>
      </c>
    </row>
    <row r="305" spans="1:10" x14ac:dyDescent="0.25">
      <c r="A305" t="s">
        <v>204</v>
      </c>
      <c r="D305" t="s">
        <v>889</v>
      </c>
      <c r="E305" t="s">
        <v>206</v>
      </c>
      <c r="F305" t="s">
        <v>227</v>
      </c>
      <c r="G305" s="9">
        <v>3600000</v>
      </c>
      <c r="H305" t="s">
        <v>17</v>
      </c>
      <c r="I305" t="s">
        <v>259</v>
      </c>
      <c r="J305" s="5" t="b">
        <v>1</v>
      </c>
    </row>
    <row r="306" spans="1:10" x14ac:dyDescent="0.25">
      <c r="A306" t="s">
        <v>285</v>
      </c>
      <c r="D306" t="s">
        <v>890</v>
      </c>
      <c r="E306" t="s">
        <v>206</v>
      </c>
      <c r="F306" t="s">
        <v>227</v>
      </c>
      <c r="G306" s="9">
        <v>4184000000</v>
      </c>
      <c r="H306" t="s">
        <v>17</v>
      </c>
      <c r="I306" t="s">
        <v>259</v>
      </c>
      <c r="J306" s="5" t="b">
        <v>1</v>
      </c>
    </row>
    <row r="307" spans="1:10" x14ac:dyDescent="0.25">
      <c r="A307" t="s">
        <v>427</v>
      </c>
      <c r="D307" t="s">
        <v>408</v>
      </c>
      <c r="E307" t="s">
        <v>206</v>
      </c>
      <c r="F307" t="s">
        <v>227</v>
      </c>
      <c r="G307" s="9">
        <f>G317*10^24</f>
        <v>9.9999999999999998E+23</v>
      </c>
      <c r="H307" t="s">
        <v>17</v>
      </c>
      <c r="I307" t="s">
        <v>259</v>
      </c>
      <c r="J307" s="11" t="b">
        <v>1</v>
      </c>
    </row>
    <row r="308" spans="1:10" x14ac:dyDescent="0.25">
      <c r="A308" t="s">
        <v>428</v>
      </c>
      <c r="D308" t="s">
        <v>409</v>
      </c>
      <c r="E308" t="s">
        <v>206</v>
      </c>
      <c r="F308" t="s">
        <v>227</v>
      </c>
      <c r="G308" s="9">
        <f>G317*10^21</f>
        <v>1E+21</v>
      </c>
      <c r="H308" t="s">
        <v>17</v>
      </c>
      <c r="I308" t="s">
        <v>259</v>
      </c>
      <c r="J308" s="11" t="b">
        <v>1</v>
      </c>
    </row>
    <row r="309" spans="1:10" x14ac:dyDescent="0.25">
      <c r="A309" t="s">
        <v>429</v>
      </c>
      <c r="D309" t="s">
        <v>410</v>
      </c>
      <c r="E309" t="s">
        <v>206</v>
      </c>
      <c r="F309" t="s">
        <v>227</v>
      </c>
      <c r="G309" s="9">
        <f>G317*10^18</f>
        <v>1E+18</v>
      </c>
      <c r="H309" t="s">
        <v>17</v>
      </c>
      <c r="I309" t="s">
        <v>259</v>
      </c>
      <c r="J309" s="11" t="b">
        <v>1</v>
      </c>
    </row>
    <row r="310" spans="1:10" x14ac:dyDescent="0.25">
      <c r="A310" t="s">
        <v>430</v>
      </c>
      <c r="D310" t="s">
        <v>411</v>
      </c>
      <c r="E310" t="s">
        <v>206</v>
      </c>
      <c r="F310" t="s">
        <v>227</v>
      </c>
      <c r="G310" s="9">
        <f>G317*10^15</f>
        <v>1000000000000000</v>
      </c>
      <c r="H310" t="s">
        <v>17</v>
      </c>
      <c r="I310" t="s">
        <v>259</v>
      </c>
      <c r="J310" s="11" t="b">
        <v>1</v>
      </c>
    </row>
    <row r="311" spans="1:10" x14ac:dyDescent="0.25">
      <c r="A311" t="s">
        <v>431</v>
      </c>
      <c r="D311" t="s">
        <v>412</v>
      </c>
      <c r="E311" t="s">
        <v>206</v>
      </c>
      <c r="F311" t="s">
        <v>227</v>
      </c>
      <c r="G311" s="9">
        <f>G317*10^12</f>
        <v>1000000000000</v>
      </c>
      <c r="H311" t="s">
        <v>17</v>
      </c>
      <c r="I311" t="s">
        <v>259</v>
      </c>
      <c r="J311" s="11" t="b">
        <v>1</v>
      </c>
    </row>
    <row r="312" spans="1:10" x14ac:dyDescent="0.25">
      <c r="A312" t="s">
        <v>445</v>
      </c>
      <c r="D312" t="s">
        <v>413</v>
      </c>
      <c r="E312" t="s">
        <v>206</v>
      </c>
      <c r="F312" t="s">
        <v>227</v>
      </c>
      <c r="G312" s="9">
        <f>G317*10^9</f>
        <v>1000000000</v>
      </c>
      <c r="H312" t="s">
        <v>17</v>
      </c>
      <c r="I312" t="s">
        <v>259</v>
      </c>
      <c r="J312" s="11" t="b">
        <v>1</v>
      </c>
    </row>
    <row r="313" spans="1:10" x14ac:dyDescent="0.25">
      <c r="A313" t="s">
        <v>149</v>
      </c>
      <c r="D313" t="s">
        <v>228</v>
      </c>
      <c r="E313" t="s">
        <v>206</v>
      </c>
      <c r="F313" t="s">
        <v>227</v>
      </c>
      <c r="G313" s="9">
        <f>G317*10^6</f>
        <v>1000000</v>
      </c>
      <c r="H313" t="s">
        <v>17</v>
      </c>
      <c r="I313" t="s">
        <v>259</v>
      </c>
      <c r="J313" s="11" t="b">
        <v>1</v>
      </c>
    </row>
    <row r="314" spans="1:10" x14ac:dyDescent="0.25">
      <c r="A314" t="s">
        <v>432</v>
      </c>
      <c r="D314" t="s">
        <v>414</v>
      </c>
      <c r="E314" t="s">
        <v>206</v>
      </c>
      <c r="F314" t="s">
        <v>227</v>
      </c>
      <c r="G314" s="9">
        <f>G317*10^3</f>
        <v>1000</v>
      </c>
      <c r="H314" t="s">
        <v>17</v>
      </c>
      <c r="I314" t="s">
        <v>259</v>
      </c>
      <c r="J314" s="11" t="b">
        <v>1</v>
      </c>
    </row>
    <row r="315" spans="1:10" x14ac:dyDescent="0.25">
      <c r="A315" t="s">
        <v>433</v>
      </c>
      <c r="D315" t="s">
        <v>415</v>
      </c>
      <c r="E315" t="s">
        <v>206</v>
      </c>
      <c r="F315" t="s">
        <v>227</v>
      </c>
      <c r="G315" s="9">
        <f>G317*10^2</f>
        <v>100</v>
      </c>
      <c r="H315" t="s">
        <v>17</v>
      </c>
      <c r="I315" t="s">
        <v>259</v>
      </c>
      <c r="J315" s="11" t="b">
        <v>1</v>
      </c>
    </row>
    <row r="316" spans="1:10" x14ac:dyDescent="0.25">
      <c r="A316" t="s">
        <v>434</v>
      </c>
      <c r="D316" t="s">
        <v>416</v>
      </c>
      <c r="E316" t="s">
        <v>206</v>
      </c>
      <c r="F316" t="s">
        <v>227</v>
      </c>
      <c r="G316" s="9">
        <f>G317*10</f>
        <v>10</v>
      </c>
      <c r="H316" t="s">
        <v>17</v>
      </c>
      <c r="I316" t="s">
        <v>259</v>
      </c>
      <c r="J316" s="11" t="b">
        <v>1</v>
      </c>
    </row>
    <row r="317" spans="1:10" x14ac:dyDescent="0.25">
      <c r="A317" t="s">
        <v>148</v>
      </c>
      <c r="D317" t="s">
        <v>227</v>
      </c>
      <c r="E317" t="s">
        <v>206</v>
      </c>
      <c r="F317" t="s">
        <v>227</v>
      </c>
      <c r="G317" s="9">
        <v>1</v>
      </c>
      <c r="H317" t="s">
        <v>17</v>
      </c>
      <c r="I317" t="s">
        <v>259</v>
      </c>
      <c r="J317" s="11" t="b">
        <v>1</v>
      </c>
    </row>
    <row r="318" spans="1:10" x14ac:dyDescent="0.25">
      <c r="A318" t="s">
        <v>435</v>
      </c>
      <c r="D318" t="s">
        <v>417</v>
      </c>
      <c r="E318" t="s">
        <v>206</v>
      </c>
      <c r="F318" t="s">
        <v>227</v>
      </c>
      <c r="G318" s="9">
        <f>G317/10</f>
        <v>0.1</v>
      </c>
      <c r="H318" t="s">
        <v>17</v>
      </c>
      <c r="I318" t="s">
        <v>259</v>
      </c>
      <c r="J318" s="11" t="b">
        <v>1</v>
      </c>
    </row>
    <row r="319" spans="1:10" x14ac:dyDescent="0.25">
      <c r="A319" t="s">
        <v>436</v>
      </c>
      <c r="D319" t="s">
        <v>418</v>
      </c>
      <c r="E319" t="s">
        <v>206</v>
      </c>
      <c r="F319" t="s">
        <v>227</v>
      </c>
      <c r="G319" s="9">
        <f>G317/10^2</f>
        <v>0.01</v>
      </c>
      <c r="H319" t="s">
        <v>17</v>
      </c>
      <c r="I319" t="s">
        <v>259</v>
      </c>
      <c r="J319" s="11" t="b">
        <v>1</v>
      </c>
    </row>
    <row r="320" spans="1:10" x14ac:dyDescent="0.25">
      <c r="A320" t="s">
        <v>446</v>
      </c>
      <c r="D320" t="s">
        <v>419</v>
      </c>
      <c r="E320" t="s">
        <v>206</v>
      </c>
      <c r="F320" t="s">
        <v>227</v>
      </c>
      <c r="G320" s="9">
        <f>G317/10^3</f>
        <v>1E-3</v>
      </c>
      <c r="H320" t="s">
        <v>17</v>
      </c>
      <c r="I320" t="s">
        <v>259</v>
      </c>
      <c r="J320" s="11" t="b">
        <v>1</v>
      </c>
    </row>
    <row r="321" spans="1:10" x14ac:dyDescent="0.25">
      <c r="A321" t="s">
        <v>447</v>
      </c>
      <c r="D321" t="s">
        <v>420</v>
      </c>
      <c r="E321" t="s">
        <v>206</v>
      </c>
      <c r="F321" t="s">
        <v>227</v>
      </c>
      <c r="G321" s="9">
        <f>G317/10^6</f>
        <v>9.9999999999999995E-7</v>
      </c>
      <c r="H321" t="s">
        <v>17</v>
      </c>
      <c r="I321" t="s">
        <v>259</v>
      </c>
      <c r="J321" s="11" t="b">
        <v>1</v>
      </c>
    </row>
    <row r="322" spans="1:10" x14ac:dyDescent="0.25">
      <c r="A322" t="s">
        <v>437</v>
      </c>
      <c r="D322" t="s">
        <v>421</v>
      </c>
      <c r="E322" t="s">
        <v>206</v>
      </c>
      <c r="F322" t="s">
        <v>227</v>
      </c>
      <c r="G322" s="9">
        <f>G317/10^9</f>
        <v>1.0000000000000001E-9</v>
      </c>
      <c r="H322" t="s">
        <v>17</v>
      </c>
      <c r="I322" t="s">
        <v>259</v>
      </c>
      <c r="J322" s="11" t="b">
        <v>1</v>
      </c>
    </row>
    <row r="323" spans="1:10" x14ac:dyDescent="0.25">
      <c r="A323" t="s">
        <v>438</v>
      </c>
      <c r="D323" t="s">
        <v>422</v>
      </c>
      <c r="E323" t="s">
        <v>206</v>
      </c>
      <c r="F323" t="s">
        <v>227</v>
      </c>
      <c r="G323" s="9">
        <f>G317/10^12</f>
        <v>9.9999999999999998E-13</v>
      </c>
      <c r="H323" t="s">
        <v>17</v>
      </c>
      <c r="I323" t="s">
        <v>259</v>
      </c>
      <c r="J323" s="11" t="b">
        <v>1</v>
      </c>
    </row>
    <row r="324" spans="1:10" x14ac:dyDescent="0.25">
      <c r="A324" t="s">
        <v>439</v>
      </c>
      <c r="D324" t="s">
        <v>423</v>
      </c>
      <c r="E324" t="s">
        <v>206</v>
      </c>
      <c r="F324" t="s">
        <v>227</v>
      </c>
      <c r="G324" s="9">
        <f>G317/10^15</f>
        <v>1.0000000000000001E-15</v>
      </c>
      <c r="H324" t="s">
        <v>17</v>
      </c>
      <c r="I324" t="s">
        <v>259</v>
      </c>
      <c r="J324" s="11" t="b">
        <v>1</v>
      </c>
    </row>
    <row r="325" spans="1:10" x14ac:dyDescent="0.25">
      <c r="A325" t="s">
        <v>440</v>
      </c>
      <c r="D325" t="s">
        <v>424</v>
      </c>
      <c r="E325" t="s">
        <v>206</v>
      </c>
      <c r="F325" t="s">
        <v>227</v>
      </c>
      <c r="G325" s="9">
        <f>G317/10^18</f>
        <v>1.0000000000000001E-18</v>
      </c>
      <c r="H325" t="s">
        <v>17</v>
      </c>
      <c r="I325" t="s">
        <v>259</v>
      </c>
      <c r="J325" s="11" t="b">
        <v>1</v>
      </c>
    </row>
    <row r="326" spans="1:10" x14ac:dyDescent="0.25">
      <c r="A326" t="s">
        <v>441</v>
      </c>
      <c r="D326" t="s">
        <v>425</v>
      </c>
      <c r="E326" t="s">
        <v>206</v>
      </c>
      <c r="F326" t="s">
        <v>227</v>
      </c>
      <c r="G326" s="9">
        <f>G317/10^21</f>
        <v>9.9999999999999991E-22</v>
      </c>
      <c r="H326" t="s">
        <v>17</v>
      </c>
      <c r="I326" t="s">
        <v>259</v>
      </c>
      <c r="J326" s="11" t="b">
        <v>1</v>
      </c>
    </row>
    <row r="327" spans="1:10" x14ac:dyDescent="0.25">
      <c r="A327" t="s">
        <v>442</v>
      </c>
      <c r="D327" t="s">
        <v>426</v>
      </c>
      <c r="E327" t="s">
        <v>206</v>
      </c>
      <c r="F327" t="s">
        <v>227</v>
      </c>
      <c r="G327" s="9">
        <f>G317/10^24</f>
        <v>1.0000000000000001E-24</v>
      </c>
      <c r="H327" t="s">
        <v>17</v>
      </c>
      <c r="I327" t="s">
        <v>259</v>
      </c>
      <c r="J327" s="12" t="b">
        <v>1</v>
      </c>
    </row>
    <row r="328" spans="1:10" x14ac:dyDescent="0.25">
      <c r="A328" t="s">
        <v>320</v>
      </c>
      <c r="D328" t="s">
        <v>60</v>
      </c>
      <c r="E328" t="s">
        <v>923</v>
      </c>
      <c r="F328" t="s">
        <v>229</v>
      </c>
      <c r="G328" s="9">
        <f>550*G67*G197/G40</f>
        <v>745.69987158227025</v>
      </c>
      <c r="H328" t="s">
        <v>187</v>
      </c>
      <c r="I328" t="s">
        <v>261</v>
      </c>
      <c r="J328" t="b">
        <v>1</v>
      </c>
    </row>
    <row r="329" spans="1:10" x14ac:dyDescent="0.25">
      <c r="A329" t="s">
        <v>685</v>
      </c>
      <c r="D329" t="s">
        <v>665</v>
      </c>
      <c r="E329" t="s">
        <v>923</v>
      </c>
      <c r="F329" t="s">
        <v>229</v>
      </c>
      <c r="G329" s="9">
        <f>G339*10^24</f>
        <v>9.9999999999999998E+23</v>
      </c>
      <c r="H329" t="s">
        <v>187</v>
      </c>
      <c r="I329" t="s">
        <v>261</v>
      </c>
      <c r="J329" s="12" t="b">
        <v>1</v>
      </c>
    </row>
    <row r="330" spans="1:10" x14ac:dyDescent="0.25">
      <c r="A330" t="s">
        <v>686</v>
      </c>
      <c r="D330" t="s">
        <v>666</v>
      </c>
      <c r="E330" t="s">
        <v>923</v>
      </c>
      <c r="F330" t="s">
        <v>229</v>
      </c>
      <c r="G330" s="9">
        <f>G339*10^21</f>
        <v>1E+21</v>
      </c>
      <c r="H330" t="s">
        <v>187</v>
      </c>
      <c r="I330" t="s">
        <v>261</v>
      </c>
      <c r="J330" s="12" t="b">
        <v>1</v>
      </c>
    </row>
    <row r="331" spans="1:10" x14ac:dyDescent="0.25">
      <c r="A331" t="s">
        <v>687</v>
      </c>
      <c r="D331" t="s">
        <v>667</v>
      </c>
      <c r="E331" t="s">
        <v>923</v>
      </c>
      <c r="F331" t="s">
        <v>229</v>
      </c>
      <c r="G331" s="9">
        <f>G339*10^18</f>
        <v>1E+18</v>
      </c>
      <c r="H331" t="s">
        <v>187</v>
      </c>
      <c r="I331" t="s">
        <v>261</v>
      </c>
      <c r="J331" s="12" t="b">
        <v>1</v>
      </c>
    </row>
    <row r="332" spans="1:10" x14ac:dyDescent="0.25">
      <c r="A332" t="s">
        <v>688</v>
      </c>
      <c r="D332" t="s">
        <v>668</v>
      </c>
      <c r="E332" t="s">
        <v>923</v>
      </c>
      <c r="F332" t="s">
        <v>229</v>
      </c>
      <c r="G332" s="9">
        <f>G339*10^15</f>
        <v>1000000000000000</v>
      </c>
      <c r="H332" t="s">
        <v>187</v>
      </c>
      <c r="I332" t="s">
        <v>261</v>
      </c>
      <c r="J332" s="12" t="b">
        <v>1</v>
      </c>
    </row>
    <row r="333" spans="1:10" x14ac:dyDescent="0.25">
      <c r="A333" t="s">
        <v>689</v>
      </c>
      <c r="D333" t="s">
        <v>669</v>
      </c>
      <c r="E333" t="s">
        <v>923</v>
      </c>
      <c r="F333" t="s">
        <v>229</v>
      </c>
      <c r="G333" s="9">
        <f>G339*10^12</f>
        <v>1000000000000</v>
      </c>
      <c r="H333" t="s">
        <v>187</v>
      </c>
      <c r="I333" t="s">
        <v>261</v>
      </c>
      <c r="J333" s="12" t="b">
        <v>1</v>
      </c>
    </row>
    <row r="334" spans="1:10" x14ac:dyDescent="0.25">
      <c r="A334" t="s">
        <v>690</v>
      </c>
      <c r="D334" t="s">
        <v>670</v>
      </c>
      <c r="E334" t="s">
        <v>923</v>
      </c>
      <c r="F334" t="s">
        <v>229</v>
      </c>
      <c r="G334" s="9">
        <f>G339*10^9</f>
        <v>1000000000</v>
      </c>
      <c r="H334" t="s">
        <v>187</v>
      </c>
      <c r="I334" t="s">
        <v>261</v>
      </c>
      <c r="J334" s="12" t="b">
        <v>1</v>
      </c>
    </row>
    <row r="335" spans="1:10" x14ac:dyDescent="0.25">
      <c r="A335" t="s">
        <v>691</v>
      </c>
      <c r="D335" t="s">
        <v>671</v>
      </c>
      <c r="E335" t="s">
        <v>923</v>
      </c>
      <c r="F335" t="s">
        <v>229</v>
      </c>
      <c r="G335" s="9">
        <f>G339*10^6</f>
        <v>1000000</v>
      </c>
      <c r="H335" t="s">
        <v>187</v>
      </c>
      <c r="I335" t="s">
        <v>261</v>
      </c>
      <c r="J335" s="12" t="b">
        <v>1</v>
      </c>
    </row>
    <row r="336" spans="1:10" x14ac:dyDescent="0.25">
      <c r="A336" t="s">
        <v>692</v>
      </c>
      <c r="D336" t="s">
        <v>672</v>
      </c>
      <c r="E336" t="s">
        <v>923</v>
      </c>
      <c r="F336" t="s">
        <v>229</v>
      </c>
      <c r="G336" s="9">
        <f>G339*10^3</f>
        <v>1000</v>
      </c>
      <c r="H336" t="s">
        <v>187</v>
      </c>
      <c r="I336" t="s">
        <v>261</v>
      </c>
      <c r="J336" s="12" t="b">
        <v>1</v>
      </c>
    </row>
    <row r="337" spans="1:10" x14ac:dyDescent="0.25">
      <c r="A337" t="s">
        <v>693</v>
      </c>
      <c r="D337" t="s">
        <v>673</v>
      </c>
      <c r="E337" t="s">
        <v>923</v>
      </c>
      <c r="F337" t="s">
        <v>229</v>
      </c>
      <c r="G337" s="9">
        <f>G339*10^2</f>
        <v>100</v>
      </c>
      <c r="H337" t="s">
        <v>187</v>
      </c>
      <c r="I337" t="s">
        <v>261</v>
      </c>
      <c r="J337" s="12" t="b">
        <v>1</v>
      </c>
    </row>
    <row r="338" spans="1:10" x14ac:dyDescent="0.25">
      <c r="A338" t="s">
        <v>694</v>
      </c>
      <c r="D338" t="s">
        <v>674</v>
      </c>
      <c r="E338" t="s">
        <v>923</v>
      </c>
      <c r="F338" t="s">
        <v>229</v>
      </c>
      <c r="G338" s="9">
        <f>G339*10</f>
        <v>10</v>
      </c>
      <c r="H338" t="s">
        <v>187</v>
      </c>
      <c r="I338" t="s">
        <v>261</v>
      </c>
      <c r="J338" s="12" t="b">
        <v>1</v>
      </c>
    </row>
    <row r="339" spans="1:10" x14ac:dyDescent="0.25">
      <c r="A339" t="s">
        <v>151</v>
      </c>
      <c r="D339" t="s">
        <v>229</v>
      </c>
      <c r="E339" t="s">
        <v>923</v>
      </c>
      <c r="F339" t="s">
        <v>229</v>
      </c>
      <c r="G339" s="9">
        <v>1</v>
      </c>
      <c r="H339" t="s">
        <v>187</v>
      </c>
      <c r="I339" t="s">
        <v>261</v>
      </c>
      <c r="J339" s="12" t="b">
        <v>1</v>
      </c>
    </row>
    <row r="340" spans="1:10" x14ac:dyDescent="0.25">
      <c r="A340" t="s">
        <v>695</v>
      </c>
      <c r="D340" t="s">
        <v>675</v>
      </c>
      <c r="E340" t="s">
        <v>923</v>
      </c>
      <c r="F340" t="s">
        <v>229</v>
      </c>
      <c r="G340" s="9">
        <f>G339/10</f>
        <v>0.1</v>
      </c>
      <c r="H340" t="s">
        <v>187</v>
      </c>
      <c r="I340" t="s">
        <v>261</v>
      </c>
      <c r="J340" s="12" t="b">
        <v>1</v>
      </c>
    </row>
    <row r="341" spans="1:10" x14ac:dyDescent="0.25">
      <c r="A341" t="s">
        <v>696</v>
      </c>
      <c r="D341" t="s">
        <v>676</v>
      </c>
      <c r="E341" t="s">
        <v>923</v>
      </c>
      <c r="F341" t="s">
        <v>229</v>
      </c>
      <c r="G341" s="9">
        <f>G339/10^2</f>
        <v>0.01</v>
      </c>
      <c r="H341" t="s">
        <v>187</v>
      </c>
      <c r="I341" t="s">
        <v>261</v>
      </c>
      <c r="J341" s="12" t="b">
        <v>1</v>
      </c>
    </row>
    <row r="342" spans="1:10" x14ac:dyDescent="0.25">
      <c r="A342" t="s">
        <v>697</v>
      </c>
      <c r="D342" t="s">
        <v>677</v>
      </c>
      <c r="E342" t="s">
        <v>923</v>
      </c>
      <c r="F342" t="s">
        <v>229</v>
      </c>
      <c r="G342" s="9">
        <f>G339/10^3</f>
        <v>1E-3</v>
      </c>
      <c r="H342" t="s">
        <v>187</v>
      </c>
      <c r="I342" t="s">
        <v>261</v>
      </c>
      <c r="J342" s="12" t="b">
        <v>1</v>
      </c>
    </row>
    <row r="343" spans="1:10" x14ac:dyDescent="0.25">
      <c r="A343" t="s">
        <v>698</v>
      </c>
      <c r="D343" t="s">
        <v>678</v>
      </c>
      <c r="E343" t="s">
        <v>923</v>
      </c>
      <c r="F343" t="s">
        <v>229</v>
      </c>
      <c r="G343" s="9">
        <f>G339/10^6</f>
        <v>9.9999999999999995E-7</v>
      </c>
      <c r="H343" t="s">
        <v>187</v>
      </c>
      <c r="I343" t="s">
        <v>261</v>
      </c>
      <c r="J343" s="12" t="b">
        <v>1</v>
      </c>
    </row>
    <row r="344" spans="1:10" x14ac:dyDescent="0.25">
      <c r="A344" t="s">
        <v>699</v>
      </c>
      <c r="D344" t="s">
        <v>679</v>
      </c>
      <c r="E344" t="s">
        <v>923</v>
      </c>
      <c r="F344" t="s">
        <v>229</v>
      </c>
      <c r="G344" s="9">
        <f>G339/10^9</f>
        <v>1.0000000000000001E-9</v>
      </c>
      <c r="H344" t="s">
        <v>187</v>
      </c>
      <c r="I344" t="s">
        <v>261</v>
      </c>
      <c r="J344" s="12" t="b">
        <v>1</v>
      </c>
    </row>
    <row r="345" spans="1:10" x14ac:dyDescent="0.25">
      <c r="A345" t="s">
        <v>700</v>
      </c>
      <c r="D345" t="s">
        <v>680</v>
      </c>
      <c r="E345" t="s">
        <v>923</v>
      </c>
      <c r="F345" t="s">
        <v>229</v>
      </c>
      <c r="G345" s="9">
        <f>G339/10^12</f>
        <v>9.9999999999999998E-13</v>
      </c>
      <c r="H345" t="s">
        <v>187</v>
      </c>
      <c r="I345" t="s">
        <v>261</v>
      </c>
      <c r="J345" s="12" t="b">
        <v>1</v>
      </c>
    </row>
    <row r="346" spans="1:10" x14ac:dyDescent="0.25">
      <c r="A346" t="s">
        <v>701</v>
      </c>
      <c r="D346" t="s">
        <v>681</v>
      </c>
      <c r="E346" t="s">
        <v>923</v>
      </c>
      <c r="F346" t="s">
        <v>229</v>
      </c>
      <c r="G346" s="9">
        <f>G339/10^15</f>
        <v>1.0000000000000001E-15</v>
      </c>
      <c r="H346" t="s">
        <v>187</v>
      </c>
      <c r="I346" t="s">
        <v>261</v>
      </c>
      <c r="J346" s="12" t="b">
        <v>1</v>
      </c>
    </row>
    <row r="347" spans="1:10" x14ac:dyDescent="0.25">
      <c r="A347" t="s">
        <v>702</v>
      </c>
      <c r="D347" t="s">
        <v>682</v>
      </c>
      <c r="E347" t="s">
        <v>923</v>
      </c>
      <c r="F347" t="s">
        <v>229</v>
      </c>
      <c r="G347" s="9">
        <f>G339/10^18</f>
        <v>1.0000000000000001E-18</v>
      </c>
      <c r="H347" t="s">
        <v>187</v>
      </c>
      <c r="I347" t="s">
        <v>261</v>
      </c>
      <c r="J347" s="12" t="b">
        <v>1</v>
      </c>
    </row>
    <row r="348" spans="1:10" x14ac:dyDescent="0.25">
      <c r="A348" t="s">
        <v>703</v>
      </c>
      <c r="D348" t="s">
        <v>683</v>
      </c>
      <c r="E348" t="s">
        <v>923</v>
      </c>
      <c r="F348" t="s">
        <v>229</v>
      </c>
      <c r="G348" s="9">
        <f>G339/10^21</f>
        <v>9.9999999999999991E-22</v>
      </c>
      <c r="H348" t="s">
        <v>187</v>
      </c>
      <c r="I348" t="s">
        <v>261</v>
      </c>
      <c r="J348" s="12" t="b">
        <v>1</v>
      </c>
    </row>
    <row r="349" spans="1:10" x14ac:dyDescent="0.25">
      <c r="A349" t="s">
        <v>704</v>
      </c>
      <c r="D349" t="s">
        <v>684</v>
      </c>
      <c r="E349" t="s">
        <v>923</v>
      </c>
      <c r="F349" t="s">
        <v>229</v>
      </c>
      <c r="G349" s="9">
        <f>G339/10^24</f>
        <v>1.0000000000000001E-24</v>
      </c>
      <c r="H349" t="s">
        <v>187</v>
      </c>
      <c r="I349" t="s">
        <v>261</v>
      </c>
      <c r="J349" s="12" t="b">
        <v>1</v>
      </c>
    </row>
    <row r="350" spans="1:10" x14ac:dyDescent="0.25">
      <c r="A350" t="s">
        <v>1</v>
      </c>
      <c r="D350" t="s">
        <v>918</v>
      </c>
      <c r="E350" t="s">
        <v>141</v>
      </c>
      <c r="F350" t="s">
        <v>119</v>
      </c>
      <c r="G350" s="9">
        <v>1000000000</v>
      </c>
      <c r="H350" t="s">
        <v>221</v>
      </c>
      <c r="I350" t="s">
        <v>168</v>
      </c>
      <c r="J350" s="5" t="b">
        <v>0</v>
      </c>
    </row>
    <row r="351" spans="1:10" x14ac:dyDescent="0.25">
      <c r="A351" t="s">
        <v>210</v>
      </c>
      <c r="D351" t="s">
        <v>891</v>
      </c>
      <c r="E351" t="s">
        <v>141</v>
      </c>
      <c r="F351" t="s">
        <v>119</v>
      </c>
      <c r="G351" s="9">
        <v>1.1126499999999999E-12</v>
      </c>
      <c r="H351" t="s">
        <v>221</v>
      </c>
      <c r="I351" t="s">
        <v>168</v>
      </c>
      <c r="J351" s="5" t="b">
        <v>0</v>
      </c>
    </row>
    <row r="352" spans="1:10" x14ac:dyDescent="0.25">
      <c r="A352" t="s">
        <v>8</v>
      </c>
      <c r="D352" t="s">
        <v>210</v>
      </c>
      <c r="E352" t="s">
        <v>141</v>
      </c>
      <c r="F352" t="s">
        <v>119</v>
      </c>
      <c r="G352" s="9">
        <v>1.1126499999999999E-12</v>
      </c>
      <c r="H352" t="s">
        <v>221</v>
      </c>
      <c r="I352" t="s">
        <v>168</v>
      </c>
      <c r="J352" s="5" t="b">
        <v>0</v>
      </c>
    </row>
    <row r="353" spans="1:10" x14ac:dyDescent="0.25">
      <c r="A353" t="s">
        <v>0</v>
      </c>
      <c r="D353" t="s">
        <v>917</v>
      </c>
      <c r="E353" t="s">
        <v>139</v>
      </c>
      <c r="F353" t="s">
        <v>118</v>
      </c>
      <c r="G353" s="9">
        <v>10</v>
      </c>
      <c r="H353" t="s">
        <v>226</v>
      </c>
      <c r="I353" t="s">
        <v>248</v>
      </c>
      <c r="J353" s="5" t="b">
        <v>0</v>
      </c>
    </row>
    <row r="354" spans="1:10" x14ac:dyDescent="0.25">
      <c r="A354" t="s">
        <v>209</v>
      </c>
      <c r="D354" t="s">
        <v>892</v>
      </c>
      <c r="E354" t="s">
        <v>139</v>
      </c>
      <c r="F354" t="s">
        <v>118</v>
      </c>
      <c r="G354" s="9">
        <v>3600</v>
      </c>
      <c r="H354" t="s">
        <v>226</v>
      </c>
      <c r="I354" t="s">
        <v>248</v>
      </c>
      <c r="J354" s="5" t="b">
        <v>0</v>
      </c>
    </row>
    <row r="355" spans="1:10" x14ac:dyDescent="0.25">
      <c r="A355" t="s">
        <v>31</v>
      </c>
      <c r="D355" t="s">
        <v>893</v>
      </c>
      <c r="E355" t="s">
        <v>139</v>
      </c>
      <c r="F355" t="s">
        <v>118</v>
      </c>
      <c r="G355" s="9">
        <v>96485.34</v>
      </c>
      <c r="H355" t="s">
        <v>226</v>
      </c>
      <c r="I355" t="s">
        <v>248</v>
      </c>
      <c r="J355" s="5" t="b">
        <v>0</v>
      </c>
    </row>
    <row r="356" spans="1:10" x14ac:dyDescent="0.25">
      <c r="A356" t="s">
        <v>83</v>
      </c>
      <c r="D356" t="s">
        <v>32</v>
      </c>
      <c r="E356" t="s">
        <v>139</v>
      </c>
      <c r="F356" t="s">
        <v>118</v>
      </c>
      <c r="G356" s="9">
        <v>3.335641E-10</v>
      </c>
      <c r="H356" t="s">
        <v>226</v>
      </c>
      <c r="I356" t="s">
        <v>248</v>
      </c>
      <c r="J356" s="5" t="b">
        <v>0</v>
      </c>
    </row>
    <row r="357" spans="1:10" x14ac:dyDescent="0.25">
      <c r="A357" t="s">
        <v>7</v>
      </c>
      <c r="D357" t="s">
        <v>916</v>
      </c>
      <c r="E357" t="s">
        <v>139</v>
      </c>
      <c r="F357" t="s">
        <v>118</v>
      </c>
      <c r="G357" s="9">
        <v>3.335641E-10</v>
      </c>
      <c r="H357" t="s">
        <v>226</v>
      </c>
      <c r="I357" t="s">
        <v>248</v>
      </c>
      <c r="J357" s="5" t="b">
        <v>0</v>
      </c>
    </row>
    <row r="358" spans="1:10" x14ac:dyDescent="0.25">
      <c r="A358" t="s">
        <v>3</v>
      </c>
      <c r="D358" t="s">
        <v>915</v>
      </c>
      <c r="E358" t="s">
        <v>192</v>
      </c>
      <c r="F358" t="s">
        <v>121</v>
      </c>
      <c r="G358" s="9">
        <v>1000000000</v>
      </c>
      <c r="H358" t="s">
        <v>223</v>
      </c>
      <c r="I358" t="s">
        <v>252</v>
      </c>
      <c r="J358" s="5" t="b">
        <v>0</v>
      </c>
    </row>
    <row r="359" spans="1:10" x14ac:dyDescent="0.25">
      <c r="A359" t="s">
        <v>215</v>
      </c>
      <c r="D359" t="s">
        <v>215</v>
      </c>
      <c r="E359" t="s">
        <v>192</v>
      </c>
      <c r="F359" t="s">
        <v>121</v>
      </c>
      <c r="G359" s="9">
        <v>1</v>
      </c>
      <c r="H359" t="s">
        <v>223</v>
      </c>
      <c r="I359" t="s">
        <v>252</v>
      </c>
      <c r="J359" s="5" t="b">
        <v>0</v>
      </c>
    </row>
    <row r="360" spans="1:10" x14ac:dyDescent="0.25">
      <c r="A360" t="s">
        <v>10</v>
      </c>
      <c r="D360" t="s">
        <v>914</v>
      </c>
      <c r="E360" t="s">
        <v>192</v>
      </c>
      <c r="F360" t="s">
        <v>121</v>
      </c>
      <c r="G360" s="9">
        <v>1.1126499999999999E-12</v>
      </c>
      <c r="H360" t="s">
        <v>223</v>
      </c>
      <c r="I360" t="s">
        <v>252</v>
      </c>
      <c r="J360" s="5" t="b">
        <v>0</v>
      </c>
    </row>
    <row r="361" spans="1:10" x14ac:dyDescent="0.25">
      <c r="A361" t="s">
        <v>295</v>
      </c>
      <c r="D361" t="s">
        <v>913</v>
      </c>
      <c r="E361" t="s">
        <v>140</v>
      </c>
      <c r="F361" t="s">
        <v>117</v>
      </c>
      <c r="G361" s="9">
        <v>10</v>
      </c>
      <c r="H361" t="s">
        <v>216</v>
      </c>
      <c r="I361" t="s">
        <v>247</v>
      </c>
      <c r="J361" s="5" t="b">
        <v>0</v>
      </c>
    </row>
    <row r="362" spans="1:10" x14ac:dyDescent="0.25">
      <c r="A362" t="s">
        <v>30</v>
      </c>
      <c r="D362" t="s">
        <v>30</v>
      </c>
      <c r="E362" t="s">
        <v>140</v>
      </c>
      <c r="F362" t="s">
        <v>117</v>
      </c>
      <c r="G362" s="9">
        <v>10</v>
      </c>
      <c r="H362" t="s">
        <v>216</v>
      </c>
      <c r="I362" t="s">
        <v>247</v>
      </c>
      <c r="J362" s="5" t="b">
        <v>0</v>
      </c>
    </row>
    <row r="363" spans="1:10" x14ac:dyDescent="0.25">
      <c r="A363" t="s">
        <v>211</v>
      </c>
      <c r="D363" t="s">
        <v>894</v>
      </c>
      <c r="E363" t="s">
        <v>140</v>
      </c>
      <c r="F363" t="s">
        <v>117</v>
      </c>
      <c r="G363" s="9">
        <v>3.335641E-10</v>
      </c>
      <c r="H363" t="s">
        <v>216</v>
      </c>
      <c r="I363" t="s">
        <v>247</v>
      </c>
      <c r="J363" s="5" t="b">
        <v>0</v>
      </c>
    </row>
    <row r="364" spans="1:10" x14ac:dyDescent="0.25">
      <c r="A364" t="s">
        <v>85</v>
      </c>
      <c r="D364" t="s">
        <v>35</v>
      </c>
      <c r="E364" t="s">
        <v>140</v>
      </c>
      <c r="F364" t="s">
        <v>117</v>
      </c>
      <c r="G364" s="9">
        <v>0.79577469999999995</v>
      </c>
      <c r="H364" t="s">
        <v>216</v>
      </c>
      <c r="I364" t="s">
        <v>247</v>
      </c>
      <c r="J364" s="5" t="b">
        <v>0</v>
      </c>
    </row>
    <row r="365" spans="1:10" x14ac:dyDescent="0.25">
      <c r="A365" t="s">
        <v>6</v>
      </c>
      <c r="B365" t="s">
        <v>298</v>
      </c>
      <c r="D365" t="s">
        <v>211</v>
      </c>
      <c r="E365" t="s">
        <v>140</v>
      </c>
      <c r="F365" t="s">
        <v>117</v>
      </c>
      <c r="G365" s="9">
        <v>3.335641E-10</v>
      </c>
      <c r="H365" t="s">
        <v>216</v>
      </c>
      <c r="I365" t="s">
        <v>247</v>
      </c>
      <c r="J365" s="5" t="b">
        <v>0</v>
      </c>
    </row>
    <row r="366" spans="1:10" x14ac:dyDescent="0.25">
      <c r="A366" t="s">
        <v>2</v>
      </c>
      <c r="D366" t="s">
        <v>912</v>
      </c>
      <c r="E366" t="s">
        <v>143</v>
      </c>
      <c r="F366" t="s">
        <v>120</v>
      </c>
      <c r="G366" s="9">
        <v>1.0000000000000001E-9</v>
      </c>
      <c r="H366" t="s">
        <v>222</v>
      </c>
      <c r="I366" t="s">
        <v>246</v>
      </c>
      <c r="J366" s="5" t="b">
        <v>0</v>
      </c>
    </row>
    <row r="367" spans="1:10" x14ac:dyDescent="0.25">
      <c r="A367" t="s">
        <v>213</v>
      </c>
      <c r="D367" t="s">
        <v>895</v>
      </c>
      <c r="E367" t="s">
        <v>143</v>
      </c>
      <c r="F367" t="s">
        <v>120</v>
      </c>
      <c r="G367" s="9">
        <v>898755200000</v>
      </c>
      <c r="H367" t="s">
        <v>222</v>
      </c>
      <c r="I367" t="s">
        <v>250</v>
      </c>
      <c r="J367" s="5" t="b">
        <v>0</v>
      </c>
    </row>
    <row r="368" spans="1:10" x14ac:dyDescent="0.25">
      <c r="A368" t="s">
        <v>9</v>
      </c>
      <c r="D368" t="s">
        <v>213</v>
      </c>
      <c r="E368" t="s">
        <v>143</v>
      </c>
      <c r="F368" t="s">
        <v>120</v>
      </c>
      <c r="G368" s="9">
        <v>898755200000</v>
      </c>
      <c r="H368" t="s">
        <v>222</v>
      </c>
      <c r="I368" t="s">
        <v>250</v>
      </c>
      <c r="J368" s="5" t="b">
        <v>0</v>
      </c>
    </row>
    <row r="369" spans="1:10" x14ac:dyDescent="0.25">
      <c r="A369" t="s">
        <v>87</v>
      </c>
      <c r="D369" t="s">
        <v>37</v>
      </c>
      <c r="E369" t="s">
        <v>147</v>
      </c>
      <c r="F369" t="s">
        <v>184</v>
      </c>
      <c r="G369" s="9">
        <v>79.577470000000005</v>
      </c>
      <c r="H369" t="s">
        <v>258</v>
      </c>
      <c r="I369" t="s">
        <v>257</v>
      </c>
      <c r="J369" s="5" t="b">
        <v>0</v>
      </c>
    </row>
    <row r="370" spans="1:10" x14ac:dyDescent="0.25">
      <c r="A370" t="s">
        <v>86</v>
      </c>
      <c r="D370" t="s">
        <v>36</v>
      </c>
      <c r="E370" t="s">
        <v>146</v>
      </c>
      <c r="F370" t="s">
        <v>124</v>
      </c>
      <c r="G370" s="9">
        <v>1E-8</v>
      </c>
      <c r="H370" t="s">
        <v>254</v>
      </c>
      <c r="I370" t="s">
        <v>256</v>
      </c>
      <c r="J370" s="5" t="b">
        <v>0</v>
      </c>
    </row>
    <row r="371" spans="1:10" x14ac:dyDescent="0.25">
      <c r="A371" t="s">
        <v>293</v>
      </c>
      <c r="D371" t="s">
        <v>293</v>
      </c>
      <c r="E371" t="s">
        <v>146</v>
      </c>
      <c r="F371" t="s">
        <v>124</v>
      </c>
      <c r="G371" s="9">
        <v>1.256637E-7</v>
      </c>
      <c r="H371" t="s">
        <v>254</v>
      </c>
      <c r="I371" t="s">
        <v>256</v>
      </c>
      <c r="J371" s="5" t="b">
        <v>0</v>
      </c>
    </row>
    <row r="372" spans="1:10" x14ac:dyDescent="0.25">
      <c r="A372" t="s">
        <v>84</v>
      </c>
      <c r="D372" t="s">
        <v>33</v>
      </c>
      <c r="E372" t="s">
        <v>145</v>
      </c>
      <c r="F372" t="s">
        <v>183</v>
      </c>
      <c r="G372" s="9">
        <v>1.0000000000000001E-9</v>
      </c>
      <c r="H372" t="s">
        <v>255</v>
      </c>
      <c r="I372" t="s">
        <v>253</v>
      </c>
      <c r="J372" s="5" t="b">
        <v>0</v>
      </c>
    </row>
    <row r="373" spans="1:10" x14ac:dyDescent="0.25">
      <c r="A373" t="s">
        <v>296</v>
      </c>
      <c r="B373" t="s">
        <v>297</v>
      </c>
      <c r="D373" t="s">
        <v>34</v>
      </c>
      <c r="E373" t="s">
        <v>145</v>
      </c>
      <c r="F373" t="s">
        <v>183</v>
      </c>
      <c r="G373" s="9">
        <v>1E-4</v>
      </c>
      <c r="H373" t="s">
        <v>255</v>
      </c>
      <c r="I373" t="s">
        <v>253</v>
      </c>
      <c r="J373" s="5" t="b">
        <v>0</v>
      </c>
    </row>
    <row r="374" spans="1:10" x14ac:dyDescent="0.25">
      <c r="A374" t="s">
        <v>5</v>
      </c>
      <c r="D374" t="s">
        <v>911</v>
      </c>
      <c r="E374" t="s">
        <v>142</v>
      </c>
      <c r="F374" t="s">
        <v>123</v>
      </c>
      <c r="G374" s="9">
        <v>1E-8</v>
      </c>
      <c r="H374" t="s">
        <v>225</v>
      </c>
      <c r="I374" t="s">
        <v>249</v>
      </c>
      <c r="J374" s="5" t="b">
        <v>0</v>
      </c>
    </row>
    <row r="375" spans="1:10" x14ac:dyDescent="0.25">
      <c r="A375" t="s">
        <v>212</v>
      </c>
      <c r="D375" t="s">
        <v>896</v>
      </c>
      <c r="E375" t="s">
        <v>142</v>
      </c>
      <c r="F375" t="s">
        <v>123</v>
      </c>
      <c r="G375" s="9">
        <v>299.79250000000002</v>
      </c>
      <c r="H375" t="s">
        <v>225</v>
      </c>
      <c r="I375" t="s">
        <v>249</v>
      </c>
      <c r="J375" s="5" t="b">
        <v>0</v>
      </c>
    </row>
    <row r="376" spans="1:10" x14ac:dyDescent="0.25">
      <c r="A376" t="s">
        <v>12</v>
      </c>
      <c r="D376" t="s">
        <v>897</v>
      </c>
      <c r="E376" t="s">
        <v>142</v>
      </c>
      <c r="F376" t="s">
        <v>123</v>
      </c>
      <c r="G376" s="9">
        <v>299.79250000000002</v>
      </c>
      <c r="H376" t="s">
        <v>225</v>
      </c>
      <c r="I376" t="s">
        <v>249</v>
      </c>
      <c r="J376" s="5" t="b">
        <v>0</v>
      </c>
    </row>
    <row r="377" spans="1:10" x14ac:dyDescent="0.25">
      <c r="A377" t="s">
        <v>4</v>
      </c>
      <c r="D377" t="s">
        <v>898</v>
      </c>
      <c r="E377" t="s">
        <v>144</v>
      </c>
      <c r="F377" t="s">
        <v>122</v>
      </c>
      <c r="G377" s="9">
        <v>1.0000000000000001E-9</v>
      </c>
      <c r="H377" t="s">
        <v>224</v>
      </c>
      <c r="I377" t="s">
        <v>251</v>
      </c>
      <c r="J377" s="5" t="b">
        <v>0</v>
      </c>
    </row>
    <row r="378" spans="1:10" x14ac:dyDescent="0.25">
      <c r="A378" t="s">
        <v>214</v>
      </c>
      <c r="D378" t="s">
        <v>899</v>
      </c>
      <c r="E378" t="s">
        <v>144</v>
      </c>
      <c r="F378" t="s">
        <v>122</v>
      </c>
      <c r="G378" s="9">
        <v>898755200000</v>
      </c>
      <c r="H378" t="s">
        <v>224</v>
      </c>
      <c r="I378" t="s">
        <v>251</v>
      </c>
      <c r="J378" s="5" t="b">
        <v>0</v>
      </c>
    </row>
    <row r="379" spans="1:10" x14ac:dyDescent="0.25">
      <c r="A379" t="s">
        <v>11</v>
      </c>
      <c r="D379" t="s">
        <v>214</v>
      </c>
      <c r="E379" t="s">
        <v>144</v>
      </c>
      <c r="F379" t="s">
        <v>122</v>
      </c>
      <c r="G379" s="9">
        <v>898755200000</v>
      </c>
      <c r="H379" t="s">
        <v>224</v>
      </c>
      <c r="I379" t="s">
        <v>251</v>
      </c>
      <c r="J379" s="5" t="b">
        <v>0</v>
      </c>
    </row>
    <row r="380" spans="1:10" x14ac:dyDescent="0.25">
      <c r="A380" t="s">
        <v>279</v>
      </c>
      <c r="D380" t="s">
        <v>900</v>
      </c>
      <c r="E380" t="s">
        <v>205</v>
      </c>
      <c r="F380" t="s">
        <v>233</v>
      </c>
      <c r="G380" s="9">
        <v>15.5</v>
      </c>
      <c r="H380" t="s">
        <v>234</v>
      </c>
      <c r="I380" t="s">
        <v>263</v>
      </c>
      <c r="J380" s="5" t="b">
        <v>0</v>
      </c>
    </row>
    <row r="381" spans="1:10" x14ac:dyDescent="0.25">
      <c r="A381" t="s">
        <v>129</v>
      </c>
      <c r="D381" t="s">
        <v>901</v>
      </c>
      <c r="E381" t="s">
        <v>159</v>
      </c>
      <c r="F381" t="s">
        <v>174</v>
      </c>
      <c r="G381" s="9">
        <v>1550003000</v>
      </c>
      <c r="H381" t="s">
        <v>264</v>
      </c>
      <c r="I381" t="s">
        <v>265</v>
      </c>
      <c r="J381" s="5" t="b">
        <v>0</v>
      </c>
    </row>
    <row r="382" spans="1:10" x14ac:dyDescent="0.25">
      <c r="A382" t="s">
        <v>282</v>
      </c>
      <c r="D382" t="s">
        <v>910</v>
      </c>
      <c r="E382" t="s">
        <v>158</v>
      </c>
      <c r="F382" t="s">
        <v>130</v>
      </c>
      <c r="G382" s="9">
        <v>10.763909999999999</v>
      </c>
      <c r="H382" t="s">
        <v>264</v>
      </c>
      <c r="J382" s="5" t="b">
        <v>0</v>
      </c>
    </row>
    <row r="383" spans="1:10" x14ac:dyDescent="0.25">
      <c r="A383" t="s">
        <v>283</v>
      </c>
      <c r="D383" t="s">
        <v>909</v>
      </c>
      <c r="E383" t="s">
        <v>159</v>
      </c>
      <c r="F383" t="s">
        <v>174</v>
      </c>
      <c r="G383" s="9">
        <v>3426259</v>
      </c>
      <c r="H383" t="s">
        <v>264</v>
      </c>
      <c r="I383" t="s">
        <v>265</v>
      </c>
      <c r="J383" s="5" t="b">
        <v>0</v>
      </c>
    </row>
    <row r="384" spans="1:10" x14ac:dyDescent="0.25">
      <c r="A384" t="s">
        <v>284</v>
      </c>
      <c r="D384" t="s">
        <v>175</v>
      </c>
      <c r="E384" t="s">
        <v>159</v>
      </c>
      <c r="F384" t="s">
        <v>174</v>
      </c>
      <c r="G384" s="9">
        <v>3183099000</v>
      </c>
      <c r="H384" t="s">
        <v>264</v>
      </c>
      <c r="I384" t="s">
        <v>265</v>
      </c>
      <c r="J384" s="5" t="b">
        <v>0</v>
      </c>
    </row>
    <row r="385" spans="1:10" x14ac:dyDescent="0.25">
      <c r="A385" t="s">
        <v>131</v>
      </c>
      <c r="D385" t="s">
        <v>902</v>
      </c>
      <c r="E385" t="s">
        <v>158</v>
      </c>
      <c r="F385" t="s">
        <v>130</v>
      </c>
      <c r="G385" s="9">
        <v>10.763909999999999</v>
      </c>
      <c r="H385" t="s">
        <v>264</v>
      </c>
      <c r="I385" t="s">
        <v>265</v>
      </c>
      <c r="J385" s="5" t="b">
        <v>0</v>
      </c>
    </row>
    <row r="386" spans="1:10" x14ac:dyDescent="0.25">
      <c r="A386" t="s">
        <v>98</v>
      </c>
      <c r="D386" t="s">
        <v>55</v>
      </c>
      <c r="E386" t="s">
        <v>158</v>
      </c>
      <c r="F386" t="s">
        <v>130</v>
      </c>
      <c r="G386" s="9">
        <v>10000</v>
      </c>
      <c r="H386" t="s">
        <v>264</v>
      </c>
      <c r="I386" t="s">
        <v>265</v>
      </c>
      <c r="J386" s="5" t="b">
        <v>0</v>
      </c>
    </row>
    <row r="387" spans="1:10" x14ac:dyDescent="0.25">
      <c r="A387" t="s">
        <v>110</v>
      </c>
      <c r="D387" t="s">
        <v>73</v>
      </c>
      <c r="E387" t="s">
        <v>207</v>
      </c>
      <c r="F387" t="s">
        <v>177</v>
      </c>
      <c r="G387" s="9">
        <v>1E-3</v>
      </c>
      <c r="H387" t="s">
        <v>274</v>
      </c>
      <c r="I387" t="s">
        <v>271</v>
      </c>
      <c r="J387" s="5" t="b">
        <v>0</v>
      </c>
    </row>
    <row r="388" spans="1:10" x14ac:dyDescent="0.25">
      <c r="A388" t="s">
        <v>111</v>
      </c>
      <c r="D388" t="s">
        <v>74</v>
      </c>
      <c r="E388" t="s">
        <v>207</v>
      </c>
      <c r="F388" t="s">
        <v>177</v>
      </c>
      <c r="G388" s="9">
        <v>0.1</v>
      </c>
      <c r="H388" t="s">
        <v>274</v>
      </c>
      <c r="I388" t="s">
        <v>271</v>
      </c>
      <c r="J388" s="5" t="b">
        <v>0</v>
      </c>
    </row>
    <row r="389" spans="1:10" x14ac:dyDescent="0.25">
      <c r="A389" t="s">
        <v>289</v>
      </c>
      <c r="D389" t="s">
        <v>903</v>
      </c>
      <c r="E389" t="s">
        <v>272</v>
      </c>
      <c r="F389" t="s">
        <v>178</v>
      </c>
      <c r="G389" s="9">
        <v>10</v>
      </c>
      <c r="H389" t="s">
        <v>275</v>
      </c>
      <c r="I389" t="s">
        <v>273</v>
      </c>
      <c r="J389" s="5" t="b">
        <v>0</v>
      </c>
    </row>
    <row r="390" spans="1:10" x14ac:dyDescent="0.25">
      <c r="A390" t="s">
        <v>623</v>
      </c>
      <c r="C390" s="1"/>
      <c r="D390" t="s">
        <v>642</v>
      </c>
      <c r="E390" t="s">
        <v>152</v>
      </c>
      <c r="F390" t="s">
        <v>179</v>
      </c>
      <c r="G390" s="9">
        <f>G400*10^24</f>
        <v>1E+20</v>
      </c>
      <c r="H390" t="s">
        <v>276</v>
      </c>
      <c r="I390" t="s">
        <v>262</v>
      </c>
      <c r="J390" s="11" t="b">
        <v>1</v>
      </c>
    </row>
    <row r="391" spans="1:10" x14ac:dyDescent="0.25">
      <c r="A391" t="s">
        <v>624</v>
      </c>
      <c r="C391" s="1"/>
      <c r="D391" t="s">
        <v>643</v>
      </c>
      <c r="E391" t="s">
        <v>152</v>
      </c>
      <c r="F391" t="s">
        <v>179</v>
      </c>
      <c r="G391" s="9">
        <f>G400*10^21</f>
        <v>1E+17</v>
      </c>
      <c r="H391" t="s">
        <v>276</v>
      </c>
      <c r="I391" t="s">
        <v>262</v>
      </c>
      <c r="J391" s="11" t="b">
        <v>1</v>
      </c>
    </row>
    <row r="392" spans="1:10" x14ac:dyDescent="0.25">
      <c r="A392" t="s">
        <v>625</v>
      </c>
      <c r="C392" s="1"/>
      <c r="D392" t="s">
        <v>644</v>
      </c>
      <c r="E392" t="s">
        <v>152</v>
      </c>
      <c r="F392" t="s">
        <v>179</v>
      </c>
      <c r="G392" s="9">
        <f>G400*10^18</f>
        <v>100000000000000</v>
      </c>
      <c r="H392" t="s">
        <v>276</v>
      </c>
      <c r="I392" t="s">
        <v>262</v>
      </c>
      <c r="J392" s="11" t="b">
        <v>1</v>
      </c>
    </row>
    <row r="393" spans="1:10" x14ac:dyDescent="0.25">
      <c r="A393" t="s">
        <v>626</v>
      </c>
      <c r="C393" s="1"/>
      <c r="D393" t="s">
        <v>645</v>
      </c>
      <c r="E393" t="s">
        <v>152</v>
      </c>
      <c r="F393" t="s">
        <v>179</v>
      </c>
      <c r="G393" s="9">
        <f>G400*10^15</f>
        <v>100000000000</v>
      </c>
      <c r="H393" t="s">
        <v>276</v>
      </c>
      <c r="I393" t="s">
        <v>262</v>
      </c>
      <c r="J393" s="11" t="b">
        <v>1</v>
      </c>
    </row>
    <row r="394" spans="1:10" x14ac:dyDescent="0.25">
      <c r="A394" t="s">
        <v>627</v>
      </c>
      <c r="C394" s="1"/>
      <c r="D394" t="s">
        <v>646</v>
      </c>
      <c r="E394" t="s">
        <v>152</v>
      </c>
      <c r="F394" t="s">
        <v>179</v>
      </c>
      <c r="G394" s="9">
        <f>G400*10^12</f>
        <v>100000000</v>
      </c>
      <c r="H394" t="s">
        <v>276</v>
      </c>
      <c r="I394" t="s">
        <v>262</v>
      </c>
      <c r="J394" s="11" t="b">
        <v>1</v>
      </c>
    </row>
    <row r="395" spans="1:10" x14ac:dyDescent="0.25">
      <c r="A395" t="s">
        <v>628</v>
      </c>
      <c r="C395" s="1"/>
      <c r="D395" t="s">
        <v>647</v>
      </c>
      <c r="E395" t="s">
        <v>152</v>
      </c>
      <c r="F395" t="s">
        <v>179</v>
      </c>
      <c r="G395" s="9">
        <f>G400*10^9</f>
        <v>100000</v>
      </c>
      <c r="H395" t="s">
        <v>276</v>
      </c>
      <c r="I395" t="s">
        <v>262</v>
      </c>
      <c r="J395" s="11" t="b">
        <v>1</v>
      </c>
    </row>
    <row r="396" spans="1:10" x14ac:dyDescent="0.25">
      <c r="A396" t="s">
        <v>629</v>
      </c>
      <c r="C396" s="1"/>
      <c r="D396" t="s">
        <v>648</v>
      </c>
      <c r="E396" t="s">
        <v>152</v>
      </c>
      <c r="F396" t="s">
        <v>179</v>
      </c>
      <c r="G396" s="9">
        <f>G400*10^6</f>
        <v>100</v>
      </c>
      <c r="H396" t="s">
        <v>276</v>
      </c>
      <c r="I396" t="s">
        <v>262</v>
      </c>
      <c r="J396" s="11" t="b">
        <v>1</v>
      </c>
    </row>
    <row r="397" spans="1:10" x14ac:dyDescent="0.25">
      <c r="A397" t="s">
        <v>630</v>
      </c>
      <c r="C397" s="1"/>
      <c r="D397" t="s">
        <v>649</v>
      </c>
      <c r="E397" t="s">
        <v>152</v>
      </c>
      <c r="F397" t="s">
        <v>179</v>
      </c>
      <c r="G397" s="9">
        <f>G400*10^3</f>
        <v>0.1</v>
      </c>
      <c r="H397" t="s">
        <v>276</v>
      </c>
      <c r="I397" t="s">
        <v>262</v>
      </c>
      <c r="J397" s="11" t="b">
        <v>1</v>
      </c>
    </row>
    <row r="398" spans="1:10" x14ac:dyDescent="0.25">
      <c r="A398" t="s">
        <v>631</v>
      </c>
      <c r="C398" s="1"/>
      <c r="D398" t="s">
        <v>650</v>
      </c>
      <c r="E398" t="s">
        <v>152</v>
      </c>
      <c r="F398" t="s">
        <v>179</v>
      </c>
      <c r="G398" s="9">
        <f>G400*10^2</f>
        <v>0.01</v>
      </c>
      <c r="H398" t="s">
        <v>276</v>
      </c>
      <c r="I398" t="s">
        <v>262</v>
      </c>
      <c r="J398" s="11" t="b">
        <v>1</v>
      </c>
    </row>
    <row r="399" spans="1:10" x14ac:dyDescent="0.25">
      <c r="A399" t="s">
        <v>632</v>
      </c>
      <c r="C399" s="1"/>
      <c r="D399" t="s">
        <v>651</v>
      </c>
      <c r="E399" t="s">
        <v>152</v>
      </c>
      <c r="F399" t="s">
        <v>179</v>
      </c>
      <c r="G399" s="9">
        <f>G400*10</f>
        <v>1E-3</v>
      </c>
      <c r="H399" t="s">
        <v>276</v>
      </c>
      <c r="I399" t="s">
        <v>262</v>
      </c>
      <c r="J399" s="11" t="b">
        <v>1</v>
      </c>
    </row>
    <row r="400" spans="1:10" x14ac:dyDescent="0.25">
      <c r="A400" t="s">
        <v>113</v>
      </c>
      <c r="C400" s="1"/>
      <c r="D400" t="s">
        <v>652</v>
      </c>
      <c r="E400" t="s">
        <v>152</v>
      </c>
      <c r="F400" t="s">
        <v>179</v>
      </c>
      <c r="G400" s="9">
        <v>1E-4</v>
      </c>
      <c r="H400" t="s">
        <v>276</v>
      </c>
      <c r="I400" t="s">
        <v>262</v>
      </c>
      <c r="J400" s="11" t="b">
        <v>1</v>
      </c>
    </row>
    <row r="401" spans="1:10" x14ac:dyDescent="0.25">
      <c r="A401" t="s">
        <v>633</v>
      </c>
      <c r="C401" s="1"/>
      <c r="D401" t="s">
        <v>653</v>
      </c>
      <c r="E401" t="s">
        <v>152</v>
      </c>
      <c r="F401" t="s">
        <v>179</v>
      </c>
      <c r="G401" s="9">
        <f>G400/10</f>
        <v>1.0000000000000001E-5</v>
      </c>
      <c r="H401" t="s">
        <v>276</v>
      </c>
      <c r="I401" t="s">
        <v>262</v>
      </c>
      <c r="J401" s="11" t="b">
        <v>1</v>
      </c>
    </row>
    <row r="402" spans="1:10" x14ac:dyDescent="0.25">
      <c r="A402" t="s">
        <v>112</v>
      </c>
      <c r="C402" s="1"/>
      <c r="D402" t="s">
        <v>654</v>
      </c>
      <c r="E402" t="s">
        <v>152</v>
      </c>
      <c r="F402" t="s">
        <v>179</v>
      </c>
      <c r="G402" s="9">
        <f>G400/10^2</f>
        <v>9.9999999999999995E-7</v>
      </c>
      <c r="H402" t="s">
        <v>276</v>
      </c>
      <c r="I402" t="s">
        <v>262</v>
      </c>
      <c r="J402" s="11" t="b">
        <v>1</v>
      </c>
    </row>
    <row r="403" spans="1:10" x14ac:dyDescent="0.25">
      <c r="A403" t="s">
        <v>634</v>
      </c>
      <c r="C403" s="1"/>
      <c r="D403" t="s">
        <v>655</v>
      </c>
      <c r="E403" t="s">
        <v>152</v>
      </c>
      <c r="F403" t="s">
        <v>179</v>
      </c>
      <c r="G403" s="9">
        <f>G400/10^3</f>
        <v>1.0000000000000001E-7</v>
      </c>
      <c r="H403" t="s">
        <v>276</v>
      </c>
      <c r="I403" t="s">
        <v>262</v>
      </c>
      <c r="J403" s="11" t="b">
        <v>1</v>
      </c>
    </row>
    <row r="404" spans="1:10" x14ac:dyDescent="0.25">
      <c r="A404" t="s">
        <v>635</v>
      </c>
      <c r="C404" s="1"/>
      <c r="D404" t="s">
        <v>656</v>
      </c>
      <c r="E404" t="s">
        <v>152</v>
      </c>
      <c r="F404" t="s">
        <v>179</v>
      </c>
      <c r="G404" s="9">
        <f>G400/10^6</f>
        <v>1E-10</v>
      </c>
      <c r="H404" t="s">
        <v>276</v>
      </c>
      <c r="I404" t="s">
        <v>262</v>
      </c>
      <c r="J404" s="11" t="b">
        <v>1</v>
      </c>
    </row>
    <row r="405" spans="1:10" x14ac:dyDescent="0.25">
      <c r="A405" t="s">
        <v>636</v>
      </c>
      <c r="C405" s="1"/>
      <c r="D405" t="s">
        <v>657</v>
      </c>
      <c r="E405" t="s">
        <v>152</v>
      </c>
      <c r="F405" t="s">
        <v>179</v>
      </c>
      <c r="G405" s="9">
        <f>G400/10^9</f>
        <v>1E-13</v>
      </c>
      <c r="H405" t="s">
        <v>276</v>
      </c>
      <c r="I405" t="s">
        <v>262</v>
      </c>
      <c r="J405" s="11" t="b">
        <v>1</v>
      </c>
    </row>
    <row r="406" spans="1:10" x14ac:dyDescent="0.25">
      <c r="A406" t="s">
        <v>637</v>
      </c>
      <c r="C406" s="1"/>
      <c r="D406" t="s">
        <v>658</v>
      </c>
      <c r="E406" t="s">
        <v>152</v>
      </c>
      <c r="F406" t="s">
        <v>179</v>
      </c>
      <c r="G406" s="9">
        <f>G400/10^12</f>
        <v>1.0000000000000001E-16</v>
      </c>
      <c r="H406" t="s">
        <v>276</v>
      </c>
      <c r="I406" t="s">
        <v>262</v>
      </c>
      <c r="J406" s="11" t="b">
        <v>1</v>
      </c>
    </row>
    <row r="407" spans="1:10" x14ac:dyDescent="0.25">
      <c r="A407" t="s">
        <v>638</v>
      </c>
      <c r="C407" s="1"/>
      <c r="D407" t="s">
        <v>659</v>
      </c>
      <c r="E407" t="s">
        <v>152</v>
      </c>
      <c r="F407" t="s">
        <v>179</v>
      </c>
      <c r="G407" s="9">
        <f>G400/10^15</f>
        <v>1.0000000000000001E-19</v>
      </c>
      <c r="H407" t="s">
        <v>276</v>
      </c>
      <c r="I407" t="s">
        <v>262</v>
      </c>
      <c r="J407" s="11" t="b">
        <v>1</v>
      </c>
    </row>
    <row r="408" spans="1:10" x14ac:dyDescent="0.25">
      <c r="A408" t="s">
        <v>639</v>
      </c>
      <c r="C408" s="1"/>
      <c r="D408" t="s">
        <v>660</v>
      </c>
      <c r="E408" t="s">
        <v>152</v>
      </c>
      <c r="F408" t="s">
        <v>179</v>
      </c>
      <c r="G408" s="9">
        <f>G400/10^18</f>
        <v>1E-22</v>
      </c>
      <c r="H408" t="s">
        <v>276</v>
      </c>
      <c r="I408" t="s">
        <v>262</v>
      </c>
      <c r="J408" s="11" t="b">
        <v>1</v>
      </c>
    </row>
    <row r="409" spans="1:10" x14ac:dyDescent="0.25">
      <c r="A409" t="s">
        <v>640</v>
      </c>
      <c r="C409" s="1"/>
      <c r="D409" t="s">
        <v>661</v>
      </c>
      <c r="E409" t="s">
        <v>152</v>
      </c>
      <c r="F409" t="s">
        <v>179</v>
      </c>
      <c r="G409" s="9">
        <f>G400/10^21</f>
        <v>1E-25</v>
      </c>
      <c r="H409" t="s">
        <v>276</v>
      </c>
      <c r="I409" t="s">
        <v>262</v>
      </c>
      <c r="J409" s="11" t="b">
        <v>1</v>
      </c>
    </row>
    <row r="410" spans="1:10" x14ac:dyDescent="0.25">
      <c r="A410" t="s">
        <v>641</v>
      </c>
      <c r="C410" s="1"/>
      <c r="D410" t="s">
        <v>662</v>
      </c>
      <c r="E410" t="s">
        <v>152</v>
      </c>
      <c r="F410" t="s">
        <v>179</v>
      </c>
      <c r="G410" s="9">
        <f>G400/10^24</f>
        <v>1.0000000000000001E-28</v>
      </c>
      <c r="H410" t="s">
        <v>276</v>
      </c>
      <c r="I410" t="s">
        <v>262</v>
      </c>
      <c r="J410" s="11" t="b">
        <v>1</v>
      </c>
    </row>
    <row r="411" spans="1:10" x14ac:dyDescent="0.25">
      <c r="A411" t="s">
        <v>771</v>
      </c>
      <c r="B411" t="s">
        <v>203</v>
      </c>
      <c r="D411" t="s">
        <v>904</v>
      </c>
      <c r="E411" t="s">
        <v>169</v>
      </c>
      <c r="F411" t="s">
        <v>181</v>
      </c>
      <c r="G411" s="9">
        <f>G132/G41</f>
        <v>6.309019639999999E-5</v>
      </c>
      <c r="H411" t="s">
        <v>191</v>
      </c>
      <c r="I411" t="s">
        <v>278</v>
      </c>
      <c r="J411" s="11" t="b">
        <v>1</v>
      </c>
    </row>
    <row r="412" spans="1:10" x14ac:dyDescent="0.25">
      <c r="A412" t="s">
        <v>773</v>
      </c>
      <c r="B412" t="s">
        <v>772</v>
      </c>
      <c r="D412" t="s">
        <v>905</v>
      </c>
      <c r="E412" t="s">
        <v>169</v>
      </c>
      <c r="F412" t="s">
        <v>181</v>
      </c>
      <c r="G412" s="9">
        <f>G67^3/G41</f>
        <v>4.719474432000001E-4</v>
      </c>
      <c r="H412" t="s">
        <v>191</v>
      </c>
      <c r="I412" t="s">
        <v>278</v>
      </c>
      <c r="J412" s="11" t="b">
        <v>1</v>
      </c>
    </row>
    <row r="413" spans="1:10" x14ac:dyDescent="0.25">
      <c r="A413" t="s">
        <v>775</v>
      </c>
      <c r="B413" t="s">
        <v>774</v>
      </c>
      <c r="D413" t="s">
        <v>945</v>
      </c>
      <c r="E413" t="s">
        <v>169</v>
      </c>
      <c r="F413" t="s">
        <v>181</v>
      </c>
      <c r="G413" s="9">
        <f>G169/G41</f>
        <v>1.6666666666666667E-5</v>
      </c>
      <c r="H413" t="s">
        <v>191</v>
      </c>
      <c r="I413" t="s">
        <v>278</v>
      </c>
      <c r="J413" s="11" t="b">
        <v>1</v>
      </c>
    </row>
  </sheetData>
  <pageMargins left="0.7" right="0.7" top="0.75" bottom="0.75" header="0.3" footer="0.3"/>
  <pageSetup scale="36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Units</vt:lpstr>
      <vt:lpstr>Units!Print_Area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 Major</dc:creator>
  <cp:lastModifiedBy>Major Major</cp:lastModifiedBy>
  <cp:lastPrinted>2014-09-22T15:56:22Z</cp:lastPrinted>
  <dcterms:created xsi:type="dcterms:W3CDTF">2013-11-26T05:33:47Z</dcterms:created>
  <dcterms:modified xsi:type="dcterms:W3CDTF">2015-02-27T04:45:06Z</dcterms:modified>
</cp:coreProperties>
</file>