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 defaultThemeVersion="124226"/>
  <xr:revisionPtr revIDLastSave="22" documentId="11_BB379AC7D8D641658FAC6A9B7616544BDF3A06B1" xr6:coauthVersionLast="47" xr6:coauthVersionMax="47" xr10:uidLastSave="{EBDF84C6-35E5-49C6-8BDA-B5AD0BDD2931}"/>
  <bookViews>
    <workbookView xWindow="480" yWindow="45" windowWidth="20730" windowHeight="10035" firstSheet="2" activeTab="2" xr2:uid="{00000000-000D-0000-FFFF-FFFF00000000}"/>
  </bookViews>
  <sheets>
    <sheet name="Chi-squared final" sheetId="3" r:id="rId1"/>
    <sheet name="t tests" sheetId="4" r:id="rId2"/>
    <sheet name="Chi-squared exercise" sheetId="5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5" l="1"/>
  <c r="E21" i="5"/>
  <c r="E17" i="5"/>
  <c r="C22" i="5"/>
  <c r="C18" i="5"/>
  <c r="C11" i="5"/>
  <c r="H7" i="5"/>
  <c r="B9" i="5"/>
  <c r="H8" i="5"/>
  <c r="H9" i="5"/>
  <c r="C9" i="5"/>
  <c r="D9" i="5"/>
  <c r="E9" i="5"/>
  <c r="F9" i="5"/>
  <c r="G9" i="5"/>
  <c r="M13" i="3"/>
  <c r="C9" i="3"/>
  <c r="D9" i="3"/>
  <c r="E9" i="3"/>
  <c r="F9" i="3"/>
  <c r="G9" i="3"/>
  <c r="B9" i="3"/>
  <c r="G3" i="4"/>
  <c r="G4" i="4"/>
  <c r="G5" i="4"/>
  <c r="G6" i="4"/>
  <c r="G7" i="4"/>
  <c r="G8" i="4"/>
  <c r="G9" i="4"/>
  <c r="G10" i="4"/>
  <c r="G11" i="4"/>
  <c r="G12" i="4"/>
  <c r="G13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2" i="4"/>
  <c r="E44" i="4"/>
  <c r="E45" i="4"/>
  <c r="E43" i="4"/>
  <c r="E46" i="4"/>
  <c r="E48" i="4"/>
  <c r="E47" i="4"/>
  <c r="F43" i="4"/>
  <c r="F44" i="4"/>
  <c r="F45" i="4"/>
  <c r="F46" i="4"/>
  <c r="H7" i="3"/>
  <c r="H8" i="3"/>
  <c r="H9" i="3" l="1"/>
  <c r="F48" i="4"/>
  <c r="F47" i="4"/>
  <c r="D50" i="4"/>
  <c r="E50" i="4" s="1"/>
  <c r="D51" i="4"/>
  <c r="D52" i="4" s="1"/>
  <c r="G45" i="4"/>
  <c r="G44" i="4"/>
  <c r="G43" i="4"/>
  <c r="G46" i="4" l="1"/>
  <c r="L8" i="3"/>
  <c r="M8" i="3"/>
  <c r="N8" i="3"/>
  <c r="O8" i="3"/>
  <c r="P8" i="3"/>
  <c r="K8" i="3"/>
  <c r="Q8" i="3" s="1"/>
  <c r="L7" i="3"/>
  <c r="L9" i="3" s="1"/>
  <c r="M7" i="3"/>
  <c r="M9" i="3" s="1"/>
  <c r="N7" i="3"/>
  <c r="N9" i="3" s="1"/>
  <c r="O7" i="3"/>
  <c r="O9" i="3" s="1"/>
  <c r="P7" i="3"/>
  <c r="P9" i="3" s="1"/>
  <c r="K7" i="3"/>
  <c r="K9" i="3" l="1"/>
  <c r="Q7" i="3"/>
  <c r="Q9" i="3" s="1"/>
  <c r="G47" i="4"/>
  <c r="G48" i="4"/>
  <c r="M11" i="3"/>
  <c r="M14" i="3"/>
</calcChain>
</file>

<file path=xl/sharedStrings.xml><?xml version="1.0" encoding="utf-8"?>
<sst xmlns="http://schemas.openxmlformats.org/spreadsheetml/2006/main" count="64" uniqueCount="39">
  <si>
    <t>OBSERVED</t>
  </si>
  <si>
    <t>EXPECTED</t>
  </si>
  <si>
    <t>Outcome of Die Toss</t>
  </si>
  <si>
    <t>Total</t>
  </si>
  <si>
    <t>Your die</t>
  </si>
  <si>
    <t>Friends die</t>
  </si>
  <si>
    <t>p-value of Chisq-statistic</t>
  </si>
  <si>
    <t>Critical value</t>
  </si>
  <si>
    <t>Test Stat</t>
  </si>
  <si>
    <t>Test2</t>
  </si>
  <si>
    <t>Test3</t>
  </si>
  <si>
    <t>Difference</t>
  </si>
  <si>
    <t>MED</t>
  </si>
  <si>
    <t>t-Test: Paired Two Sample for Means</t>
  </si>
  <si>
    <t>t-Test: Two-Sample Assuming Equal Variances</t>
  </si>
  <si>
    <t>n</t>
  </si>
  <si>
    <t>mean</t>
  </si>
  <si>
    <t>sd</t>
  </si>
  <si>
    <t>Mean</t>
  </si>
  <si>
    <t>Test Statistic</t>
  </si>
  <si>
    <t>Variance</t>
  </si>
  <si>
    <t>2 sided</t>
  </si>
  <si>
    <t>p-value</t>
  </si>
  <si>
    <t>Observations</t>
  </si>
  <si>
    <t>1 sided</t>
  </si>
  <si>
    <t>Pearson Correlation</t>
  </si>
  <si>
    <t>Pooled Variance</t>
  </si>
  <si>
    <t>Hypothesized Mean Difference</t>
  </si>
  <si>
    <t>pooled s</t>
  </si>
  <si>
    <t>df</t>
  </si>
  <si>
    <t>TS</t>
  </si>
  <si>
    <t>t Stat</t>
  </si>
  <si>
    <t>pval</t>
  </si>
  <si>
    <t>P(T&lt;=t) one-tail</t>
  </si>
  <si>
    <t>t Critical one-tail</t>
  </si>
  <si>
    <t>P(T&lt;=t) two-tail</t>
  </si>
  <si>
    <t>t Critical two-tail</t>
  </si>
  <si>
    <t>your die</t>
  </si>
  <si>
    <t>friend's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</si>
</sst>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/>
    <xf numFmtId="0" fontId="1" fillId="0" borderId="1" xfId="0" applyFont="1" applyBorder="1" applyAlignment="1">
      <alignment horizontal="right" vertical="center"/>
    </xf>
    <xf numFmtId="164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4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12</xdr:row>
      <xdr:rowOff>19050</xdr:rowOff>
    </xdr:from>
    <xdr:to>
      <xdr:col>5</xdr:col>
      <xdr:colOff>266700</xdr:colOff>
      <xdr:row>19</xdr:row>
      <xdr:rowOff>142875</xdr:rowOff>
    </xdr:to>
    <xdr:pic>
      <xdr:nvPicPr>
        <xdr:cNvPr id="3" name="Picture 2" descr="http://labs.geog.uvic.ca/geog226/images/Lab6/img_chi2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2305050"/>
          <a:ext cx="24669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47624</xdr:colOff>
      <xdr:row>20</xdr:row>
      <xdr:rowOff>28575</xdr:rowOff>
    </xdr:from>
    <xdr:to>
      <xdr:col>5</xdr:col>
      <xdr:colOff>285750</xdr:colOff>
      <xdr:row>22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095499" y="3838575"/>
              <a:ext cx="1457326" cy="5238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ZA" sz="12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ZA" sz="12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𝝌</m:t>
                      </m:r>
                    </m:e>
                    <m:sub>
                      <m:r>
                        <a:rPr lang="en-ZA" sz="12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sub>
                    <m:sup>
                      <m:r>
                        <a:rPr lang="en-ZA" sz="12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bSup>
                </m:oMath>
              </a14:m>
              <a:r>
                <a:rPr lang="en-ZA" sz="1200" b="1" i="1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at 0.05 = 11.075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ZA" sz="1200" b="1" i="1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(Critical Value)</a:t>
              </a:r>
            </a:p>
            <a:p>
              <a:endParaRPr lang="en-ZA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95499" y="3838575"/>
              <a:ext cx="1457326" cy="5238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ZA" sz="1200" b="1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𝝌_𝟓^𝟐</a:t>
              </a:r>
              <a:r>
                <a:rPr lang="en-ZA" sz="1200" b="1" i="1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at 0.05 = 11.075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ZA" sz="1200" b="1" i="1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(Critical Value)</a:t>
              </a:r>
            </a:p>
            <a:p>
              <a:endParaRPr lang="en-ZA" sz="1100"/>
            </a:p>
          </xdr:txBody>
        </xdr:sp>
      </mc:Fallback>
    </mc:AlternateContent>
    <xdr:clientData/>
  </xdr:twoCellAnchor>
  <xdr:twoCellAnchor>
    <xdr:from>
      <xdr:col>3</xdr:col>
      <xdr:colOff>266700</xdr:colOff>
      <xdr:row>18</xdr:row>
      <xdr:rowOff>152400</xdr:rowOff>
    </xdr:from>
    <xdr:to>
      <xdr:col>3</xdr:col>
      <xdr:colOff>504825</xdr:colOff>
      <xdr:row>19</xdr:row>
      <xdr:rowOff>180976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314575" y="3581400"/>
          <a:ext cx="238125" cy="219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333375</xdr:colOff>
      <xdr:row>18</xdr:row>
      <xdr:rowOff>142875</xdr:rowOff>
    </xdr:from>
    <xdr:to>
      <xdr:col>4</xdr:col>
      <xdr:colOff>104776</xdr:colOff>
      <xdr:row>20</xdr:row>
      <xdr:rowOff>38102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 flipV="1">
          <a:off x="2381250" y="3571875"/>
          <a:ext cx="381001" cy="276227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219076</xdr:colOff>
      <xdr:row>13</xdr:row>
      <xdr:rowOff>171450</xdr:rowOff>
    </xdr:from>
    <xdr:to>
      <xdr:col>9</xdr:col>
      <xdr:colOff>0</xdr:colOff>
      <xdr:row>18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>
          <a:off x="2266951" y="2647950"/>
          <a:ext cx="3438524" cy="904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24</xdr:row>
      <xdr:rowOff>0</xdr:rowOff>
    </xdr:from>
    <xdr:to>
      <xdr:col>5</xdr:col>
      <xdr:colOff>28575</xdr:colOff>
      <xdr:row>31</xdr:row>
      <xdr:rowOff>123825</xdr:rowOff>
    </xdr:to>
    <xdr:pic>
      <xdr:nvPicPr>
        <xdr:cNvPr id="18" name="Picture 17" descr="http://labs.geog.uvic.ca/geog226/images/Lab6/img_chi2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4572000"/>
          <a:ext cx="24669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542925</xdr:colOff>
      <xdr:row>30</xdr:row>
      <xdr:rowOff>123826</xdr:rowOff>
    </xdr:from>
    <xdr:to>
      <xdr:col>3</xdr:col>
      <xdr:colOff>323850</xdr:colOff>
      <xdr:row>31</xdr:row>
      <xdr:rowOff>180975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981200" y="5838826"/>
          <a:ext cx="390525" cy="2476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238125</xdr:colOff>
      <xdr:row>18</xdr:row>
      <xdr:rowOff>76200</xdr:rowOff>
    </xdr:from>
    <xdr:to>
      <xdr:col>3</xdr:col>
      <xdr:colOff>274125</xdr:colOff>
      <xdr:row>18</xdr:row>
      <xdr:rowOff>112200</xdr:rowOff>
    </xdr:to>
    <xdr:sp macro="" textlink="">
      <xdr:nvSpPr>
        <xdr:cNvPr id="24" name="5-Point Sta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286000" y="3505200"/>
          <a:ext cx="36000" cy="360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3</xdr:col>
      <xdr:colOff>14288</xdr:colOff>
      <xdr:row>24</xdr:row>
      <xdr:rowOff>0</xdr:rowOff>
    </xdr:from>
    <xdr:to>
      <xdr:col>3</xdr:col>
      <xdr:colOff>19050</xdr:colOff>
      <xdr:row>30</xdr:row>
      <xdr:rowOff>114300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18" idx="0"/>
        </xdr:cNvCxnSpPr>
      </xdr:nvCxnSpPr>
      <xdr:spPr>
        <a:xfrm>
          <a:off x="2062163" y="4572000"/>
          <a:ext cx="4762" cy="1257300"/>
        </a:xfrm>
        <a:prstGeom prst="line">
          <a:avLst/>
        </a:prstGeom>
        <a:ln w="158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27</xdr:row>
      <xdr:rowOff>180975</xdr:rowOff>
    </xdr:from>
    <xdr:to>
      <xdr:col>4</xdr:col>
      <xdr:colOff>457200</xdr:colOff>
      <xdr:row>29</xdr:row>
      <xdr:rowOff>47624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409825" y="5324475"/>
          <a:ext cx="704850" cy="2476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1</xdr:col>
      <xdr:colOff>247650</xdr:colOff>
      <xdr:row>27</xdr:row>
      <xdr:rowOff>180975</xdr:rowOff>
    </xdr:from>
    <xdr:to>
      <xdr:col>2</xdr:col>
      <xdr:colOff>581025</xdr:colOff>
      <xdr:row>29</xdr:row>
      <xdr:rowOff>47624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076325" y="5324475"/>
          <a:ext cx="942975" cy="2476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  <xdr:twoCellAnchor>
    <xdr:from>
      <xdr:col>3</xdr:col>
      <xdr:colOff>0</xdr:colOff>
      <xdr:row>30</xdr:row>
      <xdr:rowOff>85725</xdr:rowOff>
    </xdr:from>
    <xdr:to>
      <xdr:col>3</xdr:col>
      <xdr:colOff>66675</xdr:colOff>
      <xdr:row>30</xdr:row>
      <xdr:rowOff>142875</xdr:rowOff>
    </xdr:to>
    <xdr:sp macro="" textlink="">
      <xdr:nvSpPr>
        <xdr:cNvPr id="33" name="5-Point Sta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2047875" y="5800725"/>
          <a:ext cx="66675" cy="5715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2</xdr:col>
      <xdr:colOff>590550</xdr:colOff>
      <xdr:row>33</xdr:row>
      <xdr:rowOff>19050</xdr:rowOff>
    </xdr:from>
    <xdr:to>
      <xdr:col>5</xdr:col>
      <xdr:colOff>504825</xdr:colOff>
      <xdr:row>34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2028825" y="6305550"/>
              <a:ext cx="1743075" cy="2952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ZA" sz="1200" b="1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𝑻𝒆𝒔𝒕</m:t>
                  </m:r>
                  <m:r>
                    <a:rPr lang="en-ZA" sz="1200" b="1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a:rPr lang="en-ZA" sz="1200" b="1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𝑺𝒕𝒂𝒕𝒊𝒔𝒕𝒊𝒄</m:t>
                  </m:r>
                  <m:r>
                    <a:rPr lang="en-ZA" sz="1200" b="1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ZA" sz="12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11.03</a:t>
              </a:r>
            </a:p>
            <a:p>
              <a:endParaRPr lang="en-ZA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2028825" y="6305550"/>
              <a:ext cx="1743075" cy="2952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ZA" sz="12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𝑻𝒆𝒔𝒕 𝑺𝒕𝒂𝒕𝒊𝒔𝒕𝒊𝒄 </a:t>
              </a:r>
              <a:r>
                <a:rPr lang="en-ZA" sz="12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11.03</a:t>
              </a:r>
            </a:p>
            <a:p>
              <a:endParaRPr lang="en-ZA" sz="1100"/>
            </a:p>
          </xdr:txBody>
        </xdr:sp>
      </mc:Fallback>
    </mc:AlternateContent>
    <xdr:clientData/>
  </xdr:twoCellAnchor>
  <xdr:twoCellAnchor>
    <xdr:from>
      <xdr:col>3</xdr:col>
      <xdr:colOff>0</xdr:colOff>
      <xdr:row>30</xdr:row>
      <xdr:rowOff>142875</xdr:rowOff>
    </xdr:from>
    <xdr:to>
      <xdr:col>3</xdr:col>
      <xdr:colOff>12734</xdr:colOff>
      <xdr:row>33</xdr:row>
      <xdr:rowOff>28575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endCxn id="33" idx="2"/>
        </xdr:cNvCxnSpPr>
      </xdr:nvCxnSpPr>
      <xdr:spPr>
        <a:xfrm flipV="1">
          <a:off x="2047875" y="5857875"/>
          <a:ext cx="12734" cy="457200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498398</xdr:colOff>
      <xdr:row>28</xdr:row>
      <xdr:rowOff>149202</xdr:rowOff>
    </xdr:from>
    <xdr:to>
      <xdr:col>3</xdr:col>
      <xdr:colOff>164148</xdr:colOff>
      <xdr:row>30</xdr:row>
      <xdr:rowOff>64550</xdr:rowOff>
    </xdr:to>
    <xdr:sp macro="" textlink="">
      <xdr:nvSpPr>
        <xdr:cNvPr id="46" name="Diagonal Strip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 rot="8100000">
          <a:off x="1936673" y="5483202"/>
          <a:ext cx="275350" cy="296348"/>
        </a:xfrm>
        <a:prstGeom prst="diagStripe">
          <a:avLst>
            <a:gd name="adj" fmla="val 4361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7</xdr:col>
      <xdr:colOff>209551</xdr:colOff>
      <xdr:row>32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3267075" y="5905500"/>
              <a:ext cx="1428751" cy="2952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n-ZA" sz="12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ZA" sz="12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𝝌</m:t>
                      </m:r>
                    </m:e>
                    <m:sub>
                      <m:r>
                        <a:rPr lang="en-ZA" sz="12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sub>
                    <m:sup>
                      <m:r>
                        <a:rPr lang="en-ZA" sz="12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bSup>
                </m:oMath>
              </a14:m>
              <a:r>
                <a:rPr lang="en-ZA" sz="1200" b="1" i="1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at 0.05 = 11.075</a:t>
              </a:r>
              <a:endParaRPr lang="en-ZA" sz="12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ZA" sz="1100"/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3267075" y="5905500"/>
              <a:ext cx="1428751" cy="2952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ZA" sz="1200" b="1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𝝌_𝟓^𝟐</a:t>
              </a:r>
              <a:r>
                <a:rPr lang="en-ZA" sz="1200" b="1" i="1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 at 0.05 = 11.075</a:t>
              </a:r>
              <a:endParaRPr lang="en-ZA" sz="12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ZA" sz="1100"/>
            </a:p>
          </xdr:txBody>
        </xdr:sp>
      </mc:Fallback>
    </mc:AlternateContent>
    <xdr:clientData/>
  </xdr:twoCellAnchor>
  <xdr:twoCellAnchor>
    <xdr:from>
      <xdr:col>3</xdr:col>
      <xdr:colOff>128588</xdr:colOff>
      <xdr:row>30</xdr:row>
      <xdr:rowOff>123826</xdr:rowOff>
    </xdr:from>
    <xdr:to>
      <xdr:col>4</xdr:col>
      <xdr:colOff>552450</xdr:colOff>
      <xdr:row>32</xdr:row>
      <xdr:rowOff>38100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endCxn id="19" idx="0"/>
        </xdr:cNvCxnSpPr>
      </xdr:nvCxnSpPr>
      <xdr:spPr>
        <a:xfrm flipH="1" flipV="1">
          <a:off x="2176463" y="5838826"/>
          <a:ext cx="1033462" cy="295274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24</xdr:row>
      <xdr:rowOff>123825</xdr:rowOff>
    </xdr:from>
    <xdr:to>
      <xdr:col>3</xdr:col>
      <xdr:colOff>85725</xdr:colOff>
      <xdr:row>30</xdr:row>
      <xdr:rowOff>107554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endCxn id="33" idx="4"/>
        </xdr:cNvCxnSpPr>
      </xdr:nvCxnSpPr>
      <xdr:spPr>
        <a:xfrm flipH="1">
          <a:off x="2114550" y="4695825"/>
          <a:ext cx="19050" cy="1126729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9</xdr:row>
      <xdr:rowOff>85726</xdr:rowOff>
    </xdr:from>
    <xdr:to>
      <xdr:col>5</xdr:col>
      <xdr:colOff>314325</xdr:colOff>
      <xdr:row>11</xdr:row>
      <xdr:rowOff>47626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857250" y="1800226"/>
          <a:ext cx="27241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400" b="0" i="1"/>
            <a:t>Chi-Squared distribution with 5 df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30</xdr:row>
      <xdr:rowOff>142875</xdr:rowOff>
    </xdr:from>
    <xdr:to>
      <xdr:col>12</xdr:col>
      <xdr:colOff>512309</xdr:colOff>
      <xdr:row>40</xdr:row>
      <xdr:rowOff>114300</xdr:rowOff>
    </xdr:to>
    <xdr:pic>
      <xdr:nvPicPr>
        <xdr:cNvPr id="3" name="Picture 2" descr="http://faculty.etsu.edu/gardnerr/stooges/t-distribution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5857875"/>
          <a:ext cx="3350759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18</xdr:row>
      <xdr:rowOff>152400</xdr:rowOff>
    </xdr:from>
    <xdr:to>
      <xdr:col>3</xdr:col>
      <xdr:colOff>504825</xdr:colOff>
      <xdr:row>19</xdr:row>
      <xdr:rowOff>180976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314575" y="3581400"/>
          <a:ext cx="238125" cy="219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14"/>
  <sheetViews>
    <sheetView topLeftCell="A5" workbookViewId="0">
      <selection activeCell="O22" sqref="O22"/>
    </sheetView>
  </sheetViews>
  <sheetFormatPr defaultRowHeight="15"/>
  <cols>
    <col min="1" max="1" width="12.42578125" customWidth="1"/>
  </cols>
  <sheetData>
    <row r="4" spans="1:17">
      <c r="D4" s="10" t="s">
        <v>0</v>
      </c>
      <c r="E4" s="10"/>
      <c r="M4" s="10" t="s">
        <v>1</v>
      </c>
      <c r="N4" s="10"/>
    </row>
    <row r="5" spans="1:17">
      <c r="D5" s="2" t="s">
        <v>2</v>
      </c>
      <c r="M5" s="2" t="s">
        <v>2</v>
      </c>
    </row>
    <row r="6" spans="1:17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 s="2" t="s">
        <v>3</v>
      </c>
      <c r="K6">
        <v>1</v>
      </c>
      <c r="L6">
        <v>2</v>
      </c>
      <c r="M6">
        <v>3</v>
      </c>
      <c r="N6">
        <v>4</v>
      </c>
      <c r="O6">
        <v>5</v>
      </c>
      <c r="P6">
        <v>6</v>
      </c>
      <c r="Q6" s="2" t="s">
        <v>3</v>
      </c>
    </row>
    <row r="7" spans="1:17">
      <c r="A7" s="2" t="s">
        <v>4</v>
      </c>
      <c r="B7" s="3">
        <v>11</v>
      </c>
      <c r="C7" s="3">
        <v>9</v>
      </c>
      <c r="D7" s="3">
        <v>6</v>
      </c>
      <c r="E7" s="3">
        <v>15</v>
      </c>
      <c r="F7" s="3">
        <v>9</v>
      </c>
      <c r="G7" s="3">
        <v>10</v>
      </c>
      <c r="H7" s="1">
        <f>SUM(B7:G7)</f>
        <v>60</v>
      </c>
      <c r="K7" s="7">
        <f>$H$7*B9/$H$9</f>
        <v>8.4</v>
      </c>
      <c r="L7" s="7">
        <f t="shared" ref="L7:P7" si="0">$H$7*C9/$H$9</f>
        <v>8.4</v>
      </c>
      <c r="M7" s="7">
        <f t="shared" si="0"/>
        <v>6.6</v>
      </c>
      <c r="N7" s="7">
        <f t="shared" si="0"/>
        <v>11.4</v>
      </c>
      <c r="O7" s="7">
        <f t="shared" si="0"/>
        <v>9</v>
      </c>
      <c r="P7" s="7">
        <f t="shared" si="0"/>
        <v>16.2</v>
      </c>
      <c r="Q7" s="8">
        <f>SUM(K7:P7)</f>
        <v>60</v>
      </c>
    </row>
    <row r="8" spans="1:17">
      <c r="A8" s="2" t="s">
        <v>5</v>
      </c>
      <c r="B8" s="3">
        <v>3</v>
      </c>
      <c r="C8" s="3">
        <v>5</v>
      </c>
      <c r="D8" s="3">
        <v>5</v>
      </c>
      <c r="E8" s="3">
        <v>4</v>
      </c>
      <c r="F8" s="3">
        <v>6</v>
      </c>
      <c r="G8" s="3">
        <v>17</v>
      </c>
      <c r="H8">
        <f>SUM(B8:G8)</f>
        <v>40</v>
      </c>
      <c r="K8" s="7">
        <f>$H$8*B9/$H$9</f>
        <v>5.6</v>
      </c>
      <c r="L8" s="7">
        <f t="shared" ref="L8:P8" si="1">$H$8*C9/$H$9</f>
        <v>5.6</v>
      </c>
      <c r="M8" s="7">
        <f t="shared" si="1"/>
        <v>4.4000000000000004</v>
      </c>
      <c r="N8" s="7">
        <f t="shared" si="1"/>
        <v>7.6</v>
      </c>
      <c r="O8" s="7">
        <f t="shared" si="1"/>
        <v>6</v>
      </c>
      <c r="P8" s="7">
        <f t="shared" si="1"/>
        <v>10.8</v>
      </c>
      <c r="Q8" s="8">
        <f>SUM(K8:P8)</f>
        <v>40</v>
      </c>
    </row>
    <row r="9" spans="1:17">
      <c r="B9">
        <f>SUM(B7:B8)</f>
        <v>14</v>
      </c>
      <c r="C9">
        <f t="shared" ref="C9:H9" si="2">SUM(C7:C8)</f>
        <v>14</v>
      </c>
      <c r="D9">
        <f t="shared" si="2"/>
        <v>11</v>
      </c>
      <c r="E9">
        <f t="shared" si="2"/>
        <v>19</v>
      </c>
      <c r="F9">
        <f t="shared" si="2"/>
        <v>15</v>
      </c>
      <c r="G9">
        <f t="shared" si="2"/>
        <v>27</v>
      </c>
      <c r="H9">
        <f t="shared" si="2"/>
        <v>100</v>
      </c>
      <c r="K9">
        <f>SUM(K7:K8)</f>
        <v>14</v>
      </c>
      <c r="L9">
        <f t="shared" ref="L9:Q9" si="3">SUM(L7:L8)</f>
        <v>14</v>
      </c>
      <c r="M9">
        <f t="shared" si="3"/>
        <v>11</v>
      </c>
      <c r="N9">
        <f t="shared" si="3"/>
        <v>19</v>
      </c>
      <c r="O9">
        <f t="shared" si="3"/>
        <v>15</v>
      </c>
      <c r="P9">
        <f t="shared" si="3"/>
        <v>27</v>
      </c>
      <c r="Q9">
        <f t="shared" si="3"/>
        <v>100</v>
      </c>
    </row>
    <row r="11" spans="1:17">
      <c r="J11" t="s">
        <v>6</v>
      </c>
      <c r="M11">
        <f>_xlfn.CHISQ.TEST(B7:G8,K7:P8)</f>
        <v>5.0795951132459938E-2</v>
      </c>
    </row>
    <row r="13" spans="1:17">
      <c r="J13" s="9" t="s">
        <v>7</v>
      </c>
      <c r="M13" s="9">
        <f>_xlfn.CHISQ.INV.RT(0.05,5)</f>
        <v>11.070497693516353</v>
      </c>
    </row>
    <row r="14" spans="1:17">
      <c r="J14" t="s">
        <v>8</v>
      </c>
      <c r="M14">
        <f>_xlfn.CHISQ.INV.RT(M11,5)</f>
        <v>11.029615284001247</v>
      </c>
    </row>
  </sheetData>
  <mergeCells count="2">
    <mergeCell ref="D4:E4"/>
    <mergeCell ref="M4:N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5"/>
  <sheetViews>
    <sheetView workbookViewId="0">
      <selection activeCell="C29" sqref="C29"/>
    </sheetView>
  </sheetViews>
  <sheetFormatPr defaultRowHeight="15"/>
  <cols>
    <col min="1" max="1" width="12" bestFit="1" customWidth="1"/>
    <col min="4" max="4" width="12" bestFit="1" customWidth="1"/>
  </cols>
  <sheetData>
    <row r="1" spans="2:15">
      <c r="E1" t="s">
        <v>9</v>
      </c>
      <c r="F1" t="s">
        <v>10</v>
      </c>
      <c r="G1" t="s">
        <v>11</v>
      </c>
      <c r="N1" t="s">
        <v>9</v>
      </c>
      <c r="O1" t="s">
        <v>10</v>
      </c>
    </row>
    <row r="2" spans="2:15">
      <c r="E2" s="4">
        <v>59.999999999999993</v>
      </c>
      <c r="F2" s="4">
        <v>64.16</v>
      </c>
      <c r="G2" s="4">
        <f>F2-E2</f>
        <v>4.1600000000000037</v>
      </c>
      <c r="N2" s="4">
        <v>59.999999999999993</v>
      </c>
      <c r="O2" s="4">
        <v>64.16</v>
      </c>
    </row>
    <row r="3" spans="2:15">
      <c r="B3" s="4"/>
      <c r="C3" s="4"/>
      <c r="E3" s="4">
        <v>44.54545454545454</v>
      </c>
      <c r="F3" s="4">
        <v>40.17</v>
      </c>
      <c r="G3" s="4">
        <f t="shared" ref="G3:G42" si="0">F3-E3</f>
        <v>-4.3754545454545379</v>
      </c>
      <c r="N3" s="4">
        <v>44.54545454545454</v>
      </c>
      <c r="O3" s="4">
        <v>40.17</v>
      </c>
    </row>
    <row r="4" spans="2:15">
      <c r="B4" s="4"/>
      <c r="C4" s="4"/>
      <c r="E4" s="4">
        <v>47.272727272727266</v>
      </c>
      <c r="F4" s="4">
        <v>76.34</v>
      </c>
      <c r="G4" s="4">
        <f t="shared" si="0"/>
        <v>29.067272727272737</v>
      </c>
      <c r="N4" s="4">
        <v>47.272727272727266</v>
      </c>
      <c r="O4" s="4">
        <v>76.34</v>
      </c>
    </row>
    <row r="5" spans="2:15">
      <c r="B5" s="4"/>
      <c r="C5" s="4"/>
      <c r="E5" s="4">
        <v>63.636363636363633</v>
      </c>
      <c r="F5" s="4">
        <v>77.669999999999987</v>
      </c>
      <c r="G5" s="4">
        <f t="shared" si="0"/>
        <v>14.033636363636354</v>
      </c>
      <c r="N5" s="4">
        <v>63.636363636363633</v>
      </c>
      <c r="O5" s="4">
        <v>77.669999999999987</v>
      </c>
    </row>
    <row r="6" spans="2:15">
      <c r="B6" s="4"/>
      <c r="C6" s="4"/>
      <c r="E6" s="4">
        <v>40</v>
      </c>
      <c r="F6" s="4">
        <v>77.039999999999992</v>
      </c>
      <c r="G6" s="4">
        <f t="shared" si="0"/>
        <v>37.039999999999992</v>
      </c>
      <c r="N6" s="4">
        <v>40</v>
      </c>
      <c r="O6" s="4">
        <v>77.039999999999992</v>
      </c>
    </row>
    <row r="7" spans="2:15">
      <c r="B7" s="4"/>
      <c r="C7" s="4"/>
      <c r="E7" s="4">
        <v>57.272727272727266</v>
      </c>
      <c r="F7" s="4">
        <v>68.717777777777769</v>
      </c>
      <c r="G7" s="4">
        <f t="shared" si="0"/>
        <v>11.445050505050503</v>
      </c>
      <c r="N7" s="4">
        <v>57.272727272727266</v>
      </c>
      <c r="O7" s="4">
        <v>68.717777777777769</v>
      </c>
    </row>
    <row r="8" spans="2:15">
      <c r="B8" s="4"/>
      <c r="C8" s="4"/>
      <c r="E8" s="4">
        <v>65.454545454545453</v>
      </c>
      <c r="F8" s="4">
        <v>83.83</v>
      </c>
      <c r="G8" s="4">
        <f t="shared" si="0"/>
        <v>18.375454545454545</v>
      </c>
      <c r="N8" s="4">
        <v>65.454545454545453</v>
      </c>
      <c r="O8" s="4">
        <v>83.83</v>
      </c>
    </row>
    <row r="9" spans="2:15">
      <c r="B9" s="4"/>
      <c r="C9" s="4"/>
      <c r="E9" s="4">
        <v>47.272727272727266</v>
      </c>
      <c r="F9" s="4">
        <v>81.94</v>
      </c>
      <c r="G9" s="4">
        <f t="shared" si="0"/>
        <v>34.667272727272731</v>
      </c>
      <c r="N9" s="4">
        <v>47.272727272727266</v>
      </c>
      <c r="O9" s="4">
        <v>81.94</v>
      </c>
    </row>
    <row r="10" spans="2:15">
      <c r="B10" s="4"/>
      <c r="C10" s="4"/>
      <c r="E10" s="4">
        <v>67.272727272727266</v>
      </c>
      <c r="F10" s="4">
        <v>75.73648648648647</v>
      </c>
      <c r="G10" s="4">
        <f t="shared" si="0"/>
        <v>8.4637592137592037</v>
      </c>
      <c r="N10" s="4">
        <v>67.272727272727266</v>
      </c>
      <c r="O10" s="4">
        <v>75.73648648648647</v>
      </c>
    </row>
    <row r="11" spans="2:15">
      <c r="B11" s="4"/>
      <c r="C11" s="4"/>
      <c r="E11" s="4">
        <v>59.090909090909086</v>
      </c>
      <c r="F11" s="4">
        <v>72.112777777777779</v>
      </c>
      <c r="G11" s="4">
        <f t="shared" si="0"/>
        <v>13.021868686868693</v>
      </c>
      <c r="N11" s="4">
        <v>59.090909090909086</v>
      </c>
      <c r="O11" s="4">
        <v>72.112777777777779</v>
      </c>
    </row>
    <row r="12" spans="2:15">
      <c r="B12" s="4"/>
      <c r="C12" s="4"/>
      <c r="E12" s="4">
        <v>55.454545454545453</v>
      </c>
      <c r="F12" s="4">
        <v>69.34</v>
      </c>
      <c r="G12" s="4">
        <f t="shared" si="0"/>
        <v>13.88545454545455</v>
      </c>
      <c r="N12" s="4">
        <v>55.454545454545453</v>
      </c>
      <c r="O12" s="4">
        <v>69.34</v>
      </c>
    </row>
    <row r="13" spans="2:15">
      <c r="B13" s="4"/>
      <c r="C13" s="4"/>
      <c r="E13" s="4">
        <v>54.54545454545454</v>
      </c>
      <c r="F13" s="4">
        <v>64.900833333333324</v>
      </c>
      <c r="G13" s="4">
        <f t="shared" si="0"/>
        <v>10.355378787878784</v>
      </c>
      <c r="N13" s="4">
        <v>54.54545454545454</v>
      </c>
      <c r="O13" s="4">
        <v>64.900833333333324</v>
      </c>
    </row>
    <row r="14" spans="2:15">
      <c r="B14" s="4"/>
      <c r="C14" s="4"/>
      <c r="E14" s="4" t="s">
        <v>12</v>
      </c>
      <c r="F14" s="4">
        <v>73.260000000000005</v>
      </c>
      <c r="G14" s="4"/>
      <c r="N14" s="4">
        <v>34.54545454545454</v>
      </c>
      <c r="O14" s="4">
        <v>61.487807807807805</v>
      </c>
    </row>
    <row r="15" spans="2:15">
      <c r="B15" s="4"/>
      <c r="C15" s="4"/>
      <c r="E15" s="4" t="s">
        <v>12</v>
      </c>
      <c r="F15" s="4">
        <v>42.83</v>
      </c>
      <c r="G15" s="4"/>
      <c r="N15" s="4">
        <v>59.090909090909086</v>
      </c>
      <c r="O15" s="4">
        <v>74.134999999999991</v>
      </c>
    </row>
    <row r="16" spans="2:15">
      <c r="B16" s="4"/>
      <c r="C16" s="4"/>
      <c r="E16" s="4">
        <v>34.54545454545454</v>
      </c>
      <c r="F16" s="4">
        <v>61.487807807807805</v>
      </c>
      <c r="G16" s="4">
        <f t="shared" si="0"/>
        <v>26.942353262353265</v>
      </c>
      <c r="N16" s="4">
        <v>61.818181818181813</v>
      </c>
      <c r="O16" s="4">
        <v>82.685694444444451</v>
      </c>
    </row>
    <row r="17" spans="2:15">
      <c r="B17" s="4"/>
      <c r="C17" s="4"/>
      <c r="E17" s="4">
        <v>59.090909090909086</v>
      </c>
      <c r="F17" s="4">
        <v>74.134999999999991</v>
      </c>
      <c r="G17" s="4">
        <f t="shared" si="0"/>
        <v>15.044090909090905</v>
      </c>
      <c r="N17" s="4">
        <v>29.999999999999996</v>
      </c>
      <c r="O17" s="4">
        <v>20.493333333333329</v>
      </c>
    </row>
    <row r="18" spans="2:15">
      <c r="B18" s="4"/>
      <c r="C18" s="4"/>
      <c r="E18" s="4">
        <v>61.818181818181813</v>
      </c>
      <c r="F18" s="4">
        <v>82.685694444444451</v>
      </c>
      <c r="G18" s="4">
        <f t="shared" si="0"/>
        <v>20.867512626262638</v>
      </c>
      <c r="N18" s="4">
        <v>15.454545454545453</v>
      </c>
      <c r="O18" s="4">
        <v>72.91</v>
      </c>
    </row>
    <row r="19" spans="2:15">
      <c r="B19" s="4"/>
      <c r="C19" s="4"/>
      <c r="E19" s="4">
        <v>29.999999999999996</v>
      </c>
      <c r="F19" s="4">
        <v>20.493333333333329</v>
      </c>
      <c r="G19" s="4">
        <f t="shared" si="0"/>
        <v>-9.5066666666666677</v>
      </c>
      <c r="N19" s="4">
        <v>69.090909090909079</v>
      </c>
      <c r="O19" s="4">
        <v>65.003888888888881</v>
      </c>
    </row>
    <row r="20" spans="2:15">
      <c r="B20" s="4"/>
      <c r="C20" s="4"/>
      <c r="E20" s="4">
        <v>15.454545454545453</v>
      </c>
      <c r="F20" s="4">
        <v>72.91</v>
      </c>
      <c r="G20" s="4">
        <f t="shared" si="0"/>
        <v>57.455454545454543</v>
      </c>
      <c r="N20" s="4">
        <v>33.636363636363633</v>
      </c>
      <c r="O20" s="4">
        <v>53.449999999999996</v>
      </c>
    </row>
    <row r="21" spans="2:15">
      <c r="B21" s="4"/>
      <c r="C21" s="4"/>
      <c r="E21" s="4">
        <v>69.090909090909079</v>
      </c>
      <c r="F21" s="4">
        <v>65.003888888888881</v>
      </c>
      <c r="G21" s="4">
        <f t="shared" si="0"/>
        <v>-4.0870202020201987</v>
      </c>
      <c r="N21" s="4">
        <v>85.454545454545453</v>
      </c>
      <c r="O21" s="4">
        <v>76.530555555555551</v>
      </c>
    </row>
    <row r="22" spans="2:15">
      <c r="B22" s="4"/>
      <c r="C22" s="4"/>
      <c r="E22" s="4">
        <v>33.636363636363633</v>
      </c>
      <c r="F22" s="4">
        <v>53.449999999999996</v>
      </c>
      <c r="G22" s="4">
        <f t="shared" si="0"/>
        <v>19.813636363636363</v>
      </c>
      <c r="N22" s="4">
        <v>59.090909090909086</v>
      </c>
      <c r="O22" s="4">
        <v>75.74499999999999</v>
      </c>
    </row>
    <row r="23" spans="2:15">
      <c r="B23" s="4"/>
      <c r="C23" s="4"/>
      <c r="E23" s="4">
        <v>85.454545454545453</v>
      </c>
      <c r="F23" s="4">
        <v>76.530555555555551</v>
      </c>
      <c r="G23" s="4">
        <f t="shared" si="0"/>
        <v>-8.9239898989899018</v>
      </c>
      <c r="N23" s="4">
        <v>62.72727272727272</v>
      </c>
      <c r="O23" s="4">
        <v>80.144705882352937</v>
      </c>
    </row>
    <row r="24" spans="2:15">
      <c r="B24" s="4"/>
      <c r="C24" s="4"/>
      <c r="E24" s="4">
        <v>59.090909090909086</v>
      </c>
      <c r="F24" s="4">
        <v>75.74499999999999</v>
      </c>
      <c r="G24" s="4">
        <f t="shared" si="0"/>
        <v>16.654090909090904</v>
      </c>
      <c r="N24" s="4">
        <v>41.818181818181813</v>
      </c>
      <c r="O24" s="4">
        <v>75.878194444444432</v>
      </c>
    </row>
    <row r="25" spans="2:15">
      <c r="B25" s="4"/>
      <c r="C25" s="4"/>
      <c r="E25" s="4">
        <v>62.72727272727272</v>
      </c>
      <c r="F25" s="4">
        <v>80.144705882352937</v>
      </c>
      <c r="G25" s="4">
        <f t="shared" si="0"/>
        <v>17.417433155080218</v>
      </c>
      <c r="N25" s="4">
        <v>43.636363636363633</v>
      </c>
      <c r="O25" s="4">
        <v>68.083993993993985</v>
      </c>
    </row>
    <row r="26" spans="2:15">
      <c r="B26" s="4"/>
      <c r="C26" s="4"/>
      <c r="E26" s="4">
        <v>41.818181818181813</v>
      </c>
      <c r="F26" s="4">
        <v>75.878194444444432</v>
      </c>
      <c r="G26" s="4">
        <f t="shared" si="0"/>
        <v>34.060012626262619</v>
      </c>
      <c r="N26" s="4">
        <v>70</v>
      </c>
      <c r="O26" s="4">
        <v>82.902843137254891</v>
      </c>
    </row>
    <row r="27" spans="2:15">
      <c r="B27" s="4"/>
      <c r="C27" s="4"/>
      <c r="E27" s="4">
        <v>43.636363636363633</v>
      </c>
      <c r="F27" s="4">
        <v>68.083993993993985</v>
      </c>
      <c r="G27" s="4">
        <f t="shared" si="0"/>
        <v>24.447630357630352</v>
      </c>
      <c r="N27" s="4">
        <v>59.999999999999993</v>
      </c>
      <c r="O27" s="4">
        <v>56.178108108108106</v>
      </c>
    </row>
    <row r="28" spans="2:15">
      <c r="B28" s="4"/>
      <c r="C28" s="4"/>
      <c r="E28" s="4">
        <v>70</v>
      </c>
      <c r="F28" s="4">
        <v>82.902843137254891</v>
      </c>
      <c r="G28" s="4">
        <f t="shared" si="0"/>
        <v>12.902843137254891</v>
      </c>
      <c r="N28" s="4">
        <v>23.636363636363633</v>
      </c>
      <c r="O28" s="4">
        <v>79.28</v>
      </c>
    </row>
    <row r="29" spans="2:15">
      <c r="B29" s="4"/>
      <c r="C29" s="4"/>
      <c r="E29" s="4">
        <v>59.999999999999993</v>
      </c>
      <c r="F29" s="4">
        <v>56.178108108108106</v>
      </c>
      <c r="G29" s="4">
        <f t="shared" si="0"/>
        <v>-3.8218918918918874</v>
      </c>
      <c r="N29" s="4">
        <v>36.36363636363636</v>
      </c>
      <c r="O29" s="4">
        <v>29.220000000000002</v>
      </c>
    </row>
    <row r="30" spans="2:15">
      <c r="B30" s="4"/>
      <c r="C30" s="4"/>
      <c r="E30" s="4">
        <v>23.636363636363633</v>
      </c>
      <c r="F30" s="4">
        <v>79.28</v>
      </c>
      <c r="G30" s="4">
        <f t="shared" si="0"/>
        <v>55.643636363636368</v>
      </c>
      <c r="N30" s="4">
        <v>60.909090909090907</v>
      </c>
      <c r="O30" s="4">
        <v>52.773333333333326</v>
      </c>
    </row>
    <row r="31" spans="2:15">
      <c r="B31" s="4"/>
      <c r="C31" s="4"/>
      <c r="E31" s="4">
        <v>36.36363636363636</v>
      </c>
      <c r="F31" s="4">
        <v>29.220000000000002</v>
      </c>
      <c r="G31" s="4">
        <f t="shared" si="0"/>
        <v>-7.1436363636363573</v>
      </c>
      <c r="N31" s="4">
        <v>50.909090909090907</v>
      </c>
      <c r="O31" s="4">
        <v>78.23</v>
      </c>
    </row>
    <row r="32" spans="2:15">
      <c r="B32" s="4"/>
      <c r="C32" s="4"/>
      <c r="E32" s="4">
        <v>60.909090909090907</v>
      </c>
      <c r="F32" s="4">
        <v>52.773333333333326</v>
      </c>
      <c r="G32" s="4">
        <f t="shared" si="0"/>
        <v>-8.1357575757575802</v>
      </c>
      <c r="N32" s="4">
        <v>53.636363636363633</v>
      </c>
      <c r="O32" s="4">
        <v>54.861666666666679</v>
      </c>
    </row>
    <row r="33" spans="2:15">
      <c r="B33" s="4"/>
      <c r="C33" s="4"/>
      <c r="E33" s="4">
        <v>50.909090909090907</v>
      </c>
      <c r="F33" s="4">
        <v>78.23</v>
      </c>
      <c r="G33" s="4">
        <f t="shared" si="0"/>
        <v>27.320909090909097</v>
      </c>
      <c r="N33" s="4">
        <v>61.25</v>
      </c>
      <c r="O33" s="4">
        <v>68.185000000000002</v>
      </c>
    </row>
    <row r="34" spans="2:15">
      <c r="B34" s="4"/>
      <c r="E34" s="4">
        <v>53.636363636363633</v>
      </c>
      <c r="F34" s="4">
        <v>54.861666666666679</v>
      </c>
      <c r="G34" s="4">
        <f t="shared" si="0"/>
        <v>1.2253030303030457</v>
      </c>
      <c r="N34" s="4">
        <v>36.36363636363636</v>
      </c>
      <c r="O34" s="4">
        <v>77.876666666666665</v>
      </c>
    </row>
    <row r="35" spans="2:15">
      <c r="B35" s="4"/>
      <c r="E35" s="4">
        <v>61.25</v>
      </c>
      <c r="F35" s="4">
        <v>68.185000000000002</v>
      </c>
      <c r="G35" s="4">
        <f t="shared" si="0"/>
        <v>6.9350000000000023</v>
      </c>
      <c r="N35" s="4">
        <v>62.72727272727272</v>
      </c>
      <c r="O35" s="4">
        <v>62.36333333333333</v>
      </c>
    </row>
    <row r="36" spans="2:15">
      <c r="B36" s="4"/>
      <c r="E36" s="4">
        <v>36.36363636363636</v>
      </c>
      <c r="F36" s="4">
        <v>77.876666666666665</v>
      </c>
      <c r="G36" s="4">
        <f t="shared" si="0"/>
        <v>41.513030303030305</v>
      </c>
      <c r="N36" s="4">
        <v>71.818181818181813</v>
      </c>
      <c r="O36" s="4">
        <v>80.664901960784306</v>
      </c>
    </row>
    <row r="37" spans="2:15">
      <c r="C37" s="4"/>
      <c r="E37" s="4">
        <v>62.72727272727272</v>
      </c>
      <c r="F37" s="4">
        <v>62.36333333333333</v>
      </c>
      <c r="G37" s="4">
        <f t="shared" si="0"/>
        <v>-0.36393939393938979</v>
      </c>
      <c r="N37" s="4">
        <v>58.18181818181818</v>
      </c>
      <c r="O37" s="4">
        <v>77.640833333333319</v>
      </c>
    </row>
    <row r="38" spans="2:15">
      <c r="E38" s="4">
        <v>71.818181818181813</v>
      </c>
      <c r="F38" s="4">
        <v>80.664901960784306</v>
      </c>
      <c r="G38" s="4">
        <f t="shared" si="0"/>
        <v>8.8467201426024928</v>
      </c>
      <c r="N38" s="4">
        <v>52.72727272727272</v>
      </c>
      <c r="O38" s="4">
        <v>74.095050505050494</v>
      </c>
    </row>
    <row r="39" spans="2:15">
      <c r="E39" s="4">
        <v>58.18181818181818</v>
      </c>
      <c r="F39" s="4">
        <v>77.640833333333319</v>
      </c>
      <c r="G39" s="4">
        <f t="shared" si="0"/>
        <v>19.459015151515139</v>
      </c>
      <c r="N39" s="4">
        <v>45.454545454545453</v>
      </c>
      <c r="O39" s="4">
        <v>57.460180180180174</v>
      </c>
    </row>
    <row r="40" spans="2:15">
      <c r="E40" s="4">
        <v>52.72727272727272</v>
      </c>
      <c r="F40" s="4">
        <v>74.095050505050494</v>
      </c>
      <c r="G40" s="4">
        <f t="shared" si="0"/>
        <v>21.367777777777775</v>
      </c>
      <c r="N40" s="4">
        <v>31.818181818181817</v>
      </c>
      <c r="O40" s="4">
        <v>43.5</v>
      </c>
    </row>
    <row r="41" spans="2:15">
      <c r="E41" s="4">
        <v>45.454545454545453</v>
      </c>
      <c r="F41" s="4">
        <v>57.460180180180174</v>
      </c>
      <c r="G41" s="4">
        <f t="shared" si="0"/>
        <v>12.005634725634721</v>
      </c>
    </row>
    <row r="42" spans="2:15">
      <c r="E42" s="4">
        <v>31.818181818181817</v>
      </c>
      <c r="F42" s="4">
        <v>43.5</v>
      </c>
      <c r="G42" s="4">
        <f t="shared" si="0"/>
        <v>11.681818181818183</v>
      </c>
      <c r="I42" t="s">
        <v>13</v>
      </c>
      <c r="M42" t="s">
        <v>14</v>
      </c>
    </row>
    <row r="43" spans="2:15" ht="15.75" thickBot="1">
      <c r="D43" t="s">
        <v>15</v>
      </c>
      <c r="E43">
        <f>COUNT(E2:E42)</f>
        <v>39</v>
      </c>
      <c r="F43">
        <f>COUNT(F2:F42)</f>
        <v>41</v>
      </c>
      <c r="G43">
        <f>COUNT(G2:G42)</f>
        <v>39</v>
      </c>
    </row>
    <row r="44" spans="2:15">
      <c r="D44" t="s">
        <v>16</v>
      </c>
      <c r="E44" s="4">
        <f>AVERAGE(E2:E42)</f>
        <v>52.153263403263409</v>
      </c>
      <c r="F44" s="4">
        <f>AVERAGE(F2:F42)</f>
        <v>67.068974803680675</v>
      </c>
      <c r="G44" s="4">
        <f>AVERAGE(G2:G42)</f>
        <v>15.378479339067573</v>
      </c>
      <c r="I44" s="6"/>
      <c r="J44" s="6" t="s">
        <v>9</v>
      </c>
      <c r="K44" s="6" t="s">
        <v>10</v>
      </c>
      <c r="M44" s="6"/>
      <c r="N44" s="6" t="s">
        <v>9</v>
      </c>
      <c r="O44" s="6" t="s">
        <v>10</v>
      </c>
    </row>
    <row r="45" spans="2:15">
      <c r="D45" t="s">
        <v>17</v>
      </c>
      <c r="E45">
        <f>STDEV(E2:E42)</f>
        <v>14.652968490724536</v>
      </c>
      <c r="F45">
        <f>STDEV(F2:F42)</f>
        <v>14.971882056465912</v>
      </c>
      <c r="G45">
        <f>STDEV(G2:G42)</f>
        <v>16.345991452552692</v>
      </c>
      <c r="I45" t="s">
        <v>18</v>
      </c>
      <c r="J45">
        <v>52.153263403263409</v>
      </c>
      <c r="K45">
        <v>67.531742742330962</v>
      </c>
      <c r="M45" t="s">
        <v>18</v>
      </c>
      <c r="N45">
        <v>52.153263403263409</v>
      </c>
      <c r="O45">
        <v>67.068974803680675</v>
      </c>
    </row>
    <row r="46" spans="2:15">
      <c r="D46" t="s">
        <v>19</v>
      </c>
      <c r="E46">
        <f>(E44-50)/(E45/SQRT(E43))</f>
        <v>0.91770658293005047</v>
      </c>
      <c r="F46">
        <f>(F44-50)/(F45/SQRT(F43))</f>
        <v>7.3000018208383608</v>
      </c>
      <c r="G46">
        <f>(G44-0)/(G45/SQRT(G43))</f>
        <v>5.8753592873003813</v>
      </c>
      <c r="I46" t="s">
        <v>20</v>
      </c>
      <c r="J46">
        <v>214.70948559016611</v>
      </c>
      <c r="K46">
        <v>219.26529967256494</v>
      </c>
      <c r="M46" t="s">
        <v>20</v>
      </c>
      <c r="N46">
        <v>214.70948559016611</v>
      </c>
      <c r="O46">
        <v>224.15725231272592</v>
      </c>
    </row>
    <row r="47" spans="2:15">
      <c r="C47" t="s">
        <v>21</v>
      </c>
      <c r="D47" t="s">
        <v>22</v>
      </c>
      <c r="E47">
        <f>_xlfn.T.DIST.2T(E46,E43-1)</f>
        <v>0.36456073225247521</v>
      </c>
      <c r="F47">
        <f>_xlfn.T.DIST.2T(F46,F43-1)</f>
        <v>7.191655280724212E-9</v>
      </c>
      <c r="G47">
        <f>_xlfn.T.DIST.2T(G46,G43-1)</f>
        <v>8.439856483553458E-7</v>
      </c>
      <c r="I47" t="s">
        <v>23</v>
      </c>
      <c r="J47">
        <v>39</v>
      </c>
      <c r="K47">
        <v>39</v>
      </c>
      <c r="M47" t="s">
        <v>23</v>
      </c>
      <c r="N47">
        <v>39</v>
      </c>
      <c r="O47">
        <v>41</v>
      </c>
    </row>
    <row r="48" spans="2:15">
      <c r="C48" t="s">
        <v>24</v>
      </c>
      <c r="D48" t="s">
        <v>22</v>
      </c>
      <c r="E48">
        <f>_xlfn.T.DIST.RT(E46,E43-1)</f>
        <v>0.1822803661262376</v>
      </c>
      <c r="F48">
        <f>_xlfn.T.DIST.RT(F46,F43-1)</f>
        <v>3.595827640362106E-9</v>
      </c>
      <c r="G48">
        <f>_xlfn.T.DIST.RT(G46,G43-1)</f>
        <v>4.219928241776729E-7</v>
      </c>
      <c r="I48" t="s">
        <v>25</v>
      </c>
      <c r="J48">
        <v>0.38433693692548521</v>
      </c>
      <c r="M48" t="s">
        <v>26</v>
      </c>
      <c r="N48">
        <v>219.55449416583781</v>
      </c>
    </row>
    <row r="49" spans="3:15">
      <c r="I49" t="s">
        <v>27</v>
      </c>
      <c r="J49">
        <v>0</v>
      </c>
      <c r="M49" t="s">
        <v>27</v>
      </c>
      <c r="N49">
        <v>0</v>
      </c>
    </row>
    <row r="50" spans="3:15">
      <c r="C50" t="s">
        <v>28</v>
      </c>
      <c r="D50">
        <f>SQRT(((38*(E45^2))+(40*F45^2))/(38+40))</f>
        <v>14.817371364916175</v>
      </c>
      <c r="E50">
        <f>D50^2</f>
        <v>219.55449416583784</v>
      </c>
      <c r="I50" t="s">
        <v>29</v>
      </c>
      <c r="J50">
        <v>38</v>
      </c>
      <c r="M50" t="s">
        <v>29</v>
      </c>
      <c r="N50">
        <v>78</v>
      </c>
    </row>
    <row r="51" spans="3:15">
      <c r="C51" t="s">
        <v>30</v>
      </c>
      <c r="D51">
        <f>(E44-F44)/(D50*SQRT((1/39)+(1/41)))</f>
        <v>-4.5004096210750326</v>
      </c>
      <c r="I51" t="s">
        <v>31</v>
      </c>
      <c r="J51">
        <v>-5.8753592873003804</v>
      </c>
      <c r="M51" t="s">
        <v>31</v>
      </c>
      <c r="N51">
        <v>-4.5004096210750335</v>
      </c>
    </row>
    <row r="52" spans="3:15">
      <c r="C52" t="s">
        <v>32</v>
      </c>
      <c r="D52">
        <f>_xlfn.T.DIST.2T(ABS(D51),(E43+F43-2))</f>
        <v>2.3367939214547964E-5</v>
      </c>
      <c r="I52" t="s">
        <v>33</v>
      </c>
      <c r="J52">
        <v>4.2199282417767518E-7</v>
      </c>
      <c r="M52" t="s">
        <v>33</v>
      </c>
      <c r="N52">
        <v>1.1683969607273982E-5</v>
      </c>
    </row>
    <row r="53" spans="3:15">
      <c r="I53" t="s">
        <v>34</v>
      </c>
      <c r="J53">
        <v>1.6859544601667387</v>
      </c>
      <c r="M53" t="s">
        <v>34</v>
      </c>
      <c r="N53">
        <v>1.6646246445066122</v>
      </c>
    </row>
    <row r="54" spans="3:15">
      <c r="I54" t="s">
        <v>35</v>
      </c>
      <c r="J54">
        <v>8.4398564835535035E-7</v>
      </c>
      <c r="M54" t="s">
        <v>35</v>
      </c>
      <c r="N54">
        <v>2.3367939214547964E-5</v>
      </c>
    </row>
    <row r="55" spans="3:15" ht="15.75" thickBot="1">
      <c r="I55" s="5" t="s">
        <v>36</v>
      </c>
      <c r="J55" s="5">
        <v>2.0243941639119702</v>
      </c>
      <c r="K55" s="5"/>
      <c r="M55" s="5" t="s">
        <v>36</v>
      </c>
      <c r="N55" s="5">
        <v>1.9908470688116919</v>
      </c>
      <c r="O5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Q22"/>
  <sheetViews>
    <sheetView tabSelected="1" workbookViewId="0">
      <selection activeCell="F19" sqref="F19"/>
    </sheetView>
  </sheetViews>
  <sheetFormatPr defaultRowHeight="15"/>
  <cols>
    <col min="1" max="1" width="12.42578125" customWidth="1"/>
  </cols>
  <sheetData>
    <row r="4" spans="1:17">
      <c r="D4" s="10" t="s">
        <v>0</v>
      </c>
      <c r="E4" s="10"/>
      <c r="M4" s="10"/>
      <c r="N4" s="10"/>
    </row>
    <row r="5" spans="1:17">
      <c r="D5" s="2" t="s">
        <v>2</v>
      </c>
      <c r="M5" s="2"/>
    </row>
    <row r="6" spans="1:17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 s="2" t="s">
        <v>3</v>
      </c>
      <c r="Q6" s="2"/>
    </row>
    <row r="7" spans="1:17">
      <c r="A7" s="2" t="s">
        <v>4</v>
      </c>
      <c r="B7" s="3">
        <v>11</v>
      </c>
      <c r="C7" s="3">
        <v>9</v>
      </c>
      <c r="D7" s="3">
        <v>6</v>
      </c>
      <c r="E7" s="3">
        <v>15</v>
      </c>
      <c r="F7" s="3">
        <v>9</v>
      </c>
      <c r="G7" s="3">
        <v>10</v>
      </c>
      <c r="H7" s="1">
        <f>SUM(B7:G7)</f>
        <v>60</v>
      </c>
    </row>
    <row r="8" spans="1:17">
      <c r="A8" s="2" t="s">
        <v>5</v>
      </c>
      <c r="B8" s="3">
        <v>3</v>
      </c>
      <c r="C8" s="3">
        <v>5</v>
      </c>
      <c r="D8" s="3">
        <v>5</v>
      </c>
      <c r="E8" s="3">
        <v>4</v>
      </c>
      <c r="F8" s="3">
        <v>6</v>
      </c>
      <c r="G8" s="3">
        <v>17</v>
      </c>
      <c r="H8">
        <f>SUM(B8:G8)</f>
        <v>40</v>
      </c>
    </row>
    <row r="9" spans="1:17">
      <c r="B9">
        <f>SUM(B7:B8)</f>
        <v>14</v>
      </c>
      <c r="C9">
        <f t="shared" ref="C9:H9" si="0">SUM(C7:C8)</f>
        <v>14</v>
      </c>
      <c r="D9">
        <f t="shared" si="0"/>
        <v>11</v>
      </c>
      <c r="E9">
        <f t="shared" si="0"/>
        <v>19</v>
      </c>
      <c r="F9">
        <f t="shared" si="0"/>
        <v>15</v>
      </c>
      <c r="G9">
        <f t="shared" si="0"/>
        <v>27</v>
      </c>
      <c r="H9">
        <f t="shared" si="0"/>
        <v>100</v>
      </c>
    </row>
    <row r="10" spans="1:17">
      <c r="C10">
        <v>1</v>
      </c>
      <c r="D10">
        <v>2</v>
      </c>
      <c r="E10">
        <v>3</v>
      </c>
      <c r="F10">
        <v>4</v>
      </c>
      <c r="G10">
        <v>5</v>
      </c>
    </row>
    <row r="11" spans="1:17">
      <c r="B11" t="s">
        <v>37</v>
      </c>
      <c r="C11">
        <f>H7*B9/H9</f>
        <v>8.4</v>
      </c>
    </row>
    <row r="12" spans="1:17">
      <c r="B12" t="s">
        <v>38</v>
      </c>
    </row>
    <row r="17" spans="3:6">
      <c r="E17">
        <f>_xlfn.CHISQ.INV.RT(0.025,2)</f>
        <v>7.3777589082278725</v>
      </c>
    </row>
    <row r="18" spans="3:6">
      <c r="C18">
        <f>_xlfn.T.INV.2T(0.05,29)</f>
        <v>2.0452296421327048</v>
      </c>
      <c r="F18">
        <f>_xlfn.CHISQ.INV.RT(0.05,2)</f>
        <v>5.9914645471079817</v>
      </c>
    </row>
    <row r="21" spans="3:6">
      <c r="E21">
        <f>_xlfn.CHISQ.INV.RT(0.025,5)</f>
        <v>12.832501994030029</v>
      </c>
    </row>
    <row r="22" spans="3:6">
      <c r="C22">
        <f>_xlfn.T.INV(0.05,11)</f>
        <v>-1.7958848187040437</v>
      </c>
    </row>
  </sheetData>
  <mergeCells count="2">
    <mergeCell ref="D4:E4"/>
    <mergeCell ref="M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Cape Town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Leanne Scott</dc:creator>
  <cp:keywords/>
  <dc:description/>
  <cp:lastModifiedBy>Makanaka Mangwanda</cp:lastModifiedBy>
  <cp:revision/>
  <dcterms:created xsi:type="dcterms:W3CDTF">2014-04-08T09:26:46Z</dcterms:created>
  <dcterms:modified xsi:type="dcterms:W3CDTF">2024-10-14T20:50:18Z</dcterms:modified>
  <cp:category/>
  <cp:contentStatus/>
</cp:coreProperties>
</file>