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97" documentId="11_0B1D56BE9CDCCE836B02CE7A5FB0D4A9BBFD1C62" xr6:coauthVersionLast="47" xr6:coauthVersionMax="47" xr10:uidLastSave="{2032CAC0-20C7-41D8-AB09-9C29AB28A85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9" i="1" l="1"/>
  <c r="J16" i="1"/>
  <c r="J13" i="1"/>
  <c r="O17" i="1"/>
  <c r="D25" i="1" a="1"/>
  <c r="D25" i="1"/>
  <c r="B32" i="1"/>
  <c r="N28" i="1"/>
  <c r="M13" i="1"/>
  <c r="M8" i="1"/>
  <c r="M5" i="1"/>
  <c r="D9" i="1"/>
  <c r="A14" i="1"/>
  <c r="F2" i="1"/>
  <c r="I9" i="1"/>
  <c r="I7" i="1"/>
  <c r="I4" i="1"/>
  <c r="I18" i="1"/>
  <c r="H23" i="1"/>
  <c r="H22" i="1"/>
  <c r="G11" i="1"/>
  <c r="F21" i="1"/>
  <c r="C21" i="1"/>
  <c r="G18" i="1"/>
  <c r="C16" i="1"/>
  <c r="E12" i="1"/>
  <c r="E14" i="1"/>
  <c r="E6" i="1"/>
  <c r="B9" i="1"/>
  <c r="B6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9"/>
  <sheetViews>
    <sheetView tabSelected="1" topLeftCell="H43" workbookViewId="0">
      <selection activeCell="J50" sqref="J50"/>
    </sheetView>
  </sheetViews>
  <sheetFormatPr defaultRowHeight="15"/>
  <sheetData>
    <row r="2" spans="1:13">
      <c r="B2">
        <f>_xlfn.T.INV(0.01,10)</f>
        <v>-2.7637694581126966</v>
      </c>
      <c r="F2">
        <f>_xlfn.T.DIST.RT(2.39,8)</f>
        <v>2.1927916817039338E-2</v>
      </c>
    </row>
    <row r="4" spans="1:13">
      <c r="I4">
        <f>_xlfn.T.INV.2T(0.05,13)</f>
        <v>2.1603686564627926</v>
      </c>
    </row>
    <row r="5" spans="1:13">
      <c r="M5">
        <f>_xlfn.CHISQ.INV.RT(0.025,2)</f>
        <v>7.3777589082278725</v>
      </c>
    </row>
    <row r="6" spans="1:13">
      <c r="B6">
        <f>_xlfn.T.INV.2T(0.05,22)</f>
        <v>2.0738730679040258</v>
      </c>
      <c r="E6">
        <f>_xlfn.T.DIST.2T(2.31,19)</f>
        <v>3.2283653499714654E-2</v>
      </c>
    </row>
    <row r="7" spans="1:13">
      <c r="I7">
        <f>_xlfn.T.INV.2T(0.05,14)</f>
        <v>2.1447866879178044</v>
      </c>
    </row>
    <row r="8" spans="1:13">
      <c r="M8">
        <f>_xlfn.CHISQ.INV.RT(0.025,4)</f>
        <v>11.143286781877798</v>
      </c>
    </row>
    <row r="9" spans="1:13">
      <c r="B9">
        <f>_xlfn.T.INV(0.025,22)</f>
        <v>-2.0738730679040258</v>
      </c>
      <c r="D9">
        <f>_xlfn.CHISQ.INV.RT(0.05,3)</f>
        <v>7.8147279032511792</v>
      </c>
      <c r="I9">
        <f>_xlfn.T.DIST.2T(I7,13)</f>
        <v>5.1443604109075947E-2</v>
      </c>
    </row>
    <row r="11" spans="1:13">
      <c r="G11">
        <f>_xlfn.T.INV.2T(0.05,38)</f>
        <v>2.0243941639119702</v>
      </c>
    </row>
    <row r="12" spans="1:13">
      <c r="E12">
        <f>_xlfn.T.INV.2T(0.1,100)</f>
        <v>1.6602343260853425</v>
      </c>
    </row>
    <row r="13" spans="1:13">
      <c r="J13">
        <f>_xlfn.CHISQ.INV.RT(0.1,15)</f>
        <v>22.307129581578689</v>
      </c>
      <c r="M13">
        <f>_xlfn.CHISQ.INV.RT(0.05,3)</f>
        <v>7.8147279032511792</v>
      </c>
    </row>
    <row r="14" spans="1:13">
      <c r="A14">
        <f>_xlfn.CHISQ.INV(0.025,3)</f>
        <v>0.21579528262389788</v>
      </c>
      <c r="E14">
        <f>_xlfn.T.INV(0.05,100)</f>
        <v>-1.6602343260853425</v>
      </c>
    </row>
    <row r="16" spans="1:13">
      <c r="C16">
        <f>_xlfn.T.INV.2T(0.05,50)</f>
        <v>2.0085591121007611</v>
      </c>
      <c r="J16">
        <f>_xlfn.CHISQ.DIST.RT(15.987,10)</f>
        <v>0.10000514558097026</v>
      </c>
    </row>
    <row r="17" spans="2:16">
      <c r="O17">
        <f>_xlfn.CHISQ.INV.RT(0.05,3)</f>
        <v>7.8147279032511792</v>
      </c>
    </row>
    <row r="18" spans="2:16">
      <c r="G18">
        <f>_xlfn.T.INV.2T(0.05,7)</f>
        <v>2.3646242515927849</v>
      </c>
      <c r="I18">
        <f>_xlfn.T.INV.2T(0.05,29)</f>
        <v>2.0452296421327048</v>
      </c>
      <c r="O18" s="1"/>
    </row>
    <row r="21" spans="2:16">
      <c r="C21">
        <f>_xlfn.T.DIST.2T(2.12,38)</f>
        <v>4.0594242398727616E-2</v>
      </c>
      <c r="F21">
        <f>_xlfn.T.INV(0.01,26)</f>
        <v>-2.4786298235912425</v>
      </c>
    </row>
    <row r="22" spans="2:16">
      <c r="H22">
        <f>_xlfn.T.INV.2T(0.025,12)</f>
        <v>2.560032959359245</v>
      </c>
    </row>
    <row r="23" spans="2:16">
      <c r="H23">
        <f>_xlfn.T.INV(0.03,12)</f>
        <v>-2.0764406288730113</v>
      </c>
      <c r="J23">
        <v>12</v>
      </c>
      <c r="K23">
        <v>22</v>
      </c>
    </row>
    <row r="24" spans="2:16">
      <c r="J24">
        <v>28</v>
      </c>
      <c r="K24">
        <v>36</v>
      </c>
      <c r="M24">
        <v>12</v>
      </c>
      <c r="N24">
        <v>28</v>
      </c>
      <c r="O24">
        <v>17</v>
      </c>
      <c r="P24">
        <v>33</v>
      </c>
    </row>
    <row r="25" spans="2:16">
      <c r="D25" t="e" cm="1">
        <f t="array" aca="1" ref="D25" ca="1">chi</f>
        <v>#NAME?</v>
      </c>
      <c r="J25">
        <v>17</v>
      </c>
      <c r="K25">
        <v>19</v>
      </c>
      <c r="M25">
        <v>22</v>
      </c>
      <c r="N25">
        <v>36</v>
      </c>
      <c r="O25">
        <v>19</v>
      </c>
      <c r="P25">
        <v>13</v>
      </c>
    </row>
    <row r="26" spans="2:16">
      <c r="J26">
        <v>33</v>
      </c>
      <c r="K26">
        <v>13</v>
      </c>
    </row>
    <row r="28" spans="2:16">
      <c r="N28">
        <f>_xlfn.CHISQ.TEST(M24:P24,M25:P25)</f>
        <v>3.9698793280812737E-8</v>
      </c>
    </row>
    <row r="32" spans="2:16">
      <c r="B32">
        <f>_xlfn.CHISQ.INV.RT(0.05,3)</f>
        <v>7.8147279032511792</v>
      </c>
    </row>
    <row r="49" spans="10:10">
      <c r="J49">
        <f>_xlfn.T.INV.2T(0.01,9)</f>
        <v>3.2498355415921263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2024-10-31T18:02:27Z</dcterms:created>
  <dcterms:modified xsi:type="dcterms:W3CDTF">2024-11-02T10:13:16Z</dcterms:modified>
  <cp:category/>
  <cp:contentStatus/>
</cp:coreProperties>
</file>